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350" yWindow="15" windowWidth="10260" windowHeight="8115" tabRatio="786" activeTab="1"/>
  </bookViews>
  <sheets>
    <sheet name="ETCA-I-01" sheetId="37" r:id="rId1"/>
    <sheet name="ETCA-I-01-A" sheetId="38" r:id="rId2"/>
    <sheet name="ETCA-I-01-B" sheetId="42" r:id="rId3"/>
    <sheet name="ETCA-I-02" sheetId="40" r:id="rId4"/>
    <sheet name="ETCA-I-05" sheetId="50" r:id="rId5"/>
    <sheet name="ETCA-I-03" sheetId="39" r:id="rId6"/>
    <sheet name="ETCA-I-06" sheetId="41" r:id="rId7"/>
    <sheet name="ETCA-I-07" sheetId="43" r:id="rId8"/>
    <sheet name="ETCA-II-08" sheetId="51" r:id="rId9"/>
    <sheet name="ETCA-II-08-A" sheetId="52" r:id="rId10"/>
    <sheet name="ETCA-II-09" sheetId="53" r:id="rId11"/>
    <sheet name="ETCA-II-09-A." sheetId="54" r:id="rId12"/>
    <sheet name="ETCA-II-09-B" sheetId="55" r:id="rId13"/>
    <sheet name="ETCA-II-09-C" sheetId="56" r:id="rId14"/>
    <sheet name="ETCA-II-09-D" sheetId="57" r:id="rId15"/>
    <sheet name="ETCA-II-10" sheetId="44" r:id="rId16"/>
    <sheet name="ETCA-II-11" sheetId="45" r:id="rId17"/>
    <sheet name="ETCA-II-12" sheetId="46" r:id="rId18"/>
    <sheet name="ETCA-III-13" sheetId="47" r:id="rId19"/>
    <sheet name="ETCA-III-14" sheetId="49" r:id="rId20"/>
    <sheet name="Lista " sheetId="15" r:id="rId21"/>
  </sheets>
  <externalReferences>
    <externalReference r:id="rId22"/>
    <externalReference r:id="rId23"/>
    <externalReference r:id="rId24"/>
  </externalReferences>
  <definedNames>
    <definedName name="_xlnm._FilterDatabase" localSheetId="18" hidden="1">'ETCA-III-13'!$A$10:$B$55</definedName>
    <definedName name="_xlnm.Print_Area" localSheetId="8">'ETCA-II-08'!#REF!</definedName>
    <definedName name="_xlnm.Print_Area" localSheetId="9">'ETCA-II-08-A'!$A$1:$D$25</definedName>
    <definedName name="_xlnm.Print_Area" localSheetId="12">'ETCA-II-09-B'!#REF!</definedName>
    <definedName name="_xlnm.Print_Area" localSheetId="14">'ETCA-II-09-D'!$A$1:$D$39</definedName>
    <definedName name="_xlnm.Print_Area" localSheetId="15">'ETCA-II-10'!$A$1:$E$37</definedName>
    <definedName name="_xlnm.Print_Area" localSheetId="16">'ETCA-II-11'!$A$1:$D$37</definedName>
    <definedName name="_xlnm.Print_Area" localSheetId="17">'ETCA-II-12'!$A$1:$E$35</definedName>
    <definedName name="_xlnm.Print_Area" localSheetId="18">'ETCA-III-13'!$A$1:$Q$63</definedName>
    <definedName name="_xlnm.Print_Area" localSheetId="19">'ETCA-III-14'!$A$1:$B$22</definedName>
    <definedName name="_xlnm.Print_Area" localSheetId="20">'Lista '!$A$1:$G$45</definedName>
    <definedName name="_xlnm.Database" localSheetId="4">#REF!</definedName>
    <definedName name="_xlnm.Database" localSheetId="8">#REF!</definedName>
    <definedName name="_xlnm.Database" localSheetId="9">#REF!</definedName>
    <definedName name="_xlnm.Database" localSheetId="10">#REF!</definedName>
    <definedName name="_xlnm.Database" localSheetId="12">#REF!</definedName>
    <definedName name="_xlnm.Database" localSheetId="13">#REF!</definedName>
    <definedName name="_xlnm.Database" localSheetId="14">#REF!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#REF!</definedName>
    <definedName name="bookmark11" localSheetId="4">'ETCA-I-05'!$A$14</definedName>
    <definedName name="ppto">[1]Hoja2!$B$3:$M$95</definedName>
    <definedName name="qw" localSheetId="4">#REF!</definedName>
    <definedName name="qw" localSheetId="19">#REF!</definedName>
    <definedName name="qw">#REF!</definedName>
    <definedName name="_xlnm.Print_Titles" localSheetId="11">'ETCA-II-09-A.'!$1:$8</definedName>
    <definedName name="_xlnm.Print_Titles" localSheetId="18">'ETCA-III-13'!$1:$10</definedName>
  </definedNames>
  <calcPr calcId="124519"/>
</workbook>
</file>

<file path=xl/calcChain.xml><?xml version="1.0" encoding="utf-8"?>
<calcChain xmlns="http://schemas.openxmlformats.org/spreadsheetml/2006/main">
  <c r="D53" i="51"/>
  <c r="E53"/>
  <c r="F53"/>
  <c r="G53"/>
  <c r="K53" s="1"/>
  <c r="H53"/>
  <c r="I53"/>
  <c r="D26"/>
  <c r="K27" s="1"/>
  <c r="E26"/>
  <c r="F26"/>
  <c r="G26"/>
  <c r="K26" s="1"/>
  <c r="H26"/>
  <c r="I26"/>
  <c r="K54"/>
  <c r="D30" i="57"/>
  <c r="D10"/>
  <c r="D39" s="1"/>
  <c r="I162" i="56"/>
  <c r="H162"/>
  <c r="G162"/>
  <c r="F162"/>
  <c r="J162" s="1"/>
  <c r="E162"/>
  <c r="D162"/>
  <c r="C162"/>
  <c r="J118"/>
  <c r="I118"/>
  <c r="H118"/>
  <c r="G118"/>
  <c r="F118"/>
  <c r="E118"/>
  <c r="D118"/>
  <c r="C118"/>
  <c r="J71"/>
  <c r="I71"/>
  <c r="H71"/>
  <c r="G71"/>
  <c r="F71"/>
  <c r="E71"/>
  <c r="D71"/>
  <c r="C71"/>
  <c r="J54"/>
  <c r="I54"/>
  <c r="H54"/>
  <c r="G54"/>
  <c r="F54"/>
  <c r="E54"/>
  <c r="D54"/>
  <c r="C54"/>
  <c r="I11" i="55"/>
  <c r="H11"/>
  <c r="G11"/>
  <c r="F11"/>
  <c r="E11"/>
  <c r="D11"/>
  <c r="C11"/>
  <c r="B11"/>
  <c r="J204" i="54"/>
  <c r="I204"/>
  <c r="H204"/>
  <c r="G204"/>
  <c r="K204" s="1"/>
  <c r="F204"/>
  <c r="E204"/>
  <c r="D204"/>
  <c r="C204"/>
  <c r="K203"/>
  <c r="K202"/>
  <c r="K201"/>
  <c r="K200"/>
  <c r="K199"/>
  <c r="K198"/>
  <c r="K197"/>
  <c r="K196"/>
  <c r="K195"/>
  <c r="K194"/>
  <c r="K193"/>
  <c r="K192"/>
  <c r="K191"/>
  <c r="K190"/>
  <c r="K188"/>
  <c r="K187"/>
  <c r="K186"/>
  <c r="K185"/>
  <c r="K184"/>
  <c r="K183"/>
  <c r="K182"/>
  <c r="K181"/>
  <c r="K180"/>
  <c r="K179"/>
  <c r="K178"/>
  <c r="B178"/>
  <c r="K177"/>
  <c r="B177"/>
  <c r="K176"/>
  <c r="B176"/>
  <c r="K175"/>
  <c r="B175"/>
  <c r="K174"/>
  <c r="B174"/>
  <c r="K173"/>
  <c r="B173"/>
  <c r="K172"/>
  <c r="B172"/>
  <c r="B171"/>
  <c r="K170"/>
  <c r="B170"/>
  <c r="K169"/>
  <c r="B169"/>
  <c r="K168"/>
  <c r="B168"/>
  <c r="K167"/>
  <c r="B167"/>
  <c r="K166"/>
  <c r="B166"/>
  <c r="K165"/>
  <c r="B165"/>
  <c r="K164"/>
  <c r="B164"/>
  <c r="B163"/>
  <c r="K162"/>
  <c r="B162"/>
  <c r="K161"/>
  <c r="B161"/>
  <c r="K160"/>
  <c r="B160"/>
  <c r="K159"/>
  <c r="B159"/>
  <c r="K158"/>
  <c r="B158"/>
  <c r="K157"/>
  <c r="B157"/>
  <c r="K156"/>
  <c r="B156"/>
  <c r="K155"/>
  <c r="B155"/>
  <c r="K154"/>
  <c r="B154"/>
  <c r="K153"/>
  <c r="B153"/>
  <c r="K152"/>
  <c r="B152"/>
  <c r="K151"/>
  <c r="B151"/>
  <c r="K150"/>
  <c r="B150"/>
  <c r="K149"/>
  <c r="B149"/>
  <c r="K148"/>
  <c r="B148"/>
  <c r="K147"/>
  <c r="B147"/>
  <c r="K146"/>
  <c r="B146"/>
  <c r="K145"/>
  <c r="B145"/>
  <c r="K144"/>
  <c r="B144"/>
  <c r="K143"/>
  <c r="B143"/>
  <c r="K142"/>
  <c r="B142"/>
  <c r="K141"/>
  <c r="B141"/>
  <c r="K140"/>
  <c r="B140"/>
  <c r="K139"/>
  <c r="B139"/>
  <c r="K138"/>
  <c r="B138"/>
  <c r="K137"/>
  <c r="B137"/>
  <c r="K136"/>
  <c r="B136"/>
  <c r="K135"/>
  <c r="B135"/>
  <c r="K134"/>
  <c r="B134"/>
  <c r="K133"/>
  <c r="B133"/>
  <c r="K132"/>
  <c r="B132"/>
  <c r="K131"/>
  <c r="B131"/>
  <c r="K130"/>
  <c r="B130"/>
  <c r="K129"/>
  <c r="B129"/>
  <c r="K128"/>
  <c r="B128"/>
  <c r="K127"/>
  <c r="B127"/>
  <c r="K126"/>
  <c r="B126"/>
  <c r="K125"/>
  <c r="B125"/>
  <c r="K124"/>
  <c r="B124"/>
  <c r="K123"/>
  <c r="B123"/>
  <c r="K122"/>
  <c r="B122"/>
  <c r="K121"/>
  <c r="B121"/>
  <c r="K120"/>
  <c r="B120"/>
  <c r="B119"/>
  <c r="K118"/>
  <c r="B118"/>
  <c r="K117"/>
  <c r="B117"/>
  <c r="K116"/>
  <c r="B116"/>
  <c r="K115"/>
  <c r="B115"/>
  <c r="K114"/>
  <c r="B114"/>
  <c r="K113"/>
  <c r="B113"/>
  <c r="K112"/>
  <c r="B112"/>
  <c r="K111"/>
  <c r="B111"/>
  <c r="K110"/>
  <c r="B110"/>
  <c r="K109"/>
  <c r="B109"/>
  <c r="K108"/>
  <c r="B108"/>
  <c r="K107"/>
  <c r="B107"/>
  <c r="K106"/>
  <c r="B106"/>
  <c r="K105"/>
  <c r="B105"/>
  <c r="K104"/>
  <c r="B104"/>
  <c r="K103"/>
  <c r="B103"/>
  <c r="K102"/>
  <c r="B102"/>
  <c r="K101"/>
  <c r="B101"/>
  <c r="K100"/>
  <c r="B100"/>
  <c r="K99"/>
  <c r="B99"/>
  <c r="K98"/>
  <c r="B98"/>
  <c r="K97"/>
  <c r="B97"/>
  <c r="K96"/>
  <c r="B96"/>
  <c r="K95"/>
  <c r="B95"/>
  <c r="K94"/>
  <c r="B94"/>
  <c r="K93"/>
  <c r="B93"/>
  <c r="K92"/>
  <c r="K91"/>
  <c r="B91"/>
  <c r="K90"/>
  <c r="B90"/>
  <c r="K89"/>
  <c r="B89"/>
  <c r="K88"/>
  <c r="B88"/>
  <c r="K87"/>
  <c r="B87"/>
  <c r="K86"/>
  <c r="B86"/>
  <c r="K85"/>
  <c r="B85"/>
  <c r="K84"/>
  <c r="B84"/>
  <c r="K83"/>
  <c r="B83"/>
  <c r="K82"/>
  <c r="B82"/>
  <c r="K81"/>
  <c r="B81"/>
  <c r="K80"/>
  <c r="B80"/>
  <c r="K79"/>
  <c r="B79"/>
  <c r="K78"/>
  <c r="B78"/>
  <c r="K77"/>
  <c r="B77"/>
  <c r="K76"/>
  <c r="B76"/>
  <c r="K75"/>
  <c r="B75"/>
  <c r="K74"/>
  <c r="B74"/>
  <c r="K73"/>
  <c r="B73"/>
  <c r="K72"/>
  <c r="B72"/>
  <c r="K71"/>
  <c r="B71"/>
  <c r="K70"/>
  <c r="B70"/>
  <c r="K69"/>
  <c r="B69"/>
  <c r="K68"/>
  <c r="B68"/>
  <c r="K67"/>
  <c r="B67"/>
  <c r="K66"/>
  <c r="B66"/>
  <c r="K65"/>
  <c r="B65"/>
  <c r="K64"/>
  <c r="B64"/>
  <c r="K63"/>
  <c r="B63"/>
  <c r="K62"/>
  <c r="B62"/>
  <c r="K61"/>
  <c r="B61"/>
  <c r="K60"/>
  <c r="B60"/>
  <c r="K59"/>
  <c r="B59"/>
  <c r="K58"/>
  <c r="B58"/>
  <c r="K57"/>
  <c r="B57"/>
  <c r="K56"/>
  <c r="B56"/>
  <c r="K55"/>
  <c r="B55"/>
  <c r="K54"/>
  <c r="B54"/>
  <c r="K53"/>
  <c r="K52"/>
  <c r="B52"/>
  <c r="K51"/>
  <c r="B51"/>
  <c r="K50"/>
  <c r="B50"/>
  <c r="K49"/>
  <c r="B49"/>
  <c r="K48"/>
  <c r="B48"/>
  <c r="K47"/>
  <c r="B47"/>
  <c r="K46"/>
  <c r="B46"/>
  <c r="K45"/>
  <c r="B45"/>
  <c r="K44"/>
  <c r="B44"/>
  <c r="K43"/>
  <c r="B43"/>
  <c r="K42"/>
  <c r="B42"/>
  <c r="K41"/>
  <c r="B41"/>
  <c r="K40"/>
  <c r="B40"/>
  <c r="K39"/>
  <c r="B39"/>
  <c r="K38"/>
  <c r="B38"/>
  <c r="K37"/>
  <c r="B37"/>
  <c r="K36"/>
  <c r="B36"/>
  <c r="K35"/>
  <c r="B35"/>
  <c r="K34"/>
  <c r="B34"/>
  <c r="K33"/>
  <c r="B33"/>
  <c r="K32"/>
  <c r="B32"/>
  <c r="K31"/>
  <c r="B31"/>
  <c r="K30"/>
  <c r="B30"/>
  <c r="K29"/>
  <c r="B29"/>
  <c r="K28"/>
  <c r="B28"/>
  <c r="K27"/>
  <c r="B27"/>
  <c r="K26"/>
  <c r="B26"/>
  <c r="K25"/>
  <c r="B25"/>
  <c r="K24"/>
  <c r="B24"/>
  <c r="K23"/>
  <c r="B23"/>
  <c r="K22"/>
  <c r="B22"/>
  <c r="K21"/>
  <c r="B21"/>
  <c r="K20"/>
  <c r="B20"/>
  <c r="K19"/>
  <c r="B19"/>
  <c r="K18"/>
  <c r="B18"/>
  <c r="K17"/>
  <c r="B17"/>
  <c r="K16"/>
  <c r="B16"/>
  <c r="K15"/>
  <c r="B15"/>
  <c r="K14"/>
  <c r="B14"/>
  <c r="K13"/>
  <c r="B13"/>
  <c r="K12"/>
  <c r="B12"/>
  <c r="K11"/>
  <c r="B11"/>
  <c r="K10"/>
  <c r="B10"/>
  <c r="K9"/>
  <c r="B9"/>
  <c r="J16" i="53"/>
  <c r="I16"/>
  <c r="H16"/>
  <c r="G16"/>
  <c r="K16" s="1"/>
  <c r="F16"/>
  <c r="E16"/>
  <c r="D16"/>
  <c r="C16"/>
  <c r="K15"/>
  <c r="K14"/>
  <c r="K13"/>
  <c r="K12"/>
  <c r="K11"/>
  <c r="K10"/>
  <c r="D19" i="52"/>
  <c r="D25" s="1"/>
  <c r="D11"/>
  <c r="C53" i="51"/>
  <c r="K48"/>
  <c r="J48"/>
  <c r="K47"/>
  <c r="J47"/>
  <c r="K46"/>
  <c r="J46"/>
  <c r="C26"/>
  <c r="K24"/>
  <c r="J24"/>
  <c r="K23"/>
  <c r="J23"/>
  <c r="K21"/>
  <c r="J21"/>
  <c r="J26" s="1"/>
  <c r="B22" i="49"/>
  <c r="J53" i="51" l="1"/>
  <c r="F39" i="43"/>
  <c r="E39"/>
  <c r="D58" i="42"/>
  <c r="D57"/>
  <c r="C57"/>
  <c r="C63" s="1"/>
  <c r="D53"/>
  <c r="D63" s="1"/>
  <c r="D46"/>
  <c r="C46"/>
  <c r="D41"/>
  <c r="D50" s="1"/>
  <c r="C41"/>
  <c r="C50" s="1"/>
  <c r="D21"/>
  <c r="C21"/>
  <c r="D19"/>
  <c r="D8" s="1"/>
  <c r="D38" s="1"/>
  <c r="C19"/>
  <c r="C8" s="1"/>
  <c r="C38" s="1"/>
  <c r="C65" s="1"/>
  <c r="C68" s="1"/>
  <c r="F20" i="41"/>
  <c r="G20" s="1"/>
  <c r="D20"/>
  <c r="D19"/>
  <c r="F19" s="1"/>
  <c r="G19" s="1"/>
  <c r="F13"/>
  <c r="G13" s="1"/>
  <c r="F11"/>
  <c r="G11" s="1"/>
  <c r="F9"/>
  <c r="G9" s="1"/>
  <c r="D31" i="40"/>
  <c r="C31"/>
  <c r="B31"/>
  <c r="F29"/>
  <c r="F28"/>
  <c r="F27"/>
  <c r="F22"/>
  <c r="F31" s="1"/>
  <c r="D19"/>
  <c r="C19"/>
  <c r="B19"/>
  <c r="F17"/>
  <c r="F16"/>
  <c r="F11"/>
  <c r="F8"/>
  <c r="F19" s="1"/>
  <c r="C61" i="39"/>
  <c r="C58"/>
  <c r="D56"/>
  <c r="C56"/>
  <c r="C50" s="1"/>
  <c r="D51"/>
  <c r="D50"/>
  <c r="D32"/>
  <c r="C32"/>
  <c r="C31" s="1"/>
  <c r="D31"/>
  <c r="D19"/>
  <c r="D9"/>
  <c r="C9"/>
  <c r="C8" s="1"/>
  <c r="D8"/>
  <c r="D37" i="38"/>
  <c r="C32"/>
  <c r="C29"/>
  <c r="C28"/>
  <c r="C27"/>
  <c r="C37" s="1"/>
  <c r="D22"/>
  <c r="D39" s="1"/>
  <c r="C22"/>
  <c r="C39" s="1"/>
  <c r="F15" i="37" s="1"/>
  <c r="C14" i="38"/>
  <c r="D17" i="37"/>
  <c r="C17"/>
  <c r="D16"/>
  <c r="D19" s="1"/>
  <c r="C16"/>
  <c r="C19" s="1"/>
  <c r="G15"/>
  <c r="G19" s="1"/>
  <c r="F14"/>
  <c r="D9"/>
  <c r="D12" s="1"/>
  <c r="C9"/>
  <c r="C12" s="1"/>
  <c r="C21" s="1"/>
  <c r="G8"/>
  <c r="G10" s="1"/>
  <c r="F8"/>
  <c r="F10" s="1"/>
  <c r="C8"/>
  <c r="G21" l="1"/>
  <c r="F19"/>
  <c r="F21" s="1"/>
  <c r="D65" i="42"/>
  <c r="D68" s="1"/>
  <c r="D21" i="37"/>
</calcChain>
</file>

<file path=xl/sharedStrings.xml><?xml version="1.0" encoding="utf-8"?>
<sst xmlns="http://schemas.openxmlformats.org/spreadsheetml/2006/main" count="1097" uniqueCount="751">
  <si>
    <t>Estado de Actividades</t>
  </si>
  <si>
    <t>Impuestos</t>
  </si>
  <si>
    <t>Cuotas y Aportaciones de Seguridad Social</t>
  </si>
  <si>
    <t>Derechos</t>
  </si>
  <si>
    <t>Participaciones y Aportaciones</t>
  </si>
  <si>
    <t>Servicios Personales</t>
  </si>
  <si>
    <t>Materiales y Suministros</t>
  </si>
  <si>
    <t>Servicios Generales</t>
  </si>
  <si>
    <t>Provisiones</t>
  </si>
  <si>
    <t>Inversión Pública</t>
  </si>
  <si>
    <t>Flujo de Efectivo</t>
  </si>
  <si>
    <t>Concepto</t>
  </si>
  <si>
    <t>Total</t>
  </si>
  <si>
    <t>Estado de Cambios en la Situación Financiera</t>
  </si>
  <si>
    <t>Estado Analítico del Activo</t>
  </si>
  <si>
    <t>Estado Analítico de la Deuda y Otros Pasivos</t>
  </si>
  <si>
    <t>Estado Analítico de Ingresos</t>
  </si>
  <si>
    <t>Rubros de los Ingresos</t>
  </si>
  <si>
    <t>Corriente</t>
  </si>
  <si>
    <t>Capital</t>
  </si>
  <si>
    <t>Estado Analítico del Ejercicio Presupuesto de Egresos</t>
  </si>
  <si>
    <t>Ejercicio del Presupuesto</t>
  </si>
  <si>
    <t>Ampliaciones/ (Reducciones)</t>
  </si>
  <si>
    <t>Capítulo del Gasto</t>
  </si>
  <si>
    <t>Transferencias, Asignaciones, Subsidios y Otras Ayudas</t>
  </si>
  <si>
    <t>Bienes Muebles, Inmuebles e Intangibles</t>
  </si>
  <si>
    <t>Total del Gasto</t>
  </si>
  <si>
    <t>Sistema Estatal de Evaluación</t>
  </si>
  <si>
    <t xml:space="preserve"> </t>
  </si>
  <si>
    <t>Por Partida del Gasto</t>
  </si>
  <si>
    <t>No</t>
  </si>
  <si>
    <t>Formato</t>
  </si>
  <si>
    <t>Informe sobre Pasivos Contingentes</t>
  </si>
  <si>
    <t>Notas a los Estados Financieros</t>
  </si>
  <si>
    <t>Endeudamiento Neto</t>
  </si>
  <si>
    <t>Interéses de la Deuda</t>
  </si>
  <si>
    <t>Descripción</t>
  </si>
  <si>
    <t>I.- Información Contable</t>
  </si>
  <si>
    <t>II.- Información Presupuestaria</t>
  </si>
  <si>
    <t>III.- Información Programática</t>
  </si>
  <si>
    <t>IV.- Información Complementaria</t>
  </si>
  <si>
    <t>La información complementaria para generar las cuentas nacionales y atender otros requerimientos</t>
  </si>
  <si>
    <t>provenientes de Organismos Internacionales de los que México es miembro.</t>
  </si>
  <si>
    <t>Artículos del 44 al 59</t>
  </si>
  <si>
    <t>Devengado</t>
  </si>
  <si>
    <t>Contribuciones de Mejoras</t>
  </si>
  <si>
    <t>Productos</t>
  </si>
  <si>
    <t>Aprovechamientos</t>
  </si>
  <si>
    <t>Ingresos por Ventas de Bienes y Servicios</t>
  </si>
  <si>
    <t>Ingresos Derivados de Financiamientos</t>
  </si>
  <si>
    <t xml:space="preserve">     </t>
  </si>
  <si>
    <t>Variación Vs Original</t>
  </si>
  <si>
    <t>Ingresos del Gobierno</t>
  </si>
  <si>
    <t xml:space="preserve">Impuesto </t>
  </si>
  <si>
    <t xml:space="preserve">      Corriente</t>
  </si>
  <si>
    <t xml:space="preserve">      Capital</t>
  </si>
  <si>
    <t>Ingresos de Organismos y  Empresas</t>
  </si>
  <si>
    <t>Cuotas y aportaciones de Seguridad Social</t>
  </si>
  <si>
    <t>Ingresos por ventas de Bienes y Servicios</t>
  </si>
  <si>
    <t>Ingresos  derivados de Financiamiento</t>
  </si>
  <si>
    <t>Ingresos Estimado Original  Anual</t>
  </si>
  <si>
    <t>Ingresos Modificado    Anual</t>
  </si>
  <si>
    <t>Saldo Inicial Caja y Bancos</t>
  </si>
  <si>
    <t>El saldo Inicial de Caja y Bancos es informativo, No SE SUMA EN EL TOTAL.</t>
  </si>
  <si>
    <t>Ampliaciones y Reducciones           (+ ó -)</t>
  </si>
  <si>
    <t>Egresos Aprobado   Anual</t>
  </si>
  <si>
    <t>Egresos Modificado   Anual</t>
  </si>
  <si>
    <t>% de Avance  Anual</t>
  </si>
  <si>
    <t>% Avance Anual</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</si>
  <si>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</si>
  <si>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</si>
  <si>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</si>
  <si>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</si>
  <si>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</si>
  <si>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</si>
  <si>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</si>
  <si>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</si>
  <si>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</si>
  <si>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</si>
  <si>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</si>
  <si>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Pagado</t>
  </si>
  <si>
    <t>Total de Interéses Créditos Bancarios</t>
  </si>
  <si>
    <t>Total Intereses Otros Instrumentos de Deuda</t>
  </si>
  <si>
    <t>Estimado</t>
  </si>
  <si>
    <t>I. Ingresos Presupuestarios</t>
  </si>
  <si>
    <t>2. Ingresos Sector Paraestatal</t>
  </si>
  <si>
    <t>II. Egresos Presupuestarios</t>
  </si>
  <si>
    <t>1. Ingresos Gobierno del Estado</t>
  </si>
  <si>
    <t>3. Egresos del Gobierno del Estado</t>
  </si>
  <si>
    <t>4. Egresos  del Sector Paraestatal</t>
  </si>
  <si>
    <t>III. Balance Presupuestario (Superávit o Déficit)</t>
  </si>
  <si>
    <t>IV. Interéses, Comisiones y Gastos de la Deuda</t>
  </si>
  <si>
    <t>A. Financiamiento</t>
  </si>
  <si>
    <t>B. Amortización de la Deuda</t>
  </si>
  <si>
    <t>C. Endeudamiento o Desendeudamiento   (C=A-B)</t>
  </si>
  <si>
    <t>III. Balance Presupuestario (Superávit o Déficit)  (III= I-II)</t>
  </si>
  <si>
    <t>V. Balance Primario (superávit o Déficit)   (V= III-IV)</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</si>
  <si>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</si>
  <si>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</si>
  <si>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</si>
  <si>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</si>
  <si>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</si>
  <si>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</si>
  <si>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</si>
  <si>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</si>
  <si>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Productos de capital</t>
  </si>
  <si>
    <t>Aprovechamientos de capital</t>
  </si>
  <si>
    <t>Ingresos derivados de financiamientos</t>
  </si>
  <si>
    <t>Otros Ingresos presupuestarios no contables</t>
  </si>
  <si>
    <t>(MENOS)</t>
  </si>
  <si>
    <t>Conciliacion entre los Ingresos Presupuestarios y Contables</t>
  </si>
  <si>
    <t>Conciliacion entre los Egresos Presupuestarios y los Gastos Contables</t>
  </si>
  <si>
    <t>1. Total de Egresos Presupuestarios</t>
  </si>
  <si>
    <t xml:space="preserve">2. Egresos Presupuestarios no contables </t>
  </si>
  <si>
    <t>3. Gastos contables no presupuestarios</t>
  </si>
  <si>
    <t>3. Ingresos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</si>
  <si>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</si>
  <si>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</si>
  <si>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</si>
  <si>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</si>
  <si>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</si>
  <si>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</si>
  <si>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</si>
  <si>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</si>
  <si>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</si>
  <si>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</si>
  <si>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</si>
  <si>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</si>
  <si>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</si>
  <si>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</si>
  <si>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Flujo de Fondos, Indicadores de Postura Fiscal</t>
  </si>
  <si>
    <t>Adeudos de ejercicios fiscales anteriores (ADEFAS)</t>
  </si>
  <si>
    <t>Otros Egresos Presupuestales No Contables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</si>
  <si>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</si>
  <si>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</si>
  <si>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</si>
  <si>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</si>
  <si>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</si>
  <si>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</si>
  <si>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(pesos)</t>
  </si>
  <si>
    <t xml:space="preserve">Ley General de Contabilidad Gubernamental </t>
  </si>
  <si>
    <t>Subsecretaria de Planeación del Desarrollo</t>
  </si>
  <si>
    <t>Dirección General de Planeación y Evaluación</t>
  </si>
  <si>
    <t>Los Ingresos Excedentes  se presentan para efectos de cumplimiento de la Ley de Ingresos del Estado y Ley de Contabilidad Gubernamental.</t>
  </si>
  <si>
    <t>El importe reflejado siempre debe ser mayor a cero. Nunca en rojo.</t>
  </si>
  <si>
    <t>NORA lo excluye</t>
  </si>
  <si>
    <t>Relación de Cuentas Bancarias Productivas Específicas</t>
  </si>
  <si>
    <t>Subejercicio</t>
  </si>
  <si>
    <t>Gasto por Proyectos de Inversión</t>
  </si>
  <si>
    <t>Clasificación por Objeto del Gasto (Capítulo y Concepto)</t>
  </si>
  <si>
    <t>Gasto Corriente</t>
  </si>
  <si>
    <t>Gasto de Capital</t>
  </si>
  <si>
    <t>Clasificación Por Objeto del Gasto (Capitulo y Concepto)</t>
  </si>
  <si>
    <t>Clasificación Económica (Por Tipo de Gasto)</t>
  </si>
  <si>
    <t>Clasificación Administrativa (Por Unidad Administrativa)</t>
  </si>
  <si>
    <t>Estado de Situacion Financiera</t>
  </si>
  <si>
    <t>Clasificación Administrativa (Por Poderes)</t>
  </si>
  <si>
    <t>Poder Legislativo</t>
  </si>
  <si>
    <t>Poder Judicial</t>
  </si>
  <si>
    <t>Órganos Autónomos</t>
  </si>
  <si>
    <t>Organismos Descentralizados</t>
  </si>
  <si>
    <t>Clasificación Funcional (Finalidad y Función)</t>
  </si>
  <si>
    <t>Gobierno</t>
  </si>
  <si>
    <t>Legislación</t>
  </si>
  <si>
    <t>Justicia</t>
  </si>
  <si>
    <t>Relaciones Exteriores</t>
  </si>
  <si>
    <t>Coordinación de la Politica de Gobierno</t>
  </si>
  <si>
    <t>Asuntos Financieros y Hacendarios</t>
  </si>
  <si>
    <t>Seguridad Nacional</t>
  </si>
  <si>
    <t>Asuntos de Orden Público y Seguridad Interior</t>
  </si>
  <si>
    <t>Otros Servicios Generales</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</si>
  <si>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</si>
  <si>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</si>
  <si>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</si>
  <si>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</si>
  <si>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</si>
  <si>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</si>
  <si>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</si>
  <si>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</si>
  <si>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</si>
  <si>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</si>
  <si>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</si>
  <si>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Transporte</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</si>
  <si>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</si>
  <si>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</si>
  <si>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</si>
  <si>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</si>
  <si>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</si>
  <si>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</si>
  <si>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</si>
  <si>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</si>
  <si>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Poder Ejecutivo</t>
  </si>
  <si>
    <t>Minería, Manufacturas y Construcción</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</si>
  <si>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</si>
  <si>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</si>
  <si>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</si>
  <si>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</si>
  <si>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</si>
  <si>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</si>
  <si>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</si>
  <si>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</si>
  <si>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</si>
  <si>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</si>
  <si>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</si>
  <si>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</si>
  <si>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</si>
  <si>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</si>
  <si>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</si>
  <si>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</si>
  <si>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</si>
  <si>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</si>
  <si>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</si>
  <si>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</si>
  <si>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</si>
  <si>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</si>
  <si>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</si>
  <si>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</si>
  <si>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</si>
  <si>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</si>
  <si>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</si>
  <si>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</si>
  <si>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y Apoyo a Deudores y Ahorradores de la Banca</t>
  </si>
  <si>
    <t xml:space="preserve">   Adeudos de Ejercicios Fiscales Anteriores</t>
  </si>
  <si>
    <t>Por Unidad Administrativa, Clasificación Administrativa, Por Poderes, Funcional (Finalidad y Función), Por Categoría Programática</t>
  </si>
  <si>
    <t>Relación de Bienes que Componen su Patrimonio</t>
  </si>
  <si>
    <t xml:space="preserve">Estado de Variación en la Hacienda Pública </t>
  </si>
  <si>
    <t>Combustibles y Energía</t>
  </si>
  <si>
    <t>Comunicaciones</t>
  </si>
  <si>
    <t>ETCA-I-01</t>
  </si>
  <si>
    <t>ETCA-II-10</t>
  </si>
  <si>
    <t>ETCA-II-11</t>
  </si>
  <si>
    <t>ETCA-II-12</t>
  </si>
  <si>
    <t>ETCA-III-13</t>
  </si>
  <si>
    <t>ETCA-I-01-A</t>
  </si>
  <si>
    <t>ETCA-I-01-B</t>
  </si>
  <si>
    <t>ETCA-I-02</t>
  </si>
  <si>
    <t>ETCA-I-03</t>
  </si>
  <si>
    <t>ETCA-I-04</t>
  </si>
  <si>
    <t>ETCA-I-05</t>
  </si>
  <si>
    <t>ETCA-I-06</t>
  </si>
  <si>
    <t>ETCA-I-07</t>
  </si>
  <si>
    <t>ETCA-II-08</t>
  </si>
  <si>
    <t>ETCA-II-08-A</t>
  </si>
  <si>
    <t>ETCA-II-09</t>
  </si>
  <si>
    <t>ETCA-II-9-A</t>
  </si>
  <si>
    <t>ETCA-II-9-B</t>
  </si>
  <si>
    <t>ETCA-II-9-C</t>
  </si>
  <si>
    <t>ETCA-II-9-D</t>
  </si>
  <si>
    <t>ETCA-III-14</t>
  </si>
  <si>
    <t>ETCA-IV-16</t>
  </si>
  <si>
    <t>Listado de Formatos ETCA "Evaluación Trimestral Contabilidad Armonizada"</t>
  </si>
  <si>
    <t>ETCA-IV-15</t>
  </si>
  <si>
    <t>Seguimiento y Evaluación de Indicadores de Proyectos y Procesos 
(Gasto por Categoría Programática, Metas y Programas; Análisis Programático-Presupuestal con Indicadores de Resultados</t>
  </si>
  <si>
    <t>Segundo Informe Trimestral 2015</t>
  </si>
  <si>
    <t>ETCA-IV-17</t>
  </si>
  <si>
    <t>Relación de esquemas bursátiles y de coberturas financieras</t>
  </si>
  <si>
    <t>Ingresos Devengado Anual</t>
  </si>
  <si>
    <t>Ingresos Recaudado    Anual</t>
  </si>
  <si>
    <t>Ingresos Devengado Trimestral</t>
  </si>
  <si>
    <t>Ingresos Recaudado    Trimestral</t>
  </si>
  <si>
    <t>Servicios de Salud de Sonora</t>
  </si>
  <si>
    <t>Partida</t>
  </si>
  <si>
    <t>Descripcion</t>
  </si>
  <si>
    <t>ETCA-II-09-A</t>
  </si>
  <si>
    <t>ETCA-II-09-B</t>
  </si>
  <si>
    <t>Clasificación Economica por Tipo  Gasto</t>
  </si>
  <si>
    <t>Presidencia Ejecutiva</t>
  </si>
  <si>
    <t>Unidad de Asuntos Jurídicos</t>
  </si>
  <si>
    <t>Coord. Gral. de Servicios de Salud</t>
  </si>
  <si>
    <t>Direc. Gral. de Servicios de Salud a la Comunidad</t>
  </si>
  <si>
    <t>Direc. Gral. de Servicios de Salud a la Persona</t>
  </si>
  <si>
    <t>Direc. Gral. de Enseñanza y Calidad</t>
  </si>
  <si>
    <t>Coord. Gral. de Administración</t>
  </si>
  <si>
    <t>Direc. Gral. de Administración</t>
  </si>
  <si>
    <t>Direc. Gral. de Planeacion y Desarrollo</t>
  </si>
  <si>
    <t>Direc. Gral. de Protección contra Riesgos Sanitarios</t>
  </si>
  <si>
    <t>Direc. Gral. del Organo de Control y Desarrollo</t>
  </si>
  <si>
    <t>REPSS</t>
  </si>
  <si>
    <t>Hosp. Infantil del Estado</t>
  </si>
  <si>
    <t>Hosp. Gral. del Estado</t>
  </si>
  <si>
    <t>Servicio Estatal de Salud Mental</t>
  </si>
  <si>
    <t xml:space="preserve">C I D E N </t>
  </si>
  <si>
    <t>U N A I D E S</t>
  </si>
  <si>
    <t>Hosp. Psiquiátrico "Cruz del Norte"</t>
  </si>
  <si>
    <t>Clinica Mental "Carlos Nava"</t>
  </si>
  <si>
    <t>Hosp. Gral. de Ciudad Obregón</t>
  </si>
  <si>
    <t>Hosp. Oncológico del Estado</t>
  </si>
  <si>
    <t>Laboratorio Estatal de Salud Pública</t>
  </si>
  <si>
    <t>Centro Estatal de Transfusión Sanguínea</t>
  </si>
  <si>
    <t xml:space="preserve">C A P A S I T S </t>
  </si>
  <si>
    <t>Centro de Desarrollo Infantil</t>
  </si>
  <si>
    <t>Cirugia Ambulatoria Hermosillo</t>
  </si>
  <si>
    <t>Jurisdicción Sanitaria I</t>
  </si>
  <si>
    <t xml:space="preserve">C A A P S </t>
  </si>
  <si>
    <t>Hosp. Gral. de Ures</t>
  </si>
  <si>
    <t>Hosp. Gral. de Moctezuma</t>
  </si>
  <si>
    <t>Jurisdicción Sanitaria II</t>
  </si>
  <si>
    <t>Hosp. Gral. de Caborca</t>
  </si>
  <si>
    <t>Hosp. Gral. de San Luis Rio Colorado</t>
  </si>
  <si>
    <t>Hosp. Gral. de Puerto Peñasco</t>
  </si>
  <si>
    <t>Jurisdicción Sanitaria III</t>
  </si>
  <si>
    <t>Hosp. Gral. de Nogales</t>
  </si>
  <si>
    <t>Hosp. Gral. de Magdalena</t>
  </si>
  <si>
    <t>Hosp. Gral. de Cananea</t>
  </si>
  <si>
    <t>Hosp. Gral. de Agua Prieta</t>
  </si>
  <si>
    <t>Jurisdicción Sanitaria IV</t>
  </si>
  <si>
    <t>Hosp. Gral. de Guaymas</t>
  </si>
  <si>
    <t>Jurisdicción Sanitaria V</t>
  </si>
  <si>
    <t>Hosp. Gral. de Navojoa</t>
  </si>
  <si>
    <t>Hosp. Gral. de Alamos</t>
  </si>
  <si>
    <t>Hosp. Gral. de Huatabampo</t>
  </si>
  <si>
    <t>ETCA-II-09-C</t>
  </si>
  <si>
    <t>Gasto por Categoria Programatica</t>
  </si>
  <si>
    <t>U</t>
  </si>
  <si>
    <t>E</t>
  </si>
  <si>
    <t>P</t>
  </si>
  <si>
    <t>G</t>
  </si>
  <si>
    <t>K</t>
  </si>
  <si>
    <t>M</t>
  </si>
  <si>
    <t>O</t>
  </si>
  <si>
    <t>J</t>
  </si>
  <si>
    <t>T</t>
  </si>
  <si>
    <t>Pensiones y Jubilaciones</t>
  </si>
  <si>
    <t xml:space="preserve">4. Ingresos Contables </t>
  </si>
  <si>
    <t>OTROS EQUIPOS DE TRANSPORTE</t>
  </si>
  <si>
    <t>MAQUIANRIA EQUIPO AGROPECUARIO</t>
  </si>
  <si>
    <t>MAQUINARIA Y EQUIPO INDUSTRIAL</t>
  </si>
  <si>
    <t>SISTEMAS DE AIRE ACONDICIONADO, CALEFACCION Y DE REFRIGERACION</t>
  </si>
  <si>
    <t>EQUIPO DE COMUNICACION Y TELECOMUNICACION</t>
  </si>
  <si>
    <t>EQUIPOS DE GENERACION ELECTRICA, APARATOS Y ACCESORIOS ELECTRICOS</t>
  </si>
  <si>
    <t>HERRAMIENTAS</t>
  </si>
  <si>
    <t>REFACCIONES Y ACCESORIOS MAYORES</t>
  </si>
  <si>
    <t>OTROS BIENES MUEBLES</t>
  </si>
  <si>
    <t>SOFTWARE</t>
  </si>
  <si>
    <t>CONSTRUCCION</t>
  </si>
  <si>
    <t>REMODELACION Y REHABILITACION</t>
  </si>
  <si>
    <t>EQUIPAMIENTO</t>
  </si>
  <si>
    <t>ESTUDIOS Y PROYECTOS</t>
  </si>
  <si>
    <t>INFRAESTRUCTURA Y EQUIPAMIENTO EN MATERIA DE SALUD</t>
  </si>
  <si>
    <t>INDIRECTOS PARA OBRAS DE EDIFICACIÓN NO HABITACIONAL</t>
  </si>
  <si>
    <t>CONSTRUCCIÓN DE SISTEMAS DE ABASTECIMIENTO DE AGUA POTABLE</t>
  </si>
  <si>
    <t>AMPLIACION</t>
  </si>
  <si>
    <t>Ingresos Excedentes 1</t>
  </si>
  <si>
    <t>Bienes muebles e inmuebles</t>
  </si>
  <si>
    <t>4. Total de Gasto Contable</t>
  </si>
  <si>
    <t>ETCA-II-09-D</t>
  </si>
  <si>
    <r>
      <t>Transferencias, Asignaciones, Subsidios y Otras Ayudas</t>
    </r>
    <r>
      <rPr>
        <b/>
        <u/>
        <sz val="10"/>
        <color theme="1"/>
        <rFont val="Calibri"/>
        <family val="2"/>
        <scheme val="minor"/>
      </rPr>
      <t xml:space="preserve"> FEDERALES</t>
    </r>
  </si>
  <si>
    <r>
      <t xml:space="preserve">Transferencias, Asignaciones, Subsidios y Otras Ayudas </t>
    </r>
    <r>
      <rPr>
        <b/>
        <u/>
        <sz val="10"/>
        <color theme="1"/>
        <rFont val="Calibri"/>
        <family val="2"/>
        <scheme val="minor"/>
      </rPr>
      <t>ESTATALES</t>
    </r>
  </si>
  <si>
    <r>
      <t xml:space="preserve">Transferencias, Asignaciones, Subsidios y Otras Ayudas, </t>
    </r>
    <r>
      <rPr>
        <b/>
        <u/>
        <sz val="10"/>
        <color theme="1"/>
        <rFont val="Calibri"/>
        <family val="2"/>
        <scheme val="minor"/>
      </rPr>
      <t>FEDERALES</t>
    </r>
  </si>
  <si>
    <r>
      <t xml:space="preserve">Transferencias, Asignaciones, Subsidios y Otras Ayudas, </t>
    </r>
    <r>
      <rPr>
        <b/>
        <u/>
        <sz val="10"/>
        <color theme="1"/>
        <rFont val="Calibri"/>
        <family val="2"/>
        <scheme val="minor"/>
      </rPr>
      <t>ESTATALES</t>
    </r>
  </si>
  <si>
    <t>I</t>
  </si>
  <si>
    <t>Egresos
Pagado
Trimestral</t>
  </si>
  <si>
    <t xml:space="preserve">Egresos
Devengado
Trimestral </t>
  </si>
  <si>
    <t>Egresos 
Pagado
Anual</t>
  </si>
  <si>
    <t>Egresos
Modificado
Anual</t>
  </si>
  <si>
    <t>Egresos
Aprobado
Anual</t>
  </si>
  <si>
    <t>al 30 de Septiembre de 2015</t>
  </si>
  <si>
    <t>III TRIMESTRE 2015</t>
  </si>
  <si>
    <t>Egresos 
Devengados
Anual</t>
  </si>
  <si>
    <t>PRODUCTOS ALIMENTICIOS PARA LA POBLACION EN
CASO DE DESASTRE</t>
  </si>
  <si>
    <t>REFACCIONES Y ACCESORIOS MENORES DE DEFENSA
Y SEGURIDAD</t>
  </si>
  <si>
    <t>MAQUINARIA Y EQUIPO DE CONSTRUCCION</t>
  </si>
  <si>
    <t>BIENES MUEBLES POR ARRENDAMIENTO
FINANCIERO</t>
  </si>
  <si>
    <t>LICENCIAS INDUSTRIALES, COMERCIALES Y OTRAS</t>
  </si>
  <si>
    <t>Egresos Devengado 
Anual</t>
  </si>
  <si>
    <t>Egresos
Pagado
Anual</t>
  </si>
  <si>
    <t>Egresos Devengado 
Trimestral</t>
  </si>
  <si>
    <t xml:space="preserve">Egresos
Devengado
Anual </t>
  </si>
  <si>
    <t>Egresos
Devengado
Anual</t>
  </si>
  <si>
    <t>Egresos
Devengado
Trimestral</t>
  </si>
  <si>
    <t>SERVICIOS DE SALUD DE SONORA</t>
  </si>
  <si>
    <t>Estado de Situación Financiera</t>
  </si>
  <si>
    <t>Al 30 de Septiembre de 2015</t>
  </si>
  <si>
    <t>ACTIVO</t>
  </si>
  <si>
    <t>Sep 2015</t>
  </si>
  <si>
    <t>Dic 2014</t>
  </si>
  <si>
    <t>PASIVO</t>
  </si>
  <si>
    <t>Activo Circulante</t>
  </si>
  <si>
    <t>Pasivo Circulante</t>
  </si>
  <si>
    <t>Efectivo y Equivalentes (Nota 3)</t>
  </si>
  <si>
    <t xml:space="preserve">Cuentas por Pagar a Corto Plazo (Nota 7) </t>
  </si>
  <si>
    <t>Derechos a Recibir Bienes o Servicios (Nota 4)</t>
  </si>
  <si>
    <t>Almacenes (Nota 5)</t>
  </si>
  <si>
    <t>Total de Pasivos</t>
  </si>
  <si>
    <t>Total de Activos Circulantes</t>
  </si>
  <si>
    <t>Hacienda Pública/Patrimonio</t>
  </si>
  <si>
    <t>Aportaciones</t>
  </si>
  <si>
    <t>Activo No Circulante</t>
  </si>
  <si>
    <t>Resultados de Ejercicio (Ahorro/Desahorro)</t>
  </si>
  <si>
    <t>Bienes Inmuebles, Infraestructura y Construcciones en Proceso</t>
  </si>
  <si>
    <t>Resultados de Ejercicios Anteriores</t>
  </si>
  <si>
    <t>Bienes Muebles</t>
  </si>
  <si>
    <t>Rectificaciones de Resultados de Ejercicios Anteriores</t>
  </si>
  <si>
    <t xml:space="preserve">Total de Activos No Circulantes (Nota 6) </t>
  </si>
  <si>
    <t xml:space="preserve">Total Hacienda Pública/Patrimonio (Nota 9) </t>
  </si>
  <si>
    <t>Total de Activos</t>
  </si>
  <si>
    <t>Total de Pasivo y Hacienda Pública/Patrimonio</t>
  </si>
  <si>
    <t>Del 01 de Enero al 30 de Septiembre 2015</t>
  </si>
  <si>
    <t>Sep 2014</t>
  </si>
  <si>
    <r>
      <t>INGRESOS Y OTROS BENEFICIOS</t>
    </r>
    <r>
      <rPr>
        <sz val="10"/>
        <color theme="1"/>
        <rFont val="Arial"/>
        <family val="2"/>
      </rPr>
      <t xml:space="preserve"> (Nota 10)</t>
    </r>
  </si>
  <si>
    <t>Ingresos de la Gestion:</t>
  </si>
  <si>
    <t>Aprovechamientos de Tipo Corriente</t>
  </si>
  <si>
    <t>Ingresos por venta de Bienes y Servicios (Cuotas de Recuperación)</t>
  </si>
  <si>
    <t>Participaciones, Aportaciones, Transferencias, Asignaciones, Subsidios y Otras Ayudas</t>
  </si>
  <si>
    <t>Convenios</t>
  </si>
  <si>
    <t>Otros Ingresos y Beneficios</t>
  </si>
  <si>
    <t>Ingresos Financieros</t>
  </si>
  <si>
    <t>Otros Ingresos y Beneficios Varios</t>
  </si>
  <si>
    <t>Total de Ingresos y Otros Beneficios</t>
  </si>
  <si>
    <r>
      <t xml:space="preserve">GASTOS Y OTRAS PÉRDIDAS </t>
    </r>
    <r>
      <rPr>
        <sz val="10"/>
        <color theme="1"/>
        <rFont val="Arial"/>
        <family val="2"/>
      </rPr>
      <t>(Nota 11)</t>
    </r>
  </si>
  <si>
    <t>Gastos de Funcionamiento</t>
  </si>
  <si>
    <t>Transferencias Internas y Asignaciones al Sector Público</t>
  </si>
  <si>
    <r>
      <t xml:space="preserve">Inversión Pública </t>
    </r>
    <r>
      <rPr>
        <sz val="10"/>
        <color theme="1"/>
        <rFont val="Arial"/>
        <family val="2"/>
      </rPr>
      <t>(Nota 12)</t>
    </r>
  </si>
  <si>
    <t xml:space="preserve">Inversión Pública </t>
  </si>
  <si>
    <t>Total de Gastos y Otras Pérdidas</t>
  </si>
  <si>
    <t>Resultados del Ejercicio (Ahorro/Desahorro)</t>
  </si>
  <si>
    <t xml:space="preserve"> al 30 de Septiembre de 2015</t>
  </si>
  <si>
    <t>(PESOS)</t>
  </si>
  <si>
    <t>Origen</t>
  </si>
  <si>
    <t>Aplicación</t>
  </si>
  <si>
    <r>
      <rPr>
        <b/>
        <u/>
        <sz val="11"/>
        <color theme="1"/>
        <rFont val="Arial Narrow"/>
        <family val="2"/>
      </rPr>
      <t>SEP2015</t>
    </r>
    <r>
      <rPr>
        <b/>
        <sz val="11"/>
        <color theme="1"/>
        <rFont val="Arial Narrow"/>
        <family val="2"/>
      </rPr>
      <t xml:space="preserve"> - DIC</t>
    </r>
    <r>
      <rPr>
        <b/>
        <u/>
        <sz val="11"/>
        <color theme="1"/>
        <rFont val="Arial Narrow"/>
        <family val="2"/>
      </rPr>
      <t>2014</t>
    </r>
  </si>
  <si>
    <t>Activo</t>
  </si>
  <si>
    <t>Efectivo y Equivalentes</t>
  </si>
  <si>
    <t>Derechos a Recibir Efectivo o Equivalentes</t>
  </si>
  <si>
    <t>Derechos a Recibir Bienes o Servicios</t>
  </si>
  <si>
    <t>Inventario</t>
  </si>
  <si>
    <t>Almacenes</t>
  </si>
  <si>
    <t>Estimación por Pérdida o Deterioro de Activos Circulantes</t>
  </si>
  <si>
    <t>Otros Activos Circulantes</t>
  </si>
  <si>
    <t>Inversiones Financieras a Largo Plazo</t>
  </si>
  <si>
    <t>Derechos a Recibir Efectivo o Equivalentes a Largo Plazo</t>
  </si>
  <si>
    <t>Activos Intangibles</t>
  </si>
  <si>
    <t>Depreciación, Deterioro y Amortización Acumulada de Bienes</t>
  </si>
  <si>
    <t>Activos Diferidos</t>
  </si>
  <si>
    <t>Estimación por Pérdida o Deterioro de Activos no Circulantes</t>
  </si>
  <si>
    <t>Otros Activos no Circulantes</t>
  </si>
  <si>
    <r>
      <t xml:space="preserve">DIC </t>
    </r>
    <r>
      <rPr>
        <b/>
        <u/>
        <sz val="11"/>
        <color theme="1"/>
        <rFont val="Arial Narrow"/>
        <family val="2"/>
      </rPr>
      <t>2014</t>
    </r>
    <r>
      <rPr>
        <b/>
        <sz val="11"/>
        <color theme="1"/>
        <rFont val="Arial Narrow"/>
        <family val="2"/>
      </rPr>
      <t xml:space="preserve"> - SEP </t>
    </r>
    <r>
      <rPr>
        <b/>
        <u/>
        <sz val="11"/>
        <color theme="1"/>
        <rFont val="Arial Narrow"/>
        <family val="2"/>
      </rPr>
      <t>2015</t>
    </r>
  </si>
  <si>
    <t>Pasivo</t>
  </si>
  <si>
    <t>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</si>
  <si>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</si>
  <si>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</si>
  <si>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</si>
  <si>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</si>
  <si>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</si>
  <si>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</si>
  <si>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Otros Pasivos a Corto Plazo</t>
  </si>
  <si>
    <t>Pasivo No Circulante</t>
  </si>
  <si>
    <t>Cuentas por Pagar a Largo Plazo</t>
  </si>
  <si>
    <t>Documentos por Pagar a Largo Plazo</t>
  </si>
  <si>
    <t>Deuda Pública a Largo Plazo</t>
  </si>
  <si>
    <t>Pasivos Diferidos a Largo Plazo</t>
  </si>
  <si>
    <t>Fondos y Bienes de Terceros en Garantía y/o en Administración a Largo Plazo</t>
  </si>
  <si>
    <t>Provisiones a Largo Plazo</t>
  </si>
  <si>
    <t>HACIENDA PUBLICA/PATRIMONIO</t>
  </si>
  <si>
    <t>Hacienda Pública/Patrimonio Contribuido</t>
  </si>
  <si>
    <t>Donaciones de Capital</t>
  </si>
  <si>
    <t>Actualización de la Hacienda Pública/Patrimonio</t>
  </si>
  <si>
    <t>Hacienda Pública/Patrimonio Generado</t>
  </si>
  <si>
    <t>Resultados del Ejercicio (Ahorro/ Desahorro)</t>
  </si>
  <si>
    <t>Revalúos</t>
  </si>
  <si>
    <t>Reservas</t>
  </si>
  <si>
    <t>Estado de Variación en la Hacienda Pública</t>
  </si>
  <si>
    <t>Hacienda Pública / Patrimonio Contribuido</t>
  </si>
  <si>
    <t>Hacienda Pública / Patrimonio Generado de Ejercicio Anteriores</t>
  </si>
  <si>
    <t>Hacienda Pública / Patrimonio Generado del Ejercicio</t>
  </si>
  <si>
    <t>Ajustes por Cambios de Valor</t>
  </si>
  <si>
    <t>Patrimonio Neto Inicial Ajustado del Ejercicio</t>
  </si>
  <si>
    <t xml:space="preserve">Variaciones de la Hacienda Pública / Patrimonio Neto del Ejercicio </t>
  </si>
  <si>
    <t>Hacienda Pública / Patrimonio Neto Final del Ejercicio 2014</t>
  </si>
  <si>
    <t>Cambios en la Hacienda Pública / Patrimonio Neto del Ejercicio</t>
  </si>
  <si>
    <t>Variaciones de la Hacienda Pública / Patrimonio Neto del Ejercicio</t>
  </si>
  <si>
    <t>Saldo Neto en la Hacienda Pública / Patrimonio Sept. 2015</t>
  </si>
  <si>
    <t xml:space="preserve">Saldo
Inicial
</t>
  </si>
  <si>
    <t xml:space="preserve">Cargos del Periodo
</t>
  </si>
  <si>
    <t xml:space="preserve">Abonos del Periodo
</t>
  </si>
  <si>
    <t xml:space="preserve">Saldo
Final
</t>
  </si>
  <si>
    <t xml:space="preserve">Variación del Periodo
</t>
  </si>
  <si>
    <t>Inventarios</t>
  </si>
  <si>
    <t>Ente Servicios de Salud de Sonora</t>
  </si>
  <si>
    <t xml:space="preserve">Flujos de Efectivo de las Actividades de Operación </t>
  </si>
  <si>
    <t>Contribuciones de mejoras</t>
  </si>
  <si>
    <t>Productos de Tipo Corriente</t>
  </si>
  <si>
    <t>Ingresos por Venta de Bienes y Servicios</t>
  </si>
  <si>
    <t>Ingresos no Comprendidos en las Fracciones de la Ley de Ingresos Causados en Ejercicios Fiscales Anteriores Pendientes de Liquidación o Pago</t>
  </si>
  <si>
    <t>Transferencias, Asignaciones y Subsidios y Otras Ayudas</t>
  </si>
  <si>
    <t>Otros Orígenes de Operación</t>
  </si>
  <si>
    <t>Transferencias al resto del Sector Público</t>
  </si>
  <si>
    <t xml:space="preserve">Subsidios y Subvenciones </t>
  </si>
  <si>
    <t>Ayudas Sociales</t>
  </si>
  <si>
    <t>Transferencias a Fideicomisos, Mandatos y Contratos Análogos</t>
  </si>
  <si>
    <t>Transferencias a la Seguridad Social</t>
  </si>
  <si>
    <t>Donativos</t>
  </si>
  <si>
    <t>Transferencias al Exterior</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</si>
  <si>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</si>
  <si>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</si>
  <si>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</si>
  <si>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</si>
  <si>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</si>
  <si>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Inversion</t>
  </si>
  <si>
    <t>Flujos Netos de Efectivo por Actividades de Inversión</t>
  </si>
  <si>
    <t>Flujo de Efectivo de las Actividades de Financiamiento</t>
  </si>
  <si>
    <t>Interno</t>
  </si>
  <si>
    <t>Externo</t>
  </si>
  <si>
    <t xml:space="preserve">   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</si>
  <si>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</si>
  <si>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</si>
  <si>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</si>
  <si>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</si>
  <si>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</si>
  <si>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</si>
  <si>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</si>
  <si>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</si>
  <si>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</si>
  <si>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</si>
  <si>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</si>
  <si>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</si>
  <si>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</si>
  <si>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</si>
  <si>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</si>
  <si>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</si>
  <si>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</si>
  <si>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</si>
  <si>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</si>
  <si>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</si>
  <si>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</si>
  <si>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</si>
  <si>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</si>
  <si>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</si>
  <si>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</si>
  <si>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Intereses de la Deuda</t>
  </si>
  <si>
    <t>Flujo de Fondos, Indicadores Postura Fiscal</t>
  </si>
  <si>
    <t>Pagado 3</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</si>
  <si>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</si>
  <si>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</si>
  <si>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</si>
  <si>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AVANCE TRIMESTRAL EN EL CUMPLIMIENTO DE LAS METAS DEL INDICADOR</t>
  </si>
  <si>
    <t xml:space="preserve">NÚMERO Y NOMBRE DEL PROGRAMA </t>
  </si>
  <si>
    <t>NOMBRE DEL PROYECTO O PROCESO</t>
  </si>
  <si>
    <t>CLAVE PROGRAMÁTICA</t>
  </si>
  <si>
    <t>UNIDAD RESPONSABLE</t>
  </si>
  <si>
    <t xml:space="preserve">  UNIDAD EJECUTORA</t>
  </si>
  <si>
    <t>OBJETIVO DEL PROYECTO O PROCESO</t>
  </si>
  <si>
    <t>RESULTADO ESPERADO</t>
  </si>
  <si>
    <t>PRESUPUESTO</t>
  </si>
  <si>
    <t>Original</t>
  </si>
  <si>
    <t>Modificado</t>
  </si>
  <si>
    <t>Avance en el trimestre</t>
  </si>
  <si>
    <t xml:space="preserve">Avance acumulado </t>
  </si>
  <si>
    <t>Programado</t>
  </si>
  <si>
    <t>Comprometido</t>
  </si>
  <si>
    <t>Ejercido Pagado</t>
  </si>
  <si>
    <t xml:space="preserve"> % 
(Ejercido / Devengado)</t>
  </si>
  <si>
    <t>Ejercido 
Pagado</t>
  </si>
  <si>
    <t>DATOS DEL INDICADOR</t>
  </si>
  <si>
    <t>Nombre del indicador</t>
  </si>
  <si>
    <t>Tipo</t>
  </si>
  <si>
    <t xml:space="preserve">Fórmula de cálculo </t>
  </si>
  <si>
    <r>
      <t>Interpretación</t>
    </r>
    <r>
      <rPr>
        <b/>
        <vertAlign val="superscript"/>
        <sz val="10"/>
        <rFont val="Calibri"/>
        <family val="2"/>
        <scheme val="minor"/>
      </rPr>
      <t xml:space="preserve"> </t>
    </r>
  </si>
  <si>
    <t>Dimensión del indicador</t>
  </si>
  <si>
    <t>Sentido (descendente o ascendente)</t>
  </si>
  <si>
    <t>Valor (acumulable o no acumulable)</t>
  </si>
  <si>
    <t>Frecuencia de medición</t>
  </si>
  <si>
    <t xml:space="preserve">AVANCE DEL INDICADOR </t>
  </si>
  <si>
    <t>Trimestre</t>
  </si>
  <si>
    <t>Variables</t>
  </si>
  <si>
    <r>
      <t>Unidad de medida</t>
    </r>
    <r>
      <rPr>
        <b/>
        <vertAlign val="superscript"/>
        <sz val="10"/>
        <rFont val="Calibri"/>
        <family val="2"/>
        <scheme val="minor"/>
      </rPr>
      <t xml:space="preserve">  </t>
    </r>
  </si>
  <si>
    <t>Meta anual</t>
  </si>
  <si>
    <t>Avance acumulado</t>
  </si>
  <si>
    <t>Avance respecto de la meta anual (%)</t>
  </si>
  <si>
    <t>Semáforo</t>
  </si>
  <si>
    <t>Alcanzado</t>
  </si>
  <si>
    <t>%</t>
  </si>
  <si>
    <t>COMPORTAMIENTO HISTÓRICO DEL INDICADOR HACIA LA META</t>
  </si>
  <si>
    <t>Variable</t>
  </si>
  <si>
    <t>Unidad de medida</t>
  </si>
  <si>
    <t>Meta 2015</t>
  </si>
  <si>
    <t>Descripción del factor de comparación:</t>
  </si>
  <si>
    <t>Criterios de semaforización</t>
  </si>
  <si>
    <r>
      <rPr>
        <b/>
        <sz val="10"/>
        <rFont val="Calibri"/>
        <family val="2"/>
        <scheme val="minor"/>
      </rPr>
      <t>Aceptable (color verde):</t>
    </r>
    <r>
      <rPr>
        <sz val="10"/>
        <rFont val="Calibri"/>
        <family val="2"/>
        <scheme val="minor"/>
      </rPr>
      <t xml:space="preserve"> Cuando el avance de la meta del indicador alcance un cumplimiento de entre 80 y 100% respecto al valor acumulado programado </t>
    </r>
  </si>
  <si>
    <r>
      <rPr>
        <b/>
        <sz val="10"/>
        <rFont val="Calibri"/>
        <family val="2"/>
        <scheme val="minor"/>
      </rPr>
      <t>Con riesgo (color amarillo):</t>
    </r>
    <r>
      <rPr>
        <sz val="10"/>
        <rFont val="Calibri"/>
        <family val="2"/>
        <scheme val="minor"/>
      </rPr>
      <t xml:space="preserve"> Cuando el avance de la meta se ubique dentro del rango del 51 al 79% respecto al valor acumulado programado</t>
    </r>
  </si>
  <si>
    <r>
      <rPr>
        <b/>
        <sz val="10"/>
        <rFont val="Calibri"/>
        <family val="2"/>
        <scheme val="minor"/>
      </rPr>
      <t>Crítico (color rojo):</t>
    </r>
    <r>
      <rPr>
        <sz val="10"/>
        <rFont val="Calibri"/>
        <family val="2"/>
        <scheme val="minor"/>
      </rPr>
      <t xml:space="preserve"> Cuando el cumplimiento de la meta registre un avance de 50% o menos respecto al valor acumulado programado  </t>
    </r>
  </si>
  <si>
    <t>EVALUACIÓN CUALITATIVA</t>
  </si>
  <si>
    <t>PROSPECTIVA</t>
  </si>
  <si>
    <t>Gastos por proyectos de Inversión</t>
  </si>
  <si>
    <t>GASTO DE INVERSION EJERCIDO:</t>
  </si>
  <si>
    <t xml:space="preserve">NOMBRE DEL PROYECTO </t>
  </si>
  <si>
    <t xml:space="preserve">MONTO EROGADO </t>
  </si>
  <si>
    <t>Ampliación, Rehabilitación, Mantenimiento Y Equipamiento Centro De Salud Rural Yécora Y Ampliación, Rehabilitación, Mantenimiento Y Equipamiento Centro De Salud Rural Rosario Tesopaco</t>
  </si>
  <si>
    <t>Ampliación, Rehabilitación, Mantenimiento Y Equipamiento Centro De Salud Urbano Cananea Y Ampliación, Rehabilitación, Mantenimiento Y Equipamiento Centro De Salud Rural Arizpe</t>
  </si>
  <si>
    <t>Ampliación, Rehabilitación, Mantenimiento Y Equipamiento Centro De Salud Rural Yavaros Y Ampliación, Rehabilitación Casa De Salud Rural Mesa Colorada</t>
  </si>
  <si>
    <t>Ampliación, Rehabilitación, Mantenimiento Y Equipamiento Centro De Salud Rural Pitiquito Y Ampliación, Rehabilitación, Mantenimiento Y Equipamiento Centro De Salud Rural Golfo De Santa Clara</t>
  </si>
  <si>
    <t xml:space="preserve">Ampliación, Rehabilitación, Mantenimiento Y Equipamiento Centro De Salud Rural Mesa Del Seri </t>
  </si>
  <si>
    <t xml:space="preserve">Ampliación Y Fortalecimiento Neonatología Hospital General De Cd. Obregón </t>
  </si>
  <si>
    <t>Terminación De La Ampliación Hospital General Agua Prieta</t>
  </si>
  <si>
    <t>Ampliación, Fortalecimiento Y Equipamiento Hospital General Puerto Peñasco</t>
  </si>
  <si>
    <t>Ampliación, Fortalecimiento Y Equipamiento Hospital General Nogales</t>
  </si>
  <si>
    <t>Obra Nueva Centro Estatal De Vacunas</t>
  </si>
  <si>
    <t>Sustitución Por Obra Nueva (1ra Etapa) Hospital General De Magdalena</t>
  </si>
  <si>
    <t xml:space="preserve">Rehabilitación Hospital Integral De Moctezuma </t>
  </si>
  <si>
    <t xml:space="preserve">Hospital General De Cananea </t>
  </si>
  <si>
    <t>al 30 de Septiembre 2015 - Diciembre de 2014</t>
  </si>
  <si>
    <t>(Pesos Históricos)</t>
  </si>
  <si>
    <t>Nota 1.  Antecedentes y actividades de la Entidad</t>
  </si>
  <si>
    <t>Servicios de Salud de Sonora, (la Entidad) es un organismo público descentralizado, fue constituido el 10 de marzo de 1997 conforme a la Ley 269 publicada en el Boletín Oficial del Estado de Sonora, dotado con personalidad jurídica y patrimonio propio.</t>
  </si>
  <si>
    <t>De acuerdo con lo que indica el reglamento interior de la Entidad publicado el 9 de diciembre de 1999, son órganos desconcentrados entre otros, el Hospital General del Estado (HGE) y Hospital Infantil del Estado (HIES).</t>
  </si>
  <si>
    <t>Objetivos y principales facultades de la Entidad</t>
  </si>
  <si>
    <t>La Entidad tiene como objetivos organizar y operar los servicios de salud a población abierta en el Estado, participar en el sistema estatal de salud, proteger la salud de los habitantes del Estado, promover y fortalecer la participación de la comunidad en los servicios de salud, así como realizar acciones para mejorar la prestación de los servicios de salud a los habitantes, con los recursos proporcionados por los gobiernos Federal y Estatal, y los ingresos por cuotas de recuperación que recibe por los servicios que presta de atención médica y hospitalaria.</t>
  </si>
  <si>
    <t>Órganos de Gobierno</t>
  </si>
  <si>
    <t>La Entidad, cuenta con los siguientes órganos de gobierno:</t>
  </si>
  <si>
    <t>Las principales facultades y obligaciones de la Junta de Gobierno son entre otras establecer las directrices generales, y las estrategias básicas para el logro de los objetivos de la Entidad, implementar las medidas de control y auditoria necesarias para dichos efectos y vigilar la implementación de las medidas correctivas a que hubiere lugar.</t>
  </si>
  <si>
    <t>Nota 2.</t>
  </si>
  <si>
    <t xml:space="preserve">Resumen de las principales políticas contables </t>
  </si>
  <si>
    <t xml:space="preserve">A continuación se presenta un resumen de las políticas más significativas utilizadas en la preparación de los estados financieros que se acompañan: </t>
  </si>
  <si>
    <t xml:space="preserve">Los estados financieros están preparados sobre la base de costo histórico, utilizando la base de registro contable denominada “base acumulativa” que consiste en registrar todas las transacciones efectuadas por la entidad, en base a lo devengado, independientemente de que impliquen o no movimiento de efectivo. </t>
  </si>
  <si>
    <t>b)</t>
  </si>
  <si>
    <t>Las Normas de Información Financiera Gubernamental Generales para el Sector Paraestatal (NIFGG) y las Normas de Información Financiera Gubernamental Especificas para el Sector Paraestatal (NIFGE), emitidas por la Unidad de Contabilidad Gubernamental e Informes sobre la Gestión Pública (UCG) de la Secretaría de Hacienda y Crédito Público (SHCP).</t>
  </si>
  <si>
    <t>c)</t>
  </si>
  <si>
    <t>Las Normas de Información Financiera emitidas por el Consejo Mexicano de Normas de Información Financiera, A. C. que son aplicadas de manera supletoria y que han sido autorizadas por la UCG de la SHCP.</t>
  </si>
  <si>
    <t>d)</t>
  </si>
  <si>
    <t>Normas Internacionales de Contabilidad para el Sector Público (NICSP).</t>
  </si>
  <si>
    <t>Las principales políticas contables que se aplican, son las relativas a una entidad gubernamental, mismas que se resumen como sigue:</t>
  </si>
  <si>
    <t>1)</t>
  </si>
  <si>
    <t>Costo histórico</t>
  </si>
  <si>
    <t>Los bienes se registran a su costo de adquisición. No se reconocen los efectos de la inflación en los estados financieros, en términos del Boletín B-10 del Instituto Mexicano de Contadores Públicos. Las cifras incluidas en los estados financieros fueron determinadas con base en costos históricos,  debido a que el organismo es una institución con fines no lucrativos, y no tiene como propósito fundamental darle mantenimiento financiero a su patrimonio, premisa básica para el reconocimiento de los efectos de la inflación en la información financiera.</t>
  </si>
  <si>
    <t>2)</t>
  </si>
  <si>
    <t>Base de registro</t>
  </si>
  <si>
    <t>Los gastos se reconocen y se registran en el momento en que se devengan y los ingresos se registran conforme lo establece el Acuerdo que reforma las normas y metodologías para la determinación de los momentos contables de los ingresos, emitido por CONAC el 19 de julio de 2013 y publicado en el D.O.F. el 8 de agosto de 2013.</t>
  </si>
  <si>
    <t>3)</t>
  </si>
  <si>
    <t>Legalidad</t>
  </si>
  <si>
    <t>De acuerdo a la práctica contable, todas las operaciones celebradas deben observar las disposiciones legales contenidas en las diversas Leyes y Reglamentos Gubernamentales. Cuando existen conflictos contra las Normas de Información Financiera Gubernamental se da preferencia a las disposiciones legales.</t>
  </si>
  <si>
    <t xml:space="preserve">   4) Depreciación de Propiedades, planta y equipo</t>
  </si>
  <si>
    <t xml:space="preserve">Este rubro se encuentra en proceso de depuración y análisis, para proceder a  reconocer la depreciación en línea recta de los bienes a través del tiempo, atendiendo a la vida útil de los mismos en base a la guía de Vida Útil estimada y porcentajes de depreciación, emitido por el Consejo Nacional de Armonización Contable. </t>
  </si>
  <si>
    <t>5)</t>
  </si>
  <si>
    <t>Propiedades, planta y equipo</t>
  </si>
  <si>
    <t>Las inversiones en este tipo de bienes son consideradas como un aumento en los Activos Fijos del Organismo. Para los Activos Fijos donados, solamente se registra el efecto patrimonial de dichas donaciones. Estas inversiones son reconocidas a su valor histórico original, de acuerdo a lo que indican los principios básicos de contabilidad gubernamental, sin considerar los efectos de su actualización. Los registros contables de la Entidad incluyen inmuebles que cuentan con valores contables sustancialmente inferiores a los valores de inmediata realización a la fecha de los estados financieros.</t>
  </si>
  <si>
    <t>Nota 3.</t>
  </si>
  <si>
    <t>Efectivo y equivalentes de efectivo</t>
  </si>
  <si>
    <t>Este renglón se integra como sigue:</t>
  </si>
  <si>
    <t>Sept. 2015</t>
  </si>
  <si>
    <t>Dic. 2014</t>
  </si>
  <si>
    <t>Efectivo</t>
  </si>
  <si>
    <t xml:space="preserve">$     11´626,160      $                </t>
  </si>
  <si>
    <t>Bancos</t>
  </si>
  <si>
    <t>665´194,268</t>
  </si>
  <si>
    <t>501´456,896</t>
  </si>
  <si>
    <t>---------------</t>
  </si>
  <si>
    <t>-----------------</t>
  </si>
  <si>
    <t>$</t>
  </si>
  <si>
    <t>676´820,428</t>
  </si>
  <si>
    <t>501’456,896</t>
  </si>
  <si>
    <t>==========</t>
  </si>
  <si>
    <t>===========</t>
  </si>
  <si>
    <t xml:space="preserve">Este renglón se encuentra representado por cuentas de cheques e inversiones en distintas instituciones bancarias del país. </t>
  </si>
  <si>
    <t>Este importante renglón de los estados financieros aumento en la cantidad de          $ 175´363,531; al pasar de $ 501´456,896 que existían al 31 de diciembre de 2014 a la suma de $ 676´820,428 al 30 de septiembre del 2015.</t>
  </si>
  <si>
    <t>Nota 4.</t>
  </si>
  <si>
    <t>Cuentas por cobrar</t>
  </si>
  <si>
    <t xml:space="preserve">Deudores Diversos Por Cobrar C. P. </t>
  </si>
  <si>
    <t>31´361,132</t>
  </si>
  <si>
    <t>28´513,043</t>
  </si>
  <si>
    <t>Ingresos Por Recuperar C. P.</t>
  </si>
  <si>
    <t>Anticipo a Proveedores Adq. Bienes</t>
  </si>
  <si>
    <t>32´346,127</t>
  </si>
  <si>
    <t>Otros Activos Diferidos</t>
  </si>
  <si>
    <t>----------------</t>
  </si>
  <si>
    <t>64´361,214</t>
  </si>
  <si>
    <t>29’629,779</t>
  </si>
  <si>
    <t>Este renglón aumento en la suma de $ 34´731,435 al pasar de $ 29´629,779 que se tenían al 31 de diciembre de 2014 a la suma de $ 64´361,214 al 30 de septiembre de 2015.</t>
  </si>
  <si>
    <t>Nota 5.</t>
  </si>
  <si>
    <t>El importe de este renglón al 30 de septiembre de 2015 y 31 de diciembre de 2014 es por $ 106´785,811 y $ 116’598,484 respectivamente, y está representado de manera principal por medicamento, material de curación  e insumos.</t>
  </si>
  <si>
    <t>Este renglón tuvo una disminución de $ 9´812,673 al 30 de septiembre de 2015.</t>
  </si>
  <si>
    <t>Nota 6.</t>
  </si>
  <si>
    <t>Propiedades, planta y Equipo</t>
  </si>
  <si>
    <t>Bienes inmuebles</t>
  </si>
  <si>
    <t xml:space="preserve">$  </t>
  </si>
  <si>
    <t>1´754´663,243</t>
  </si>
  <si>
    <t>1´660’314,199</t>
  </si>
  <si>
    <t>Maquinaria, Herramienta y Aparatos</t>
  </si>
  <si>
    <t>819´844,687</t>
  </si>
  <si>
    <t>795’006,707</t>
  </si>
  <si>
    <t>Mobiliario y Equipo</t>
  </si>
  <si>
    <t>310´621,381</t>
  </si>
  <si>
    <t>303’711,970</t>
  </si>
  <si>
    <t>Equipo de Transporte</t>
  </si>
  <si>
    <t>187´414,093</t>
  </si>
  <si>
    <t>177’778,425</t>
  </si>
  <si>
    <t>-------------------</t>
  </si>
  <si>
    <t>3´072´543,404</t>
  </si>
  <si>
    <t xml:space="preserve">2´936´811,301 </t>
  </si>
  <si>
    <t>============</t>
  </si>
  <si>
    <t>Este importante renglón de los estados financieros, el cual representa alrededor del 78% de los activos totales de la entidad, tuvo un incremento al 30 de septiembre de 2015 por la cantidad de $ 135´732,103; como sigue:</t>
  </si>
  <si>
    <t>94´349,044</t>
  </si>
  <si>
    <t>Maquinaria, Herramientas y Aparatos</t>
  </si>
  <si>
    <t xml:space="preserve">      </t>
  </si>
  <si>
    <t xml:space="preserve"> 24´837,980</t>
  </si>
  <si>
    <t>6´909,411</t>
  </si>
  <si>
    <t>9´635,668</t>
  </si>
  <si>
    <t>------------------</t>
  </si>
  <si>
    <t>135´732,103</t>
  </si>
  <si>
    <t>Nota 7.</t>
  </si>
  <si>
    <t xml:space="preserve">   </t>
  </si>
  <si>
    <t>Proveedores Insumos y Servicios</t>
  </si>
  <si>
    <t>211´049,042</t>
  </si>
  <si>
    <t xml:space="preserve">131’629,094 </t>
  </si>
  <si>
    <t>Contratistas Obras Publicas</t>
  </si>
  <si>
    <t>5´258,934</t>
  </si>
  <si>
    <t xml:space="preserve">16’428,451 </t>
  </si>
  <si>
    <t>Retenciones y Contribuciones por pagar</t>
  </si>
  <si>
    <t>170´978,065</t>
  </si>
  <si>
    <t>100’700,208</t>
  </si>
  <si>
    <t>387´286,041</t>
  </si>
  <si>
    <t xml:space="preserve">$    </t>
  </si>
  <si>
    <t>248’757,753</t>
  </si>
  <si>
    <t xml:space="preserve">=========== </t>
  </si>
  <si>
    <t>Este importante renglón de los estados financieros, tuvo un aumento al 30 de septiembre de 2015 por la cantidad de $ 138´528,288; como sigue:</t>
  </si>
  <si>
    <t xml:space="preserve">$   </t>
  </si>
  <si>
    <t xml:space="preserve"> 79´419,948</t>
  </si>
  <si>
    <t xml:space="preserve">Contratistas Obras Publicas                 </t>
  </si>
  <si>
    <t xml:space="preserve">     -  11´169,517</t>
  </si>
  <si>
    <t xml:space="preserve">Retenciones y Contribuciones por pagar  </t>
  </si>
  <si>
    <t>138´528,288</t>
  </si>
  <si>
    <t>Nota 8.</t>
  </si>
  <si>
    <t>Compromisos y contingencias</t>
  </si>
  <si>
    <t>a)</t>
  </si>
  <si>
    <t>De carácter laboral</t>
  </si>
  <si>
    <t>Obligaciones laborales al retiro y otras</t>
  </si>
  <si>
    <t>En atención a lo que establecen sobre las condiciones generales de trabajo celebrado entre la Entidad y el Sindicato Nacional de Trabajadores de la Secretaría de Salud y Asistencia (SNTSSA), a partir de recursos federales la Entidad se compromete al pago de primas de antigüedad después de 5 años de servicio por un importe del 5% sobre el salario y servicios especiales por cada año de servicio, la cual se entrega al trabajador en forma quincenal. Los pagos por estos conceptos o cualquier otro que pudieran tener derecho los trabajadores en caso de separación o muerte, según la Ley Federal del Trabajo y las condiciones generales de trabajo, se registran como egresos del ejercicio en que sean exigibles. Al 31 de diciembre del 2014 y al 31 de diciembre del 2013, no se había registrado ningún pasivo por estos conceptos en el balance general de la Entidad, sin embargo existen 230 casos en proceso a cargo de la Dirección General de la Unidad de Asuntos Jurídicos de Estos Servicios de Salud.</t>
  </si>
  <si>
    <t>De acuerdo a las disposiciones establecidas en la Ley del Instituto de Seguridad y Servicios Sociales de los Trabajadores del Estado (ISSSTE), este organismo tiene a su cargo las prestaciones por pensiones y jubilaciones; la Entidad tiene la obligación de pagar las aportaciones a su cargo y las retenciones efectuadas a los trabajadores derivadas de éstos conceptos.</t>
  </si>
  <si>
    <t>De carácter fiscal</t>
  </si>
  <si>
    <t>Según lo dispuesto en la Ley del Impuesto Sobre la Renta, la Entidad no es contribuyente de este impuesto; sin embargo, es responsable solidario por las retenciones y entero de las contribuciones por pagos efectuados a terceros sujetos a retención, tales como: honorarios, arrendamientos y remuneraciones al personal, así como exigir documentación que reúna los requisitos fiscales cuando se esté obligado a ello.</t>
  </si>
  <si>
    <t>Desde el ejercicio fiscal de 2006, uno de los órganos desconcentrados de la Entidad (HIES) estableció para sus trabajadores un Plan de Remuneración Total (PRT), mismo que se integra por pagos de indemnizaciones, enfermedades y riesgos, así como de un plan de previsión social. El PRT, el cual inició retroactivamente a partir del 1 de enero de 2005 en el HIES, donde se establece que gran parte de las remuneraciones a sus trabajadores sean distribuidas en determinados conceptos para considerarse como ingresos no acumulables para efectos del Impuesto sobre la Renta de las personas físicas. Estos conceptos considerados como no acumulables para el trabajador se refieren a ayuda de despensa, ayuda de habitación y beneficios por riesgos laborales.</t>
  </si>
  <si>
    <t>Nota 9.</t>
  </si>
  <si>
    <t>Patrimonio</t>
  </si>
  <si>
    <t>El patrimonio se integra por los derechos que tenga sobre los bienes muebles e inmuebles (adquiridos y donados) y los recursos que le transfiera el Gobierno Federal, Estatal y Municipal, así como las aportaciones, donaciones, legados y demás análogas que reciba de los sectores social y privado. Asimismo el patrimonio se integra por los remanentes o déficit acumulados de ejercicios anteriores.</t>
  </si>
  <si>
    <t>Nota 10.</t>
  </si>
  <si>
    <t>Ingresos</t>
  </si>
  <si>
    <t>Al 30 de septiembre de 2015 Se han obtenido ingresos por $ 2´353´032,818 y de enero a septiembre del ejercicio 2014 por la cantidad de $ 2’324´732,474.</t>
  </si>
  <si>
    <t>Los ingresos por concepto del subsidio federal y estatal se contabilizan de acuerdo al programa del presupuesto anual autorizado, y se registran como cuentas por cobrar los importes de los subsidios pendientes de recibir al término del ejercicio fiscal.</t>
  </si>
  <si>
    <t>La Entidad también recibe otro tipo de ingresos federales derivados de convenios que celebra el Gobierno del Estado por medio de la Secretaría de Salud, por varios conceptos de programas de salud pública, tales como: Caravanas por la Salud, Oportunidades, Fortalecimiento de las Redes de Servicios de Salud, Acuerdo para el Fortalecimiento de la Acciones de Salud Pública en los Estados, entre otros.  Estos ingresos se registran como subsidios federales.</t>
  </si>
  <si>
    <t>Los ingresos por cuotas de recuperación se registran en el período en que son cobradas. Los adeudos que se encuentran pendientes de recuperar derivados de estas cuotas, se reconocen cuando se presta el servicio y quedan registrados en cuentas de orden en los registros contables de los órganos desconcentrados de la Entidad.</t>
  </si>
  <si>
    <t>Nota 11.</t>
  </si>
  <si>
    <t>Egresos</t>
  </si>
  <si>
    <t>Al 30 de septiembre de 2015 se han tenido Egresos por $ 2´098´426,747 y durante el mismo periodo en 2014 por la cantidad de $ 1’749´615,170, presentando un ahorro en el resultado del ejercicio por $ 254´606,071.</t>
  </si>
  <si>
    <t>Nota 12.  Inversión Pública</t>
  </si>
  <si>
    <t>Las inversiones en este tipo de bienes eran consideradas hasta el primer trimestre  del 2014 como un egreso en el período que se realizaban, registrándose así mismo su efecto patrimonial. A partir del segundo trimestre fue corregido su registro contable, incrementando solo el Activo Fijo sin afectar el gasto, lo anterior en cumplimiento a las disposiciones de la Ley General del Contabilidad Gubernamental.</t>
  </si>
  <si>
    <t>La Junta de Gobierno</t>
  </si>
  <si>
    <t>El Presidente Ejecutivo; y</t>
  </si>
  <si>
    <t>El Coordinador General Administrativo</t>
  </si>
  <si>
    <t xml:space="preserve">Bases contables de preparación y presentación de los Estados Financieros </t>
  </si>
  <si>
    <r>
      <t xml:space="preserve">  </t>
    </r>
    <r>
      <rPr>
        <sz val="10"/>
        <color theme="1"/>
        <rFont val="Times New Roman"/>
        <family val="1"/>
      </rPr>
      <t>70´277,857</t>
    </r>
  </si>
  <si>
    <r>
      <t xml:space="preserve">Estas notas son parte integral de los estados financieros de </t>
    </r>
    <r>
      <rPr>
        <b/>
        <sz val="10"/>
        <color theme="1"/>
        <rFont val="Calibri"/>
        <family val="2"/>
      </rPr>
      <t>Servicios de Salud de Sonora</t>
    </r>
    <r>
      <rPr>
        <b/>
        <i/>
        <sz val="10"/>
        <color theme="1"/>
        <rFont val="Calibri"/>
        <family val="2"/>
      </rPr>
      <t xml:space="preserve">, </t>
    </r>
    <r>
      <rPr>
        <sz val="10"/>
        <color theme="1"/>
        <rFont val="Calibri"/>
        <family val="2"/>
      </rPr>
      <t>con cifras al 30 de septiembre del 2015.</t>
    </r>
  </si>
  <si>
    <t>ANEXO 3</t>
  </si>
</sst>
</file>

<file path=xl/styles.xml><?xml version="1.0" encoding="utf-8"?>
<styleSheet xmlns="http://schemas.openxmlformats.org/spreadsheetml/2006/main">
  <numFmts count="6">
    <numFmt numFmtId="44" formatCode="_-&quot;$&quot;* #,##0.00_-;\-&quot;$&quot;* #,##0.00_-;_-&quot;$&quot;* &quot;-&quot;??_-;_-@_-"/>
    <numFmt numFmtId="43" formatCode="_-* #,##0.00_-;\-* #,##0.00_-;_-* &quot;-&quot;??_-;_-@_-"/>
    <numFmt numFmtId="164" formatCode="_-&quot;€&quot;* #,##0.00_-;\-&quot;€&quot;* #,##0.00_-;_-&quot;€&quot;* &quot;-&quot;??_-;_-@_-"/>
    <numFmt numFmtId="165" formatCode="0.0"/>
    <numFmt numFmtId="166" formatCode="_-* #,##0_-;\-* #,##0_-;_-* &quot;-&quot;??_-;_-@_-"/>
    <numFmt numFmtId="167" formatCode="#,##0_ ;\-#,##0\ "/>
  </numFmts>
  <fonts count="78">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2"/>
      <color theme="1"/>
      <name val="Calibri"/>
      <family val="2"/>
      <scheme val="minor"/>
    </font>
    <font>
      <sz val="10"/>
      <name val="Arial"/>
      <family val="2"/>
    </font>
    <font>
      <b/>
      <sz val="10"/>
      <color theme="1"/>
      <name val="Calibri"/>
      <family val="2"/>
      <scheme val="minor"/>
    </font>
    <font>
      <b/>
      <sz val="12"/>
      <color theme="1"/>
      <name val="Calibri"/>
      <family val="2"/>
      <scheme val="minor"/>
    </font>
    <font>
      <b/>
      <i/>
      <sz val="12"/>
      <color theme="1"/>
      <name val="Calibri"/>
      <family val="2"/>
      <scheme val="minor"/>
    </font>
    <font>
      <sz val="11"/>
      <color theme="1"/>
      <name val="Calibri"/>
      <family val="2"/>
      <scheme val="minor"/>
    </font>
    <font>
      <sz val="10"/>
      <name val="MS Sans Serif"/>
      <family val="2"/>
    </font>
    <font>
      <sz val="11"/>
      <color indexed="8"/>
      <name val="Calibri"/>
      <family val="2"/>
    </font>
    <font>
      <sz val="10"/>
      <color theme="1"/>
      <name val="Calibri"/>
      <family val="2"/>
      <scheme val="minor"/>
    </font>
    <font>
      <sz val="10"/>
      <name val="Calibri"/>
      <family val="2"/>
    </font>
    <font>
      <b/>
      <sz val="10"/>
      <name val="Calibri"/>
      <family val="2"/>
    </font>
    <font>
      <sz val="10"/>
      <name val="Calibri"/>
      <family val="2"/>
      <scheme val="minor"/>
    </font>
    <font>
      <b/>
      <sz val="10"/>
      <name val="Calibri"/>
      <family val="2"/>
      <scheme val="minor"/>
    </font>
    <font>
      <b/>
      <u/>
      <sz val="10"/>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b/>
      <sz val="10"/>
      <color theme="1"/>
      <name val="Arial"/>
      <family val="2"/>
    </font>
    <font>
      <b/>
      <u/>
      <sz val="10"/>
      <color theme="1"/>
      <name val="Arial"/>
      <family val="2"/>
    </font>
    <font>
      <sz val="10"/>
      <color theme="1"/>
      <name val="Arial"/>
      <family val="2"/>
    </font>
    <font>
      <sz val="8"/>
      <color theme="1"/>
      <name val="Arial"/>
      <family val="2"/>
    </font>
    <font>
      <b/>
      <sz val="9"/>
      <color theme="1"/>
      <name val="Arial"/>
      <family val="2"/>
    </font>
    <font>
      <b/>
      <sz val="11"/>
      <color rgb="FF000000"/>
      <name val="Arial"/>
      <family val="2"/>
    </font>
    <font>
      <b/>
      <u/>
      <sz val="11"/>
      <color rgb="FF000000"/>
      <name val="Arial"/>
      <family val="2"/>
    </font>
    <font>
      <b/>
      <sz val="11"/>
      <color theme="1"/>
      <name val="Arial Narrow"/>
      <family val="2"/>
    </font>
    <font>
      <b/>
      <u/>
      <sz val="11"/>
      <color theme="1"/>
      <name val="Arial Narrow"/>
      <family val="2"/>
    </font>
    <font>
      <b/>
      <i/>
      <sz val="11"/>
      <color theme="1"/>
      <name val="Arial"/>
      <family val="2"/>
    </font>
    <font>
      <sz val="9"/>
      <color theme="1"/>
      <name val="Arial"/>
      <family val="2"/>
    </font>
    <font>
      <sz val="10"/>
      <color theme="1"/>
      <name val="Arial Narrow"/>
      <family val="2"/>
    </font>
    <font>
      <i/>
      <sz val="9"/>
      <color theme="1"/>
      <name val="Arial"/>
      <family val="2"/>
    </font>
    <font>
      <i/>
      <sz val="11"/>
      <color theme="1"/>
      <name val="Arial"/>
      <family val="2"/>
    </font>
    <font>
      <sz val="9"/>
      <color rgb="FF000000"/>
      <name val="Arial"/>
      <family val="2"/>
    </font>
    <font>
      <sz val="9"/>
      <color theme="1"/>
      <name val="Calibri"/>
      <family val="2"/>
      <scheme val="minor"/>
    </font>
    <font>
      <b/>
      <sz val="6"/>
      <color rgb="FF000000"/>
      <name val="Arial"/>
      <family val="2"/>
    </font>
    <font>
      <sz val="6"/>
      <color rgb="FF000000"/>
      <name val="Arial"/>
      <family val="2"/>
    </font>
    <font>
      <b/>
      <sz val="9"/>
      <color rgb="FF000000"/>
      <name val="Arial"/>
      <family val="2"/>
    </font>
    <font>
      <sz val="8"/>
      <color rgb="FF000000"/>
      <name val="Arial"/>
      <family val="2"/>
    </font>
    <font>
      <b/>
      <sz val="8"/>
      <color rgb="FF000000"/>
      <name val="Arial"/>
      <family val="2"/>
    </font>
    <font>
      <sz val="11"/>
      <color rgb="FF000000"/>
      <name val="Arial"/>
      <family val="2"/>
    </font>
    <font>
      <b/>
      <i/>
      <sz val="11"/>
      <color rgb="FF000000"/>
      <name val="Arial"/>
      <family val="2"/>
    </font>
    <font>
      <sz val="10"/>
      <color rgb="FF000000"/>
      <name val="Arial Narrow"/>
      <family val="2"/>
    </font>
    <font>
      <sz val="10"/>
      <color rgb="FF000000"/>
      <name val="Arial"/>
      <family val="2"/>
    </font>
    <font>
      <b/>
      <u/>
      <sz val="11"/>
      <color theme="1"/>
      <name val="Arial"/>
      <family val="2"/>
    </font>
    <font>
      <b/>
      <sz val="8"/>
      <color theme="1"/>
      <name val="Arial"/>
      <family val="2"/>
    </font>
    <font>
      <b/>
      <i/>
      <sz val="8"/>
      <color theme="1"/>
      <name val="Arial"/>
      <family val="2"/>
    </font>
    <font>
      <b/>
      <sz val="12"/>
      <color theme="1"/>
      <name val="Arial"/>
      <family val="2"/>
    </font>
    <font>
      <sz val="12"/>
      <name val="Calibri"/>
      <family val="2"/>
      <scheme val="minor"/>
    </font>
    <font>
      <b/>
      <sz val="12"/>
      <name val="Calibri"/>
      <family val="2"/>
      <scheme val="minor"/>
    </font>
    <font>
      <b/>
      <vertAlign val="superscript"/>
      <sz val="10"/>
      <name val="Calibri"/>
      <family val="2"/>
      <scheme val="minor"/>
    </font>
    <font>
      <b/>
      <sz val="11"/>
      <name val="Calibri"/>
      <family val="2"/>
      <scheme val="minor"/>
    </font>
    <font>
      <sz val="11"/>
      <name val="Calibri"/>
      <family val="2"/>
      <scheme val="minor"/>
    </font>
    <font>
      <sz val="14"/>
      <color theme="1"/>
      <name val="Calibri"/>
      <family val="2"/>
      <scheme val="minor"/>
    </font>
    <font>
      <b/>
      <sz val="14"/>
      <color theme="1"/>
      <name val="Calibri"/>
      <family val="2"/>
      <scheme val="minor"/>
    </font>
    <font>
      <sz val="10"/>
      <color theme="1"/>
      <name val="Times New Roman"/>
      <family val="1"/>
    </font>
    <font>
      <sz val="12"/>
      <color theme="1"/>
      <name val="Calibri"/>
      <family val="2"/>
    </font>
    <font>
      <b/>
      <sz val="10"/>
      <color theme="1"/>
      <name val="Times New Roman"/>
      <family val="1"/>
    </font>
    <font>
      <b/>
      <sz val="12"/>
      <color theme="1"/>
      <name val="Calibri"/>
      <family val="2"/>
    </font>
    <font>
      <b/>
      <sz val="12"/>
      <color rgb="FF000000"/>
      <name val="Calibri"/>
      <family val="2"/>
    </font>
    <font>
      <sz val="12"/>
      <color rgb="FF000000"/>
      <name val="Calibri"/>
      <family val="2"/>
    </font>
    <font>
      <sz val="10.5"/>
      <color rgb="FF000000"/>
      <name val="Times New Roman"/>
      <family val="1"/>
    </font>
    <font>
      <b/>
      <i/>
      <sz val="10"/>
      <color theme="1"/>
      <name val="Times New Roman"/>
      <family val="1"/>
    </font>
    <font>
      <b/>
      <i/>
      <sz val="12"/>
      <color theme="1"/>
      <name val="Calibri"/>
      <family val="2"/>
    </font>
    <font>
      <sz val="8"/>
      <color theme="1"/>
      <name val="Calibri"/>
      <family val="2"/>
    </font>
    <font>
      <b/>
      <i/>
      <sz val="8"/>
      <color theme="1"/>
      <name val="Calibri"/>
      <family val="2"/>
    </font>
    <font>
      <b/>
      <i/>
      <sz val="10"/>
      <color theme="1"/>
      <name val="Calibri"/>
      <family val="2"/>
    </font>
    <font>
      <b/>
      <i/>
      <sz val="12"/>
      <color rgb="FFFF0000"/>
      <name val="Calibri"/>
      <family val="2"/>
    </font>
    <font>
      <b/>
      <u/>
      <sz val="12"/>
      <color rgb="FF000000"/>
      <name val="Calibri"/>
      <family val="2"/>
    </font>
    <font>
      <sz val="10"/>
      <color theme="1"/>
      <name val="Calibri"/>
      <family val="2"/>
    </font>
    <font>
      <sz val="10"/>
      <color rgb="FF000000"/>
      <name val="Calibri"/>
      <family val="2"/>
    </font>
    <font>
      <b/>
      <sz val="10"/>
      <color theme="1"/>
      <name val="Calibri"/>
      <family val="2"/>
    </font>
    <font>
      <b/>
      <u/>
      <sz val="10"/>
      <color theme="1"/>
      <name val="Times New Roman"/>
      <family val="1"/>
    </font>
    <font>
      <b/>
      <i/>
      <sz val="8"/>
      <color theme="1"/>
      <name val="Times New Roman"/>
      <family val="1"/>
    </font>
    <font>
      <sz val="10"/>
      <color rgb="FF000000"/>
      <name val="Times New Roman"/>
      <family val="1"/>
    </font>
    <font>
      <b/>
      <i/>
      <sz val="10"/>
      <color rgb="FFFF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47"/>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indexed="9"/>
        <bgColor indexed="64"/>
      </patternFill>
    </fill>
    <fill>
      <patternFill patternType="solid">
        <fgColor indexed="9"/>
        <bgColor indexed="8"/>
      </patternFill>
    </fill>
  </fills>
  <borders count="8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22"/>
      </left>
      <right/>
      <top style="thin">
        <color indexed="22"/>
      </top>
      <bottom/>
      <diagonal/>
    </border>
    <border>
      <left/>
      <right/>
      <top style="thin">
        <color indexed="22"/>
      </top>
      <bottom/>
      <diagonal/>
    </border>
    <border>
      <left/>
      <right style="thin">
        <color theme="0" tint="-0.24994659260841701"/>
      </right>
      <top style="thin">
        <color indexed="22"/>
      </top>
      <bottom/>
      <diagonal/>
    </border>
    <border>
      <left style="thin">
        <color indexed="22"/>
      </left>
      <right/>
      <top/>
      <bottom/>
      <diagonal/>
    </border>
    <border>
      <left/>
      <right style="thin">
        <color theme="0" tint="-0.24994659260841701"/>
      </right>
      <top/>
      <bottom/>
      <diagonal/>
    </border>
    <border>
      <left style="thin">
        <color indexed="22"/>
      </left>
      <right/>
      <top/>
      <bottom style="thin">
        <color indexed="22"/>
      </bottom>
      <diagonal/>
    </border>
    <border>
      <left/>
      <right/>
      <top/>
      <bottom style="thin">
        <color indexed="22"/>
      </bottom>
      <diagonal/>
    </border>
    <border>
      <left/>
      <right style="thin">
        <color theme="0" tint="-0.24994659260841701"/>
      </right>
      <top/>
      <bottom style="thin">
        <color indexed="22"/>
      </bottom>
      <diagonal/>
    </border>
    <border>
      <left/>
      <right style="thin">
        <color indexed="22"/>
      </right>
      <top/>
      <bottom/>
      <diagonal/>
    </border>
    <border>
      <left style="thin">
        <color indexed="22"/>
      </left>
      <right/>
      <top style="thin">
        <color indexed="22"/>
      </top>
      <bottom style="thin">
        <color theme="0" tint="-0.24994659260841701"/>
      </bottom>
      <diagonal/>
    </border>
    <border>
      <left/>
      <right/>
      <top style="thin">
        <color indexed="22"/>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0" fontId="10" fillId="0" borderId="0"/>
    <xf numFmtId="43" fontId="5" fillId="0" borderId="0" applyFont="0" applyFill="0" applyBorder="0" applyAlignment="0" applyProtection="0"/>
    <xf numFmtId="0" fontId="11" fillId="5" borderId="0" applyNumberFormat="0" applyBorder="0" applyAlignment="0" applyProtection="0"/>
    <xf numFmtId="0" fontId="9" fillId="0" borderId="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9" fillId="0" borderId="0" applyFont="0" applyFill="0" applyBorder="0" applyAlignment="0" applyProtection="0"/>
  </cellStyleXfs>
  <cellXfs count="714">
    <xf numFmtId="0" fontId="0" fillId="0" borderId="0" xfId="0"/>
    <xf numFmtId="0" fontId="3" fillId="0" borderId="0" xfId="0" applyFont="1"/>
    <xf numFmtId="0" fontId="0" fillId="0" borderId="0" xfId="0" applyAlignment="1">
      <alignment horizontal="center"/>
    </xf>
    <xf numFmtId="0" fontId="0" fillId="0" borderId="15" xfId="0" applyBorder="1" applyAlignment="1">
      <alignment horizontal="left"/>
    </xf>
    <xf numFmtId="0" fontId="0" fillId="0" borderId="15" xfId="0" applyBorder="1"/>
    <xf numFmtId="0" fontId="0" fillId="0" borderId="19" xfId="0" applyBorder="1"/>
    <xf numFmtId="0" fontId="0" fillId="0" borderId="20" xfId="0" applyBorder="1"/>
    <xf numFmtId="0" fontId="1" fillId="0" borderId="0" xfId="0" applyFont="1"/>
    <xf numFmtId="0" fontId="0" fillId="0" borderId="20" xfId="0" applyBorder="1" applyAlignment="1">
      <alignment horizontal="left"/>
    </xf>
    <xf numFmtId="0" fontId="0" fillId="0" borderId="19" xfId="0" applyBorder="1" applyAlignment="1">
      <alignment horizontal="left"/>
    </xf>
    <xf numFmtId="0" fontId="7" fillId="2" borderId="15" xfId="0" applyFont="1" applyFill="1" applyBorder="1" applyAlignment="1">
      <alignment horizontal="center"/>
    </xf>
    <xf numFmtId="0" fontId="1" fillId="2" borderId="0" xfId="0" applyFont="1" applyFill="1"/>
    <xf numFmtId="0" fontId="0" fillId="2" borderId="0" xfId="0" applyFill="1"/>
    <xf numFmtId="0" fontId="7" fillId="0" borderId="16"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Border="1"/>
    <xf numFmtId="0" fontId="0" fillId="0" borderId="0" xfId="0" applyFont="1" applyFill="1" applyBorder="1" applyAlignment="1">
      <alignment horizontal="left"/>
    </xf>
    <xf numFmtId="0" fontId="3" fillId="0" borderId="0" xfId="0" applyFont="1" applyAlignment="1"/>
    <xf numFmtId="0" fontId="6" fillId="0" borderId="0" xfId="0" applyFont="1" applyAlignment="1">
      <alignment vertical="center"/>
    </xf>
    <xf numFmtId="0" fontId="3" fillId="0" borderId="0" xfId="0" applyFont="1" applyAlignment="1">
      <alignment horizontal="center" vertical="center"/>
    </xf>
    <xf numFmtId="0" fontId="0" fillId="0" borderId="13" xfId="0" applyBorder="1"/>
    <xf numFmtId="0" fontId="1" fillId="4" borderId="0" xfId="0" applyFont="1" applyFill="1"/>
    <xf numFmtId="0" fontId="0" fillId="4" borderId="0" xfId="0" applyFill="1"/>
    <xf numFmtId="0" fontId="0" fillId="0" borderId="24" xfId="0" applyBorder="1"/>
    <xf numFmtId="0" fontId="0" fillId="0" borderId="38" xfId="0" applyBorder="1"/>
    <xf numFmtId="0" fontId="0" fillId="0" borderId="37" xfId="0" applyBorder="1"/>
    <xf numFmtId="0" fontId="0" fillId="0" borderId="25" xfId="0" applyBorder="1"/>
    <xf numFmtId="0" fontId="0" fillId="0" borderId="18" xfId="0" applyBorder="1"/>
    <xf numFmtId="0" fontId="0" fillId="0" borderId="17" xfId="0" applyBorder="1"/>
    <xf numFmtId="0" fontId="0" fillId="0" borderId="9" xfId="0" applyBorder="1"/>
    <xf numFmtId="0" fontId="7" fillId="2" borderId="38" xfId="0" applyFont="1" applyFill="1" applyBorder="1" applyAlignment="1">
      <alignment horizontal="center"/>
    </xf>
    <xf numFmtId="0" fontId="7" fillId="2" borderId="37" xfId="0" applyFont="1" applyFill="1" applyBorder="1" applyAlignment="1">
      <alignment horizontal="center"/>
    </xf>
    <xf numFmtId="0" fontId="0" fillId="0" borderId="20" xfId="0" applyBorder="1" applyAlignment="1">
      <alignment wrapText="1"/>
    </xf>
    <xf numFmtId="0" fontId="0" fillId="0" borderId="19" xfId="0" applyBorder="1" applyAlignment="1">
      <alignment wrapText="1"/>
    </xf>
    <xf numFmtId="0" fontId="0" fillId="0" borderId="19" xfId="0" applyBorder="1" applyAlignment="1">
      <alignment horizontal="left" vertical="center"/>
    </xf>
    <xf numFmtId="0" fontId="0" fillId="0" borderId="24" xfId="0" applyBorder="1" applyAlignment="1">
      <alignment vertical="center"/>
    </xf>
    <xf numFmtId="0" fontId="0" fillId="0" borderId="17" xfId="0" applyBorder="1" applyAlignment="1">
      <alignment vertical="center"/>
    </xf>
    <xf numFmtId="0" fontId="6" fillId="0" borderId="0" xfId="0" applyFont="1" applyAlignment="1">
      <alignment horizontal="center" vertical="center"/>
    </xf>
    <xf numFmtId="49" fontId="6" fillId="2" borderId="15" xfId="0" applyNumberFormat="1"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19" xfId="0" applyFont="1" applyBorder="1" applyAlignment="1">
      <alignment horizontal="justify" vertical="center" wrapText="1"/>
    </xf>
    <xf numFmtId="3" fontId="12" fillId="0" borderId="17" xfId="0" applyNumberFormat="1" applyFont="1" applyBorder="1" applyAlignment="1">
      <alignment horizontal="right" vertical="center" wrapText="1"/>
    </xf>
    <xf numFmtId="0" fontId="12" fillId="0" borderId="39" xfId="0" applyFont="1" applyBorder="1" applyAlignment="1">
      <alignment horizontal="center" vertical="center" wrapText="1"/>
    </xf>
    <xf numFmtId="0" fontId="12" fillId="0" borderId="13" xfId="0" applyFont="1" applyBorder="1" applyAlignment="1">
      <alignment horizontal="justify" vertical="center" wrapText="1"/>
    </xf>
    <xf numFmtId="3" fontId="12" fillId="0" borderId="9" xfId="0" applyNumberFormat="1" applyFont="1" applyBorder="1" applyAlignment="1">
      <alignment horizontal="right" vertical="center" wrapText="1"/>
    </xf>
    <xf numFmtId="3" fontId="6" fillId="2" borderId="37" xfId="0" applyNumberFormat="1" applyFont="1" applyFill="1" applyBorder="1" applyAlignment="1">
      <alignment horizontal="right" vertical="center" wrapText="1"/>
    </xf>
    <xf numFmtId="0" fontId="6" fillId="0" borderId="0" xfId="0" applyFont="1" applyFill="1" applyBorder="1" applyAlignment="1">
      <alignment horizontal="righ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xf numFmtId="0" fontId="12" fillId="0" borderId="0" xfId="0" applyFont="1" applyAlignment="1">
      <alignment horizontal="right" vertical="center" indent="1"/>
    </xf>
    <xf numFmtId="0" fontId="13" fillId="0" borderId="15" xfId="1" applyNumberFormat="1" applyFont="1" applyBorder="1" applyAlignment="1">
      <alignment horizontal="center" vertical="center" wrapText="1"/>
    </xf>
    <xf numFmtId="0" fontId="13" fillId="0" borderId="15" xfId="1" applyFont="1" applyBorder="1" applyAlignment="1">
      <alignment vertical="center" wrapText="1"/>
    </xf>
    <xf numFmtId="3" fontId="13" fillId="0" borderId="15" xfId="1" applyNumberFormat="1" applyFont="1" applyBorder="1" applyAlignment="1">
      <alignment vertical="center" wrapText="1"/>
    </xf>
    <xf numFmtId="0" fontId="6" fillId="0" borderId="0" xfId="0" applyFont="1" applyAlignment="1">
      <alignment horizontal="right" vertical="center" indent="1"/>
    </xf>
    <xf numFmtId="3" fontId="14" fillId="2" borderId="15" xfId="6" applyNumberFormat="1" applyFont="1" applyFill="1" applyBorder="1" applyAlignment="1">
      <alignment horizontal="right" vertical="center" wrapText="1"/>
    </xf>
    <xf numFmtId="0" fontId="6" fillId="0" borderId="0" xfId="0" applyFont="1"/>
    <xf numFmtId="165" fontId="13" fillId="0" borderId="15" xfId="6" applyNumberFormat="1" applyFont="1" applyBorder="1" applyAlignment="1">
      <alignment horizontal="center" vertical="center" wrapText="1"/>
    </xf>
    <xf numFmtId="165" fontId="14" fillId="2" borderId="15" xfId="6" applyNumberFormat="1" applyFont="1" applyFill="1" applyBorder="1" applyAlignment="1">
      <alignment horizontal="center" vertical="center" wrapText="1"/>
    </xf>
    <xf numFmtId="165" fontId="12" fillId="0" borderId="17" xfId="6" applyNumberFormat="1" applyFont="1" applyBorder="1" applyAlignment="1">
      <alignment horizontal="center" vertical="center" wrapText="1"/>
    </xf>
    <xf numFmtId="165" fontId="12" fillId="0" borderId="9" xfId="6" applyNumberFormat="1" applyFont="1" applyBorder="1" applyAlignment="1">
      <alignment horizontal="center" vertical="center" wrapText="1"/>
    </xf>
    <xf numFmtId="165" fontId="6" fillId="2" borderId="37" xfId="6"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3" fontId="16" fillId="2" borderId="15" xfId="1" applyNumberFormat="1" applyFont="1" applyFill="1" applyBorder="1" applyAlignment="1">
      <alignment vertical="center" wrapText="1"/>
    </xf>
    <xf numFmtId="0" fontId="12" fillId="0" borderId="17" xfId="0" applyFont="1" applyBorder="1" applyAlignment="1">
      <alignment horizontal="justify" vertical="center" wrapText="1"/>
    </xf>
    <xf numFmtId="0" fontId="12" fillId="0" borderId="9" xfId="0" applyFont="1" applyBorder="1" applyAlignment="1">
      <alignment horizontal="justify" vertical="center" wrapText="1"/>
    </xf>
    <xf numFmtId="0" fontId="12" fillId="2" borderId="38" xfId="0" applyFont="1" applyFill="1" applyBorder="1" applyAlignment="1">
      <alignment horizontal="justify" vertical="center" wrapText="1"/>
    </xf>
    <xf numFmtId="3" fontId="15" fillId="0" borderId="20" xfId="1" applyNumberFormat="1" applyFont="1" applyBorder="1" applyAlignment="1">
      <alignment vertical="center" wrapText="1"/>
    </xf>
    <xf numFmtId="0" fontId="12" fillId="0" borderId="39" xfId="0" applyFont="1" applyBorder="1" applyAlignment="1">
      <alignment vertical="center"/>
    </xf>
    <xf numFmtId="0" fontId="6" fillId="0" borderId="39" xfId="0" applyFont="1" applyBorder="1" applyAlignment="1">
      <alignment horizontal="center" vertical="center" wrapText="1"/>
    </xf>
    <xf numFmtId="0" fontId="6" fillId="2" borderId="35" xfId="0" applyFont="1" applyFill="1" applyBorder="1" applyAlignment="1">
      <alignment horizontal="justify" vertical="center" wrapText="1"/>
    </xf>
    <xf numFmtId="0" fontId="6" fillId="0" borderId="39" xfId="0" applyFont="1" applyBorder="1" applyAlignment="1">
      <alignment vertical="center"/>
    </xf>
    <xf numFmtId="3" fontId="15" fillId="0" borderId="13" xfId="1" applyNumberFormat="1" applyFont="1" applyBorder="1" applyAlignment="1">
      <alignment vertical="center" wrapText="1"/>
    </xf>
    <xf numFmtId="0" fontId="6" fillId="0" borderId="9" xfId="0" applyFont="1" applyBorder="1" applyAlignment="1">
      <alignment horizontal="justify" vertical="center" wrapText="1"/>
    </xf>
    <xf numFmtId="0" fontId="6" fillId="2" borderId="35" xfId="0" applyFont="1" applyFill="1" applyBorder="1" applyAlignment="1">
      <alignment horizontal="center" vertical="center" wrapText="1"/>
    </xf>
    <xf numFmtId="0" fontId="6" fillId="2" borderId="19" xfId="0" applyFont="1" applyFill="1" applyBorder="1" applyAlignment="1">
      <alignment horizontal="center" vertical="center" wrapText="1"/>
    </xf>
    <xf numFmtId="3" fontId="15" fillId="0" borderId="19" xfId="1" applyNumberFormat="1" applyFont="1" applyBorder="1" applyAlignment="1">
      <alignment vertical="center" wrapText="1"/>
    </xf>
    <xf numFmtId="0" fontId="15" fillId="0" borderId="17" xfId="1" applyFont="1" applyBorder="1" applyAlignment="1">
      <alignment vertical="center" wrapText="1"/>
    </xf>
    <xf numFmtId="0" fontId="15" fillId="0" borderId="9" xfId="1" applyFont="1" applyBorder="1" applyAlignment="1">
      <alignment vertical="center" wrapText="1"/>
    </xf>
    <xf numFmtId="0" fontId="12" fillId="0" borderId="24" xfId="0" applyFont="1" applyBorder="1" applyAlignment="1">
      <alignment vertical="center"/>
    </xf>
    <xf numFmtId="3" fontId="6" fillId="2" borderId="15" xfId="0" applyNumberFormat="1" applyFont="1" applyFill="1" applyBorder="1" applyAlignment="1">
      <alignment horizontal="right" vertical="center" wrapText="1"/>
    </xf>
    <xf numFmtId="166" fontId="12" fillId="0" borderId="0" xfId="11" applyNumberFormat="1" applyFont="1" applyAlignment="1">
      <alignment vertical="center"/>
    </xf>
    <xf numFmtId="43" fontId="12" fillId="0" borderId="9" xfId="11" applyFont="1" applyBorder="1" applyAlignment="1">
      <alignment horizontal="right" vertical="center" wrapText="1"/>
    </xf>
    <xf numFmtId="0" fontId="12" fillId="0" borderId="0" xfId="0" applyFont="1" applyAlignment="1">
      <alignment horizontal="center" vertical="center"/>
    </xf>
    <xf numFmtId="0" fontId="6" fillId="0" borderId="0" xfId="0" applyFont="1" applyBorder="1" applyAlignment="1">
      <alignment horizontal="center" vertical="center"/>
    </xf>
    <xf numFmtId="0" fontId="12"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12" fillId="0" borderId="0" xfId="0" applyFont="1" applyAlignment="1">
      <alignment horizontal="left" vertical="center"/>
    </xf>
    <xf numFmtId="0" fontId="4" fillId="0" borderId="0" xfId="0" applyFont="1" applyAlignment="1">
      <alignment vertical="center"/>
    </xf>
    <xf numFmtId="0" fontId="7" fillId="0" borderId="0" xfId="0" applyFont="1" applyFill="1" applyBorder="1" applyAlignment="1">
      <alignment horizontal="right" vertical="center"/>
    </xf>
    <xf numFmtId="0" fontId="4" fillId="0" borderId="0" xfId="0" applyFont="1" applyBorder="1" applyAlignment="1">
      <alignment horizontal="left" vertical="center"/>
    </xf>
    <xf numFmtId="166" fontId="6" fillId="2" borderId="15" xfId="11" applyNumberFormat="1" applyFont="1" applyFill="1" applyBorder="1" applyAlignment="1">
      <alignment horizontal="justify" vertical="center" wrapText="1"/>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39" xfId="0" applyFont="1" applyBorder="1" applyAlignment="1">
      <alignment horizontal="justify" vertical="center" wrapText="1"/>
    </xf>
    <xf numFmtId="166" fontId="6" fillId="0" borderId="17" xfId="11" applyNumberFormat="1" applyFont="1" applyFill="1" applyBorder="1" applyAlignment="1">
      <alignment horizontal="center" vertical="center" wrapText="1"/>
    </xf>
    <xf numFmtId="166" fontId="6" fillId="0" borderId="9" xfId="11" applyNumberFormat="1" applyFont="1" applyFill="1" applyBorder="1" applyAlignment="1">
      <alignment horizontal="center" vertical="center" wrapText="1"/>
    </xf>
    <xf numFmtId="166" fontId="12" fillId="0" borderId="9" xfId="11" applyNumberFormat="1" applyFont="1" applyBorder="1" applyAlignment="1">
      <alignment horizontal="justify" vertical="center" wrapText="1"/>
    </xf>
    <xf numFmtId="166" fontId="12" fillId="0" borderId="9" xfId="11" applyNumberFormat="1" applyFont="1" applyBorder="1" applyAlignment="1">
      <alignment vertical="center" wrapText="1"/>
    </xf>
    <xf numFmtId="0" fontId="12" fillId="0" borderId="0" xfId="0" applyFont="1" applyBorder="1" applyAlignment="1">
      <alignment horizontal="right" vertical="center" wrapText="1"/>
    </xf>
    <xf numFmtId="0" fontId="12" fillId="0" borderId="0" xfId="0" applyFont="1" applyAlignment="1">
      <alignment horizontal="center" vertical="top"/>
    </xf>
    <xf numFmtId="0" fontId="6" fillId="0" borderId="24" xfId="0" applyFont="1" applyBorder="1" applyAlignment="1">
      <alignment horizontal="left" vertical="center"/>
    </xf>
    <xf numFmtId="0" fontId="6" fillId="0" borderId="17" xfId="0" applyFont="1" applyBorder="1" applyAlignment="1">
      <alignment horizontal="left" vertical="center"/>
    </xf>
    <xf numFmtId="0" fontId="12" fillId="0" borderId="39" xfId="0" applyFont="1" applyBorder="1" applyAlignment="1">
      <alignment horizontal="left" vertical="center"/>
    </xf>
    <xf numFmtId="0" fontId="12" fillId="0" borderId="9" xfId="0" applyFont="1" applyBorder="1" applyAlignment="1">
      <alignment horizontal="left" vertical="center"/>
    </xf>
    <xf numFmtId="0" fontId="6" fillId="0" borderId="39" xfId="0" applyFont="1" applyBorder="1" applyAlignment="1">
      <alignment horizontal="left" vertical="center"/>
    </xf>
    <xf numFmtId="0" fontId="6" fillId="0" borderId="9" xfId="0" applyFont="1" applyBorder="1" applyAlignment="1">
      <alignment horizontal="left" vertical="center"/>
    </xf>
    <xf numFmtId="0" fontId="12" fillId="0" borderId="9" xfId="0" applyFont="1" applyBorder="1" applyAlignment="1">
      <alignment horizontal="left" vertical="justify"/>
    </xf>
    <xf numFmtId="166" fontId="6" fillId="0" borderId="17" xfId="11" applyNumberFormat="1" applyFont="1" applyBorder="1" applyAlignment="1">
      <alignment horizontal="left" vertical="center"/>
    </xf>
    <xf numFmtId="166" fontId="12" fillId="0" borderId="9" xfId="11" applyNumberFormat="1" applyFont="1" applyBorder="1" applyAlignment="1">
      <alignment horizontal="left" vertical="center"/>
    </xf>
    <xf numFmtId="166" fontId="12" fillId="0" borderId="9" xfId="11" applyNumberFormat="1" applyFont="1" applyFill="1" applyBorder="1" applyAlignment="1">
      <alignment horizontal="left" vertical="center"/>
    </xf>
    <xf numFmtId="166" fontId="12" fillId="0" borderId="9" xfId="11" applyNumberFormat="1" applyFont="1" applyFill="1" applyBorder="1" applyAlignment="1">
      <alignment horizontal="justify" vertical="center" wrapText="1"/>
    </xf>
    <xf numFmtId="166" fontId="12" fillId="0" borderId="9" xfId="11" applyNumberFormat="1" applyFont="1" applyFill="1" applyBorder="1" applyAlignment="1">
      <alignment vertical="center" wrapText="1"/>
    </xf>
    <xf numFmtId="3" fontId="6" fillId="2" borderId="37" xfId="11" applyNumberFormat="1" applyFont="1" applyFill="1" applyBorder="1" applyAlignment="1">
      <alignment horizontal="right" vertical="center" wrapText="1"/>
    </xf>
    <xf numFmtId="0" fontId="12" fillId="0" borderId="0" xfId="0" applyFont="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right" vertical="center" wrapText="1"/>
    </xf>
    <xf numFmtId="0" fontId="12" fillId="3" borderId="0" xfId="0" applyFont="1" applyFill="1" applyAlignment="1">
      <alignment vertical="center" wrapText="1"/>
    </xf>
    <xf numFmtId="0" fontId="18" fillId="2" borderId="38" xfId="0" applyFont="1" applyFill="1" applyBorder="1" applyAlignment="1">
      <alignment vertical="center"/>
    </xf>
    <xf numFmtId="0" fontId="18" fillId="2" borderId="35" xfId="0" applyFont="1" applyFill="1" applyBorder="1" applyAlignment="1">
      <alignment vertical="center"/>
    </xf>
    <xf numFmtId="0" fontId="19" fillId="2" borderId="35" xfId="0" applyFont="1" applyFill="1" applyBorder="1" applyAlignment="1">
      <alignment horizontal="justify" vertical="center"/>
    </xf>
    <xf numFmtId="0" fontId="18" fillId="0" borderId="39" xfId="0" applyFont="1" applyFill="1" applyBorder="1" applyAlignment="1">
      <alignment horizontal="justify" vertical="center"/>
    </xf>
    <xf numFmtId="0" fontId="19" fillId="0" borderId="0" xfId="0" applyFont="1" applyFill="1" applyBorder="1" applyAlignment="1">
      <alignment horizontal="justify" vertical="center"/>
    </xf>
    <xf numFmtId="2" fontId="6" fillId="0" borderId="19" xfId="0" applyNumberFormat="1" applyFont="1" applyFill="1" applyBorder="1" applyAlignment="1">
      <alignment horizontal="right" vertical="center" wrapText="1"/>
    </xf>
    <xf numFmtId="0" fontId="19" fillId="0" borderId="19" xfId="0" applyFont="1" applyFill="1" applyBorder="1" applyAlignment="1">
      <alignment horizontal="right" vertical="center"/>
    </xf>
    <xf numFmtId="2" fontId="6" fillId="0" borderId="13" xfId="0" applyNumberFormat="1" applyFont="1" applyFill="1" applyBorder="1" applyAlignment="1">
      <alignment horizontal="right" vertical="center" wrapText="1"/>
    </xf>
    <xf numFmtId="0" fontId="19" fillId="0" borderId="13" xfId="0" applyFont="1" applyFill="1" applyBorder="1" applyAlignment="1">
      <alignment horizontal="right" vertical="center"/>
    </xf>
    <xf numFmtId="0" fontId="19" fillId="0" borderId="39" xfId="0" applyFont="1" applyFill="1" applyBorder="1" applyAlignment="1">
      <alignment horizontal="justify" vertical="center"/>
    </xf>
    <xf numFmtId="2" fontId="6" fillId="0" borderId="20" xfId="0" applyNumberFormat="1" applyFont="1" applyFill="1" applyBorder="1" applyAlignment="1">
      <alignment horizontal="right" vertical="center" wrapText="1"/>
    </xf>
    <xf numFmtId="0" fontId="19" fillId="0" borderId="20" xfId="0"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8" fillId="0" borderId="39" xfId="0" applyFont="1" applyFill="1" applyBorder="1" applyAlignment="1">
      <alignment horizontal="left" vertical="center"/>
    </xf>
    <xf numFmtId="0" fontId="20" fillId="0" borderId="0" xfId="0" applyFont="1" applyFill="1" applyBorder="1" applyAlignment="1">
      <alignment horizontal="justify" vertical="center"/>
    </xf>
    <xf numFmtId="0" fontId="19" fillId="2" borderId="35" xfId="0" applyFont="1" applyFill="1" applyBorder="1" applyAlignment="1">
      <alignment horizontal="right" vertical="center"/>
    </xf>
    <xf numFmtId="43" fontId="6" fillId="0" borderId="19" xfId="11" applyFont="1" applyFill="1" applyBorder="1" applyAlignment="1">
      <alignment horizontal="right" vertical="center" wrapText="1"/>
    </xf>
    <xf numFmtId="43" fontId="6" fillId="0" borderId="13" xfId="11" applyFont="1" applyFill="1" applyBorder="1" applyAlignment="1">
      <alignment horizontal="right" vertical="center" wrapText="1"/>
    </xf>
    <xf numFmtId="0" fontId="18" fillId="0" borderId="39" xfId="0" applyFont="1" applyFill="1" applyBorder="1" applyAlignment="1">
      <alignment vertical="center"/>
    </xf>
    <xf numFmtId="3" fontId="6" fillId="0" borderId="13" xfId="11" applyNumberFormat="1" applyFont="1" applyFill="1" applyBorder="1" applyAlignment="1">
      <alignment horizontal="right" vertical="center" wrapText="1"/>
    </xf>
    <xf numFmtId="0" fontId="19" fillId="2" borderId="15" xfId="0" applyFont="1" applyFill="1" applyBorder="1" applyAlignment="1">
      <alignment horizontal="right" vertical="center"/>
    </xf>
    <xf numFmtId="3" fontId="12" fillId="0" borderId="19" xfId="0" applyNumberFormat="1" applyFont="1" applyBorder="1" applyAlignment="1">
      <alignment vertical="center" wrapText="1"/>
    </xf>
    <xf numFmtId="49"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4" fillId="0" borderId="0" xfId="0" applyFont="1" applyBorder="1" applyAlignment="1">
      <alignment vertical="center"/>
    </xf>
    <xf numFmtId="166" fontId="6" fillId="2" borderId="35" xfId="11" applyNumberFormat="1" applyFont="1" applyFill="1" applyBorder="1" applyAlignment="1">
      <alignment horizontal="center" vertical="center" wrapText="1"/>
    </xf>
    <xf numFmtId="166" fontId="6" fillId="2" borderId="37" xfId="11" applyNumberFormat="1" applyFont="1" applyFill="1" applyBorder="1" applyAlignment="1">
      <alignment horizontal="center" vertical="center" wrapText="1"/>
    </xf>
    <xf numFmtId="166" fontId="6" fillId="3" borderId="0" xfId="11" applyNumberFormat="1" applyFont="1" applyFill="1" applyBorder="1" applyAlignment="1">
      <alignment horizontal="center" vertical="center" wrapText="1"/>
    </xf>
    <xf numFmtId="166" fontId="19" fillId="2" borderId="35" xfId="11" applyNumberFormat="1" applyFont="1" applyFill="1" applyBorder="1" applyAlignment="1">
      <alignment horizontal="justify" vertical="center"/>
    </xf>
    <xf numFmtId="0" fontId="18" fillId="0" borderId="24" xfId="0" applyFont="1" applyFill="1" applyBorder="1" applyAlignment="1">
      <alignment horizontal="justify" vertical="center"/>
    </xf>
    <xf numFmtId="0" fontId="19" fillId="0" borderId="17" xfId="0" applyFont="1" applyFill="1" applyBorder="1" applyAlignment="1">
      <alignment horizontal="justify" vertical="center"/>
    </xf>
    <xf numFmtId="0" fontId="19" fillId="0" borderId="9" xfId="0" applyFont="1" applyFill="1" applyBorder="1" applyAlignment="1">
      <alignment horizontal="justify" vertical="center"/>
    </xf>
    <xf numFmtId="166" fontId="6" fillId="0" borderId="19" xfId="11" applyNumberFormat="1" applyFont="1" applyFill="1" applyBorder="1" applyAlignment="1">
      <alignment horizontal="center" vertical="center" wrapText="1"/>
    </xf>
    <xf numFmtId="166" fontId="6" fillId="0" borderId="13" xfId="11" applyNumberFormat="1" applyFont="1" applyFill="1" applyBorder="1" applyAlignment="1">
      <alignment horizontal="center" vertical="center" wrapText="1"/>
    </xf>
    <xf numFmtId="166" fontId="6" fillId="0" borderId="20" xfId="11" applyNumberFormat="1" applyFont="1" applyFill="1" applyBorder="1" applyAlignment="1">
      <alignment horizontal="center" vertical="center" wrapText="1"/>
    </xf>
    <xf numFmtId="166" fontId="19" fillId="0" borderId="19" xfId="11" applyNumberFormat="1" applyFont="1" applyFill="1" applyBorder="1" applyAlignment="1">
      <alignment horizontal="justify" vertical="center"/>
    </xf>
    <xf numFmtId="166" fontId="19" fillId="0" borderId="13" xfId="11" applyNumberFormat="1" applyFont="1" applyFill="1" applyBorder="1" applyAlignment="1">
      <alignment horizontal="justify" vertical="center"/>
    </xf>
    <xf numFmtId="166" fontId="19" fillId="0" borderId="20" xfId="11" applyNumberFormat="1" applyFont="1" applyFill="1" applyBorder="1" applyAlignment="1">
      <alignment horizontal="justify" vertical="center"/>
    </xf>
    <xf numFmtId="0" fontId="19" fillId="0" borderId="24" xfId="0" applyFont="1" applyFill="1" applyBorder="1" applyAlignment="1">
      <alignment horizontal="justify" vertical="center"/>
    </xf>
    <xf numFmtId="43" fontId="12" fillId="0" borderId="9" xfId="11" applyNumberFormat="1" applyFont="1" applyFill="1" applyBorder="1" applyAlignment="1">
      <alignment horizontal="justify" vertical="center" wrapText="1"/>
    </xf>
    <xf numFmtId="43" fontId="6" fillId="2" borderId="15" xfId="11" applyNumberFormat="1" applyFont="1" applyFill="1" applyBorder="1" applyAlignment="1">
      <alignment horizontal="justify" vertical="center" wrapText="1"/>
    </xf>
    <xf numFmtId="3" fontId="12" fillId="0" borderId="0" xfId="0" applyNumberFormat="1" applyFont="1" applyAlignment="1">
      <alignment vertical="center"/>
    </xf>
    <xf numFmtId="3" fontId="15" fillId="0" borderId="13" xfId="1" applyNumberFormat="1" applyFont="1" applyFill="1" applyBorder="1" applyAlignment="1">
      <alignment vertical="center" wrapText="1"/>
    </xf>
    <xf numFmtId="0" fontId="12" fillId="0" borderId="39" xfId="0" applyFont="1" applyFill="1" applyBorder="1" applyAlignment="1">
      <alignment vertical="center"/>
    </xf>
    <xf numFmtId="0" fontId="12" fillId="0" borderId="39" xfId="0" applyFont="1" applyFill="1" applyBorder="1" applyAlignment="1">
      <alignment horizontal="center" vertical="center" wrapText="1"/>
    </xf>
    <xf numFmtId="0" fontId="12" fillId="0" borderId="13" xfId="0" applyFont="1" applyFill="1" applyBorder="1" applyAlignment="1">
      <alignment horizontal="justify" vertical="center" wrapText="1"/>
    </xf>
    <xf numFmtId="3" fontId="12" fillId="0" borderId="9" xfId="0" applyNumberFormat="1" applyFont="1" applyFill="1" applyBorder="1" applyAlignment="1">
      <alignment horizontal="right" vertical="center" wrapText="1"/>
    </xf>
    <xf numFmtId="0" fontId="12" fillId="0" borderId="20" xfId="0" applyFont="1" applyFill="1" applyBorder="1" applyAlignment="1">
      <alignment horizontal="justify" vertical="center" wrapText="1"/>
    </xf>
    <xf numFmtId="0" fontId="6" fillId="6" borderId="15" xfId="0" applyFont="1" applyFill="1" applyBorder="1" applyAlignment="1">
      <alignment horizontal="center" vertical="center" wrapText="1"/>
    </xf>
    <xf numFmtId="0" fontId="6" fillId="7" borderId="15" xfId="0" applyFont="1" applyFill="1" applyBorder="1" applyAlignment="1">
      <alignment horizontal="center" vertical="center" wrapText="1"/>
    </xf>
    <xf numFmtId="3" fontId="12" fillId="0" borderId="13" xfId="0" applyNumberFormat="1" applyFont="1" applyFill="1" applyBorder="1" applyAlignment="1">
      <alignment vertical="center" wrapText="1"/>
    </xf>
    <xf numFmtId="0" fontId="15" fillId="0" borderId="9" xfId="1" applyFont="1" applyFill="1" applyBorder="1" applyAlignment="1">
      <alignment vertical="center" wrapText="1"/>
    </xf>
    <xf numFmtId="0" fontId="6" fillId="6" borderId="19" xfId="0" applyFont="1" applyFill="1" applyBorder="1" applyAlignment="1">
      <alignment horizontal="center" vertical="center" wrapText="1"/>
    </xf>
    <xf numFmtId="3" fontId="15" fillId="0" borderId="20" xfId="1" applyNumberFormat="1" applyFont="1" applyFill="1" applyBorder="1" applyAlignment="1">
      <alignment vertical="center" wrapText="1"/>
    </xf>
    <xf numFmtId="0" fontId="6" fillId="0" borderId="9" xfId="0" applyFont="1" applyFill="1" applyBorder="1" applyAlignment="1">
      <alignment horizontal="justify" vertical="center" wrapText="1"/>
    </xf>
    <xf numFmtId="0" fontId="6" fillId="0" borderId="39" xfId="0" applyFont="1" applyFill="1" applyBorder="1" applyAlignment="1">
      <alignment horizontal="center" vertical="center" wrapText="1"/>
    </xf>
    <xf numFmtId="0" fontId="13" fillId="0" borderId="15" xfId="1" applyNumberFormat="1" applyFont="1" applyFill="1" applyBorder="1" applyAlignment="1">
      <alignment horizontal="center" vertical="center" wrapText="1"/>
    </xf>
    <xf numFmtId="0" fontId="13" fillId="0" borderId="15" xfId="1" applyFont="1" applyFill="1" applyBorder="1" applyAlignment="1">
      <alignment vertical="center" wrapText="1"/>
    </xf>
    <xf numFmtId="0" fontId="21" fillId="0" borderId="24" xfId="0" applyFont="1" applyBorder="1"/>
    <xf numFmtId="49" fontId="22" fillId="0" borderId="19" xfId="11" applyNumberFormat="1" applyFont="1" applyBorder="1" applyAlignment="1">
      <alignment horizontal="center"/>
    </xf>
    <xf numFmtId="0" fontId="21" fillId="0" borderId="19" xfId="0" applyFont="1" applyBorder="1"/>
    <xf numFmtId="0" fontId="23" fillId="0" borderId="39" xfId="0" applyFont="1" applyBorder="1"/>
    <xf numFmtId="166" fontId="21" fillId="0" borderId="13" xfId="11" applyNumberFormat="1" applyFont="1" applyBorder="1"/>
    <xf numFmtId="0" fontId="23" fillId="0" borderId="13" xfId="0" applyFont="1" applyBorder="1"/>
    <xf numFmtId="166" fontId="23" fillId="0" borderId="13" xfId="11" applyNumberFormat="1" applyFont="1" applyBorder="1"/>
    <xf numFmtId="166" fontId="23" fillId="0" borderId="9" xfId="11" applyNumberFormat="1" applyFont="1" applyBorder="1"/>
    <xf numFmtId="0" fontId="21" fillId="0" borderId="39" xfId="0" applyFont="1" applyBorder="1"/>
    <xf numFmtId="0" fontId="21" fillId="0" borderId="13" xfId="0" applyFont="1" applyBorder="1"/>
    <xf numFmtId="166" fontId="23" fillId="0" borderId="13" xfId="11" applyNumberFormat="1" applyFont="1" applyFill="1" applyBorder="1"/>
    <xf numFmtId="0" fontId="23" fillId="0" borderId="13" xfId="0" applyFont="1" applyBorder="1" applyAlignment="1">
      <alignment vertical="center"/>
    </xf>
    <xf numFmtId="0" fontId="23" fillId="0" borderId="39" xfId="0" applyFont="1" applyBorder="1" applyAlignment="1">
      <alignment wrapText="1"/>
    </xf>
    <xf numFmtId="166" fontId="23" fillId="0" borderId="13" xfId="11" applyNumberFormat="1" applyFont="1" applyBorder="1" applyAlignment="1">
      <alignment vertical="top"/>
    </xf>
    <xf numFmtId="0" fontId="23" fillId="0" borderId="13" xfId="0" applyFont="1" applyBorder="1" applyAlignment="1">
      <alignment vertical="top"/>
    </xf>
    <xf numFmtId="167" fontId="23" fillId="0" borderId="13" xfId="11" applyNumberFormat="1" applyFont="1" applyBorder="1" applyAlignment="1">
      <alignment vertical="top"/>
    </xf>
    <xf numFmtId="167" fontId="23" fillId="0" borderId="13" xfId="11" applyNumberFormat="1" applyFont="1" applyBorder="1"/>
    <xf numFmtId="0" fontId="23" fillId="0" borderId="25" xfId="0" applyFont="1" applyBorder="1"/>
    <xf numFmtId="166" fontId="23" fillId="0" borderId="20" xfId="11" applyNumberFormat="1" applyFont="1" applyBorder="1"/>
    <xf numFmtId="166" fontId="23" fillId="0" borderId="18" xfId="11" applyNumberFormat="1" applyFont="1" applyBorder="1"/>
    <xf numFmtId="166" fontId="0" fillId="0" borderId="0" xfId="11" applyNumberFormat="1" applyFont="1"/>
    <xf numFmtId="43" fontId="0" fillId="0" borderId="0" xfId="0" applyNumberFormat="1"/>
    <xf numFmtId="0" fontId="23" fillId="0" borderId="24" xfId="0" applyFont="1" applyBorder="1"/>
    <xf numFmtId="0" fontId="21" fillId="0" borderId="39" xfId="0" applyFont="1" applyBorder="1" applyAlignment="1">
      <alignment wrapText="1"/>
    </xf>
    <xf numFmtId="166" fontId="24" fillId="0" borderId="0" xfId="11" applyNumberFormat="1" applyFont="1" applyBorder="1" applyAlignment="1"/>
    <xf numFmtId="0" fontId="0" fillId="0" borderId="0" xfId="0" applyFont="1" applyAlignment="1"/>
    <xf numFmtId="0" fontId="4" fillId="0" borderId="0" xfId="0" applyFont="1" applyBorder="1" applyAlignment="1">
      <alignment horizontal="left"/>
    </xf>
    <xf numFmtId="0" fontId="0" fillId="0" borderId="0" xfId="0" applyFont="1" applyBorder="1" applyAlignment="1">
      <alignment horizontal="left"/>
    </xf>
    <xf numFmtId="0" fontId="26" fillId="8" borderId="1" xfId="0" applyFont="1" applyFill="1" applyBorder="1" applyAlignment="1">
      <alignment horizontal="justify" vertical="top"/>
    </xf>
    <xf numFmtId="0" fontId="27" fillId="8" borderId="41" xfId="0" applyFont="1" applyFill="1" applyBorder="1" applyAlignment="1">
      <alignment horizontal="center" vertical="top"/>
    </xf>
    <xf numFmtId="0" fontId="27" fillId="8" borderId="2" xfId="0" applyFont="1" applyFill="1" applyBorder="1" applyAlignment="1">
      <alignment horizontal="center" vertical="top"/>
    </xf>
    <xf numFmtId="0" fontId="26" fillId="8" borderId="3" xfId="0" applyFont="1" applyFill="1" applyBorder="1" applyAlignment="1">
      <alignment horizontal="justify" vertical="top"/>
    </xf>
    <xf numFmtId="0" fontId="2" fillId="8" borderId="3" xfId="0" applyFont="1" applyFill="1" applyBorder="1" applyAlignment="1">
      <alignment horizontal="justify" vertical="top"/>
    </xf>
    <xf numFmtId="166" fontId="21" fillId="8" borderId="0" xfId="0" applyNumberFormat="1" applyFont="1" applyFill="1" applyBorder="1" applyAlignment="1">
      <alignment horizontal="center" vertical="top"/>
    </xf>
    <xf numFmtId="166" fontId="21" fillId="8" borderId="4" xfId="0" applyNumberFormat="1" applyFont="1" applyFill="1" applyBorder="1" applyAlignment="1">
      <alignment horizontal="center" vertical="top"/>
    </xf>
    <xf numFmtId="166" fontId="3" fillId="0" borderId="0" xfId="0" applyNumberFormat="1" applyFont="1" applyAlignment="1"/>
    <xf numFmtId="0" fontId="30" fillId="8" borderId="3" xfId="0" applyFont="1" applyFill="1" applyBorder="1" applyAlignment="1">
      <alignment horizontal="justify" vertical="top"/>
    </xf>
    <xf numFmtId="166" fontId="31" fillId="0" borderId="0" xfId="0" applyNumberFormat="1" applyFont="1" applyBorder="1" applyAlignment="1"/>
    <xf numFmtId="166" fontId="31" fillId="0" borderId="4" xfId="0" applyNumberFormat="1" applyFont="1" applyBorder="1" applyAlignment="1"/>
    <xf numFmtId="0" fontId="32" fillId="8" borderId="3" xfId="0" applyFont="1" applyFill="1" applyBorder="1" applyAlignment="1">
      <alignment horizontal="justify" vertical="top"/>
    </xf>
    <xf numFmtId="166" fontId="31" fillId="8" borderId="0" xfId="11" applyNumberFormat="1" applyFont="1" applyFill="1" applyBorder="1" applyAlignment="1">
      <alignment horizontal="center" vertical="top"/>
    </xf>
    <xf numFmtId="166" fontId="31" fillId="8" borderId="4" xfId="11" applyNumberFormat="1" applyFont="1" applyFill="1" applyBorder="1" applyAlignment="1">
      <alignment horizontal="center" vertical="top"/>
    </xf>
    <xf numFmtId="166" fontId="33" fillId="8" borderId="0" xfId="11" applyNumberFormat="1" applyFont="1" applyFill="1" applyBorder="1" applyAlignment="1">
      <alignment horizontal="center" vertical="top"/>
    </xf>
    <xf numFmtId="166" fontId="33" fillId="8" borderId="4" xfId="11" applyNumberFormat="1" applyFont="1" applyFill="1" applyBorder="1" applyAlignment="1">
      <alignment horizontal="center" vertical="top"/>
    </xf>
    <xf numFmtId="0" fontId="34" fillId="8" borderId="3" xfId="0" applyFont="1" applyFill="1" applyBorder="1" applyAlignment="1">
      <alignment horizontal="justify" vertical="top"/>
    </xf>
    <xf numFmtId="166" fontId="2" fillId="8" borderId="0" xfId="0" applyNumberFormat="1" applyFont="1" applyFill="1" applyBorder="1" applyAlignment="1">
      <alignment horizontal="center" vertical="top"/>
    </xf>
    <xf numFmtId="166" fontId="2" fillId="8" borderId="4" xfId="0" applyNumberFormat="1" applyFont="1" applyFill="1" applyBorder="1" applyAlignment="1">
      <alignment horizontal="center" vertical="top"/>
    </xf>
    <xf numFmtId="166" fontId="31" fillId="0" borderId="0" xfId="11" applyNumberFormat="1" applyFont="1" applyBorder="1" applyAlignment="1"/>
    <xf numFmtId="166" fontId="31" fillId="0" borderId="4" xfId="11" applyNumberFormat="1" applyFont="1" applyBorder="1" applyAlignment="1"/>
    <xf numFmtId="166" fontId="25" fillId="8" borderId="0" xfId="11" applyNumberFormat="1" applyFont="1" applyFill="1" applyBorder="1" applyAlignment="1">
      <alignment horizontal="center" vertical="top"/>
    </xf>
    <xf numFmtId="166" fontId="25" fillId="8" borderId="4" xfId="11" applyNumberFormat="1" applyFont="1" applyFill="1" applyBorder="1" applyAlignment="1">
      <alignment horizontal="center" vertical="top"/>
    </xf>
    <xf numFmtId="0" fontId="2" fillId="8" borderId="0" xfId="0" applyFont="1" applyFill="1" applyBorder="1" applyAlignment="1">
      <alignment horizontal="center" vertical="top"/>
    </xf>
    <xf numFmtId="0" fontId="2" fillId="8" borderId="4" xfId="0" applyFont="1" applyFill="1" applyBorder="1" applyAlignment="1">
      <alignment horizontal="center" vertical="top"/>
    </xf>
    <xf numFmtId="0" fontId="30" fillId="8" borderId="0" xfId="0" applyFont="1" applyFill="1" applyBorder="1" applyAlignment="1">
      <alignment horizontal="center" vertical="top"/>
    </xf>
    <xf numFmtId="0" fontId="30" fillId="8" borderId="4" xfId="0" applyFont="1" applyFill="1" applyBorder="1" applyAlignment="1">
      <alignment horizontal="center" vertical="top"/>
    </xf>
    <xf numFmtId="166" fontId="28" fillId="8" borderId="0" xfId="0" applyNumberFormat="1" applyFont="1" applyFill="1" applyBorder="1" applyAlignment="1">
      <alignment horizontal="center" vertical="top"/>
    </xf>
    <xf numFmtId="166" fontId="33" fillId="8" borderId="4" xfId="0" applyNumberFormat="1" applyFont="1" applyFill="1" applyBorder="1" applyAlignment="1">
      <alignment horizontal="center" vertical="top"/>
    </xf>
    <xf numFmtId="166" fontId="35" fillId="8" borderId="0" xfId="11" applyNumberFormat="1" applyFont="1" applyFill="1" applyBorder="1" applyAlignment="1">
      <alignment horizontal="center" vertical="top"/>
    </xf>
    <xf numFmtId="166" fontId="35" fillId="8" borderId="4" xfId="11" applyNumberFormat="1" applyFont="1" applyFill="1" applyBorder="1" applyAlignment="1">
      <alignment horizontal="center" vertical="top"/>
    </xf>
    <xf numFmtId="166" fontId="35" fillId="8" borderId="0" xfId="11" applyNumberFormat="1" applyFont="1" applyFill="1" applyBorder="1" applyAlignment="1">
      <alignment horizontal="justify" vertical="top"/>
    </xf>
    <xf numFmtId="166" fontId="35" fillId="8" borderId="4" xfId="11" applyNumberFormat="1" applyFont="1" applyFill="1" applyBorder="1" applyAlignment="1">
      <alignment horizontal="justify" vertical="top"/>
    </xf>
    <xf numFmtId="0" fontId="30" fillId="8" borderId="5" xfId="0" applyFont="1" applyFill="1" applyBorder="1" applyAlignment="1">
      <alignment horizontal="justify" vertical="top"/>
    </xf>
    <xf numFmtId="166" fontId="33" fillId="8" borderId="40" xfId="11" applyNumberFormat="1" applyFont="1" applyFill="1" applyBorder="1" applyAlignment="1">
      <alignment horizontal="justify" vertical="top"/>
    </xf>
    <xf numFmtId="166" fontId="33" fillId="8" borderId="6" xfId="11" applyNumberFormat="1" applyFont="1" applyFill="1" applyBorder="1" applyAlignment="1">
      <alignment horizontal="justify" vertical="top"/>
    </xf>
    <xf numFmtId="0" fontId="0" fillId="0" borderId="0" xfId="0" applyAlignment="1"/>
    <xf numFmtId="0" fontId="0" fillId="0" borderId="0" xfId="0" applyFont="1"/>
    <xf numFmtId="0" fontId="25" fillId="0" borderId="4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6" fillId="0" borderId="0" xfId="0" applyFont="1"/>
    <xf numFmtId="0" fontId="37" fillId="8" borderId="43" xfId="0" applyFont="1" applyFill="1" applyBorder="1" applyAlignment="1">
      <alignment horizontal="justify" vertical="center" wrapText="1"/>
    </xf>
    <xf numFmtId="166" fontId="38" fillId="8" borderId="4" xfId="11" applyNumberFormat="1" applyFont="1" applyFill="1" applyBorder="1" applyAlignment="1">
      <alignment horizontal="justify" vertical="center" wrapText="1"/>
    </xf>
    <xf numFmtId="0" fontId="0" fillId="0" borderId="0" xfId="0" applyAlignment="1">
      <alignment vertical="center"/>
    </xf>
    <xf numFmtId="0" fontId="39" fillId="8" borderId="43" xfId="0" applyFont="1" applyFill="1" applyBorder="1" applyAlignment="1">
      <alignment horizontal="justify" vertical="center" wrapText="1"/>
    </xf>
    <xf numFmtId="166" fontId="40" fillId="8" borderId="4" xfId="11" applyNumberFormat="1" applyFont="1" applyFill="1" applyBorder="1" applyAlignment="1">
      <alignment horizontal="justify" vertical="center" wrapText="1"/>
    </xf>
    <xf numFmtId="166" fontId="41" fillId="8" borderId="4" xfId="11" applyNumberFormat="1" applyFont="1" applyFill="1" applyBorder="1" applyAlignment="1">
      <alignment horizontal="justify" vertical="center" wrapText="1"/>
    </xf>
    <xf numFmtId="0" fontId="36" fillId="0" borderId="0" xfId="0" applyFont="1" applyAlignment="1">
      <alignment vertical="center"/>
    </xf>
    <xf numFmtId="0" fontId="35" fillId="8" borderId="43" xfId="0" applyFont="1" applyFill="1" applyBorder="1" applyAlignment="1">
      <alignment horizontal="justify" vertical="center" wrapText="1"/>
    </xf>
    <xf numFmtId="166" fontId="41" fillId="8" borderId="44" xfId="11" applyNumberFormat="1" applyFont="1" applyFill="1" applyBorder="1" applyAlignment="1">
      <alignment horizontal="justify" vertical="center" wrapText="1"/>
    </xf>
    <xf numFmtId="0" fontId="39" fillId="8" borderId="42" xfId="0" applyFont="1" applyFill="1" applyBorder="1" applyAlignment="1">
      <alignment horizontal="justify" vertical="center" wrapText="1"/>
    </xf>
    <xf numFmtId="166" fontId="41" fillId="8" borderId="45" xfId="11" applyNumberFormat="1" applyFont="1" applyFill="1" applyBorder="1" applyAlignment="1">
      <alignment horizontal="justify" vertical="center" wrapText="1"/>
    </xf>
    <xf numFmtId="166" fontId="0" fillId="0" borderId="0" xfId="0" applyNumberFormat="1"/>
    <xf numFmtId="0" fontId="0" fillId="0" borderId="0" xfId="0" applyFont="1" applyAlignment="1">
      <alignment vertical="center"/>
    </xf>
    <xf numFmtId="0" fontId="0" fillId="0" borderId="0" xfId="0" applyFont="1" applyBorder="1" applyAlignment="1">
      <alignment horizontal="left" vertical="center"/>
    </xf>
    <xf numFmtId="0" fontId="2" fillId="0" borderId="46" xfId="0" applyFont="1" applyFill="1" applyBorder="1" applyAlignment="1">
      <alignment horizontal="center" vertical="center" wrapText="1"/>
    </xf>
    <xf numFmtId="0" fontId="3" fillId="0" borderId="0" xfId="0" applyFont="1" applyAlignment="1">
      <alignment vertical="center" wrapText="1"/>
    </xf>
    <xf numFmtId="0" fontId="26" fillId="8" borderId="3" xfId="0" applyFont="1" applyFill="1" applyBorder="1" applyAlignment="1">
      <alignment vertical="center"/>
    </xf>
    <xf numFmtId="0" fontId="26" fillId="8" borderId="4" xfId="0" applyFont="1" applyFill="1" applyBorder="1" applyAlignment="1">
      <alignment vertical="center"/>
    </xf>
    <xf numFmtId="0" fontId="42" fillId="8" borderId="47" xfId="0" applyFont="1" applyFill="1" applyBorder="1" applyAlignment="1">
      <alignment horizontal="justify" vertical="center"/>
    </xf>
    <xf numFmtId="0" fontId="42" fillId="8" borderId="0" xfId="0" applyFont="1" applyFill="1" applyBorder="1" applyAlignment="1">
      <alignment horizontal="justify" vertical="center"/>
    </xf>
    <xf numFmtId="0" fontId="3" fillId="0" borderId="0" xfId="0" applyFont="1" applyAlignment="1">
      <alignment vertical="center"/>
    </xf>
    <xf numFmtId="0" fontId="26" fillId="8" borderId="3" xfId="0" applyFont="1" applyFill="1" applyBorder="1" applyAlignment="1">
      <alignment horizontal="justify" vertical="center"/>
    </xf>
    <xf numFmtId="0" fontId="43" fillId="8" borderId="4" xfId="0" applyFont="1" applyFill="1" applyBorder="1" applyAlignment="1">
      <alignment horizontal="justify" vertical="center"/>
    </xf>
    <xf numFmtId="0" fontId="42" fillId="8" borderId="43" xfId="0" applyFont="1" applyFill="1" applyBorder="1" applyAlignment="1">
      <alignment horizontal="justify" vertical="center"/>
    </xf>
    <xf numFmtId="0" fontId="42" fillId="8" borderId="3" xfId="0" applyFont="1" applyFill="1" applyBorder="1" applyAlignment="1">
      <alignment horizontal="justify" vertical="center"/>
    </xf>
    <xf numFmtId="0" fontId="44" fillId="8" borderId="4" xfId="0" applyFont="1" applyFill="1" applyBorder="1" applyAlignment="1">
      <alignment horizontal="justify" vertical="center"/>
    </xf>
    <xf numFmtId="166" fontId="45" fillId="8" borderId="43" xfId="11" applyNumberFormat="1" applyFont="1" applyFill="1" applyBorder="1" applyAlignment="1">
      <alignment horizontal="justify" vertical="center"/>
    </xf>
    <xf numFmtId="166" fontId="45" fillId="8" borderId="0" xfId="11" applyNumberFormat="1" applyFont="1" applyFill="1" applyBorder="1" applyAlignment="1">
      <alignment horizontal="justify" vertical="center"/>
    </xf>
    <xf numFmtId="43" fontId="3" fillId="0" borderId="0" xfId="11" applyFont="1" applyAlignment="1">
      <alignment vertical="center"/>
    </xf>
    <xf numFmtId="0" fontId="3" fillId="0" borderId="43" xfId="0" applyFont="1" applyBorder="1" applyAlignment="1">
      <alignment vertical="center"/>
    </xf>
    <xf numFmtId="43" fontId="31" fillId="0" borderId="0" xfId="11" applyFont="1" applyAlignment="1">
      <alignment vertical="center"/>
    </xf>
    <xf numFmtId="166" fontId="45" fillId="0" borderId="0" xfId="11" applyNumberFormat="1" applyFont="1" applyFill="1" applyBorder="1" applyAlignment="1">
      <alignment horizontal="justify" vertical="center"/>
    </xf>
    <xf numFmtId="166" fontId="42" fillId="8" borderId="43" xfId="0" applyNumberFormat="1" applyFont="1" applyFill="1" applyBorder="1" applyAlignment="1">
      <alignment horizontal="justify" vertical="center"/>
    </xf>
    <xf numFmtId="166" fontId="42" fillId="8" borderId="0" xfId="0" applyNumberFormat="1" applyFont="1" applyFill="1" applyBorder="1" applyAlignment="1">
      <alignment horizontal="justify" vertical="center"/>
    </xf>
    <xf numFmtId="166" fontId="25" fillId="0" borderId="0" xfId="11" applyNumberFormat="1" applyFont="1" applyAlignment="1">
      <alignment vertical="center"/>
    </xf>
    <xf numFmtId="166" fontId="31" fillId="0" borderId="0" xfId="11" applyNumberFormat="1" applyFont="1" applyAlignment="1">
      <alignment vertical="center"/>
    </xf>
    <xf numFmtId="0" fontId="31" fillId="0" borderId="0" xfId="0" applyFont="1" applyAlignment="1">
      <alignment vertical="center"/>
    </xf>
    <xf numFmtId="0" fontId="42" fillId="8" borderId="5" xfId="0" applyFont="1" applyFill="1" applyBorder="1" applyAlignment="1">
      <alignment horizontal="justify" vertical="center"/>
    </xf>
    <xf numFmtId="0" fontId="44" fillId="8" borderId="6" xfId="0" applyFont="1" applyFill="1" applyBorder="1" applyAlignment="1">
      <alignment horizontal="justify" vertical="center"/>
    </xf>
    <xf numFmtId="166" fontId="45" fillId="8" borderId="42" xfId="11" applyNumberFormat="1" applyFont="1" applyFill="1" applyBorder="1" applyAlignment="1">
      <alignment horizontal="justify" vertical="center"/>
    </xf>
    <xf numFmtId="166" fontId="45" fillId="8" borderId="40" xfId="11" applyNumberFormat="1" applyFont="1" applyFill="1" applyBorder="1" applyAlignment="1">
      <alignment horizontal="justify" vertical="center"/>
    </xf>
    <xf numFmtId="166" fontId="42" fillId="0" borderId="0" xfId="0" applyNumberFormat="1" applyFont="1" applyFill="1" applyBorder="1" applyAlignment="1">
      <alignment horizontal="justify" vertical="center"/>
    </xf>
    <xf numFmtId="0" fontId="3" fillId="0" borderId="0" xfId="0" applyFont="1" applyFill="1" applyBorder="1" applyAlignment="1">
      <alignment vertical="center"/>
    </xf>
    <xf numFmtId="0" fontId="3" fillId="0" borderId="1" xfId="0" applyFont="1" applyBorder="1"/>
    <xf numFmtId="0" fontId="31" fillId="0" borderId="41" xfId="0" applyFont="1" applyBorder="1" applyAlignment="1">
      <alignment horizontal="center"/>
    </xf>
    <xf numFmtId="14" fontId="46" fillId="0" borderId="41" xfId="0" applyNumberFormat="1" applyFont="1" applyFill="1" applyBorder="1" applyAlignment="1">
      <alignment horizontal="center" vertical="top"/>
    </xf>
    <xf numFmtId="14" fontId="46" fillId="0" borderId="2" xfId="0" applyNumberFormat="1" applyFont="1" applyFill="1" applyBorder="1" applyAlignment="1">
      <alignment horizontal="center" vertical="top"/>
    </xf>
    <xf numFmtId="0" fontId="47" fillId="8" borderId="3" xfId="0" applyFont="1" applyFill="1" applyBorder="1" applyAlignment="1">
      <alignment vertical="top"/>
    </xf>
    <xf numFmtId="0" fontId="47" fillId="8" borderId="0" xfId="0" applyFont="1" applyFill="1" applyBorder="1" applyAlignment="1">
      <alignment vertical="top"/>
    </xf>
    <xf numFmtId="0" fontId="47" fillId="0" borderId="0" xfId="0" applyFont="1" applyFill="1" applyBorder="1" applyAlignment="1">
      <alignment vertical="top"/>
    </xf>
    <xf numFmtId="0" fontId="47" fillId="0" borderId="4" xfId="0" applyFont="1" applyFill="1" applyBorder="1" applyAlignment="1">
      <alignment vertical="top"/>
    </xf>
    <xf numFmtId="0" fontId="24" fillId="8" borderId="3" xfId="0" applyFont="1" applyFill="1" applyBorder="1" applyAlignment="1">
      <alignment horizontal="justify" vertical="top"/>
    </xf>
    <xf numFmtId="166" fontId="47" fillId="0" borderId="0" xfId="0" applyNumberFormat="1" applyFont="1" applyFill="1" applyBorder="1" applyAlignment="1">
      <alignment vertical="top"/>
    </xf>
    <xf numFmtId="166" fontId="47" fillId="0" borderId="4" xfId="0" applyNumberFormat="1" applyFont="1" applyFill="1" applyBorder="1" applyAlignment="1">
      <alignment vertical="top"/>
    </xf>
    <xf numFmtId="43" fontId="3" fillId="0" borderId="0" xfId="11" applyFont="1"/>
    <xf numFmtId="43" fontId="3" fillId="0" borderId="0" xfId="0" applyNumberFormat="1" applyFont="1"/>
    <xf numFmtId="0" fontId="24" fillId="8" borderId="0" xfId="0" applyFont="1" applyFill="1" applyBorder="1" applyAlignment="1">
      <alignment horizontal="justify" vertical="top" wrapText="1"/>
    </xf>
    <xf numFmtId="166" fontId="24" fillId="0" borderId="0" xfId="11" applyNumberFormat="1" applyFont="1" applyFill="1" applyBorder="1" applyAlignment="1"/>
    <xf numFmtId="166" fontId="24" fillId="0" borderId="4" xfId="11" applyNumberFormat="1" applyFont="1" applyFill="1" applyBorder="1" applyAlignment="1"/>
    <xf numFmtId="166" fontId="24" fillId="0" borderId="4" xfId="11" applyNumberFormat="1" applyFont="1" applyFill="1" applyBorder="1"/>
    <xf numFmtId="0" fontId="31" fillId="0" borderId="0" xfId="0" applyFont="1"/>
    <xf numFmtId="166" fontId="47" fillId="0" borderId="0" xfId="11" applyNumberFormat="1" applyFont="1" applyFill="1" applyBorder="1" applyAlignment="1"/>
    <xf numFmtId="166" fontId="47" fillId="0" borderId="4" xfId="11" applyNumberFormat="1" applyFont="1" applyFill="1" applyBorder="1" applyAlignment="1"/>
    <xf numFmtId="0" fontId="48" fillId="8" borderId="3" xfId="0" applyFont="1" applyFill="1" applyBorder="1" applyAlignment="1">
      <alignment vertical="top"/>
    </xf>
    <xf numFmtId="0" fontId="48" fillId="8" borderId="0" xfId="0" applyFont="1" applyFill="1" applyBorder="1" applyAlignment="1">
      <alignment vertical="top"/>
    </xf>
    <xf numFmtId="0" fontId="24" fillId="8" borderId="3" xfId="0" applyFont="1" applyFill="1" applyBorder="1" applyAlignment="1">
      <alignment vertical="top"/>
    </xf>
    <xf numFmtId="0" fontId="24" fillId="8" borderId="0" xfId="0" applyFont="1" applyFill="1" applyBorder="1" applyAlignment="1">
      <alignment vertical="top"/>
    </xf>
    <xf numFmtId="166" fontId="24" fillId="0" borderId="0" xfId="11" applyNumberFormat="1" applyFont="1" applyFill="1" applyBorder="1" applyAlignment="1">
      <alignment vertical="top"/>
    </xf>
    <xf numFmtId="166" fontId="47" fillId="0" borderId="0" xfId="11" applyNumberFormat="1" applyFont="1" applyFill="1" applyBorder="1" applyAlignment="1">
      <alignment vertical="top"/>
    </xf>
    <xf numFmtId="0" fontId="24" fillId="8" borderId="0" xfId="0" applyFont="1" applyFill="1" applyBorder="1" applyAlignment="1">
      <alignment horizontal="left" vertical="top"/>
    </xf>
    <xf numFmtId="0" fontId="24" fillId="8" borderId="0" xfId="0" applyFont="1" applyFill="1" applyBorder="1" applyAlignment="1">
      <alignment horizontal="justify" vertical="top"/>
    </xf>
    <xf numFmtId="166" fontId="47" fillId="0" borderId="4" xfId="11" applyNumberFormat="1" applyFont="1" applyFill="1" applyBorder="1" applyAlignment="1">
      <alignment vertical="top"/>
    </xf>
    <xf numFmtId="166" fontId="48" fillId="0" borderId="0" xfId="11" applyNumberFormat="1" applyFont="1" applyFill="1" applyBorder="1" applyAlignment="1">
      <alignment vertical="top"/>
    </xf>
    <xf numFmtId="166" fontId="24" fillId="0" borderId="4" xfId="11" applyNumberFormat="1" applyFont="1" applyFill="1" applyBorder="1" applyAlignment="1">
      <alignment vertical="top"/>
    </xf>
    <xf numFmtId="166" fontId="48" fillId="0" borderId="4" xfId="11" applyNumberFormat="1" applyFont="1" applyFill="1" applyBorder="1" applyAlignment="1">
      <alignment vertical="top"/>
    </xf>
    <xf numFmtId="166" fontId="47" fillId="0" borderId="40" xfId="11" applyNumberFormat="1" applyFont="1" applyFill="1" applyBorder="1" applyAlignment="1"/>
    <xf numFmtId="166" fontId="47" fillId="0" borderId="6" xfId="11" applyNumberFormat="1" applyFont="1" applyFill="1" applyBorder="1" applyAlignment="1"/>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3" fillId="0" borderId="0" xfId="0" applyFont="1" applyAlignment="1">
      <alignment horizontal="center"/>
    </xf>
    <xf numFmtId="0" fontId="21" fillId="0" borderId="47" xfId="0" applyFont="1" applyFill="1" applyBorder="1" applyAlignment="1">
      <alignment horizontal="center" vertical="top" wrapText="1"/>
    </xf>
    <xf numFmtId="0" fontId="21" fillId="0" borderId="47" xfId="0" applyFont="1" applyFill="1" applyBorder="1" applyAlignment="1">
      <alignment vertical="top" wrapText="1"/>
    </xf>
    <xf numFmtId="0" fontId="30" fillId="0" borderId="4" xfId="0" applyFont="1" applyBorder="1" applyAlignment="1">
      <alignment horizontal="justify" vertical="top" wrapText="1"/>
    </xf>
    <xf numFmtId="0" fontId="2" fillId="0" borderId="4" xfId="0" applyFont="1" applyBorder="1" applyAlignment="1">
      <alignment horizontal="justify" vertical="top" wrapText="1"/>
    </xf>
    <xf numFmtId="0" fontId="2" fillId="0" borderId="3" xfId="0" applyFont="1" applyBorder="1" applyAlignment="1">
      <alignment horizontal="justify" vertical="top" wrapText="1"/>
    </xf>
    <xf numFmtId="0" fontId="32" fillId="0" borderId="4"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4" fillId="0" borderId="3" xfId="0" applyFont="1" applyBorder="1" applyAlignment="1">
      <alignment horizontal="justify" vertical="top" wrapText="1"/>
    </xf>
    <xf numFmtId="0" fontId="34" fillId="0" borderId="4" xfId="0" applyFont="1" applyBorder="1" applyAlignment="1">
      <alignment horizontal="justify" vertical="top" wrapText="1"/>
    </xf>
    <xf numFmtId="166" fontId="23" fillId="0" borderId="4" xfId="11" applyNumberFormat="1" applyFont="1" applyBorder="1" applyAlignment="1">
      <alignment horizontal="justify" vertical="top" wrapText="1"/>
    </xf>
    <xf numFmtId="166" fontId="2" fillId="0" borderId="4" xfId="11" applyNumberFormat="1" applyFont="1" applyBorder="1" applyAlignment="1">
      <alignment horizontal="justify" vertical="top" wrapText="1"/>
    </xf>
    <xf numFmtId="0" fontId="30" fillId="0" borderId="6" xfId="0" applyFont="1" applyBorder="1" applyAlignment="1">
      <alignment horizontal="justify" vertical="top" wrapText="1"/>
    </xf>
    <xf numFmtId="0" fontId="12" fillId="0" borderId="0" xfId="0" applyFont="1" applyAlignment="1"/>
    <xf numFmtId="0" fontId="7" fillId="0" borderId="0" xfId="0" applyFont="1" applyFill="1" applyBorder="1" applyAlignment="1">
      <alignment horizontal="right"/>
    </xf>
    <xf numFmtId="0" fontId="4" fillId="0" borderId="0" xfId="0" applyFont="1"/>
    <xf numFmtId="0" fontId="50" fillId="0" borderId="0" xfId="0" applyFont="1" applyAlignment="1">
      <alignment horizontal="center"/>
    </xf>
    <xf numFmtId="0" fontId="50" fillId="0" borderId="0" xfId="0" applyFont="1" applyBorder="1" applyAlignment="1">
      <alignment horizontal="center"/>
    </xf>
    <xf numFmtId="0" fontId="15" fillId="0" borderId="28" xfId="0" applyFont="1" applyBorder="1" applyAlignment="1">
      <alignment horizontal="center" vertical="center"/>
    </xf>
    <xf numFmtId="0" fontId="15" fillId="0" borderId="11" xfId="0" applyFont="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left" vertical="center" wrapText="1"/>
    </xf>
    <xf numFmtId="3" fontId="15" fillId="0" borderId="13" xfId="0" applyNumberFormat="1" applyFont="1" applyBorder="1" applyAlignment="1">
      <alignment horizontal="right" vertical="center" wrapText="1"/>
    </xf>
    <xf numFmtId="3" fontId="15" fillId="0" borderId="9" xfId="6" applyNumberFormat="1" applyFont="1" applyBorder="1" applyAlignment="1">
      <alignment horizontal="center" vertical="center" wrapText="1"/>
    </xf>
    <xf numFmtId="3" fontId="15" fillId="0" borderId="4" xfId="6" applyNumberFormat="1" applyFont="1" applyBorder="1" applyAlignment="1">
      <alignment horizontal="center" vertical="center" wrapText="1"/>
    </xf>
    <xf numFmtId="0" fontId="12" fillId="0" borderId="0" xfId="0" applyFont="1" applyAlignment="1">
      <alignment wrapText="1"/>
    </xf>
    <xf numFmtId="0" fontId="15" fillId="0" borderId="7" xfId="0" applyFont="1" applyBorder="1" applyAlignment="1">
      <alignment horizontal="center" vertical="center"/>
    </xf>
    <xf numFmtId="0" fontId="15" fillId="0" borderId="21" xfId="0" applyFont="1" applyBorder="1" applyAlignment="1">
      <alignment vertical="center"/>
    </xf>
    <xf numFmtId="3" fontId="15" fillId="0" borderId="22" xfId="0" applyNumberFormat="1" applyFont="1" applyBorder="1" applyAlignment="1">
      <alignment horizontal="right" vertical="center"/>
    </xf>
    <xf numFmtId="3" fontId="15" fillId="0" borderId="21" xfId="0" applyNumberFormat="1" applyFont="1" applyBorder="1" applyAlignment="1">
      <alignment horizontal="center" vertical="center"/>
    </xf>
    <xf numFmtId="3" fontId="15" fillId="0" borderId="8" xfId="0" applyNumberFormat="1" applyFont="1" applyBorder="1" applyAlignment="1">
      <alignment horizontal="center" vertical="center"/>
    </xf>
    <xf numFmtId="0" fontId="15" fillId="0" borderId="0" xfId="0" applyFont="1"/>
    <xf numFmtId="0" fontId="4" fillId="0" borderId="0" xfId="0" applyFont="1" applyAlignment="1"/>
    <xf numFmtId="0" fontId="51" fillId="0" borderId="0" xfId="0" applyFont="1" applyBorder="1" applyAlignment="1">
      <alignment horizontal="right"/>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5" xfId="0" applyFont="1" applyBorder="1" applyAlignment="1">
      <alignment horizontal="center" vertical="center"/>
    </xf>
    <xf numFmtId="0" fontId="15" fillId="0" borderId="30"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9" borderId="48" xfId="0" applyFont="1" applyFill="1" applyBorder="1" applyAlignment="1">
      <alignment vertical="center"/>
    </xf>
    <xf numFmtId="0" fontId="15" fillId="9" borderId="49" xfId="0" applyFont="1" applyFill="1" applyBorder="1" applyAlignment="1">
      <alignment vertical="center"/>
    </xf>
    <xf numFmtId="0" fontId="15" fillId="9" borderId="50" xfId="0" applyFont="1" applyFill="1" applyBorder="1" applyAlignment="1">
      <alignment vertical="center"/>
    </xf>
    <xf numFmtId="0" fontId="15" fillId="9" borderId="0" xfId="0" applyFont="1" applyFill="1" applyAlignment="1">
      <alignment vertical="center"/>
    </xf>
    <xf numFmtId="0" fontId="15" fillId="9" borderId="51" xfId="0" applyFont="1" applyFill="1" applyBorder="1" applyAlignment="1">
      <alignment vertical="center"/>
    </xf>
    <xf numFmtId="0" fontId="15" fillId="9" borderId="0" xfId="0" applyFont="1" applyFill="1" applyBorder="1" applyAlignment="1">
      <alignment vertical="center"/>
    </xf>
    <xf numFmtId="0" fontId="15" fillId="9" borderId="52" xfId="0" applyFont="1" applyFill="1" applyBorder="1" applyAlignment="1">
      <alignment vertical="center"/>
    </xf>
    <xf numFmtId="0" fontId="16" fillId="9" borderId="57" xfId="0" applyFont="1" applyFill="1" applyBorder="1" applyAlignment="1">
      <alignment vertical="center"/>
    </xf>
    <xf numFmtId="0" fontId="16" fillId="9" borderId="58" xfId="0" applyFont="1" applyFill="1" applyBorder="1" applyAlignment="1">
      <alignment vertical="center"/>
    </xf>
    <xf numFmtId="0" fontId="16" fillId="9" borderId="59" xfId="0" applyFont="1" applyFill="1" applyBorder="1" applyAlignment="1">
      <alignment vertical="center"/>
    </xf>
    <xf numFmtId="0" fontId="15" fillId="9" borderId="60" xfId="0" applyFont="1" applyFill="1" applyBorder="1" applyAlignment="1">
      <alignment vertical="center"/>
    </xf>
    <xf numFmtId="0" fontId="16" fillId="9" borderId="62" xfId="0" applyFont="1" applyFill="1" applyBorder="1" applyAlignment="1">
      <alignment horizontal="center" vertical="center"/>
    </xf>
    <xf numFmtId="0" fontId="15" fillId="9" borderId="62" xfId="0" applyFont="1" applyFill="1" applyBorder="1" applyAlignment="1">
      <alignment vertical="center"/>
    </xf>
    <xf numFmtId="0" fontId="16" fillId="9" borderId="0" xfId="0" applyFont="1" applyFill="1" applyBorder="1" applyAlignment="1">
      <alignment horizontal="center" vertical="center" wrapText="1"/>
    </xf>
    <xf numFmtId="0" fontId="16" fillId="9" borderId="0" xfId="0" applyFont="1" applyFill="1" applyBorder="1" applyAlignment="1">
      <alignment horizontal="center" vertical="center"/>
    </xf>
    <xf numFmtId="0" fontId="16" fillId="9" borderId="0" xfId="0" applyFont="1" applyFill="1" applyBorder="1" applyAlignment="1">
      <alignment horizontal="left" vertical="center"/>
    </xf>
    <xf numFmtId="0" fontId="15" fillId="9" borderId="0" xfId="0" applyFont="1" applyFill="1" applyBorder="1" applyAlignment="1">
      <alignment horizontal="left" vertical="center"/>
    </xf>
    <xf numFmtId="0" fontId="15" fillId="9" borderId="0" xfId="0" applyFont="1" applyFill="1" applyBorder="1" applyAlignment="1">
      <alignment horizontal="center" vertical="center"/>
    </xf>
    <xf numFmtId="0" fontId="16" fillId="10" borderId="72"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16" fillId="9" borderId="72" xfId="0" applyFont="1" applyFill="1" applyBorder="1" applyAlignment="1">
      <alignment horizontal="center" vertical="center" wrapText="1"/>
    </xf>
    <xf numFmtId="0" fontId="16" fillId="9" borderId="72" xfId="0" applyFont="1" applyFill="1" applyBorder="1" applyAlignment="1">
      <alignment vertical="center"/>
    </xf>
    <xf numFmtId="0" fontId="16" fillId="9" borderId="63" xfId="0" applyFont="1" applyFill="1" applyBorder="1" applyAlignment="1">
      <alignment vertical="center" wrapText="1"/>
    </xf>
    <xf numFmtId="0" fontId="16" fillId="9" borderId="64" xfId="0" applyFont="1" applyFill="1" applyBorder="1" applyAlignment="1">
      <alignment vertical="center" wrapText="1"/>
    </xf>
    <xf numFmtId="0" fontId="16" fillId="9" borderId="75" xfId="0" applyFont="1" applyFill="1" applyBorder="1" applyAlignment="1">
      <alignment horizontal="center" vertical="center" wrapText="1"/>
    </xf>
    <xf numFmtId="0" fontId="15" fillId="9" borderId="54" xfId="0" applyFont="1" applyFill="1" applyBorder="1" applyAlignment="1">
      <alignment vertical="center"/>
    </xf>
    <xf numFmtId="0" fontId="16" fillId="9" borderId="0" xfId="0" applyFont="1" applyFill="1" applyBorder="1" applyAlignment="1">
      <alignment vertical="center"/>
    </xf>
    <xf numFmtId="0" fontId="16" fillId="9" borderId="58" xfId="0" applyFont="1" applyFill="1" applyBorder="1" applyAlignment="1">
      <alignment horizontal="left" vertical="center"/>
    </xf>
    <xf numFmtId="0" fontId="16" fillId="9" borderId="0" xfId="0" applyFont="1" applyFill="1" applyBorder="1" applyAlignment="1">
      <alignment horizontal="left" vertical="center" wrapText="1"/>
    </xf>
    <xf numFmtId="0" fontId="16" fillId="9" borderId="62" xfId="0" applyFont="1" applyFill="1" applyBorder="1" applyAlignment="1">
      <alignment horizontal="left" vertical="center" wrapText="1"/>
    </xf>
    <xf numFmtId="0" fontId="15" fillId="9" borderId="76" xfId="0" applyFont="1" applyFill="1" applyBorder="1" applyAlignment="1">
      <alignment vertical="center"/>
    </xf>
    <xf numFmtId="0" fontId="15" fillId="9" borderId="54" xfId="0" applyFont="1" applyFill="1" applyBorder="1" applyAlignment="1">
      <alignment horizontal="left" vertical="center"/>
    </xf>
    <xf numFmtId="0" fontId="16" fillId="9" borderId="64" xfId="0" applyFont="1" applyFill="1" applyBorder="1" applyAlignment="1">
      <alignment horizontal="center" vertical="center"/>
    </xf>
    <xf numFmtId="0" fontId="16" fillId="9" borderId="48" xfId="0" applyFont="1" applyFill="1" applyBorder="1" applyAlignment="1">
      <alignment horizontal="center" vertical="center"/>
    </xf>
    <xf numFmtId="0" fontId="16" fillId="9" borderId="53" xfId="0" applyFont="1" applyFill="1" applyBorder="1" applyAlignment="1">
      <alignment horizontal="center" vertical="center"/>
    </xf>
    <xf numFmtId="0" fontId="15" fillId="0" borderId="72" xfId="0" applyFont="1" applyBorder="1" applyAlignment="1">
      <alignment vertical="center" wrapText="1"/>
    </xf>
    <xf numFmtId="0" fontId="16" fillId="9" borderId="72" xfId="0" applyFont="1" applyFill="1" applyBorder="1" applyAlignment="1">
      <alignment vertical="center" wrapText="1"/>
    </xf>
    <xf numFmtId="0" fontId="15" fillId="9" borderId="54" xfId="0" applyFont="1" applyFill="1" applyBorder="1" applyAlignment="1">
      <alignment horizontal="center" vertical="center" wrapText="1"/>
    </xf>
    <xf numFmtId="0" fontId="15" fillId="9" borderId="70" xfId="0" applyFont="1" applyFill="1" applyBorder="1" applyAlignment="1">
      <alignment horizontal="center" vertical="center" wrapText="1"/>
    </xf>
    <xf numFmtId="165" fontId="15" fillId="0" borderId="72" xfId="0" applyNumberFormat="1" applyFont="1" applyFill="1" applyBorder="1" applyAlignment="1">
      <alignment wrapText="1"/>
    </xf>
    <xf numFmtId="0" fontId="15" fillId="0" borderId="0" xfId="0" applyFont="1" applyFill="1" applyAlignment="1">
      <alignment vertical="center"/>
    </xf>
    <xf numFmtId="0" fontId="16" fillId="9" borderId="0" xfId="0" applyFont="1" applyFill="1" applyAlignment="1">
      <alignment horizontal="left" vertical="center" wrapText="1"/>
    </xf>
    <xf numFmtId="0" fontId="15" fillId="9" borderId="0" xfId="0" applyFont="1" applyFill="1" applyAlignment="1">
      <alignment vertical="center" wrapText="1"/>
    </xf>
    <xf numFmtId="0" fontId="16" fillId="9" borderId="81" xfId="0" applyFont="1" applyFill="1" applyBorder="1" applyAlignment="1">
      <alignment horizontal="center" vertical="center" wrapText="1"/>
    </xf>
    <xf numFmtId="0" fontId="16" fillId="9" borderId="81" xfId="0" applyFont="1" applyFill="1" applyBorder="1" applyAlignment="1">
      <alignment horizontal="center" vertical="center"/>
    </xf>
    <xf numFmtId="0" fontId="16" fillId="9" borderId="81" xfId="0" applyFont="1" applyFill="1" applyBorder="1" applyAlignment="1">
      <alignment horizontal="left" vertical="center" wrapText="1"/>
    </xf>
    <xf numFmtId="0" fontId="15" fillId="9" borderId="81" xfId="0" applyFont="1" applyFill="1" applyBorder="1" applyAlignment="1">
      <alignment vertical="center" wrapText="1"/>
    </xf>
    <xf numFmtId="0" fontId="15" fillId="9" borderId="81" xfId="0" applyFont="1" applyFill="1" applyBorder="1" applyAlignment="1">
      <alignment vertical="center"/>
    </xf>
    <xf numFmtId="165" fontId="15" fillId="9" borderId="81" xfId="0" applyNumberFormat="1" applyFont="1" applyFill="1" applyBorder="1" applyAlignment="1">
      <alignment vertical="center" wrapText="1"/>
    </xf>
    <xf numFmtId="0" fontId="15" fillId="9" borderId="0" xfId="0" applyFont="1" applyFill="1" applyBorder="1" applyAlignment="1">
      <alignment vertical="center" wrapText="1"/>
    </xf>
    <xf numFmtId="9" fontId="15" fillId="9" borderId="0" xfId="0" applyNumberFormat="1" applyFont="1" applyFill="1" applyAlignment="1">
      <alignment horizontal="left" vertical="center"/>
    </xf>
    <xf numFmtId="0" fontId="51" fillId="0" borderId="0" xfId="0" applyFont="1" applyBorder="1" applyAlignment="1">
      <alignment horizontal="left" vertical="center"/>
    </xf>
    <xf numFmtId="0" fontId="0" fillId="0" borderId="0" xfId="0" applyFont="1" applyAlignment="1">
      <alignment horizontal="center" vertical="center"/>
    </xf>
    <xf numFmtId="0" fontId="53" fillId="7" borderId="15" xfId="0" applyFont="1" applyFill="1" applyBorder="1" applyAlignment="1">
      <alignment horizontal="center" vertical="center" wrapText="1"/>
    </xf>
    <xf numFmtId="0" fontId="54" fillId="3" borderId="15" xfId="0" applyFont="1" applyFill="1" applyBorder="1" applyAlignment="1">
      <alignment vertical="center" wrapText="1"/>
    </xf>
    <xf numFmtId="167" fontId="0" fillId="0" borderId="15" xfId="19" applyNumberFormat="1" applyFont="1" applyBorder="1" applyAlignment="1">
      <alignment horizontal="right" vertical="center"/>
    </xf>
    <xf numFmtId="0" fontId="54" fillId="0" borderId="15" xfId="0" applyFont="1" applyFill="1" applyBorder="1" applyAlignment="1">
      <alignment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55" fillId="0" borderId="0" xfId="0" applyFont="1" applyBorder="1" applyAlignment="1">
      <alignment horizontal="left" vertical="center"/>
    </xf>
    <xf numFmtId="0" fontId="55" fillId="0" borderId="0" xfId="0" applyFont="1" applyAlignment="1">
      <alignment vertical="center"/>
    </xf>
    <xf numFmtId="0" fontId="56" fillId="0" borderId="0" xfId="0" applyFont="1" applyFill="1" applyAlignment="1">
      <alignment vertical="center" wrapText="1"/>
    </xf>
    <xf numFmtId="0" fontId="55" fillId="0" borderId="0" xfId="0" applyFont="1" applyBorder="1" applyAlignment="1">
      <alignment horizontal="center" vertical="center"/>
    </xf>
    <xf numFmtId="0" fontId="55" fillId="0" borderId="0" xfId="0" applyFont="1" applyAlignment="1">
      <alignment horizontal="center" vertical="center"/>
    </xf>
    <xf numFmtId="0" fontId="0" fillId="0" borderId="0" xfId="0" applyFont="1" applyBorder="1" applyAlignment="1">
      <alignment horizontal="center" vertical="center"/>
    </xf>
    <xf numFmtId="167" fontId="1" fillId="6" borderId="15"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ont="1" applyBorder="1" applyAlignment="1">
      <alignment vertical="center"/>
    </xf>
    <xf numFmtId="0" fontId="57" fillId="0" borderId="0" xfId="0" applyFont="1" applyAlignment="1">
      <alignment vertical="center"/>
    </xf>
    <xf numFmtId="0" fontId="0" fillId="0" borderId="0" xfId="0" applyAlignment="1">
      <alignment vertical="center" wrapText="1"/>
    </xf>
    <xf numFmtId="0" fontId="59" fillId="0" borderId="0" xfId="0" applyFont="1" applyAlignment="1">
      <alignment vertical="center"/>
    </xf>
    <xf numFmtId="0" fontId="3" fillId="0" borderId="0" xfId="0" applyFont="1" applyBorder="1" applyAlignment="1">
      <alignment vertical="center"/>
    </xf>
    <xf numFmtId="0" fontId="58" fillId="0" borderId="0" xfId="0" applyFont="1" applyBorder="1" applyAlignment="1">
      <alignment horizontal="right" vertical="center"/>
    </xf>
    <xf numFmtId="0" fontId="60" fillId="0" borderId="0" xfId="0" applyFont="1" applyBorder="1" applyAlignment="1">
      <alignment horizontal="center" vertical="center"/>
    </xf>
    <xf numFmtId="0" fontId="70" fillId="0" borderId="0" xfId="0" applyFont="1" applyAlignment="1">
      <alignment vertical="center"/>
    </xf>
    <xf numFmtId="0" fontId="72" fillId="0" borderId="0" xfId="0" applyFont="1" applyAlignment="1">
      <alignment vertical="center"/>
    </xf>
    <xf numFmtId="0" fontId="58" fillId="0" borderId="0" xfId="0" applyFont="1" applyBorder="1" applyAlignment="1">
      <alignment horizontal="justify" vertical="center"/>
    </xf>
    <xf numFmtId="0" fontId="61" fillId="0" borderId="0" xfId="0" applyFont="1" applyBorder="1" applyAlignment="1">
      <alignment horizontal="justify" vertical="center"/>
    </xf>
    <xf numFmtId="0" fontId="62" fillId="0" borderId="0" xfId="0" applyFont="1" applyBorder="1" applyAlignment="1">
      <alignment horizontal="justify" vertical="center"/>
    </xf>
    <xf numFmtId="0" fontId="63" fillId="0" borderId="0" xfId="0" applyFont="1" applyBorder="1" applyAlignment="1">
      <alignment horizontal="justify" vertical="center"/>
    </xf>
    <xf numFmtId="0" fontId="73" fillId="0" borderId="0" xfId="0" applyFont="1" applyAlignment="1">
      <alignment vertical="center"/>
    </xf>
    <xf numFmtId="0" fontId="73" fillId="0" borderId="0" xfId="0" applyFont="1" applyAlignment="1">
      <alignment vertical="center" wrapText="1"/>
    </xf>
    <xf numFmtId="0" fontId="71" fillId="0" borderId="0" xfId="0" applyFont="1" applyAlignment="1">
      <alignment vertical="center"/>
    </xf>
    <xf numFmtId="0" fontId="60" fillId="0" borderId="0" xfId="0" applyFont="1" applyBorder="1" applyAlignment="1">
      <alignment horizontal="justify" vertical="center"/>
    </xf>
    <xf numFmtId="0" fontId="68" fillId="0" borderId="0" xfId="0" applyFont="1" applyAlignment="1">
      <alignment vertical="center"/>
    </xf>
    <xf numFmtId="0" fontId="71" fillId="0" borderId="0" xfId="0" applyFont="1" applyAlignment="1">
      <alignment vertical="center" wrapText="1"/>
    </xf>
    <xf numFmtId="0" fontId="65" fillId="0" borderId="0" xfId="0" applyFont="1" applyBorder="1" applyAlignment="1">
      <alignment horizontal="justify" vertical="center"/>
    </xf>
    <xf numFmtId="0" fontId="66" fillId="0" borderId="0" xfId="0" applyFont="1" applyAlignment="1">
      <alignment vertical="center"/>
    </xf>
    <xf numFmtId="0" fontId="58" fillId="0" borderId="0" xfId="0" applyFont="1" applyBorder="1" applyAlignment="1">
      <alignment horizontal="left" vertical="center"/>
    </xf>
    <xf numFmtId="0" fontId="66" fillId="0" borderId="0" xfId="0" applyFont="1" applyBorder="1" applyAlignment="1">
      <alignment horizontal="justify" vertical="center"/>
    </xf>
    <xf numFmtId="0" fontId="59" fillId="0" borderId="0" xfId="0" applyFont="1" applyAlignment="1">
      <alignment vertical="center" wrapText="1"/>
    </xf>
    <xf numFmtId="0" fontId="57" fillId="0" borderId="0" xfId="0" applyFont="1" applyAlignment="1">
      <alignment vertical="center" wrapText="1"/>
    </xf>
    <xf numFmtId="0" fontId="74" fillId="0" borderId="0" xfId="0" applyFont="1" applyAlignment="1">
      <alignment vertical="center"/>
    </xf>
    <xf numFmtId="0" fontId="0" fillId="0" borderId="0" xfId="0" applyBorder="1" applyAlignment="1">
      <alignment vertical="center"/>
    </xf>
    <xf numFmtId="0" fontId="64" fillId="0" borderId="0" xfId="0" applyFont="1" applyAlignment="1">
      <alignment vertical="center"/>
    </xf>
    <xf numFmtId="0" fontId="75" fillId="0" borderId="0" xfId="0" applyFont="1" applyAlignment="1">
      <alignment vertical="center"/>
    </xf>
    <xf numFmtId="0" fontId="67" fillId="0" borderId="0" xfId="0" applyFont="1" applyBorder="1" applyAlignment="1">
      <alignment horizontal="justify" vertical="center"/>
    </xf>
    <xf numFmtId="3" fontId="57" fillId="0" borderId="0" xfId="0" applyNumberFormat="1" applyFont="1" applyAlignment="1">
      <alignment vertical="center"/>
    </xf>
    <xf numFmtId="0" fontId="68" fillId="0" borderId="0" xfId="0" applyFont="1" applyBorder="1" applyAlignment="1">
      <alignment horizontal="justify" vertical="center"/>
    </xf>
    <xf numFmtId="0" fontId="76" fillId="0" borderId="0" xfId="0" applyFont="1" applyAlignment="1">
      <alignment vertical="center" wrapText="1"/>
    </xf>
    <xf numFmtId="0" fontId="76" fillId="0" borderId="0" xfId="0" applyFont="1" applyAlignment="1">
      <alignment vertical="center"/>
    </xf>
    <xf numFmtId="0" fontId="77" fillId="0" borderId="0" xfId="0" applyFont="1" applyAlignment="1">
      <alignment vertical="center"/>
    </xf>
    <xf numFmtId="0" fontId="69" fillId="0" borderId="0" xfId="0" applyFont="1" applyBorder="1" applyAlignment="1">
      <alignment horizontal="left" vertical="center"/>
    </xf>
    <xf numFmtId="0" fontId="65" fillId="0" borderId="0" xfId="0" applyFont="1" applyBorder="1" applyAlignment="1">
      <alignment horizontal="left" vertical="center"/>
    </xf>
    <xf numFmtId="0" fontId="60" fillId="0" borderId="0" xfId="0" applyFont="1" applyBorder="1" applyAlignment="1">
      <alignment horizontal="left" vertical="center"/>
    </xf>
    <xf numFmtId="0" fontId="58" fillId="0" borderId="0" xfId="0" applyFont="1" applyBorder="1" applyAlignment="1">
      <alignment vertical="center"/>
    </xf>
    <xf numFmtId="0" fontId="0" fillId="0" borderId="0" xfId="0" applyBorder="1" applyAlignment="1">
      <alignment vertical="center" wrapText="1"/>
    </xf>
    <xf numFmtId="0" fontId="58" fillId="0" borderId="0" xfId="0" applyFont="1" applyBorder="1" applyAlignment="1">
      <alignment horizontal="center" vertical="center"/>
    </xf>
    <xf numFmtId="0" fontId="60" fillId="0" borderId="0" xfId="0" applyFont="1" applyBorder="1" applyAlignment="1">
      <alignment horizontal="justify" vertical="center" wrapText="1"/>
    </xf>
    <xf numFmtId="0" fontId="58" fillId="0" borderId="0" xfId="0" applyFont="1" applyBorder="1" applyAlignment="1">
      <alignment horizontal="justify" vertical="center" wrapText="1"/>
    </xf>
    <xf numFmtId="0" fontId="3" fillId="0" borderId="0" xfId="0" applyFont="1" applyBorder="1" applyAlignment="1">
      <alignment vertical="center" wrapText="1"/>
    </xf>
    <xf numFmtId="0" fontId="6" fillId="2" borderId="15"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2" borderId="37"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2" borderId="15"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82" xfId="0" applyFont="1" applyBorder="1" applyAlignment="1">
      <alignment horizontal="justify" vertical="center" wrapText="1"/>
    </xf>
    <xf numFmtId="0" fontId="12" fillId="0" borderId="84" xfId="0" applyFont="1" applyBorder="1" applyAlignment="1">
      <alignment horizontal="justify" vertical="center" wrapText="1"/>
    </xf>
    <xf numFmtId="166" fontId="12" fillId="0" borderId="84" xfId="11" applyNumberFormat="1" applyFont="1" applyBorder="1" applyAlignment="1">
      <alignment horizontal="justify" vertical="center" wrapText="1"/>
    </xf>
    <xf numFmtId="166" fontId="12" fillId="0" borderId="84" xfId="11" applyNumberFormat="1" applyFont="1" applyFill="1" applyBorder="1" applyAlignment="1">
      <alignment horizontal="justify" vertical="center" wrapText="1"/>
    </xf>
    <xf numFmtId="166" fontId="12" fillId="0" borderId="84" xfId="11" applyNumberFormat="1" applyFont="1" applyFill="1" applyBorder="1" applyAlignment="1">
      <alignment vertical="center" wrapText="1"/>
    </xf>
    <xf numFmtId="0" fontId="12" fillId="0" borderId="82" xfId="0" applyFont="1" applyBorder="1" applyAlignment="1">
      <alignment horizontal="left" vertical="center"/>
    </xf>
    <xf numFmtId="0" fontId="12" fillId="0" borderId="84" xfId="0" applyFont="1" applyBorder="1" applyAlignment="1">
      <alignment horizontal="left" vertical="center"/>
    </xf>
    <xf numFmtId="166" fontId="12" fillId="0" borderId="84" xfId="11" applyNumberFormat="1" applyFont="1" applyBorder="1" applyAlignment="1">
      <alignment horizontal="left" vertical="center"/>
    </xf>
    <xf numFmtId="0" fontId="18" fillId="0" borderId="82" xfId="0" applyFont="1" applyFill="1" applyBorder="1" applyAlignment="1">
      <alignment vertical="center"/>
    </xf>
    <xf numFmtId="0" fontId="19" fillId="0" borderId="83" xfId="0" applyFont="1" applyFill="1" applyBorder="1" applyAlignment="1">
      <alignment horizontal="justify" vertical="center"/>
    </xf>
    <xf numFmtId="0" fontId="12" fillId="0" borderId="83" xfId="0" applyFont="1" applyFill="1" applyBorder="1" applyAlignment="1">
      <alignment horizontal="right" vertical="center"/>
    </xf>
    <xf numFmtId="0" fontId="19" fillId="0" borderId="82" xfId="0" applyFont="1" applyFill="1" applyBorder="1" applyAlignment="1">
      <alignment horizontal="justify" vertical="center"/>
    </xf>
    <xf numFmtId="0" fontId="18" fillId="2" borderId="82" xfId="0" applyFont="1" applyFill="1" applyBorder="1" applyAlignment="1">
      <alignment vertical="center"/>
    </xf>
    <xf numFmtId="0" fontId="18" fillId="2" borderId="83" xfId="0" applyFont="1" applyFill="1" applyBorder="1" applyAlignment="1">
      <alignment vertical="center"/>
    </xf>
    <xf numFmtId="3" fontId="6" fillId="2" borderId="84" xfId="11" applyNumberFormat="1" applyFont="1" applyFill="1" applyBorder="1" applyAlignment="1">
      <alignment horizontal="right" vertical="center" wrapText="1"/>
    </xf>
    <xf numFmtId="0" fontId="6" fillId="0" borderId="84" xfId="0" applyFont="1" applyFill="1" applyBorder="1" applyAlignment="1">
      <alignment horizontal="justify" vertical="center" wrapText="1"/>
    </xf>
    <xf numFmtId="0" fontId="12" fillId="0" borderId="82" xfId="0" applyFont="1" applyBorder="1" applyAlignment="1">
      <alignment horizontal="center" vertical="center" wrapText="1"/>
    </xf>
    <xf numFmtId="0" fontId="12" fillId="0" borderId="82" xfId="0" applyFont="1" applyBorder="1" applyAlignment="1">
      <alignment vertical="center"/>
    </xf>
    <xf numFmtId="3" fontId="12" fillId="0" borderId="84" xfId="0" applyNumberFormat="1" applyFont="1" applyBorder="1" applyAlignment="1">
      <alignment horizontal="right" vertical="center" wrapText="1"/>
    </xf>
    <xf numFmtId="0" fontId="18" fillId="0" borderId="82" xfId="0" applyFont="1" applyFill="1" applyBorder="1" applyAlignment="1">
      <alignment horizontal="left" vertical="center"/>
    </xf>
    <xf numFmtId="0" fontId="20" fillId="0" borderId="84" xfId="0" applyFont="1" applyFill="1" applyBorder="1" applyAlignment="1">
      <alignment horizontal="justify" vertical="center"/>
    </xf>
    <xf numFmtId="0" fontId="19" fillId="0" borderId="84" xfId="0" applyFont="1" applyFill="1" applyBorder="1" applyAlignment="1">
      <alignment horizontal="justify" vertical="center"/>
    </xf>
    <xf numFmtId="0" fontId="21" fillId="2" borderId="24" xfId="0" applyFont="1" applyFill="1" applyBorder="1" applyAlignment="1">
      <alignment horizontal="center"/>
    </xf>
    <xf numFmtId="0" fontId="21" fillId="2" borderId="16" xfId="0" applyFont="1" applyFill="1" applyBorder="1" applyAlignment="1">
      <alignment horizontal="center"/>
    </xf>
    <xf numFmtId="0" fontId="21" fillId="2" borderId="17" xfId="0" applyFont="1" applyFill="1" applyBorder="1" applyAlignment="1">
      <alignment horizontal="center"/>
    </xf>
    <xf numFmtId="0" fontId="21" fillId="2" borderId="39" xfId="0" applyFont="1" applyFill="1" applyBorder="1" applyAlignment="1">
      <alignment horizontal="center"/>
    </xf>
    <xf numFmtId="0" fontId="21" fillId="2" borderId="0" xfId="0" applyFont="1" applyFill="1" applyBorder="1" applyAlignment="1">
      <alignment horizontal="center"/>
    </xf>
    <xf numFmtId="0" fontId="21" fillId="2" borderId="9" xfId="0" applyFont="1" applyFill="1" applyBorder="1" applyAlignment="1">
      <alignment horizontal="center"/>
    </xf>
    <xf numFmtId="0" fontId="21" fillId="2" borderId="25" xfId="0" applyFont="1" applyFill="1" applyBorder="1" applyAlignment="1">
      <alignment horizontal="center"/>
    </xf>
    <xf numFmtId="0" fontId="21" fillId="2" borderId="10" xfId="0" applyFont="1" applyFill="1" applyBorder="1" applyAlignment="1">
      <alignment horizontal="center"/>
    </xf>
    <xf numFmtId="0" fontId="21" fillId="2" borderId="18" xfId="0" applyFont="1" applyFill="1" applyBorder="1" applyAlignment="1">
      <alignment horizontal="center"/>
    </xf>
    <xf numFmtId="0" fontId="48" fillId="8" borderId="3" xfId="0" applyFont="1" applyFill="1" applyBorder="1" applyAlignment="1">
      <alignment horizontal="left" vertical="top" wrapText="1"/>
    </xf>
    <xf numFmtId="0" fontId="48" fillId="8" borderId="0" xfId="0" applyFont="1" applyFill="1" applyBorder="1" applyAlignment="1">
      <alignment horizontal="left" vertical="top" wrapText="1"/>
    </xf>
    <xf numFmtId="0" fontId="24" fillId="8" borderId="3" xfId="0" applyFont="1" applyFill="1" applyBorder="1" applyAlignment="1">
      <alignment horizontal="center" vertical="top"/>
    </xf>
    <xf numFmtId="0" fontId="24" fillId="8" borderId="0" xfId="0" applyFont="1" applyFill="1" applyBorder="1" applyAlignment="1">
      <alignment horizontal="center" vertical="top"/>
    </xf>
    <xf numFmtId="0" fontId="48" fillId="8" borderId="3" xfId="0" applyFont="1" applyFill="1" applyBorder="1" applyAlignment="1">
      <alignment horizontal="left" vertical="top"/>
    </xf>
    <xf numFmtId="0" fontId="48" fillId="8" borderId="0" xfId="0" applyFont="1" applyFill="1" applyBorder="1" applyAlignment="1">
      <alignment horizontal="left" vertical="top"/>
    </xf>
    <xf numFmtId="0" fontId="48" fillId="8" borderId="5" xfId="0" applyFont="1" applyFill="1" applyBorder="1" applyAlignment="1">
      <alignment horizontal="left" vertical="top" wrapText="1"/>
    </xf>
    <xf numFmtId="0" fontId="48" fillId="8" borderId="40" xfId="0" applyFont="1" applyFill="1" applyBorder="1" applyAlignment="1">
      <alignment horizontal="left" vertical="top" wrapText="1"/>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5" fillId="0" borderId="0" xfId="0" applyFont="1" applyFill="1" applyBorder="1" applyAlignment="1">
      <alignment horizontal="center" vertical="top"/>
    </xf>
    <xf numFmtId="0" fontId="2" fillId="0" borderId="1" xfId="0" applyFont="1" applyFill="1" applyBorder="1" applyAlignment="1">
      <alignment horizontal="center"/>
    </xf>
    <xf numFmtId="0" fontId="2" fillId="0" borderId="4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5" fillId="0" borderId="5" xfId="0" applyFont="1" applyFill="1" applyBorder="1" applyAlignment="1">
      <alignment horizontal="center" vertical="top"/>
    </xf>
    <xf numFmtId="0" fontId="25" fillId="0" borderId="40" xfId="0" applyFont="1" applyFill="1" applyBorder="1" applyAlignment="1">
      <alignment horizontal="center" vertical="top"/>
    </xf>
    <xf numFmtId="0" fontId="25" fillId="0" borderId="6" xfId="0" applyFont="1" applyFill="1" applyBorder="1" applyAlignment="1">
      <alignment horizontal="center" vertical="top"/>
    </xf>
    <xf numFmtId="0" fontId="28" fillId="8" borderId="0" xfId="0" applyFont="1" applyFill="1" applyBorder="1" applyAlignment="1">
      <alignment horizontal="center" vertical="top"/>
    </xf>
    <xf numFmtId="0" fontId="28" fillId="8" borderId="4" xfId="0" applyFont="1" applyFill="1" applyBorder="1" applyAlignment="1">
      <alignment horizontal="center" vertical="top"/>
    </xf>
    <xf numFmtId="0" fontId="2" fillId="0" borderId="46" xfId="0" applyFont="1" applyFill="1" applyBorder="1" applyAlignment="1">
      <alignment horizontal="center" vertical="center"/>
    </xf>
    <xf numFmtId="0" fontId="2" fillId="0" borderId="0" xfId="0" applyFont="1" applyFill="1" applyBorder="1" applyAlignment="1">
      <alignment horizontal="center" vertical="center"/>
    </xf>
    <xf numFmtId="0" fontId="25" fillId="0" borderId="40"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30" fillId="0" borderId="5" xfId="0" applyFont="1" applyBorder="1" applyAlignment="1">
      <alignment horizontal="justify" vertical="top" wrapText="1"/>
    </xf>
    <xf numFmtId="0" fontId="30" fillId="0" borderId="6" xfId="0" applyFont="1" applyBorder="1" applyAlignment="1">
      <alignment horizontal="justify" vertical="top"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30" fillId="0" borderId="3" xfId="0" applyFont="1" applyBorder="1" applyAlignment="1">
      <alignment horizontal="justify" vertical="top" wrapText="1"/>
    </xf>
    <xf numFmtId="0" fontId="30" fillId="0" borderId="4" xfId="0" applyFont="1" applyBorder="1" applyAlignment="1">
      <alignment horizontal="justify" vertical="top" wrapText="1"/>
    </xf>
    <xf numFmtId="0" fontId="2" fillId="0" borderId="3" xfId="0" applyFont="1" applyBorder="1" applyAlignment="1">
      <alignment horizontal="left" vertical="top" wrapText="1" indent="5"/>
    </xf>
    <xf numFmtId="0" fontId="2" fillId="0" borderId="4" xfId="0" applyFont="1" applyBorder="1" applyAlignment="1">
      <alignment horizontal="left" vertical="top" wrapText="1" indent="5"/>
    </xf>
    <xf numFmtId="0" fontId="6" fillId="2" borderId="15"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39" xfId="0" applyFont="1" applyBorder="1" applyAlignment="1">
      <alignment horizontal="left" vertical="center" wrapText="1"/>
    </xf>
    <xf numFmtId="0" fontId="12" fillId="0" borderId="9" xfId="0" applyFont="1" applyBorder="1" applyAlignment="1">
      <alignment horizontal="left" vertical="center" wrapText="1"/>
    </xf>
    <xf numFmtId="0" fontId="6" fillId="2" borderId="38" xfId="0" applyFont="1" applyFill="1" applyBorder="1" applyAlignment="1">
      <alignment horizontal="left" vertical="center"/>
    </xf>
    <xf numFmtId="0" fontId="6" fillId="2" borderId="35" xfId="0" applyFont="1" applyFill="1" applyBorder="1" applyAlignment="1">
      <alignment horizontal="left" vertical="center"/>
    </xf>
    <xf numFmtId="0" fontId="6" fillId="2" borderId="38" xfId="0" applyFont="1" applyFill="1" applyBorder="1" applyAlignment="1">
      <alignment horizontal="center" vertical="center" wrapText="1"/>
    </xf>
    <xf numFmtId="0" fontId="6" fillId="2" borderId="37" xfId="0"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39" xfId="0" applyFont="1" applyBorder="1" applyAlignment="1">
      <alignment horizontal="left" vertical="center" wrapText="1"/>
    </xf>
    <xf numFmtId="0" fontId="6" fillId="0" borderId="9" xfId="0" applyFont="1" applyBorder="1" applyAlignment="1">
      <alignment horizontal="left" vertical="center" wrapText="1"/>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4" fillId="0" borderId="0" xfId="0" applyFont="1" applyAlignment="1">
      <alignment horizontal="center"/>
    </xf>
    <xf numFmtId="0" fontId="50" fillId="0" borderId="0" xfId="0" applyFont="1" applyAlignment="1">
      <alignment horizontal="center"/>
    </xf>
    <xf numFmtId="0" fontId="4" fillId="0" borderId="0" xfId="0" applyFont="1" applyFill="1" applyBorder="1" applyAlignment="1">
      <alignment horizontal="center" vertical="top"/>
    </xf>
    <xf numFmtId="0" fontId="15" fillId="0" borderId="1" xfId="0" applyFont="1" applyBorder="1" applyAlignment="1">
      <alignment horizontal="center" vertical="center"/>
    </xf>
    <xf numFmtId="0" fontId="15" fillId="0" borderId="29" xfId="0" applyFont="1" applyBorder="1" applyAlignment="1">
      <alignment horizontal="center" vertical="center"/>
    </xf>
    <xf numFmtId="0" fontId="15" fillId="0" borderId="5" xfId="0" applyFont="1" applyBorder="1" applyAlignment="1">
      <alignment horizontal="center" vertical="center"/>
    </xf>
    <xf numFmtId="0" fontId="15" fillId="0" borderId="30" xfId="0" applyFont="1" applyBorder="1" applyAlignment="1">
      <alignment horizontal="center" vertical="center"/>
    </xf>
    <xf numFmtId="0" fontId="15" fillId="2" borderId="31"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2" borderId="1"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14" xfId="0" applyFont="1" applyFill="1" applyBorder="1" applyAlignment="1">
      <alignment horizontal="center" vertical="center"/>
    </xf>
    <xf numFmtId="0" fontId="4" fillId="0" borderId="0" xfId="0" applyFont="1" applyFill="1" applyAlignment="1">
      <alignment horizontal="center"/>
    </xf>
    <xf numFmtId="0" fontId="50" fillId="0" borderId="0" xfId="0" applyFont="1" applyFill="1" applyAlignment="1">
      <alignment horizontal="center"/>
    </xf>
    <xf numFmtId="0" fontId="12" fillId="0" borderId="0" xfId="0" applyFont="1" applyAlignment="1">
      <alignment horizontal="justify" vertical="distributed" wrapText="1"/>
    </xf>
    <xf numFmtId="0" fontId="15" fillId="2" borderId="2" xfId="0" applyFont="1" applyFill="1" applyBorder="1" applyAlignment="1">
      <alignment horizontal="center" vertical="center"/>
    </xf>
    <xf numFmtId="0" fontId="15" fillId="2" borderId="6" xfId="0" applyFont="1" applyFill="1" applyBorder="1" applyAlignment="1">
      <alignment horizontal="center" vertical="center"/>
    </xf>
    <xf numFmtId="0" fontId="15" fillId="9" borderId="53" xfId="0" applyFont="1" applyFill="1" applyBorder="1" applyAlignment="1">
      <alignment horizontal="center" vertical="center"/>
    </xf>
    <xf numFmtId="0" fontId="15" fillId="9" borderId="54" xfId="0" applyFont="1" applyFill="1" applyBorder="1" applyAlignment="1">
      <alignment horizontal="center" vertical="center"/>
    </xf>
    <xf numFmtId="0" fontId="15" fillId="9" borderId="55" xfId="0" applyFont="1" applyFill="1" applyBorder="1" applyAlignment="1">
      <alignment horizontal="center" vertical="center"/>
    </xf>
    <xf numFmtId="0" fontId="16" fillId="9" borderId="0" xfId="0" applyFont="1" applyFill="1" applyBorder="1" applyAlignment="1">
      <alignment horizontal="left" vertical="center"/>
    </xf>
    <xf numFmtId="0" fontId="16" fillId="9" borderId="56" xfId="0" applyFont="1" applyFill="1" applyBorder="1" applyAlignment="1">
      <alignment horizontal="left" vertical="center"/>
    </xf>
    <xf numFmtId="0" fontId="15" fillId="9" borderId="60" xfId="0" applyFont="1" applyFill="1" applyBorder="1" applyAlignment="1">
      <alignment horizontal="center" vertical="center"/>
    </xf>
    <xf numFmtId="0" fontId="15" fillId="9" borderId="61" xfId="0" applyFont="1" applyFill="1" applyBorder="1" applyAlignment="1">
      <alignment horizontal="center" vertical="center"/>
    </xf>
    <xf numFmtId="0" fontId="16" fillId="9" borderId="0" xfId="0" applyFont="1" applyFill="1" applyBorder="1" applyAlignment="1">
      <alignment horizontal="left" vertical="center" wrapText="1"/>
    </xf>
    <xf numFmtId="0" fontId="16" fillId="9" borderId="56" xfId="0" applyFont="1" applyFill="1" applyBorder="1" applyAlignment="1">
      <alignment horizontal="left" vertical="center" wrapText="1"/>
    </xf>
    <xf numFmtId="0" fontId="16" fillId="9" borderId="63" xfId="0" applyFont="1" applyFill="1" applyBorder="1" applyAlignment="1">
      <alignment horizontal="center" vertical="center" wrapText="1"/>
    </xf>
    <xf numFmtId="0" fontId="16" fillId="9" borderId="64" xfId="0" applyFont="1" applyFill="1" applyBorder="1" applyAlignment="1">
      <alignment horizontal="center" vertical="center" wrapText="1"/>
    </xf>
    <xf numFmtId="0" fontId="16" fillId="9" borderId="65"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66" xfId="0" applyFont="1" applyFill="1" applyBorder="1" applyAlignment="1">
      <alignment horizontal="center" vertical="center" wrapText="1"/>
    </xf>
    <xf numFmtId="0" fontId="16" fillId="9" borderId="60" xfId="0" applyFont="1" applyFill="1" applyBorder="1" applyAlignment="1">
      <alignment horizontal="center" vertical="center" wrapText="1"/>
    </xf>
    <xf numFmtId="0" fontId="16" fillId="9" borderId="61" xfId="0" applyFont="1" applyFill="1" applyBorder="1" applyAlignment="1">
      <alignment horizontal="center" vertical="center" wrapText="1"/>
    </xf>
    <xf numFmtId="0" fontId="16" fillId="9" borderId="66" xfId="0" applyFont="1" applyFill="1" applyBorder="1" applyAlignment="1">
      <alignment horizontal="center" vertical="center"/>
    </xf>
    <xf numFmtId="0" fontId="16" fillId="9" borderId="60" xfId="0" applyFont="1" applyFill="1" applyBorder="1" applyAlignment="1">
      <alignment horizontal="center" vertical="center"/>
    </xf>
    <xf numFmtId="0" fontId="16" fillId="9" borderId="61" xfId="0" applyFont="1" applyFill="1" applyBorder="1" applyAlignment="1">
      <alignment horizontal="center" vertical="center"/>
    </xf>
    <xf numFmtId="0" fontId="16" fillId="9" borderId="67" xfId="0" applyFont="1" applyFill="1" applyBorder="1" applyAlignment="1">
      <alignment horizontal="center" vertical="center"/>
    </xf>
    <xf numFmtId="0" fontId="16" fillId="9" borderId="52" xfId="0" applyFont="1" applyFill="1" applyBorder="1" applyAlignment="1">
      <alignment horizontal="center" vertical="center"/>
    </xf>
    <xf numFmtId="0" fontId="12" fillId="0" borderId="0" xfId="0" applyFont="1" applyBorder="1" applyAlignment="1">
      <alignment horizontal="left" vertical="center"/>
    </xf>
    <xf numFmtId="0" fontId="16" fillId="9" borderId="68" xfId="0" applyFont="1" applyFill="1" applyBorder="1" applyAlignment="1">
      <alignment horizontal="center" vertical="center"/>
    </xf>
    <xf numFmtId="0" fontId="12" fillId="0" borderId="62" xfId="0" applyFont="1" applyBorder="1" applyAlignment="1">
      <alignment horizontal="center" vertical="center"/>
    </xf>
    <xf numFmtId="0" fontId="12" fillId="0" borderId="69" xfId="0" applyFont="1" applyBorder="1" applyAlignment="1">
      <alignment horizontal="center" vertical="center"/>
    </xf>
    <xf numFmtId="0" fontId="16" fillId="10" borderId="70" xfId="0" applyFont="1" applyFill="1" applyBorder="1" applyAlignment="1">
      <alignment horizontal="left" vertical="center" wrapText="1"/>
    </xf>
    <xf numFmtId="0" fontId="16" fillId="10" borderId="71" xfId="0" applyFont="1" applyFill="1" applyBorder="1" applyAlignment="1">
      <alignment horizontal="left" vertical="center" wrapText="1"/>
    </xf>
    <xf numFmtId="0" fontId="16" fillId="10" borderId="65" xfId="0" applyFont="1" applyFill="1" applyBorder="1" applyAlignment="1">
      <alignment horizontal="left" vertical="center" wrapText="1"/>
    </xf>
    <xf numFmtId="0" fontId="16" fillId="10" borderId="72" xfId="0" applyFont="1" applyFill="1" applyBorder="1" applyAlignment="1">
      <alignment horizontal="left" vertical="center" wrapText="1"/>
    </xf>
    <xf numFmtId="0" fontId="16" fillId="10" borderId="73" xfId="0" applyFont="1" applyFill="1" applyBorder="1" applyAlignment="1">
      <alignment horizontal="left" vertical="center" wrapText="1"/>
    </xf>
    <xf numFmtId="0" fontId="16" fillId="10" borderId="74" xfId="0" applyFont="1" applyFill="1" applyBorder="1" applyAlignment="1">
      <alignment horizontal="left" vertical="center" wrapText="1"/>
    </xf>
    <xf numFmtId="0" fontId="16" fillId="10" borderId="72" xfId="0" applyFont="1" applyFill="1" applyBorder="1" applyAlignment="1">
      <alignment horizontal="center" vertical="center" wrapText="1"/>
    </xf>
    <xf numFmtId="0" fontId="16" fillId="9" borderId="72" xfId="0" applyFont="1" applyFill="1" applyBorder="1" applyAlignment="1">
      <alignment horizontal="center" vertical="center"/>
    </xf>
    <xf numFmtId="0" fontId="16" fillId="9" borderId="63" xfId="0" applyFont="1" applyFill="1" applyBorder="1" applyAlignment="1">
      <alignment horizontal="center" vertical="center"/>
    </xf>
    <xf numFmtId="0" fontId="16" fillId="9" borderId="64" xfId="0" applyFont="1" applyFill="1" applyBorder="1" applyAlignment="1">
      <alignment horizontal="center" vertical="center"/>
    </xf>
    <xf numFmtId="0" fontId="16" fillId="9" borderId="65" xfId="0" applyFont="1" applyFill="1" applyBorder="1" applyAlignment="1">
      <alignment horizontal="center" vertical="center"/>
    </xf>
    <xf numFmtId="0" fontId="16" fillId="9" borderId="60" xfId="0" applyFont="1" applyFill="1" applyBorder="1" applyAlignment="1">
      <alignment horizontal="left" vertical="center" wrapText="1"/>
    </xf>
    <xf numFmtId="0" fontId="16" fillId="9" borderId="61" xfId="0" applyFont="1" applyFill="1" applyBorder="1" applyAlignment="1">
      <alignment horizontal="left" vertical="center" wrapText="1"/>
    </xf>
    <xf numFmtId="0" fontId="16" fillId="9" borderId="0" xfId="0" applyFont="1" applyFill="1" applyBorder="1" applyAlignment="1">
      <alignment horizontal="center" vertical="center"/>
    </xf>
    <xf numFmtId="0" fontId="16" fillId="10" borderId="48" xfId="0" applyFont="1" applyFill="1" applyBorder="1" applyAlignment="1">
      <alignment horizontal="center" vertical="center" wrapText="1"/>
    </xf>
    <xf numFmtId="0" fontId="16" fillId="10" borderId="49" xfId="0" applyFont="1" applyFill="1" applyBorder="1" applyAlignment="1">
      <alignment horizontal="center" vertical="center" wrapText="1"/>
    </xf>
    <xf numFmtId="0" fontId="16" fillId="10" borderId="73" xfId="0" applyFont="1" applyFill="1" applyBorder="1" applyAlignment="1">
      <alignment horizontal="center" vertical="center" wrapText="1"/>
    </xf>
    <xf numFmtId="0" fontId="16" fillId="10" borderId="51"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56" xfId="0" applyFont="1" applyFill="1" applyBorder="1" applyAlignment="1">
      <alignment horizontal="center" vertical="center" wrapText="1"/>
    </xf>
    <xf numFmtId="0" fontId="16" fillId="10" borderId="53" xfId="0" applyFont="1" applyFill="1" applyBorder="1" applyAlignment="1">
      <alignment horizontal="center" vertical="center" wrapText="1"/>
    </xf>
    <xf numFmtId="0" fontId="16" fillId="10" borderId="54" xfId="0" applyFont="1" applyFill="1" applyBorder="1" applyAlignment="1">
      <alignment horizontal="center" vertical="center" wrapText="1"/>
    </xf>
    <xf numFmtId="0" fontId="16" fillId="10" borderId="70" xfId="0" applyFont="1" applyFill="1" applyBorder="1" applyAlignment="1">
      <alignment horizontal="center" vertical="center" wrapText="1"/>
    </xf>
    <xf numFmtId="0" fontId="16" fillId="10" borderId="74" xfId="0" applyFont="1" applyFill="1" applyBorder="1" applyAlignment="1">
      <alignment horizontal="center" vertical="center" wrapText="1"/>
    </xf>
    <xf numFmtId="0" fontId="16" fillId="10" borderId="77" xfId="0" applyFont="1" applyFill="1" applyBorder="1" applyAlignment="1">
      <alignment horizontal="center" vertical="center" wrapText="1"/>
    </xf>
    <xf numFmtId="0" fontId="16" fillId="10" borderId="71" xfId="0" applyFont="1" applyFill="1" applyBorder="1" applyAlignment="1">
      <alignment horizontal="center" vertical="center" wrapText="1"/>
    </xf>
    <xf numFmtId="0" fontId="16" fillId="9" borderId="81" xfId="0" applyFont="1" applyFill="1" applyBorder="1" applyAlignment="1">
      <alignment horizontal="center" vertical="center" wrapText="1"/>
    </xf>
    <xf numFmtId="0" fontId="16" fillId="9" borderId="74" xfId="0" applyFont="1" applyFill="1" applyBorder="1" applyAlignment="1">
      <alignment horizontal="center" vertical="center" wrapText="1"/>
    </xf>
    <xf numFmtId="0" fontId="16" fillId="9" borderId="77" xfId="0" applyFont="1" applyFill="1" applyBorder="1" applyAlignment="1">
      <alignment horizontal="center" vertical="center" wrapText="1"/>
    </xf>
    <xf numFmtId="0" fontId="16" fillId="9" borderId="71" xfId="0" applyFont="1" applyFill="1" applyBorder="1" applyAlignment="1">
      <alignment horizontal="center" vertical="center" wrapText="1"/>
    </xf>
    <xf numFmtId="0" fontId="16" fillId="9" borderId="74" xfId="0" applyFont="1" applyFill="1" applyBorder="1" applyAlignment="1">
      <alignment horizontal="center" vertical="center"/>
    </xf>
    <xf numFmtId="0" fontId="16" fillId="9" borderId="77" xfId="0" applyFont="1" applyFill="1" applyBorder="1" applyAlignment="1">
      <alignment horizontal="center" vertical="center"/>
    </xf>
    <xf numFmtId="0" fontId="16" fillId="9" borderId="71" xfId="0" applyFont="1" applyFill="1" applyBorder="1" applyAlignment="1">
      <alignment horizontal="center" vertical="center"/>
    </xf>
    <xf numFmtId="0" fontId="16" fillId="9" borderId="48" xfId="0" applyFont="1" applyFill="1" applyBorder="1" applyAlignment="1">
      <alignment horizontal="center" vertical="center"/>
    </xf>
    <xf numFmtId="0" fontId="16" fillId="9" borderId="53" xfId="0" applyFont="1" applyFill="1" applyBorder="1" applyAlignment="1">
      <alignment horizontal="center" vertical="center"/>
    </xf>
    <xf numFmtId="0" fontId="15" fillId="9" borderId="63" xfId="0" applyFont="1" applyFill="1" applyBorder="1" applyAlignment="1">
      <alignment horizontal="center" vertical="center"/>
    </xf>
    <xf numFmtId="0" fontId="15" fillId="9" borderId="64" xfId="0" applyFont="1" applyFill="1" applyBorder="1" applyAlignment="1">
      <alignment horizontal="center" vertical="center"/>
    </xf>
    <xf numFmtId="0" fontId="15" fillId="9" borderId="65" xfId="0" applyFont="1" applyFill="1" applyBorder="1" applyAlignment="1">
      <alignment horizontal="center" vertical="center"/>
    </xf>
    <xf numFmtId="0" fontId="15" fillId="9" borderId="63" xfId="0" applyFont="1" applyFill="1" applyBorder="1" applyAlignment="1">
      <alignment horizontal="center" vertical="center" wrapText="1"/>
    </xf>
    <xf numFmtId="0" fontId="15" fillId="9" borderId="6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15" fillId="0" borderId="63"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6" fillId="9" borderId="78" xfId="0" applyFont="1" applyFill="1" applyBorder="1" applyAlignment="1">
      <alignment horizontal="center" vertical="center" wrapText="1"/>
    </xf>
    <xf numFmtId="0" fontId="16" fillId="9" borderId="79" xfId="0" applyFont="1" applyFill="1" applyBorder="1" applyAlignment="1">
      <alignment horizontal="center" vertical="center" wrapText="1"/>
    </xf>
    <xf numFmtId="0" fontId="16" fillId="9" borderId="80" xfId="0" applyFont="1" applyFill="1" applyBorder="1" applyAlignment="1">
      <alignment horizontal="center" vertical="center" wrapText="1"/>
    </xf>
    <xf numFmtId="0" fontId="15" fillId="9" borderId="24" xfId="0" applyFont="1" applyFill="1" applyBorder="1" applyAlignment="1">
      <alignment horizontal="center" vertical="center"/>
    </xf>
    <xf numFmtId="0" fontId="15" fillId="9" borderId="16"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82" xfId="0" applyFont="1" applyFill="1" applyBorder="1" applyAlignment="1">
      <alignment horizontal="center" vertical="center"/>
    </xf>
    <xf numFmtId="0" fontId="15" fillId="9" borderId="83" xfId="0" applyFont="1" applyFill="1" applyBorder="1" applyAlignment="1">
      <alignment horizontal="center" vertical="center"/>
    </xf>
    <xf numFmtId="0" fontId="15" fillId="9" borderId="84" xfId="0" applyFont="1" applyFill="1" applyBorder="1" applyAlignment="1">
      <alignment horizontal="center" vertical="center"/>
    </xf>
    <xf numFmtId="0" fontId="16" fillId="9" borderId="0" xfId="0" applyFont="1" applyFill="1" applyAlignment="1">
      <alignment horizontal="left" vertical="center"/>
    </xf>
    <xf numFmtId="0" fontId="15" fillId="9" borderId="0" xfId="0" applyFont="1" applyFill="1" applyAlignment="1">
      <alignment horizontal="left" vertical="center"/>
    </xf>
    <xf numFmtId="0" fontId="15" fillId="9" borderId="24" xfId="0" applyFont="1" applyFill="1" applyBorder="1" applyAlignment="1">
      <alignment horizontal="center" vertical="top"/>
    </xf>
    <xf numFmtId="0" fontId="15" fillId="9" borderId="16" xfId="0" applyFont="1" applyFill="1" applyBorder="1" applyAlignment="1">
      <alignment horizontal="center" vertical="top"/>
    </xf>
    <xf numFmtId="0" fontId="15" fillId="9" borderId="17" xfId="0" applyFont="1" applyFill="1" applyBorder="1" applyAlignment="1">
      <alignment horizontal="center" vertical="top"/>
    </xf>
    <xf numFmtId="0" fontId="15" fillId="9" borderId="82" xfId="0" applyFont="1" applyFill="1" applyBorder="1" applyAlignment="1">
      <alignment horizontal="center" vertical="top"/>
    </xf>
    <xf numFmtId="0" fontId="15" fillId="9" borderId="83" xfId="0" applyFont="1" applyFill="1" applyBorder="1" applyAlignment="1">
      <alignment horizontal="center" vertical="top"/>
    </xf>
    <xf numFmtId="0" fontId="15" fillId="9" borderId="84" xfId="0" applyFont="1" applyFill="1" applyBorder="1" applyAlignment="1">
      <alignment horizontal="center" vertical="top"/>
    </xf>
    <xf numFmtId="0" fontId="55" fillId="0" borderId="0" xfId="0" applyFont="1" applyFill="1" applyBorder="1" applyAlignment="1">
      <alignment horizontal="center" vertical="center"/>
    </xf>
    <xf numFmtId="0" fontId="8" fillId="0" borderId="16" xfId="0" applyFont="1" applyFill="1" applyBorder="1" applyAlignment="1">
      <alignment horizontal="left"/>
    </xf>
    <xf numFmtId="0" fontId="7" fillId="0" borderId="0" xfId="0" applyFont="1" applyAlignment="1">
      <alignment horizontal="center"/>
    </xf>
    <xf numFmtId="0" fontId="1" fillId="0" borderId="0" xfId="0" applyFont="1" applyAlignment="1">
      <alignment horizontal="center"/>
    </xf>
    <xf numFmtId="166" fontId="6" fillId="0" borderId="15" xfId="0" applyNumberFormat="1" applyFont="1" applyBorder="1" applyAlignment="1">
      <alignment horizontal="right" vertical="center" wrapText="1"/>
    </xf>
    <xf numFmtId="0" fontId="12" fillId="0" borderId="3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56" fillId="0" borderId="0" xfId="0" applyFont="1" applyAlignment="1">
      <alignment vertical="center"/>
    </xf>
    <xf numFmtId="0" fontId="7" fillId="0" borderId="0" xfId="0" applyFont="1" applyFill="1" applyBorder="1" applyAlignment="1">
      <alignment horizontal="left" vertical="center"/>
    </xf>
    <xf numFmtId="0" fontId="1" fillId="0" borderId="0" xfId="0" applyFont="1" applyAlignment="1">
      <alignment vertical="center"/>
    </xf>
  </cellXfs>
  <cellStyles count="20">
    <cellStyle name="20% - Accent6" xfId="9"/>
    <cellStyle name="Euro" xfId="2"/>
    <cellStyle name="Euro 2" xfId="3"/>
    <cellStyle name="Euro 3" xfId="4"/>
    <cellStyle name="Millares" xfId="11" builtinId="3"/>
    <cellStyle name="Millares 3" xfId="8"/>
    <cellStyle name="Moneda" xfId="19" builtinId="4"/>
    <cellStyle name="Normal" xfId="0" builtinId="0"/>
    <cellStyle name="Normal 2" xfId="1"/>
    <cellStyle name="Normal 2 2" xfId="12"/>
    <cellStyle name="Normal 2 2 2" xfId="13"/>
    <cellStyle name="Normal 2 3" xfId="14"/>
    <cellStyle name="Normal 2 4" xfId="15"/>
    <cellStyle name="Normal 3" xfId="7"/>
    <cellStyle name="Normal 3 2" xfId="16"/>
    <cellStyle name="Normal 3 3" xfId="17"/>
    <cellStyle name="Normal 4" xfId="18"/>
    <cellStyle name="Normal 4 8" xfId="10"/>
    <cellStyle name="Porcentual" xfId="6" builtinId="5"/>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581025</xdr:colOff>
      <xdr:row>26</xdr:row>
      <xdr:rowOff>66675</xdr:rowOff>
    </xdr:from>
    <xdr:ext cx="184731" cy="264560"/>
    <xdr:sp macro="" textlink="">
      <xdr:nvSpPr>
        <xdr:cNvPr id="2" name="1 CuadroTexto"/>
        <xdr:cNvSpPr txBox="1"/>
      </xdr:nvSpPr>
      <xdr:spPr>
        <a:xfrm>
          <a:off x="657225" y="516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1 CuadroTexto"/>
        <xdr:cNvSpPr txBox="1"/>
      </xdr:nvSpPr>
      <xdr:spPr>
        <a:xfrm>
          <a:off x="287655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1 CuadroTexto"/>
        <xdr:cNvSpPr txBox="1"/>
      </xdr:nvSpPr>
      <xdr:spPr>
        <a:xfrm>
          <a:off x="39243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142875</xdr:rowOff>
    </xdr:from>
    <xdr:ext cx="184731" cy="264560"/>
    <xdr:sp macro="" textlink="">
      <xdr:nvSpPr>
        <xdr:cNvPr id="3" name="2 CuadroTexto"/>
        <xdr:cNvSpPr txBox="1"/>
      </xdr:nvSpPr>
      <xdr:spPr>
        <a:xfrm>
          <a:off x="39243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142875</xdr:rowOff>
    </xdr:from>
    <xdr:ext cx="184731" cy="264560"/>
    <xdr:sp macro="" textlink="">
      <xdr:nvSpPr>
        <xdr:cNvPr id="4" name="3 CuadroTexto"/>
        <xdr:cNvSpPr txBox="1"/>
      </xdr:nvSpPr>
      <xdr:spPr>
        <a:xfrm>
          <a:off x="39243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xdr:row>
      <xdr:rowOff>0</xdr:rowOff>
    </xdr:from>
    <xdr:ext cx="184731" cy="264560"/>
    <xdr:sp macro="" textlink="">
      <xdr:nvSpPr>
        <xdr:cNvPr id="5" name="4 CuadroTexto"/>
        <xdr:cNvSpPr txBox="1"/>
      </xdr:nvSpPr>
      <xdr:spPr>
        <a:xfrm>
          <a:off x="39243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xdr:row>
      <xdr:rowOff>0</xdr:rowOff>
    </xdr:from>
    <xdr:ext cx="184731" cy="264560"/>
    <xdr:sp macro="" textlink="">
      <xdr:nvSpPr>
        <xdr:cNvPr id="6" name="5 CuadroTexto"/>
        <xdr:cNvSpPr txBox="1"/>
      </xdr:nvSpPr>
      <xdr:spPr>
        <a:xfrm>
          <a:off x="39243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xdr:row>
      <xdr:rowOff>0</xdr:rowOff>
    </xdr:from>
    <xdr:ext cx="184731" cy="264560"/>
    <xdr:sp macro="" textlink="">
      <xdr:nvSpPr>
        <xdr:cNvPr id="7" name="6 CuadroTexto"/>
        <xdr:cNvSpPr txBox="1"/>
      </xdr:nvSpPr>
      <xdr:spPr>
        <a:xfrm>
          <a:off x="39243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xdr:row>
      <xdr:rowOff>0</xdr:rowOff>
    </xdr:from>
    <xdr:ext cx="184731" cy="264560"/>
    <xdr:sp macro="" textlink="">
      <xdr:nvSpPr>
        <xdr:cNvPr id="8" name="7 CuadroTexto"/>
        <xdr:cNvSpPr txBox="1"/>
      </xdr:nvSpPr>
      <xdr:spPr>
        <a:xfrm>
          <a:off x="39243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xdr:row>
      <xdr:rowOff>0</xdr:rowOff>
    </xdr:from>
    <xdr:ext cx="184731" cy="264560"/>
    <xdr:sp macro="" textlink="">
      <xdr:nvSpPr>
        <xdr:cNvPr id="9" name="8 CuadroTexto"/>
        <xdr:cNvSpPr txBox="1"/>
      </xdr:nvSpPr>
      <xdr:spPr>
        <a:xfrm>
          <a:off x="392430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xdr:row>
      <xdr:rowOff>0</xdr:rowOff>
    </xdr:from>
    <xdr:ext cx="184731" cy="264560"/>
    <xdr:sp macro="" textlink="">
      <xdr:nvSpPr>
        <xdr:cNvPr id="10" name="9 CuadroTexto"/>
        <xdr:cNvSpPr txBox="1"/>
      </xdr:nvSpPr>
      <xdr:spPr>
        <a:xfrm>
          <a:off x="392430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xdr:row>
      <xdr:rowOff>0</xdr:rowOff>
    </xdr:from>
    <xdr:ext cx="184731" cy="264560"/>
    <xdr:sp macro="" textlink="">
      <xdr:nvSpPr>
        <xdr:cNvPr id="11" name="10 CuadroTexto"/>
        <xdr:cNvSpPr txBox="1"/>
      </xdr:nvSpPr>
      <xdr:spPr>
        <a:xfrm>
          <a:off x="3924300"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xdr:row>
      <xdr:rowOff>0</xdr:rowOff>
    </xdr:from>
    <xdr:ext cx="184731" cy="264560"/>
    <xdr:sp macro="" textlink="">
      <xdr:nvSpPr>
        <xdr:cNvPr id="12" name="11 CuadroTexto"/>
        <xdr:cNvSpPr txBox="1"/>
      </xdr:nvSpPr>
      <xdr:spPr>
        <a:xfrm>
          <a:off x="3924300"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xdr:row>
      <xdr:rowOff>0</xdr:rowOff>
    </xdr:from>
    <xdr:ext cx="184731" cy="264560"/>
    <xdr:sp macro="" textlink="">
      <xdr:nvSpPr>
        <xdr:cNvPr id="13" name="12 CuadroTexto"/>
        <xdr:cNvSpPr txBox="1"/>
      </xdr:nvSpPr>
      <xdr:spPr>
        <a:xfrm>
          <a:off x="39243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xdr:row>
      <xdr:rowOff>0</xdr:rowOff>
    </xdr:from>
    <xdr:ext cx="184731" cy="264560"/>
    <xdr:sp macro="" textlink="">
      <xdr:nvSpPr>
        <xdr:cNvPr id="14" name="13 CuadroTexto"/>
        <xdr:cNvSpPr txBox="1"/>
      </xdr:nvSpPr>
      <xdr:spPr>
        <a:xfrm>
          <a:off x="39243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xdr:row>
      <xdr:rowOff>0</xdr:rowOff>
    </xdr:from>
    <xdr:ext cx="184731" cy="264560"/>
    <xdr:sp macro="" textlink="">
      <xdr:nvSpPr>
        <xdr:cNvPr id="15" name="14 CuadroTexto"/>
        <xdr:cNvSpPr txBox="1"/>
      </xdr:nvSpPr>
      <xdr:spPr>
        <a:xfrm>
          <a:off x="39243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xdr:row>
      <xdr:rowOff>0</xdr:rowOff>
    </xdr:from>
    <xdr:ext cx="184731" cy="264560"/>
    <xdr:sp macro="" textlink="">
      <xdr:nvSpPr>
        <xdr:cNvPr id="16" name="15 CuadroTexto"/>
        <xdr:cNvSpPr txBox="1"/>
      </xdr:nvSpPr>
      <xdr:spPr>
        <a:xfrm>
          <a:off x="39243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xdr:row>
      <xdr:rowOff>0</xdr:rowOff>
    </xdr:from>
    <xdr:ext cx="184731" cy="264560"/>
    <xdr:sp macro="" textlink="">
      <xdr:nvSpPr>
        <xdr:cNvPr id="17" name="16 CuadroTexto"/>
        <xdr:cNvSpPr txBox="1"/>
      </xdr:nvSpPr>
      <xdr:spPr>
        <a:xfrm>
          <a:off x="392430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xdr:row>
      <xdr:rowOff>0</xdr:rowOff>
    </xdr:from>
    <xdr:ext cx="184731" cy="264560"/>
    <xdr:sp macro="" textlink="">
      <xdr:nvSpPr>
        <xdr:cNvPr id="18" name="17 CuadroTexto"/>
        <xdr:cNvSpPr txBox="1"/>
      </xdr:nvSpPr>
      <xdr:spPr>
        <a:xfrm>
          <a:off x="392430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xdr:row>
      <xdr:rowOff>0</xdr:rowOff>
    </xdr:from>
    <xdr:ext cx="184731" cy="264560"/>
    <xdr:sp macro="" textlink="">
      <xdr:nvSpPr>
        <xdr:cNvPr id="19" name="18 CuadroTexto"/>
        <xdr:cNvSpPr txBox="1"/>
      </xdr:nvSpPr>
      <xdr:spPr>
        <a:xfrm>
          <a:off x="3924300"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xdr:row>
      <xdr:rowOff>0</xdr:rowOff>
    </xdr:from>
    <xdr:ext cx="184731" cy="264560"/>
    <xdr:sp macro="" textlink="">
      <xdr:nvSpPr>
        <xdr:cNvPr id="20" name="19 CuadroTexto"/>
        <xdr:cNvSpPr txBox="1"/>
      </xdr:nvSpPr>
      <xdr:spPr>
        <a:xfrm>
          <a:off x="3924300"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xdr:row>
      <xdr:rowOff>0</xdr:rowOff>
    </xdr:from>
    <xdr:ext cx="184731" cy="264560"/>
    <xdr:sp macro="" textlink="">
      <xdr:nvSpPr>
        <xdr:cNvPr id="21" name="20 CuadroTexto"/>
        <xdr:cNvSpPr txBox="1"/>
      </xdr:nvSpPr>
      <xdr:spPr>
        <a:xfrm>
          <a:off x="39243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xdr:row>
      <xdr:rowOff>0</xdr:rowOff>
    </xdr:from>
    <xdr:ext cx="184731" cy="264560"/>
    <xdr:sp macro="" textlink="">
      <xdr:nvSpPr>
        <xdr:cNvPr id="22" name="21 CuadroTexto"/>
        <xdr:cNvSpPr txBox="1"/>
      </xdr:nvSpPr>
      <xdr:spPr>
        <a:xfrm>
          <a:off x="3924300" y="35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xdr:row>
      <xdr:rowOff>0</xdr:rowOff>
    </xdr:from>
    <xdr:ext cx="184731" cy="264560"/>
    <xdr:sp macro="" textlink="">
      <xdr:nvSpPr>
        <xdr:cNvPr id="23" name="22 CuadroTexto"/>
        <xdr:cNvSpPr txBox="1"/>
      </xdr:nvSpPr>
      <xdr:spPr>
        <a:xfrm>
          <a:off x="3924300" y="36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xdr:row>
      <xdr:rowOff>0</xdr:rowOff>
    </xdr:from>
    <xdr:ext cx="184731" cy="264560"/>
    <xdr:sp macro="" textlink="">
      <xdr:nvSpPr>
        <xdr:cNvPr id="24" name="23 CuadroTexto"/>
        <xdr:cNvSpPr txBox="1"/>
      </xdr:nvSpPr>
      <xdr:spPr>
        <a:xfrm>
          <a:off x="39243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20</xdr:row>
      <xdr:rowOff>0</xdr:rowOff>
    </xdr:from>
    <xdr:ext cx="184731" cy="264560"/>
    <xdr:sp macro="" textlink="">
      <xdr:nvSpPr>
        <xdr:cNvPr id="25" name="24 CuadroTexto"/>
        <xdr:cNvSpPr txBox="1"/>
      </xdr:nvSpPr>
      <xdr:spPr>
        <a:xfrm>
          <a:off x="392430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21</xdr:row>
      <xdr:rowOff>0</xdr:rowOff>
    </xdr:from>
    <xdr:ext cx="184731" cy="264560"/>
    <xdr:sp macro="" textlink="">
      <xdr:nvSpPr>
        <xdr:cNvPr id="26" name="25 CuadroTexto"/>
        <xdr:cNvSpPr txBox="1"/>
      </xdr:nvSpPr>
      <xdr:spPr>
        <a:xfrm>
          <a:off x="392430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22</xdr:row>
      <xdr:rowOff>0</xdr:rowOff>
    </xdr:from>
    <xdr:ext cx="184731" cy="264560"/>
    <xdr:sp macro="" textlink="">
      <xdr:nvSpPr>
        <xdr:cNvPr id="27" name="26 CuadroTexto"/>
        <xdr:cNvSpPr txBox="1"/>
      </xdr:nvSpPr>
      <xdr:spPr>
        <a:xfrm>
          <a:off x="3924300"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23</xdr:row>
      <xdr:rowOff>0</xdr:rowOff>
    </xdr:from>
    <xdr:ext cx="184731" cy="264560"/>
    <xdr:sp macro="" textlink="">
      <xdr:nvSpPr>
        <xdr:cNvPr id="28" name="27 CuadroTexto"/>
        <xdr:cNvSpPr txBox="1"/>
      </xdr:nvSpPr>
      <xdr:spPr>
        <a:xfrm>
          <a:off x="3924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24</xdr:row>
      <xdr:rowOff>0</xdr:rowOff>
    </xdr:from>
    <xdr:ext cx="184731" cy="264560"/>
    <xdr:sp macro="" textlink="">
      <xdr:nvSpPr>
        <xdr:cNvPr id="29" name="28 CuadroTexto"/>
        <xdr:cNvSpPr txBox="1"/>
      </xdr:nvSpPr>
      <xdr:spPr>
        <a:xfrm>
          <a:off x="3924300" y="478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25</xdr:row>
      <xdr:rowOff>0</xdr:rowOff>
    </xdr:from>
    <xdr:ext cx="184731" cy="264560"/>
    <xdr:sp macro="" textlink="">
      <xdr:nvSpPr>
        <xdr:cNvPr id="30" name="29 CuadroTexto"/>
        <xdr:cNvSpPr txBox="1"/>
      </xdr:nvSpPr>
      <xdr:spPr>
        <a:xfrm>
          <a:off x="39243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26</xdr:row>
      <xdr:rowOff>0</xdr:rowOff>
    </xdr:from>
    <xdr:ext cx="184731" cy="264560"/>
    <xdr:sp macro="" textlink="">
      <xdr:nvSpPr>
        <xdr:cNvPr id="31" name="30 CuadroTexto"/>
        <xdr:cNvSpPr txBox="1"/>
      </xdr:nvSpPr>
      <xdr:spPr>
        <a:xfrm>
          <a:off x="39243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27</xdr:row>
      <xdr:rowOff>0</xdr:rowOff>
    </xdr:from>
    <xdr:ext cx="184731" cy="264560"/>
    <xdr:sp macro="" textlink="">
      <xdr:nvSpPr>
        <xdr:cNvPr id="32" name="31 CuadroTexto"/>
        <xdr:cNvSpPr txBox="1"/>
      </xdr:nvSpPr>
      <xdr:spPr>
        <a:xfrm>
          <a:off x="3924300"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28</xdr:row>
      <xdr:rowOff>0</xdr:rowOff>
    </xdr:from>
    <xdr:ext cx="184731" cy="264560"/>
    <xdr:sp macro="" textlink="">
      <xdr:nvSpPr>
        <xdr:cNvPr id="33" name="32 CuadroTexto"/>
        <xdr:cNvSpPr txBox="1"/>
      </xdr:nvSpPr>
      <xdr:spPr>
        <a:xfrm>
          <a:off x="3924300"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29</xdr:row>
      <xdr:rowOff>0</xdr:rowOff>
    </xdr:from>
    <xdr:ext cx="184731" cy="264560"/>
    <xdr:sp macro="" textlink="">
      <xdr:nvSpPr>
        <xdr:cNvPr id="34" name="33 CuadroTexto"/>
        <xdr:cNvSpPr txBox="1"/>
      </xdr:nvSpPr>
      <xdr:spPr>
        <a:xfrm>
          <a:off x="39243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30</xdr:row>
      <xdr:rowOff>0</xdr:rowOff>
    </xdr:from>
    <xdr:ext cx="184731" cy="264560"/>
    <xdr:sp macro="" textlink="">
      <xdr:nvSpPr>
        <xdr:cNvPr id="35" name="34 CuadroTexto"/>
        <xdr:cNvSpPr txBox="1"/>
      </xdr:nvSpPr>
      <xdr:spPr>
        <a:xfrm>
          <a:off x="3924300" y="58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31</xdr:row>
      <xdr:rowOff>0</xdr:rowOff>
    </xdr:from>
    <xdr:ext cx="184731" cy="264560"/>
    <xdr:sp macro="" textlink="">
      <xdr:nvSpPr>
        <xdr:cNvPr id="36" name="35 CuadroTexto"/>
        <xdr:cNvSpPr txBox="1"/>
      </xdr:nvSpPr>
      <xdr:spPr>
        <a:xfrm>
          <a:off x="3924300"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32</xdr:row>
      <xdr:rowOff>0</xdr:rowOff>
    </xdr:from>
    <xdr:ext cx="184731" cy="264560"/>
    <xdr:sp macro="" textlink="">
      <xdr:nvSpPr>
        <xdr:cNvPr id="37" name="36 CuadroTexto"/>
        <xdr:cNvSpPr txBox="1"/>
      </xdr:nvSpPr>
      <xdr:spPr>
        <a:xfrm>
          <a:off x="3924300"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33</xdr:row>
      <xdr:rowOff>0</xdr:rowOff>
    </xdr:from>
    <xdr:ext cx="184731" cy="264560"/>
    <xdr:sp macro="" textlink="">
      <xdr:nvSpPr>
        <xdr:cNvPr id="38" name="37 CuadroTexto"/>
        <xdr:cNvSpPr txBox="1"/>
      </xdr:nvSpPr>
      <xdr:spPr>
        <a:xfrm>
          <a:off x="39243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34</xdr:row>
      <xdr:rowOff>0</xdr:rowOff>
    </xdr:from>
    <xdr:ext cx="184731" cy="264560"/>
    <xdr:sp macro="" textlink="">
      <xdr:nvSpPr>
        <xdr:cNvPr id="39" name="38 CuadroTexto"/>
        <xdr:cNvSpPr txBox="1"/>
      </xdr:nvSpPr>
      <xdr:spPr>
        <a:xfrm>
          <a:off x="39243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35</xdr:row>
      <xdr:rowOff>0</xdr:rowOff>
    </xdr:from>
    <xdr:ext cx="184731" cy="264560"/>
    <xdr:sp macro="" textlink="">
      <xdr:nvSpPr>
        <xdr:cNvPr id="40" name="39 CuadroTexto"/>
        <xdr:cNvSpPr txBox="1"/>
      </xdr:nvSpPr>
      <xdr:spPr>
        <a:xfrm>
          <a:off x="3924300" y="677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36</xdr:row>
      <xdr:rowOff>0</xdr:rowOff>
    </xdr:from>
    <xdr:ext cx="184731" cy="264560"/>
    <xdr:sp macro="" textlink="">
      <xdr:nvSpPr>
        <xdr:cNvPr id="41" name="40 CuadroTexto"/>
        <xdr:cNvSpPr txBox="1"/>
      </xdr:nvSpPr>
      <xdr:spPr>
        <a:xfrm>
          <a:off x="3924300"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37</xdr:row>
      <xdr:rowOff>0</xdr:rowOff>
    </xdr:from>
    <xdr:ext cx="184731" cy="264560"/>
    <xdr:sp macro="" textlink="">
      <xdr:nvSpPr>
        <xdr:cNvPr id="42" name="41 CuadroTexto"/>
        <xdr:cNvSpPr txBox="1"/>
      </xdr:nvSpPr>
      <xdr:spPr>
        <a:xfrm>
          <a:off x="3924300"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38</xdr:row>
      <xdr:rowOff>0</xdr:rowOff>
    </xdr:from>
    <xdr:ext cx="184731" cy="264560"/>
    <xdr:sp macro="" textlink="">
      <xdr:nvSpPr>
        <xdr:cNvPr id="43" name="42 CuadroTexto"/>
        <xdr:cNvSpPr txBox="1"/>
      </xdr:nvSpPr>
      <xdr:spPr>
        <a:xfrm>
          <a:off x="3924300"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39</xdr:row>
      <xdr:rowOff>0</xdr:rowOff>
    </xdr:from>
    <xdr:ext cx="184731" cy="264560"/>
    <xdr:sp macro="" textlink="">
      <xdr:nvSpPr>
        <xdr:cNvPr id="44" name="43 CuadroTexto"/>
        <xdr:cNvSpPr txBox="1"/>
      </xdr:nvSpPr>
      <xdr:spPr>
        <a:xfrm>
          <a:off x="39243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40</xdr:row>
      <xdr:rowOff>0</xdr:rowOff>
    </xdr:from>
    <xdr:ext cx="184731" cy="264560"/>
    <xdr:sp macro="" textlink="">
      <xdr:nvSpPr>
        <xdr:cNvPr id="45" name="44 CuadroTexto"/>
        <xdr:cNvSpPr txBox="1"/>
      </xdr:nvSpPr>
      <xdr:spPr>
        <a:xfrm>
          <a:off x="392430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41</xdr:row>
      <xdr:rowOff>0</xdr:rowOff>
    </xdr:from>
    <xdr:ext cx="184731" cy="264560"/>
    <xdr:sp macro="" textlink="">
      <xdr:nvSpPr>
        <xdr:cNvPr id="46" name="45 CuadroTexto"/>
        <xdr:cNvSpPr txBox="1"/>
      </xdr:nvSpPr>
      <xdr:spPr>
        <a:xfrm>
          <a:off x="39243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42</xdr:row>
      <xdr:rowOff>0</xdr:rowOff>
    </xdr:from>
    <xdr:ext cx="184731" cy="264560"/>
    <xdr:sp macro="" textlink="">
      <xdr:nvSpPr>
        <xdr:cNvPr id="47" name="46 CuadroTexto"/>
        <xdr:cNvSpPr txBox="1"/>
      </xdr:nvSpPr>
      <xdr:spPr>
        <a:xfrm>
          <a:off x="3924300" y="80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43</xdr:row>
      <xdr:rowOff>0</xdr:rowOff>
    </xdr:from>
    <xdr:ext cx="184731" cy="264560"/>
    <xdr:sp macro="" textlink="">
      <xdr:nvSpPr>
        <xdr:cNvPr id="48" name="47 CuadroTexto"/>
        <xdr:cNvSpPr txBox="1"/>
      </xdr:nvSpPr>
      <xdr:spPr>
        <a:xfrm>
          <a:off x="3924300" y="822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44</xdr:row>
      <xdr:rowOff>0</xdr:rowOff>
    </xdr:from>
    <xdr:ext cx="184731" cy="264560"/>
    <xdr:sp macro="" textlink="">
      <xdr:nvSpPr>
        <xdr:cNvPr id="49" name="48 CuadroTexto"/>
        <xdr:cNvSpPr txBox="1"/>
      </xdr:nvSpPr>
      <xdr:spPr>
        <a:xfrm>
          <a:off x="3924300"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45</xdr:row>
      <xdr:rowOff>0</xdr:rowOff>
    </xdr:from>
    <xdr:ext cx="184731" cy="264560"/>
    <xdr:sp macro="" textlink="">
      <xdr:nvSpPr>
        <xdr:cNvPr id="50" name="49 CuadroTexto"/>
        <xdr:cNvSpPr txBox="1"/>
      </xdr:nvSpPr>
      <xdr:spPr>
        <a:xfrm>
          <a:off x="3924300"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46</xdr:row>
      <xdr:rowOff>0</xdr:rowOff>
    </xdr:from>
    <xdr:ext cx="184731" cy="264560"/>
    <xdr:sp macro="" textlink="">
      <xdr:nvSpPr>
        <xdr:cNvPr id="51" name="50 CuadroTexto"/>
        <xdr:cNvSpPr txBox="1"/>
      </xdr:nvSpPr>
      <xdr:spPr>
        <a:xfrm>
          <a:off x="392430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47</xdr:row>
      <xdr:rowOff>0</xdr:rowOff>
    </xdr:from>
    <xdr:ext cx="184731" cy="264560"/>
    <xdr:sp macro="" textlink="">
      <xdr:nvSpPr>
        <xdr:cNvPr id="52" name="51 CuadroTexto"/>
        <xdr:cNvSpPr txBox="1"/>
      </xdr:nvSpPr>
      <xdr:spPr>
        <a:xfrm>
          <a:off x="3924300" y="89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48</xdr:row>
      <xdr:rowOff>0</xdr:rowOff>
    </xdr:from>
    <xdr:ext cx="184731" cy="264560"/>
    <xdr:sp macro="" textlink="">
      <xdr:nvSpPr>
        <xdr:cNvPr id="53" name="52 CuadroTexto"/>
        <xdr:cNvSpPr txBox="1"/>
      </xdr:nvSpPr>
      <xdr:spPr>
        <a:xfrm>
          <a:off x="3924300"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49</xdr:row>
      <xdr:rowOff>0</xdr:rowOff>
    </xdr:from>
    <xdr:ext cx="184731" cy="264560"/>
    <xdr:sp macro="" textlink="">
      <xdr:nvSpPr>
        <xdr:cNvPr id="54" name="53 CuadroTexto"/>
        <xdr:cNvSpPr txBox="1"/>
      </xdr:nvSpPr>
      <xdr:spPr>
        <a:xfrm>
          <a:off x="39243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50</xdr:row>
      <xdr:rowOff>0</xdr:rowOff>
    </xdr:from>
    <xdr:ext cx="184731" cy="264560"/>
    <xdr:sp macro="" textlink="">
      <xdr:nvSpPr>
        <xdr:cNvPr id="55" name="54 CuadroTexto"/>
        <xdr:cNvSpPr txBox="1"/>
      </xdr:nvSpPr>
      <xdr:spPr>
        <a:xfrm>
          <a:off x="39243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51</xdr:row>
      <xdr:rowOff>0</xdr:rowOff>
    </xdr:from>
    <xdr:ext cx="184731" cy="264560"/>
    <xdr:sp macro="" textlink="">
      <xdr:nvSpPr>
        <xdr:cNvPr id="56" name="55 CuadroTexto"/>
        <xdr:cNvSpPr txBox="1"/>
      </xdr:nvSpPr>
      <xdr:spPr>
        <a:xfrm>
          <a:off x="392430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53</xdr:row>
      <xdr:rowOff>0</xdr:rowOff>
    </xdr:from>
    <xdr:ext cx="184731" cy="264560"/>
    <xdr:sp macro="" textlink="">
      <xdr:nvSpPr>
        <xdr:cNvPr id="57" name="56 CuadroTexto"/>
        <xdr:cNvSpPr txBox="1"/>
      </xdr:nvSpPr>
      <xdr:spPr>
        <a:xfrm>
          <a:off x="3924300" y="100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54</xdr:row>
      <xdr:rowOff>0</xdr:rowOff>
    </xdr:from>
    <xdr:ext cx="184731" cy="264560"/>
    <xdr:sp macro="" textlink="">
      <xdr:nvSpPr>
        <xdr:cNvPr id="58" name="57 CuadroTexto"/>
        <xdr:cNvSpPr txBox="1"/>
      </xdr:nvSpPr>
      <xdr:spPr>
        <a:xfrm>
          <a:off x="3924300"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55</xdr:row>
      <xdr:rowOff>0</xdr:rowOff>
    </xdr:from>
    <xdr:ext cx="184731" cy="264560"/>
    <xdr:sp macro="" textlink="">
      <xdr:nvSpPr>
        <xdr:cNvPr id="59" name="58 CuadroTexto"/>
        <xdr:cNvSpPr txBox="1"/>
      </xdr:nvSpPr>
      <xdr:spPr>
        <a:xfrm>
          <a:off x="3924300" y="103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56</xdr:row>
      <xdr:rowOff>0</xdr:rowOff>
    </xdr:from>
    <xdr:ext cx="184731" cy="264560"/>
    <xdr:sp macro="" textlink="">
      <xdr:nvSpPr>
        <xdr:cNvPr id="60" name="59 CuadroTexto"/>
        <xdr:cNvSpPr txBox="1"/>
      </xdr:nvSpPr>
      <xdr:spPr>
        <a:xfrm>
          <a:off x="3924300" y="105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57</xdr:row>
      <xdr:rowOff>0</xdr:rowOff>
    </xdr:from>
    <xdr:ext cx="184731" cy="264560"/>
    <xdr:sp macro="" textlink="">
      <xdr:nvSpPr>
        <xdr:cNvPr id="61" name="60 CuadroTexto"/>
        <xdr:cNvSpPr txBox="1"/>
      </xdr:nvSpPr>
      <xdr:spPr>
        <a:xfrm>
          <a:off x="3924300" y="1075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58</xdr:row>
      <xdr:rowOff>0</xdr:rowOff>
    </xdr:from>
    <xdr:ext cx="184731" cy="264560"/>
    <xdr:sp macro="" textlink="">
      <xdr:nvSpPr>
        <xdr:cNvPr id="62" name="61 CuadroTexto"/>
        <xdr:cNvSpPr txBox="1"/>
      </xdr:nvSpPr>
      <xdr:spPr>
        <a:xfrm>
          <a:off x="3924300"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59</xdr:row>
      <xdr:rowOff>0</xdr:rowOff>
    </xdr:from>
    <xdr:ext cx="184731" cy="264560"/>
    <xdr:sp macro="" textlink="">
      <xdr:nvSpPr>
        <xdr:cNvPr id="63" name="62 CuadroTexto"/>
        <xdr:cNvSpPr txBox="1"/>
      </xdr:nvSpPr>
      <xdr:spPr>
        <a:xfrm>
          <a:off x="3924300"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60</xdr:row>
      <xdr:rowOff>0</xdr:rowOff>
    </xdr:from>
    <xdr:ext cx="184731" cy="264560"/>
    <xdr:sp macro="" textlink="">
      <xdr:nvSpPr>
        <xdr:cNvPr id="64" name="63 CuadroTexto"/>
        <xdr:cNvSpPr txBox="1"/>
      </xdr:nvSpPr>
      <xdr:spPr>
        <a:xfrm>
          <a:off x="3924300"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61</xdr:row>
      <xdr:rowOff>0</xdr:rowOff>
    </xdr:from>
    <xdr:ext cx="184731" cy="264560"/>
    <xdr:sp macro="" textlink="">
      <xdr:nvSpPr>
        <xdr:cNvPr id="65" name="64 CuadroTexto"/>
        <xdr:cNvSpPr txBox="1"/>
      </xdr:nvSpPr>
      <xdr:spPr>
        <a:xfrm>
          <a:off x="3924300" y="114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62</xdr:row>
      <xdr:rowOff>0</xdr:rowOff>
    </xdr:from>
    <xdr:ext cx="184731" cy="264560"/>
    <xdr:sp macro="" textlink="">
      <xdr:nvSpPr>
        <xdr:cNvPr id="66" name="65 CuadroTexto"/>
        <xdr:cNvSpPr txBox="1"/>
      </xdr:nvSpPr>
      <xdr:spPr>
        <a:xfrm>
          <a:off x="3924300" y="1165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63</xdr:row>
      <xdr:rowOff>0</xdr:rowOff>
    </xdr:from>
    <xdr:ext cx="184731" cy="264560"/>
    <xdr:sp macro="" textlink="">
      <xdr:nvSpPr>
        <xdr:cNvPr id="67" name="66 CuadroTexto"/>
        <xdr:cNvSpPr txBox="1"/>
      </xdr:nvSpPr>
      <xdr:spPr>
        <a:xfrm>
          <a:off x="3924300" y="1183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64</xdr:row>
      <xdr:rowOff>0</xdr:rowOff>
    </xdr:from>
    <xdr:ext cx="184731" cy="264560"/>
    <xdr:sp macro="" textlink="">
      <xdr:nvSpPr>
        <xdr:cNvPr id="68" name="67 CuadroTexto"/>
        <xdr:cNvSpPr txBox="1"/>
      </xdr:nvSpPr>
      <xdr:spPr>
        <a:xfrm>
          <a:off x="3924300"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65</xdr:row>
      <xdr:rowOff>0</xdr:rowOff>
    </xdr:from>
    <xdr:ext cx="184731" cy="264560"/>
    <xdr:sp macro="" textlink="">
      <xdr:nvSpPr>
        <xdr:cNvPr id="69" name="68 CuadroTexto"/>
        <xdr:cNvSpPr txBox="1"/>
      </xdr:nvSpPr>
      <xdr:spPr>
        <a:xfrm>
          <a:off x="392430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66</xdr:row>
      <xdr:rowOff>0</xdr:rowOff>
    </xdr:from>
    <xdr:ext cx="184731" cy="264560"/>
    <xdr:sp macro="" textlink="">
      <xdr:nvSpPr>
        <xdr:cNvPr id="70" name="69 CuadroTexto"/>
        <xdr:cNvSpPr txBox="1"/>
      </xdr:nvSpPr>
      <xdr:spPr>
        <a:xfrm>
          <a:off x="39243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67</xdr:row>
      <xdr:rowOff>0</xdr:rowOff>
    </xdr:from>
    <xdr:ext cx="184731" cy="264560"/>
    <xdr:sp macro="" textlink="">
      <xdr:nvSpPr>
        <xdr:cNvPr id="71" name="70 CuadroTexto"/>
        <xdr:cNvSpPr txBox="1"/>
      </xdr:nvSpPr>
      <xdr:spPr>
        <a:xfrm>
          <a:off x="3924300"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68</xdr:row>
      <xdr:rowOff>0</xdr:rowOff>
    </xdr:from>
    <xdr:ext cx="184731" cy="264560"/>
    <xdr:sp macro="" textlink="">
      <xdr:nvSpPr>
        <xdr:cNvPr id="72" name="71 CuadroTexto"/>
        <xdr:cNvSpPr txBox="1"/>
      </xdr:nvSpPr>
      <xdr:spPr>
        <a:xfrm>
          <a:off x="39243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69</xdr:row>
      <xdr:rowOff>0</xdr:rowOff>
    </xdr:from>
    <xdr:ext cx="184731" cy="264560"/>
    <xdr:sp macro="" textlink="">
      <xdr:nvSpPr>
        <xdr:cNvPr id="73" name="72 CuadroTexto"/>
        <xdr:cNvSpPr txBox="1"/>
      </xdr:nvSpPr>
      <xdr:spPr>
        <a:xfrm>
          <a:off x="3924300"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70</xdr:row>
      <xdr:rowOff>0</xdr:rowOff>
    </xdr:from>
    <xdr:ext cx="184731" cy="264560"/>
    <xdr:sp macro="" textlink="">
      <xdr:nvSpPr>
        <xdr:cNvPr id="74" name="73 CuadroTexto"/>
        <xdr:cNvSpPr txBox="1"/>
      </xdr:nvSpPr>
      <xdr:spPr>
        <a:xfrm>
          <a:off x="3924300" y="13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71</xdr:row>
      <xdr:rowOff>0</xdr:rowOff>
    </xdr:from>
    <xdr:ext cx="184731" cy="264560"/>
    <xdr:sp macro="" textlink="">
      <xdr:nvSpPr>
        <xdr:cNvPr id="75" name="74 CuadroTexto"/>
        <xdr:cNvSpPr txBox="1"/>
      </xdr:nvSpPr>
      <xdr:spPr>
        <a:xfrm>
          <a:off x="3924300"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72</xdr:row>
      <xdr:rowOff>0</xdr:rowOff>
    </xdr:from>
    <xdr:ext cx="184731" cy="264560"/>
    <xdr:sp macro="" textlink="">
      <xdr:nvSpPr>
        <xdr:cNvPr id="76" name="75 CuadroTexto"/>
        <xdr:cNvSpPr txBox="1"/>
      </xdr:nvSpPr>
      <xdr:spPr>
        <a:xfrm>
          <a:off x="3924300" y="134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73</xdr:row>
      <xdr:rowOff>0</xdr:rowOff>
    </xdr:from>
    <xdr:ext cx="184731" cy="264560"/>
    <xdr:sp macro="" textlink="">
      <xdr:nvSpPr>
        <xdr:cNvPr id="77" name="76 CuadroTexto"/>
        <xdr:cNvSpPr txBox="1"/>
      </xdr:nvSpPr>
      <xdr:spPr>
        <a:xfrm>
          <a:off x="3924300"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74</xdr:row>
      <xdr:rowOff>0</xdr:rowOff>
    </xdr:from>
    <xdr:ext cx="184731" cy="264560"/>
    <xdr:sp macro="" textlink="">
      <xdr:nvSpPr>
        <xdr:cNvPr id="78" name="77 CuadroTexto"/>
        <xdr:cNvSpPr txBox="1"/>
      </xdr:nvSpPr>
      <xdr:spPr>
        <a:xfrm>
          <a:off x="392430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75</xdr:row>
      <xdr:rowOff>0</xdr:rowOff>
    </xdr:from>
    <xdr:ext cx="184731" cy="264560"/>
    <xdr:sp macro="" textlink="">
      <xdr:nvSpPr>
        <xdr:cNvPr id="79" name="78 CuadroTexto"/>
        <xdr:cNvSpPr txBox="1"/>
      </xdr:nvSpPr>
      <xdr:spPr>
        <a:xfrm>
          <a:off x="3924300" y="140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76</xdr:row>
      <xdr:rowOff>0</xdr:rowOff>
    </xdr:from>
    <xdr:ext cx="184731" cy="264560"/>
    <xdr:sp macro="" textlink="">
      <xdr:nvSpPr>
        <xdr:cNvPr id="80" name="79 CuadroTexto"/>
        <xdr:cNvSpPr txBox="1"/>
      </xdr:nvSpPr>
      <xdr:spPr>
        <a:xfrm>
          <a:off x="3924300"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77</xdr:row>
      <xdr:rowOff>0</xdr:rowOff>
    </xdr:from>
    <xdr:ext cx="184731" cy="264560"/>
    <xdr:sp macro="" textlink="">
      <xdr:nvSpPr>
        <xdr:cNvPr id="81" name="80 CuadroTexto"/>
        <xdr:cNvSpPr txBox="1"/>
      </xdr:nvSpPr>
      <xdr:spPr>
        <a:xfrm>
          <a:off x="3924300"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78</xdr:row>
      <xdr:rowOff>0</xdr:rowOff>
    </xdr:from>
    <xdr:ext cx="184731" cy="264560"/>
    <xdr:sp macro="" textlink="">
      <xdr:nvSpPr>
        <xdr:cNvPr id="82" name="81 CuadroTexto"/>
        <xdr:cNvSpPr txBox="1"/>
      </xdr:nvSpPr>
      <xdr:spPr>
        <a:xfrm>
          <a:off x="39243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79</xdr:row>
      <xdr:rowOff>0</xdr:rowOff>
    </xdr:from>
    <xdr:ext cx="184731" cy="264560"/>
    <xdr:sp macro="" textlink="">
      <xdr:nvSpPr>
        <xdr:cNvPr id="83" name="82 CuadroTexto"/>
        <xdr:cNvSpPr txBox="1"/>
      </xdr:nvSpPr>
      <xdr:spPr>
        <a:xfrm>
          <a:off x="3924300" y="147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80</xdr:row>
      <xdr:rowOff>0</xdr:rowOff>
    </xdr:from>
    <xdr:ext cx="184731" cy="264560"/>
    <xdr:sp macro="" textlink="">
      <xdr:nvSpPr>
        <xdr:cNvPr id="84" name="83 CuadroTexto"/>
        <xdr:cNvSpPr txBox="1"/>
      </xdr:nvSpPr>
      <xdr:spPr>
        <a:xfrm>
          <a:off x="3924300" y="149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81</xdr:row>
      <xdr:rowOff>0</xdr:rowOff>
    </xdr:from>
    <xdr:ext cx="184731" cy="264560"/>
    <xdr:sp macro="" textlink="">
      <xdr:nvSpPr>
        <xdr:cNvPr id="85" name="84 CuadroTexto"/>
        <xdr:cNvSpPr txBox="1"/>
      </xdr:nvSpPr>
      <xdr:spPr>
        <a:xfrm>
          <a:off x="3924300" y="1509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82</xdr:row>
      <xdr:rowOff>0</xdr:rowOff>
    </xdr:from>
    <xdr:ext cx="184731" cy="264560"/>
    <xdr:sp macro="" textlink="">
      <xdr:nvSpPr>
        <xdr:cNvPr id="86" name="85 CuadroTexto"/>
        <xdr:cNvSpPr txBox="1"/>
      </xdr:nvSpPr>
      <xdr:spPr>
        <a:xfrm>
          <a:off x="3924300" y="152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83</xdr:row>
      <xdr:rowOff>0</xdr:rowOff>
    </xdr:from>
    <xdr:ext cx="184731" cy="264560"/>
    <xdr:sp macro="" textlink="">
      <xdr:nvSpPr>
        <xdr:cNvPr id="87" name="86 CuadroTexto"/>
        <xdr:cNvSpPr txBox="1"/>
      </xdr:nvSpPr>
      <xdr:spPr>
        <a:xfrm>
          <a:off x="3924300" y="1545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84</xdr:row>
      <xdr:rowOff>0</xdr:rowOff>
    </xdr:from>
    <xdr:ext cx="184731" cy="264560"/>
    <xdr:sp macro="" textlink="">
      <xdr:nvSpPr>
        <xdr:cNvPr id="88" name="87 CuadroTexto"/>
        <xdr:cNvSpPr txBox="1"/>
      </xdr:nvSpPr>
      <xdr:spPr>
        <a:xfrm>
          <a:off x="3924300" y="156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85</xdr:row>
      <xdr:rowOff>0</xdr:rowOff>
    </xdr:from>
    <xdr:ext cx="184731" cy="264560"/>
    <xdr:sp macro="" textlink="">
      <xdr:nvSpPr>
        <xdr:cNvPr id="89" name="88 CuadroTexto"/>
        <xdr:cNvSpPr txBox="1"/>
      </xdr:nvSpPr>
      <xdr:spPr>
        <a:xfrm>
          <a:off x="3924300" y="158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86</xdr:row>
      <xdr:rowOff>0</xdr:rowOff>
    </xdr:from>
    <xdr:ext cx="184731" cy="264560"/>
    <xdr:sp macro="" textlink="">
      <xdr:nvSpPr>
        <xdr:cNvPr id="90" name="89 CuadroTexto"/>
        <xdr:cNvSpPr txBox="1"/>
      </xdr:nvSpPr>
      <xdr:spPr>
        <a:xfrm>
          <a:off x="392430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87</xdr:row>
      <xdr:rowOff>0</xdr:rowOff>
    </xdr:from>
    <xdr:ext cx="184731" cy="264560"/>
    <xdr:sp macro="" textlink="">
      <xdr:nvSpPr>
        <xdr:cNvPr id="91" name="90 CuadroTexto"/>
        <xdr:cNvSpPr txBox="1"/>
      </xdr:nvSpPr>
      <xdr:spPr>
        <a:xfrm>
          <a:off x="3924300" y="161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88</xdr:row>
      <xdr:rowOff>0</xdr:rowOff>
    </xdr:from>
    <xdr:ext cx="184731" cy="264560"/>
    <xdr:sp macro="" textlink="">
      <xdr:nvSpPr>
        <xdr:cNvPr id="92" name="91 CuadroTexto"/>
        <xdr:cNvSpPr txBox="1"/>
      </xdr:nvSpPr>
      <xdr:spPr>
        <a:xfrm>
          <a:off x="3924300"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89</xdr:row>
      <xdr:rowOff>0</xdr:rowOff>
    </xdr:from>
    <xdr:ext cx="184731" cy="264560"/>
    <xdr:sp macro="" textlink="">
      <xdr:nvSpPr>
        <xdr:cNvPr id="93" name="92 CuadroTexto"/>
        <xdr:cNvSpPr txBox="1"/>
      </xdr:nvSpPr>
      <xdr:spPr>
        <a:xfrm>
          <a:off x="3924300" y="165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90</xdr:row>
      <xdr:rowOff>0</xdr:rowOff>
    </xdr:from>
    <xdr:ext cx="184731" cy="264560"/>
    <xdr:sp macro="" textlink="">
      <xdr:nvSpPr>
        <xdr:cNvPr id="94" name="93 CuadroTexto"/>
        <xdr:cNvSpPr txBox="1"/>
      </xdr:nvSpPr>
      <xdr:spPr>
        <a:xfrm>
          <a:off x="392430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92</xdr:row>
      <xdr:rowOff>0</xdr:rowOff>
    </xdr:from>
    <xdr:ext cx="184731" cy="264560"/>
    <xdr:sp macro="" textlink="">
      <xdr:nvSpPr>
        <xdr:cNvPr id="95" name="94 CuadroTexto"/>
        <xdr:cNvSpPr txBox="1"/>
      </xdr:nvSpPr>
      <xdr:spPr>
        <a:xfrm>
          <a:off x="3924300" y="1708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93</xdr:row>
      <xdr:rowOff>0</xdr:rowOff>
    </xdr:from>
    <xdr:ext cx="184731" cy="264560"/>
    <xdr:sp macro="" textlink="">
      <xdr:nvSpPr>
        <xdr:cNvPr id="96" name="95 CuadroTexto"/>
        <xdr:cNvSpPr txBox="1"/>
      </xdr:nvSpPr>
      <xdr:spPr>
        <a:xfrm>
          <a:off x="3924300" y="1726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94</xdr:row>
      <xdr:rowOff>0</xdr:rowOff>
    </xdr:from>
    <xdr:ext cx="184731" cy="264560"/>
    <xdr:sp macro="" textlink="">
      <xdr:nvSpPr>
        <xdr:cNvPr id="97" name="96 CuadroTexto"/>
        <xdr:cNvSpPr txBox="1"/>
      </xdr:nvSpPr>
      <xdr:spPr>
        <a:xfrm>
          <a:off x="39243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95</xdr:row>
      <xdr:rowOff>0</xdr:rowOff>
    </xdr:from>
    <xdr:ext cx="184731" cy="264560"/>
    <xdr:sp macro="" textlink="">
      <xdr:nvSpPr>
        <xdr:cNvPr id="98" name="97 CuadroTexto"/>
        <xdr:cNvSpPr txBox="1"/>
      </xdr:nvSpPr>
      <xdr:spPr>
        <a:xfrm>
          <a:off x="3924300"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96</xdr:row>
      <xdr:rowOff>0</xdr:rowOff>
    </xdr:from>
    <xdr:ext cx="184731" cy="264560"/>
    <xdr:sp macro="" textlink="">
      <xdr:nvSpPr>
        <xdr:cNvPr id="99" name="98 CuadroTexto"/>
        <xdr:cNvSpPr txBox="1"/>
      </xdr:nvSpPr>
      <xdr:spPr>
        <a:xfrm>
          <a:off x="392430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97</xdr:row>
      <xdr:rowOff>0</xdr:rowOff>
    </xdr:from>
    <xdr:ext cx="184731" cy="264560"/>
    <xdr:sp macro="" textlink="">
      <xdr:nvSpPr>
        <xdr:cNvPr id="100" name="99 CuadroTexto"/>
        <xdr:cNvSpPr txBox="1"/>
      </xdr:nvSpPr>
      <xdr:spPr>
        <a:xfrm>
          <a:off x="39243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98</xdr:row>
      <xdr:rowOff>0</xdr:rowOff>
    </xdr:from>
    <xdr:ext cx="184731" cy="264560"/>
    <xdr:sp macro="" textlink="">
      <xdr:nvSpPr>
        <xdr:cNvPr id="101" name="100 CuadroTexto"/>
        <xdr:cNvSpPr txBox="1"/>
      </xdr:nvSpPr>
      <xdr:spPr>
        <a:xfrm>
          <a:off x="39243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99</xdr:row>
      <xdr:rowOff>0</xdr:rowOff>
    </xdr:from>
    <xdr:ext cx="184731" cy="264560"/>
    <xdr:sp macro="" textlink="">
      <xdr:nvSpPr>
        <xdr:cNvPr id="102" name="101 CuadroTexto"/>
        <xdr:cNvSpPr txBox="1"/>
      </xdr:nvSpPr>
      <xdr:spPr>
        <a:xfrm>
          <a:off x="3924300" y="1835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100</xdr:row>
      <xdr:rowOff>0</xdr:rowOff>
    </xdr:from>
    <xdr:ext cx="184731" cy="264560"/>
    <xdr:sp macro="" textlink="">
      <xdr:nvSpPr>
        <xdr:cNvPr id="103" name="102 CuadroTexto"/>
        <xdr:cNvSpPr txBox="1"/>
      </xdr:nvSpPr>
      <xdr:spPr>
        <a:xfrm>
          <a:off x="3924300"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101</xdr:row>
      <xdr:rowOff>0</xdr:rowOff>
    </xdr:from>
    <xdr:ext cx="184731" cy="264560"/>
    <xdr:sp macro="" textlink="">
      <xdr:nvSpPr>
        <xdr:cNvPr id="104" name="103 CuadroTexto"/>
        <xdr:cNvSpPr txBox="1"/>
      </xdr:nvSpPr>
      <xdr:spPr>
        <a:xfrm>
          <a:off x="392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102</xdr:row>
      <xdr:rowOff>0</xdr:rowOff>
    </xdr:from>
    <xdr:ext cx="184731" cy="264560"/>
    <xdr:sp macro="" textlink="">
      <xdr:nvSpPr>
        <xdr:cNvPr id="105" name="104 CuadroTexto"/>
        <xdr:cNvSpPr txBox="1"/>
      </xdr:nvSpPr>
      <xdr:spPr>
        <a:xfrm>
          <a:off x="3924300" y="188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103</xdr:row>
      <xdr:rowOff>0</xdr:rowOff>
    </xdr:from>
    <xdr:ext cx="184731" cy="264560"/>
    <xdr:sp macro="" textlink="">
      <xdr:nvSpPr>
        <xdr:cNvPr id="106" name="105 CuadroTexto"/>
        <xdr:cNvSpPr txBox="1"/>
      </xdr:nvSpPr>
      <xdr:spPr>
        <a:xfrm>
          <a:off x="3924300" y="1907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104</xdr:row>
      <xdr:rowOff>0</xdr:rowOff>
    </xdr:from>
    <xdr:ext cx="184731" cy="264560"/>
    <xdr:sp macro="" textlink="">
      <xdr:nvSpPr>
        <xdr:cNvPr id="107" name="106 CuadroTexto"/>
        <xdr:cNvSpPr txBox="1"/>
      </xdr:nvSpPr>
      <xdr:spPr>
        <a:xfrm>
          <a:off x="3924300" y="192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105</xdr:row>
      <xdr:rowOff>0</xdr:rowOff>
    </xdr:from>
    <xdr:ext cx="184731" cy="264560"/>
    <xdr:sp macro="" textlink="">
      <xdr:nvSpPr>
        <xdr:cNvPr id="108" name="107 CuadroTexto"/>
        <xdr:cNvSpPr txBox="1"/>
      </xdr:nvSpPr>
      <xdr:spPr>
        <a:xfrm>
          <a:off x="3924300"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106</xdr:row>
      <xdr:rowOff>0</xdr:rowOff>
    </xdr:from>
    <xdr:ext cx="184731" cy="264560"/>
    <xdr:sp macro="" textlink="">
      <xdr:nvSpPr>
        <xdr:cNvPr id="109" name="108 CuadroTexto"/>
        <xdr:cNvSpPr txBox="1"/>
      </xdr:nvSpPr>
      <xdr:spPr>
        <a:xfrm>
          <a:off x="392430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107</xdr:row>
      <xdr:rowOff>0</xdr:rowOff>
    </xdr:from>
    <xdr:ext cx="184731" cy="264560"/>
    <xdr:sp macro="" textlink="">
      <xdr:nvSpPr>
        <xdr:cNvPr id="110" name="109 CuadroTexto"/>
        <xdr:cNvSpPr txBox="1"/>
      </xdr:nvSpPr>
      <xdr:spPr>
        <a:xfrm>
          <a:off x="3924300"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108</xdr:row>
      <xdr:rowOff>0</xdr:rowOff>
    </xdr:from>
    <xdr:ext cx="184731" cy="264560"/>
    <xdr:sp macro="" textlink="">
      <xdr:nvSpPr>
        <xdr:cNvPr id="111" name="110 CuadroTexto"/>
        <xdr:cNvSpPr txBox="1"/>
      </xdr:nvSpPr>
      <xdr:spPr>
        <a:xfrm>
          <a:off x="3924300" y="199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109</xdr:row>
      <xdr:rowOff>0</xdr:rowOff>
    </xdr:from>
    <xdr:ext cx="184731" cy="264560"/>
    <xdr:sp macro="" textlink="">
      <xdr:nvSpPr>
        <xdr:cNvPr id="112" name="111 CuadroTexto"/>
        <xdr:cNvSpPr txBox="1"/>
      </xdr:nvSpPr>
      <xdr:spPr>
        <a:xfrm>
          <a:off x="392430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110</xdr:row>
      <xdr:rowOff>0</xdr:rowOff>
    </xdr:from>
    <xdr:ext cx="184731" cy="264560"/>
    <xdr:sp macro="" textlink="">
      <xdr:nvSpPr>
        <xdr:cNvPr id="113" name="112 CuadroTexto"/>
        <xdr:cNvSpPr txBox="1"/>
      </xdr:nvSpPr>
      <xdr:spPr>
        <a:xfrm>
          <a:off x="3924300"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111</xdr:row>
      <xdr:rowOff>0</xdr:rowOff>
    </xdr:from>
    <xdr:ext cx="184731" cy="264560"/>
    <xdr:sp macro="" textlink="">
      <xdr:nvSpPr>
        <xdr:cNvPr id="114" name="113 CuadroTexto"/>
        <xdr:cNvSpPr txBox="1"/>
      </xdr:nvSpPr>
      <xdr:spPr>
        <a:xfrm>
          <a:off x="392430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112</xdr:row>
      <xdr:rowOff>0</xdr:rowOff>
    </xdr:from>
    <xdr:ext cx="184731" cy="264560"/>
    <xdr:sp macro="" textlink="">
      <xdr:nvSpPr>
        <xdr:cNvPr id="115" name="114 CuadroTexto"/>
        <xdr:cNvSpPr txBox="1"/>
      </xdr:nvSpPr>
      <xdr:spPr>
        <a:xfrm>
          <a:off x="3924300" y="207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113</xdr:row>
      <xdr:rowOff>0</xdr:rowOff>
    </xdr:from>
    <xdr:ext cx="184731" cy="264560"/>
    <xdr:sp macro="" textlink="">
      <xdr:nvSpPr>
        <xdr:cNvPr id="116" name="115 CuadroTexto"/>
        <xdr:cNvSpPr txBox="1"/>
      </xdr:nvSpPr>
      <xdr:spPr>
        <a:xfrm>
          <a:off x="3924300"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114</xdr:row>
      <xdr:rowOff>0</xdr:rowOff>
    </xdr:from>
    <xdr:ext cx="184731" cy="264560"/>
    <xdr:sp macro="" textlink="">
      <xdr:nvSpPr>
        <xdr:cNvPr id="117" name="116 CuadroTexto"/>
        <xdr:cNvSpPr txBox="1"/>
      </xdr:nvSpPr>
      <xdr:spPr>
        <a:xfrm>
          <a:off x="3924300" y="2106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115</xdr:row>
      <xdr:rowOff>0</xdr:rowOff>
    </xdr:from>
    <xdr:ext cx="184731" cy="264560"/>
    <xdr:sp macro="" textlink="">
      <xdr:nvSpPr>
        <xdr:cNvPr id="118" name="117 CuadroTexto"/>
        <xdr:cNvSpPr txBox="1"/>
      </xdr:nvSpPr>
      <xdr:spPr>
        <a:xfrm>
          <a:off x="392430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116</xdr:row>
      <xdr:rowOff>0</xdr:rowOff>
    </xdr:from>
    <xdr:ext cx="184731" cy="264560"/>
    <xdr:sp macro="" textlink="">
      <xdr:nvSpPr>
        <xdr:cNvPr id="119" name="118 CuadroTexto"/>
        <xdr:cNvSpPr txBox="1"/>
      </xdr:nvSpPr>
      <xdr:spPr>
        <a:xfrm>
          <a:off x="39243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117</xdr:row>
      <xdr:rowOff>0</xdr:rowOff>
    </xdr:from>
    <xdr:ext cx="184731" cy="264560"/>
    <xdr:sp macro="" textlink="">
      <xdr:nvSpPr>
        <xdr:cNvPr id="120" name="119 CuadroTexto"/>
        <xdr:cNvSpPr txBox="1"/>
      </xdr:nvSpPr>
      <xdr:spPr>
        <a:xfrm>
          <a:off x="3924300" y="2161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118</xdr:row>
      <xdr:rowOff>0</xdr:rowOff>
    </xdr:from>
    <xdr:ext cx="184731" cy="264560"/>
    <xdr:sp macro="" textlink="">
      <xdr:nvSpPr>
        <xdr:cNvPr id="121" name="120 CuadroTexto"/>
        <xdr:cNvSpPr txBox="1"/>
      </xdr:nvSpPr>
      <xdr:spPr>
        <a:xfrm>
          <a:off x="3924300" y="2179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119</xdr:row>
      <xdr:rowOff>0</xdr:rowOff>
    </xdr:from>
    <xdr:ext cx="184731" cy="264560"/>
    <xdr:sp macro="" textlink="">
      <xdr:nvSpPr>
        <xdr:cNvPr id="122" name="121 CuadroTexto"/>
        <xdr:cNvSpPr txBox="1"/>
      </xdr:nvSpPr>
      <xdr:spPr>
        <a:xfrm>
          <a:off x="3924300"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120</xdr:row>
      <xdr:rowOff>0</xdr:rowOff>
    </xdr:from>
    <xdr:ext cx="184731" cy="264560"/>
    <xdr:sp macro="" textlink="">
      <xdr:nvSpPr>
        <xdr:cNvPr id="123" name="122 CuadroTexto"/>
        <xdr:cNvSpPr txBox="1"/>
      </xdr:nvSpPr>
      <xdr:spPr>
        <a:xfrm>
          <a:off x="3924300" y="2215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121</xdr:row>
      <xdr:rowOff>0</xdr:rowOff>
    </xdr:from>
    <xdr:ext cx="184731" cy="264560"/>
    <xdr:sp macro="" textlink="">
      <xdr:nvSpPr>
        <xdr:cNvPr id="124" name="123 CuadroTexto"/>
        <xdr:cNvSpPr txBox="1"/>
      </xdr:nvSpPr>
      <xdr:spPr>
        <a:xfrm>
          <a:off x="3924300" y="223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122</xdr:row>
      <xdr:rowOff>0</xdr:rowOff>
    </xdr:from>
    <xdr:ext cx="184731" cy="264560"/>
    <xdr:sp macro="" textlink="">
      <xdr:nvSpPr>
        <xdr:cNvPr id="125" name="124 CuadroTexto"/>
        <xdr:cNvSpPr txBox="1"/>
      </xdr:nvSpPr>
      <xdr:spPr>
        <a:xfrm>
          <a:off x="39243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123</xdr:row>
      <xdr:rowOff>0</xdr:rowOff>
    </xdr:from>
    <xdr:ext cx="184731" cy="264560"/>
    <xdr:sp macro="" textlink="">
      <xdr:nvSpPr>
        <xdr:cNvPr id="126" name="125 CuadroTexto"/>
        <xdr:cNvSpPr txBox="1"/>
      </xdr:nvSpPr>
      <xdr:spPr>
        <a:xfrm>
          <a:off x="3924300"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124</xdr:row>
      <xdr:rowOff>0</xdr:rowOff>
    </xdr:from>
    <xdr:ext cx="184731" cy="264560"/>
    <xdr:sp macro="" textlink="">
      <xdr:nvSpPr>
        <xdr:cNvPr id="127" name="126 CuadroTexto"/>
        <xdr:cNvSpPr txBox="1"/>
      </xdr:nvSpPr>
      <xdr:spPr>
        <a:xfrm>
          <a:off x="3924300" y="2287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125</xdr:row>
      <xdr:rowOff>0</xdr:rowOff>
    </xdr:from>
    <xdr:ext cx="184731" cy="264560"/>
    <xdr:sp macro="" textlink="">
      <xdr:nvSpPr>
        <xdr:cNvPr id="128" name="127 CuadroTexto"/>
        <xdr:cNvSpPr txBox="1"/>
      </xdr:nvSpPr>
      <xdr:spPr>
        <a:xfrm>
          <a:off x="3924300" y="230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126</xdr:row>
      <xdr:rowOff>0</xdr:rowOff>
    </xdr:from>
    <xdr:ext cx="184731" cy="264560"/>
    <xdr:sp macro="" textlink="">
      <xdr:nvSpPr>
        <xdr:cNvPr id="129" name="128 CuadroTexto"/>
        <xdr:cNvSpPr txBox="1"/>
      </xdr:nvSpPr>
      <xdr:spPr>
        <a:xfrm>
          <a:off x="39243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127</xdr:row>
      <xdr:rowOff>0</xdr:rowOff>
    </xdr:from>
    <xdr:ext cx="184731" cy="264560"/>
    <xdr:sp macro="" textlink="">
      <xdr:nvSpPr>
        <xdr:cNvPr id="130" name="129 CuadroTexto"/>
        <xdr:cNvSpPr txBox="1"/>
      </xdr:nvSpPr>
      <xdr:spPr>
        <a:xfrm>
          <a:off x="3924300" y="2342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128</xdr:row>
      <xdr:rowOff>0</xdr:rowOff>
    </xdr:from>
    <xdr:ext cx="184731" cy="264560"/>
    <xdr:sp macro="" textlink="">
      <xdr:nvSpPr>
        <xdr:cNvPr id="131" name="130 CuadroTexto"/>
        <xdr:cNvSpPr txBox="1"/>
      </xdr:nvSpPr>
      <xdr:spPr>
        <a:xfrm>
          <a:off x="3924300"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129</xdr:row>
      <xdr:rowOff>0</xdr:rowOff>
    </xdr:from>
    <xdr:ext cx="184731" cy="264560"/>
    <xdr:sp macro="" textlink="">
      <xdr:nvSpPr>
        <xdr:cNvPr id="132" name="131 CuadroTexto"/>
        <xdr:cNvSpPr txBox="1"/>
      </xdr:nvSpPr>
      <xdr:spPr>
        <a:xfrm>
          <a:off x="3924300" y="2378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130</xdr:row>
      <xdr:rowOff>0</xdr:rowOff>
    </xdr:from>
    <xdr:ext cx="184731" cy="264560"/>
    <xdr:sp macro="" textlink="">
      <xdr:nvSpPr>
        <xdr:cNvPr id="133" name="132 CuadroTexto"/>
        <xdr:cNvSpPr txBox="1"/>
      </xdr:nvSpPr>
      <xdr:spPr>
        <a:xfrm>
          <a:off x="392430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131</xdr:row>
      <xdr:rowOff>0</xdr:rowOff>
    </xdr:from>
    <xdr:ext cx="184731" cy="264560"/>
    <xdr:sp macro="" textlink="">
      <xdr:nvSpPr>
        <xdr:cNvPr id="134" name="133 CuadroTexto"/>
        <xdr:cNvSpPr txBox="1"/>
      </xdr:nvSpPr>
      <xdr:spPr>
        <a:xfrm>
          <a:off x="39243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132</xdr:row>
      <xdr:rowOff>0</xdr:rowOff>
    </xdr:from>
    <xdr:ext cx="184731" cy="264560"/>
    <xdr:sp macro="" textlink="">
      <xdr:nvSpPr>
        <xdr:cNvPr id="135" name="134 CuadroTexto"/>
        <xdr:cNvSpPr txBox="1"/>
      </xdr:nvSpPr>
      <xdr:spPr>
        <a:xfrm>
          <a:off x="392430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133</xdr:row>
      <xdr:rowOff>0</xdr:rowOff>
    </xdr:from>
    <xdr:ext cx="184731" cy="264560"/>
    <xdr:sp macro="" textlink="">
      <xdr:nvSpPr>
        <xdr:cNvPr id="136" name="135 CuadroTexto"/>
        <xdr:cNvSpPr txBox="1"/>
      </xdr:nvSpPr>
      <xdr:spPr>
        <a:xfrm>
          <a:off x="3924300"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134</xdr:row>
      <xdr:rowOff>0</xdr:rowOff>
    </xdr:from>
    <xdr:ext cx="184731" cy="264560"/>
    <xdr:sp macro="" textlink="">
      <xdr:nvSpPr>
        <xdr:cNvPr id="137" name="136 CuadroTexto"/>
        <xdr:cNvSpPr txBox="1"/>
      </xdr:nvSpPr>
      <xdr:spPr>
        <a:xfrm>
          <a:off x="3924300"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135</xdr:row>
      <xdr:rowOff>0</xdr:rowOff>
    </xdr:from>
    <xdr:ext cx="184731" cy="264560"/>
    <xdr:sp macro="" textlink="">
      <xdr:nvSpPr>
        <xdr:cNvPr id="138" name="137 CuadroTexto"/>
        <xdr:cNvSpPr txBox="1"/>
      </xdr:nvSpPr>
      <xdr:spPr>
        <a:xfrm>
          <a:off x="39243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136</xdr:row>
      <xdr:rowOff>0</xdr:rowOff>
    </xdr:from>
    <xdr:ext cx="184731" cy="264560"/>
    <xdr:sp macro="" textlink="">
      <xdr:nvSpPr>
        <xdr:cNvPr id="139" name="138 CuadroTexto"/>
        <xdr:cNvSpPr txBox="1"/>
      </xdr:nvSpPr>
      <xdr:spPr>
        <a:xfrm>
          <a:off x="3924300"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137</xdr:row>
      <xdr:rowOff>0</xdr:rowOff>
    </xdr:from>
    <xdr:ext cx="184731" cy="264560"/>
    <xdr:sp macro="" textlink="">
      <xdr:nvSpPr>
        <xdr:cNvPr id="140" name="139 CuadroTexto"/>
        <xdr:cNvSpPr txBox="1"/>
      </xdr:nvSpPr>
      <xdr:spPr>
        <a:xfrm>
          <a:off x="3924300"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138</xdr:row>
      <xdr:rowOff>0</xdr:rowOff>
    </xdr:from>
    <xdr:ext cx="184731" cy="264560"/>
    <xdr:sp macro="" textlink="">
      <xdr:nvSpPr>
        <xdr:cNvPr id="141" name="140 CuadroTexto"/>
        <xdr:cNvSpPr txBox="1"/>
      </xdr:nvSpPr>
      <xdr:spPr>
        <a:xfrm>
          <a:off x="3924300" y="254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139</xdr:row>
      <xdr:rowOff>0</xdr:rowOff>
    </xdr:from>
    <xdr:ext cx="184731" cy="264560"/>
    <xdr:sp macro="" textlink="">
      <xdr:nvSpPr>
        <xdr:cNvPr id="142" name="141 CuadroTexto"/>
        <xdr:cNvSpPr txBox="1"/>
      </xdr:nvSpPr>
      <xdr:spPr>
        <a:xfrm>
          <a:off x="3924300" y="2559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140</xdr:row>
      <xdr:rowOff>0</xdr:rowOff>
    </xdr:from>
    <xdr:ext cx="184731" cy="264560"/>
    <xdr:sp macro="" textlink="">
      <xdr:nvSpPr>
        <xdr:cNvPr id="143" name="142 CuadroTexto"/>
        <xdr:cNvSpPr txBox="1"/>
      </xdr:nvSpPr>
      <xdr:spPr>
        <a:xfrm>
          <a:off x="3924300"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141</xdr:row>
      <xdr:rowOff>0</xdr:rowOff>
    </xdr:from>
    <xdr:ext cx="184731" cy="264560"/>
    <xdr:sp macro="" textlink="">
      <xdr:nvSpPr>
        <xdr:cNvPr id="144" name="143 CuadroTexto"/>
        <xdr:cNvSpPr txBox="1"/>
      </xdr:nvSpPr>
      <xdr:spPr>
        <a:xfrm>
          <a:off x="39243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142</xdr:row>
      <xdr:rowOff>0</xdr:rowOff>
    </xdr:from>
    <xdr:ext cx="184731" cy="264560"/>
    <xdr:sp macro="" textlink="">
      <xdr:nvSpPr>
        <xdr:cNvPr id="145" name="144 CuadroTexto"/>
        <xdr:cNvSpPr txBox="1"/>
      </xdr:nvSpPr>
      <xdr:spPr>
        <a:xfrm>
          <a:off x="3924300"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143</xdr:row>
      <xdr:rowOff>0</xdr:rowOff>
    </xdr:from>
    <xdr:ext cx="184731" cy="264560"/>
    <xdr:sp macro="" textlink="">
      <xdr:nvSpPr>
        <xdr:cNvPr id="146" name="145 CuadroTexto"/>
        <xdr:cNvSpPr txBox="1"/>
      </xdr:nvSpPr>
      <xdr:spPr>
        <a:xfrm>
          <a:off x="3924300" y="2631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144</xdr:row>
      <xdr:rowOff>0</xdr:rowOff>
    </xdr:from>
    <xdr:ext cx="184731" cy="264560"/>
    <xdr:sp macro="" textlink="">
      <xdr:nvSpPr>
        <xdr:cNvPr id="147" name="146 CuadroTexto"/>
        <xdr:cNvSpPr txBox="1"/>
      </xdr:nvSpPr>
      <xdr:spPr>
        <a:xfrm>
          <a:off x="3924300" y="2649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145</xdr:row>
      <xdr:rowOff>0</xdr:rowOff>
    </xdr:from>
    <xdr:ext cx="184731" cy="264560"/>
    <xdr:sp macro="" textlink="">
      <xdr:nvSpPr>
        <xdr:cNvPr id="148" name="147 CuadroTexto"/>
        <xdr:cNvSpPr txBox="1"/>
      </xdr:nvSpPr>
      <xdr:spPr>
        <a:xfrm>
          <a:off x="39243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146</xdr:row>
      <xdr:rowOff>0</xdr:rowOff>
    </xdr:from>
    <xdr:ext cx="184731" cy="264560"/>
    <xdr:sp macro="" textlink="">
      <xdr:nvSpPr>
        <xdr:cNvPr id="149" name="148 CuadroTexto"/>
        <xdr:cNvSpPr txBox="1"/>
      </xdr:nvSpPr>
      <xdr:spPr>
        <a:xfrm>
          <a:off x="3924300" y="2686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147</xdr:row>
      <xdr:rowOff>0</xdr:rowOff>
    </xdr:from>
    <xdr:ext cx="184731" cy="264560"/>
    <xdr:sp macro="" textlink="">
      <xdr:nvSpPr>
        <xdr:cNvPr id="150" name="149 CuadroTexto"/>
        <xdr:cNvSpPr txBox="1"/>
      </xdr:nvSpPr>
      <xdr:spPr>
        <a:xfrm>
          <a:off x="3924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148</xdr:row>
      <xdr:rowOff>0</xdr:rowOff>
    </xdr:from>
    <xdr:ext cx="184731" cy="264560"/>
    <xdr:sp macro="" textlink="">
      <xdr:nvSpPr>
        <xdr:cNvPr id="151" name="150 CuadroTexto"/>
        <xdr:cNvSpPr txBox="1"/>
      </xdr:nvSpPr>
      <xdr:spPr>
        <a:xfrm>
          <a:off x="3924300" y="272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149</xdr:row>
      <xdr:rowOff>0</xdr:rowOff>
    </xdr:from>
    <xdr:ext cx="184731" cy="264560"/>
    <xdr:sp macro="" textlink="">
      <xdr:nvSpPr>
        <xdr:cNvPr id="152" name="151 CuadroTexto"/>
        <xdr:cNvSpPr txBox="1"/>
      </xdr:nvSpPr>
      <xdr:spPr>
        <a:xfrm>
          <a:off x="39243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150</xdr:row>
      <xdr:rowOff>0</xdr:rowOff>
    </xdr:from>
    <xdr:ext cx="184731" cy="264560"/>
    <xdr:sp macro="" textlink="">
      <xdr:nvSpPr>
        <xdr:cNvPr id="153" name="152 CuadroTexto"/>
        <xdr:cNvSpPr txBox="1"/>
      </xdr:nvSpPr>
      <xdr:spPr>
        <a:xfrm>
          <a:off x="3924300" y="275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151</xdr:row>
      <xdr:rowOff>0</xdr:rowOff>
    </xdr:from>
    <xdr:ext cx="184731" cy="264560"/>
    <xdr:sp macro="" textlink="">
      <xdr:nvSpPr>
        <xdr:cNvPr id="154" name="153 CuadroTexto"/>
        <xdr:cNvSpPr txBox="1"/>
      </xdr:nvSpPr>
      <xdr:spPr>
        <a:xfrm>
          <a:off x="392430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152</xdr:row>
      <xdr:rowOff>0</xdr:rowOff>
    </xdr:from>
    <xdr:ext cx="184731" cy="264560"/>
    <xdr:sp macro="" textlink="">
      <xdr:nvSpPr>
        <xdr:cNvPr id="155" name="154 CuadroTexto"/>
        <xdr:cNvSpPr txBox="1"/>
      </xdr:nvSpPr>
      <xdr:spPr>
        <a:xfrm>
          <a:off x="3924300" y="279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153</xdr:row>
      <xdr:rowOff>0</xdr:rowOff>
    </xdr:from>
    <xdr:ext cx="184731" cy="264560"/>
    <xdr:sp macro="" textlink="">
      <xdr:nvSpPr>
        <xdr:cNvPr id="156" name="155 CuadroTexto"/>
        <xdr:cNvSpPr txBox="1"/>
      </xdr:nvSpPr>
      <xdr:spPr>
        <a:xfrm>
          <a:off x="3924300" y="2812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154</xdr:row>
      <xdr:rowOff>0</xdr:rowOff>
    </xdr:from>
    <xdr:ext cx="184731" cy="264560"/>
    <xdr:sp macro="" textlink="">
      <xdr:nvSpPr>
        <xdr:cNvPr id="157" name="156 CuadroTexto"/>
        <xdr:cNvSpPr txBox="1"/>
      </xdr:nvSpPr>
      <xdr:spPr>
        <a:xfrm>
          <a:off x="3924300" y="2830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155</xdr:row>
      <xdr:rowOff>0</xdr:rowOff>
    </xdr:from>
    <xdr:ext cx="184731" cy="264560"/>
    <xdr:sp macro="" textlink="">
      <xdr:nvSpPr>
        <xdr:cNvPr id="158" name="157 CuadroTexto"/>
        <xdr:cNvSpPr txBox="1"/>
      </xdr:nvSpPr>
      <xdr:spPr>
        <a:xfrm>
          <a:off x="3924300" y="2848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156</xdr:row>
      <xdr:rowOff>0</xdr:rowOff>
    </xdr:from>
    <xdr:ext cx="184731" cy="264560"/>
    <xdr:sp macro="" textlink="">
      <xdr:nvSpPr>
        <xdr:cNvPr id="159" name="158 CuadroTexto"/>
        <xdr:cNvSpPr txBox="1"/>
      </xdr:nvSpPr>
      <xdr:spPr>
        <a:xfrm>
          <a:off x="3924300" y="286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157</xdr:row>
      <xdr:rowOff>0</xdr:rowOff>
    </xdr:from>
    <xdr:ext cx="184731" cy="264560"/>
    <xdr:sp macro="" textlink="">
      <xdr:nvSpPr>
        <xdr:cNvPr id="160" name="159 CuadroTexto"/>
        <xdr:cNvSpPr txBox="1"/>
      </xdr:nvSpPr>
      <xdr:spPr>
        <a:xfrm>
          <a:off x="3924300"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158</xdr:row>
      <xdr:rowOff>0</xdr:rowOff>
    </xdr:from>
    <xdr:ext cx="184731" cy="264560"/>
    <xdr:sp macro="" textlink="">
      <xdr:nvSpPr>
        <xdr:cNvPr id="161" name="160 CuadroTexto"/>
        <xdr:cNvSpPr txBox="1"/>
      </xdr:nvSpPr>
      <xdr:spPr>
        <a:xfrm>
          <a:off x="3924300" y="290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159</xdr:row>
      <xdr:rowOff>0</xdr:rowOff>
    </xdr:from>
    <xdr:ext cx="184731" cy="264560"/>
    <xdr:sp macro="" textlink="">
      <xdr:nvSpPr>
        <xdr:cNvPr id="162" name="161 CuadroTexto"/>
        <xdr:cNvSpPr txBox="1"/>
      </xdr:nvSpPr>
      <xdr:spPr>
        <a:xfrm>
          <a:off x="3924300" y="2921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160</xdr:row>
      <xdr:rowOff>0</xdr:rowOff>
    </xdr:from>
    <xdr:ext cx="184731" cy="264560"/>
    <xdr:sp macro="" textlink="">
      <xdr:nvSpPr>
        <xdr:cNvPr id="163" name="162 CuadroTexto"/>
        <xdr:cNvSpPr txBox="1"/>
      </xdr:nvSpPr>
      <xdr:spPr>
        <a:xfrm>
          <a:off x="3924300" y="2939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161</xdr:row>
      <xdr:rowOff>0</xdr:rowOff>
    </xdr:from>
    <xdr:ext cx="184731" cy="264560"/>
    <xdr:sp macro="" textlink="">
      <xdr:nvSpPr>
        <xdr:cNvPr id="164" name="163 CuadroTexto"/>
        <xdr:cNvSpPr txBox="1"/>
      </xdr:nvSpPr>
      <xdr:spPr>
        <a:xfrm>
          <a:off x="3924300" y="295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162</xdr:row>
      <xdr:rowOff>0</xdr:rowOff>
    </xdr:from>
    <xdr:ext cx="184731" cy="264560"/>
    <xdr:sp macro="" textlink="">
      <xdr:nvSpPr>
        <xdr:cNvPr id="165" name="164 CuadroTexto"/>
        <xdr:cNvSpPr txBox="1"/>
      </xdr:nvSpPr>
      <xdr:spPr>
        <a:xfrm>
          <a:off x="392430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163</xdr:row>
      <xdr:rowOff>0</xdr:rowOff>
    </xdr:from>
    <xdr:ext cx="184731" cy="264560"/>
    <xdr:sp macro="" textlink="">
      <xdr:nvSpPr>
        <xdr:cNvPr id="166" name="165 CuadroTexto"/>
        <xdr:cNvSpPr txBox="1"/>
      </xdr:nvSpPr>
      <xdr:spPr>
        <a:xfrm>
          <a:off x="3924300" y="2993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164</xdr:row>
      <xdr:rowOff>0</xdr:rowOff>
    </xdr:from>
    <xdr:ext cx="184731" cy="264560"/>
    <xdr:sp macro="" textlink="">
      <xdr:nvSpPr>
        <xdr:cNvPr id="167" name="166 CuadroTexto"/>
        <xdr:cNvSpPr txBox="1"/>
      </xdr:nvSpPr>
      <xdr:spPr>
        <a:xfrm>
          <a:off x="3924300" y="3011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165</xdr:row>
      <xdr:rowOff>0</xdr:rowOff>
    </xdr:from>
    <xdr:ext cx="184731" cy="264560"/>
    <xdr:sp macro="" textlink="">
      <xdr:nvSpPr>
        <xdr:cNvPr id="168" name="167 CuadroTexto"/>
        <xdr:cNvSpPr txBox="1"/>
      </xdr:nvSpPr>
      <xdr:spPr>
        <a:xfrm>
          <a:off x="39243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166</xdr:row>
      <xdr:rowOff>0</xdr:rowOff>
    </xdr:from>
    <xdr:ext cx="184731" cy="264560"/>
    <xdr:sp macro="" textlink="">
      <xdr:nvSpPr>
        <xdr:cNvPr id="169" name="168 CuadroTexto"/>
        <xdr:cNvSpPr txBox="1"/>
      </xdr:nvSpPr>
      <xdr:spPr>
        <a:xfrm>
          <a:off x="39243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167</xdr:row>
      <xdr:rowOff>0</xdr:rowOff>
    </xdr:from>
    <xdr:ext cx="184731" cy="264560"/>
    <xdr:sp macro="" textlink="">
      <xdr:nvSpPr>
        <xdr:cNvPr id="170" name="169 CuadroTexto"/>
        <xdr:cNvSpPr txBox="1"/>
      </xdr:nvSpPr>
      <xdr:spPr>
        <a:xfrm>
          <a:off x="392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168</xdr:row>
      <xdr:rowOff>0</xdr:rowOff>
    </xdr:from>
    <xdr:ext cx="184731" cy="264560"/>
    <xdr:sp macro="" textlink="">
      <xdr:nvSpPr>
        <xdr:cNvPr id="171" name="170 CuadroTexto"/>
        <xdr:cNvSpPr txBox="1"/>
      </xdr:nvSpPr>
      <xdr:spPr>
        <a:xfrm>
          <a:off x="39243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169</xdr:row>
      <xdr:rowOff>0</xdr:rowOff>
    </xdr:from>
    <xdr:ext cx="184731" cy="264560"/>
    <xdr:sp macro="" textlink="">
      <xdr:nvSpPr>
        <xdr:cNvPr id="172" name="171 CuadroTexto"/>
        <xdr:cNvSpPr txBox="1"/>
      </xdr:nvSpPr>
      <xdr:spPr>
        <a:xfrm>
          <a:off x="39243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170</xdr:row>
      <xdr:rowOff>0</xdr:rowOff>
    </xdr:from>
    <xdr:ext cx="184731" cy="264560"/>
    <xdr:sp macro="" textlink="">
      <xdr:nvSpPr>
        <xdr:cNvPr id="173" name="172 CuadroTexto"/>
        <xdr:cNvSpPr txBox="1"/>
      </xdr:nvSpPr>
      <xdr:spPr>
        <a:xfrm>
          <a:off x="3924300" y="3120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171</xdr:row>
      <xdr:rowOff>0</xdr:rowOff>
    </xdr:from>
    <xdr:ext cx="184731" cy="264560"/>
    <xdr:sp macro="" textlink="">
      <xdr:nvSpPr>
        <xdr:cNvPr id="174" name="173 CuadroTexto"/>
        <xdr:cNvSpPr txBox="1"/>
      </xdr:nvSpPr>
      <xdr:spPr>
        <a:xfrm>
          <a:off x="392430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172</xdr:row>
      <xdr:rowOff>0</xdr:rowOff>
    </xdr:from>
    <xdr:ext cx="184731" cy="264560"/>
    <xdr:sp macro="" textlink="">
      <xdr:nvSpPr>
        <xdr:cNvPr id="175" name="174 CuadroTexto"/>
        <xdr:cNvSpPr txBox="1"/>
      </xdr:nvSpPr>
      <xdr:spPr>
        <a:xfrm>
          <a:off x="3924300"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173</xdr:row>
      <xdr:rowOff>0</xdr:rowOff>
    </xdr:from>
    <xdr:ext cx="184731" cy="264560"/>
    <xdr:sp macro="" textlink="">
      <xdr:nvSpPr>
        <xdr:cNvPr id="176" name="175 CuadroTexto"/>
        <xdr:cNvSpPr txBox="1"/>
      </xdr:nvSpPr>
      <xdr:spPr>
        <a:xfrm>
          <a:off x="3924300" y="3174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174</xdr:row>
      <xdr:rowOff>0</xdr:rowOff>
    </xdr:from>
    <xdr:ext cx="184731" cy="264560"/>
    <xdr:sp macro="" textlink="">
      <xdr:nvSpPr>
        <xdr:cNvPr id="177" name="176 CuadroTexto"/>
        <xdr:cNvSpPr txBox="1"/>
      </xdr:nvSpPr>
      <xdr:spPr>
        <a:xfrm>
          <a:off x="3924300"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175</xdr:row>
      <xdr:rowOff>0</xdr:rowOff>
    </xdr:from>
    <xdr:ext cx="184731" cy="264560"/>
    <xdr:sp macro="" textlink="">
      <xdr:nvSpPr>
        <xdr:cNvPr id="178" name="177 CuadroTexto"/>
        <xdr:cNvSpPr txBox="1"/>
      </xdr:nvSpPr>
      <xdr:spPr>
        <a:xfrm>
          <a:off x="3924300" y="321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176</xdr:row>
      <xdr:rowOff>0</xdr:rowOff>
    </xdr:from>
    <xdr:ext cx="184731" cy="264560"/>
    <xdr:sp macro="" textlink="">
      <xdr:nvSpPr>
        <xdr:cNvPr id="179" name="178 CuadroTexto"/>
        <xdr:cNvSpPr txBox="1"/>
      </xdr:nvSpPr>
      <xdr:spPr>
        <a:xfrm>
          <a:off x="3924300"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177</xdr:row>
      <xdr:rowOff>0</xdr:rowOff>
    </xdr:from>
    <xdr:ext cx="184731" cy="264560"/>
    <xdr:sp macro="" textlink="">
      <xdr:nvSpPr>
        <xdr:cNvPr id="180" name="179 CuadroTexto"/>
        <xdr:cNvSpPr txBox="1"/>
      </xdr:nvSpPr>
      <xdr:spPr>
        <a:xfrm>
          <a:off x="3924300"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178</xdr:row>
      <xdr:rowOff>0</xdr:rowOff>
    </xdr:from>
    <xdr:ext cx="184731" cy="264560"/>
    <xdr:sp macro="" textlink="">
      <xdr:nvSpPr>
        <xdr:cNvPr id="181" name="180 CuadroTexto"/>
        <xdr:cNvSpPr txBox="1"/>
      </xdr:nvSpPr>
      <xdr:spPr>
        <a:xfrm>
          <a:off x="3924300" y="3265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179</xdr:row>
      <xdr:rowOff>0</xdr:rowOff>
    </xdr:from>
    <xdr:ext cx="184731" cy="264560"/>
    <xdr:sp macro="" textlink="">
      <xdr:nvSpPr>
        <xdr:cNvPr id="182" name="181 CuadroTexto"/>
        <xdr:cNvSpPr txBox="1"/>
      </xdr:nvSpPr>
      <xdr:spPr>
        <a:xfrm>
          <a:off x="3924300" y="328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180</xdr:row>
      <xdr:rowOff>0</xdr:rowOff>
    </xdr:from>
    <xdr:ext cx="184731" cy="264560"/>
    <xdr:sp macro="" textlink="">
      <xdr:nvSpPr>
        <xdr:cNvPr id="183" name="182 CuadroTexto"/>
        <xdr:cNvSpPr txBox="1"/>
      </xdr:nvSpPr>
      <xdr:spPr>
        <a:xfrm>
          <a:off x="39243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182</xdr:row>
      <xdr:rowOff>0</xdr:rowOff>
    </xdr:from>
    <xdr:ext cx="184731" cy="264560"/>
    <xdr:sp macro="" textlink="">
      <xdr:nvSpPr>
        <xdr:cNvPr id="184" name="183 CuadroTexto"/>
        <xdr:cNvSpPr txBox="1"/>
      </xdr:nvSpPr>
      <xdr:spPr>
        <a:xfrm>
          <a:off x="39243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183</xdr:row>
      <xdr:rowOff>0</xdr:rowOff>
    </xdr:from>
    <xdr:ext cx="184731" cy="264560"/>
    <xdr:sp macro="" textlink="">
      <xdr:nvSpPr>
        <xdr:cNvPr id="185" name="184 CuadroTexto"/>
        <xdr:cNvSpPr txBox="1"/>
      </xdr:nvSpPr>
      <xdr:spPr>
        <a:xfrm>
          <a:off x="39243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184</xdr:row>
      <xdr:rowOff>0</xdr:rowOff>
    </xdr:from>
    <xdr:ext cx="184731" cy="264560"/>
    <xdr:sp macro="" textlink="">
      <xdr:nvSpPr>
        <xdr:cNvPr id="186" name="185 CuadroTexto"/>
        <xdr:cNvSpPr txBox="1"/>
      </xdr:nvSpPr>
      <xdr:spPr>
        <a:xfrm>
          <a:off x="3924300" y="3373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185</xdr:row>
      <xdr:rowOff>0</xdr:rowOff>
    </xdr:from>
    <xdr:ext cx="184731" cy="264560"/>
    <xdr:sp macro="" textlink="">
      <xdr:nvSpPr>
        <xdr:cNvPr id="187" name="186 CuadroTexto"/>
        <xdr:cNvSpPr txBox="1"/>
      </xdr:nvSpPr>
      <xdr:spPr>
        <a:xfrm>
          <a:off x="3924300"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186</xdr:row>
      <xdr:rowOff>0</xdr:rowOff>
    </xdr:from>
    <xdr:ext cx="184731" cy="264560"/>
    <xdr:sp macro="" textlink="">
      <xdr:nvSpPr>
        <xdr:cNvPr id="188" name="187 CuadroTexto"/>
        <xdr:cNvSpPr txBox="1"/>
      </xdr:nvSpPr>
      <xdr:spPr>
        <a:xfrm>
          <a:off x="3924300" y="340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188</xdr:row>
      <xdr:rowOff>0</xdr:rowOff>
    </xdr:from>
    <xdr:ext cx="184731" cy="264560"/>
    <xdr:sp macro="" textlink="">
      <xdr:nvSpPr>
        <xdr:cNvPr id="189" name="188 CuadroTexto"/>
        <xdr:cNvSpPr txBox="1"/>
      </xdr:nvSpPr>
      <xdr:spPr>
        <a:xfrm>
          <a:off x="3924300" y="344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189</xdr:row>
      <xdr:rowOff>0</xdr:rowOff>
    </xdr:from>
    <xdr:ext cx="184731" cy="264560"/>
    <xdr:sp macro="" textlink="">
      <xdr:nvSpPr>
        <xdr:cNvPr id="190" name="189 CuadroTexto"/>
        <xdr:cNvSpPr txBox="1"/>
      </xdr:nvSpPr>
      <xdr:spPr>
        <a:xfrm>
          <a:off x="3924300" y="346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191</xdr:row>
      <xdr:rowOff>0</xdr:rowOff>
    </xdr:from>
    <xdr:ext cx="184731" cy="264560"/>
    <xdr:sp macro="" textlink="">
      <xdr:nvSpPr>
        <xdr:cNvPr id="191" name="190 CuadroTexto"/>
        <xdr:cNvSpPr txBox="1"/>
      </xdr:nvSpPr>
      <xdr:spPr>
        <a:xfrm>
          <a:off x="39243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192</xdr:row>
      <xdr:rowOff>0</xdr:rowOff>
    </xdr:from>
    <xdr:ext cx="184731" cy="264560"/>
    <xdr:sp macro="" textlink="">
      <xdr:nvSpPr>
        <xdr:cNvPr id="192" name="191 CuadroTexto"/>
        <xdr:cNvSpPr txBox="1"/>
      </xdr:nvSpPr>
      <xdr:spPr>
        <a:xfrm>
          <a:off x="3924300" y="351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193</xdr:row>
      <xdr:rowOff>0</xdr:rowOff>
    </xdr:from>
    <xdr:ext cx="184731" cy="264560"/>
    <xdr:sp macro="" textlink="">
      <xdr:nvSpPr>
        <xdr:cNvPr id="193" name="192 CuadroTexto"/>
        <xdr:cNvSpPr txBox="1"/>
      </xdr:nvSpPr>
      <xdr:spPr>
        <a:xfrm>
          <a:off x="3924300"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194</xdr:row>
      <xdr:rowOff>0</xdr:rowOff>
    </xdr:from>
    <xdr:ext cx="184731" cy="264560"/>
    <xdr:sp macro="" textlink="">
      <xdr:nvSpPr>
        <xdr:cNvPr id="194" name="193 CuadroTexto"/>
        <xdr:cNvSpPr txBox="1"/>
      </xdr:nvSpPr>
      <xdr:spPr>
        <a:xfrm>
          <a:off x="3924300" y="355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195</xdr:row>
      <xdr:rowOff>0</xdr:rowOff>
    </xdr:from>
    <xdr:ext cx="184731" cy="264560"/>
    <xdr:sp macro="" textlink="">
      <xdr:nvSpPr>
        <xdr:cNvPr id="195" name="194 CuadroTexto"/>
        <xdr:cNvSpPr txBox="1"/>
      </xdr:nvSpPr>
      <xdr:spPr>
        <a:xfrm>
          <a:off x="3924300" y="3572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196</xdr:row>
      <xdr:rowOff>0</xdr:rowOff>
    </xdr:from>
    <xdr:ext cx="184731" cy="264560"/>
    <xdr:sp macro="" textlink="">
      <xdr:nvSpPr>
        <xdr:cNvPr id="196" name="195 CuadroTexto"/>
        <xdr:cNvSpPr txBox="1"/>
      </xdr:nvSpPr>
      <xdr:spPr>
        <a:xfrm>
          <a:off x="3924300" y="359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197</xdr:row>
      <xdr:rowOff>0</xdr:rowOff>
    </xdr:from>
    <xdr:ext cx="184731" cy="264560"/>
    <xdr:sp macro="" textlink="">
      <xdr:nvSpPr>
        <xdr:cNvPr id="197" name="196 CuadroTexto"/>
        <xdr:cNvSpPr txBox="1"/>
      </xdr:nvSpPr>
      <xdr:spPr>
        <a:xfrm>
          <a:off x="3924300" y="3609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198</xdr:row>
      <xdr:rowOff>0</xdr:rowOff>
    </xdr:from>
    <xdr:ext cx="184731" cy="264560"/>
    <xdr:sp macro="" textlink="">
      <xdr:nvSpPr>
        <xdr:cNvPr id="198" name="197 CuadroTexto"/>
        <xdr:cNvSpPr txBox="1"/>
      </xdr:nvSpPr>
      <xdr:spPr>
        <a:xfrm>
          <a:off x="3924300" y="3627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199</xdr:row>
      <xdr:rowOff>0</xdr:rowOff>
    </xdr:from>
    <xdr:ext cx="184731" cy="264560"/>
    <xdr:sp macro="" textlink="">
      <xdr:nvSpPr>
        <xdr:cNvPr id="199" name="198 CuadroTexto"/>
        <xdr:cNvSpPr txBox="1"/>
      </xdr:nvSpPr>
      <xdr:spPr>
        <a:xfrm>
          <a:off x="3924300" y="364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200</xdr:row>
      <xdr:rowOff>0</xdr:rowOff>
    </xdr:from>
    <xdr:ext cx="184731" cy="264560"/>
    <xdr:sp macro="" textlink="">
      <xdr:nvSpPr>
        <xdr:cNvPr id="200" name="199 CuadroTexto"/>
        <xdr:cNvSpPr txBox="1"/>
      </xdr:nvSpPr>
      <xdr:spPr>
        <a:xfrm>
          <a:off x="3924300" y="366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201</xdr:row>
      <xdr:rowOff>0</xdr:rowOff>
    </xdr:from>
    <xdr:ext cx="184731" cy="264560"/>
    <xdr:sp macro="" textlink="">
      <xdr:nvSpPr>
        <xdr:cNvPr id="201" name="200 CuadroTexto"/>
        <xdr:cNvSpPr txBox="1"/>
      </xdr:nvSpPr>
      <xdr:spPr>
        <a:xfrm>
          <a:off x="3924300" y="3681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202</xdr:row>
      <xdr:rowOff>0</xdr:rowOff>
    </xdr:from>
    <xdr:ext cx="184731" cy="264560"/>
    <xdr:sp macro="" textlink="">
      <xdr:nvSpPr>
        <xdr:cNvPr id="202" name="201 CuadroTexto"/>
        <xdr:cNvSpPr txBox="1"/>
      </xdr:nvSpPr>
      <xdr:spPr>
        <a:xfrm>
          <a:off x="3924300" y="3699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52</xdr:row>
      <xdr:rowOff>0</xdr:rowOff>
    </xdr:from>
    <xdr:ext cx="184731" cy="264560"/>
    <xdr:sp macro="" textlink="">
      <xdr:nvSpPr>
        <xdr:cNvPr id="203" name="202 CuadroTexto"/>
        <xdr:cNvSpPr txBox="1"/>
      </xdr:nvSpPr>
      <xdr:spPr>
        <a:xfrm>
          <a:off x="3924300" y="984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91</xdr:row>
      <xdr:rowOff>0</xdr:rowOff>
    </xdr:from>
    <xdr:ext cx="184731" cy="264560"/>
    <xdr:sp macro="" textlink="">
      <xdr:nvSpPr>
        <xdr:cNvPr id="204" name="203 CuadroTexto"/>
        <xdr:cNvSpPr txBox="1"/>
      </xdr:nvSpPr>
      <xdr:spPr>
        <a:xfrm>
          <a:off x="39243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180</xdr:row>
      <xdr:rowOff>0</xdr:rowOff>
    </xdr:from>
    <xdr:ext cx="184731" cy="264560"/>
    <xdr:sp macro="" textlink="">
      <xdr:nvSpPr>
        <xdr:cNvPr id="205" name="204 CuadroTexto"/>
        <xdr:cNvSpPr txBox="1"/>
      </xdr:nvSpPr>
      <xdr:spPr>
        <a:xfrm>
          <a:off x="39243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181</xdr:row>
      <xdr:rowOff>0</xdr:rowOff>
    </xdr:from>
    <xdr:ext cx="184731" cy="264560"/>
    <xdr:sp macro="" textlink="">
      <xdr:nvSpPr>
        <xdr:cNvPr id="206" name="205 CuadroTexto"/>
        <xdr:cNvSpPr txBox="1"/>
      </xdr:nvSpPr>
      <xdr:spPr>
        <a:xfrm>
          <a:off x="3924300"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181</xdr:row>
      <xdr:rowOff>0</xdr:rowOff>
    </xdr:from>
    <xdr:ext cx="184731" cy="264560"/>
    <xdr:sp macro="" textlink="">
      <xdr:nvSpPr>
        <xdr:cNvPr id="207" name="206 CuadroTexto"/>
        <xdr:cNvSpPr txBox="1"/>
      </xdr:nvSpPr>
      <xdr:spPr>
        <a:xfrm>
          <a:off x="3924300"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182</xdr:row>
      <xdr:rowOff>0</xdr:rowOff>
    </xdr:from>
    <xdr:ext cx="184731" cy="264560"/>
    <xdr:sp macro="" textlink="">
      <xdr:nvSpPr>
        <xdr:cNvPr id="208" name="207 CuadroTexto"/>
        <xdr:cNvSpPr txBox="1"/>
      </xdr:nvSpPr>
      <xdr:spPr>
        <a:xfrm>
          <a:off x="39243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182</xdr:row>
      <xdr:rowOff>0</xdr:rowOff>
    </xdr:from>
    <xdr:ext cx="184731" cy="264560"/>
    <xdr:sp macro="" textlink="">
      <xdr:nvSpPr>
        <xdr:cNvPr id="209" name="208 CuadroTexto"/>
        <xdr:cNvSpPr txBox="1"/>
      </xdr:nvSpPr>
      <xdr:spPr>
        <a:xfrm>
          <a:off x="39243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182</xdr:row>
      <xdr:rowOff>0</xdr:rowOff>
    </xdr:from>
    <xdr:ext cx="184731" cy="264560"/>
    <xdr:sp macro="" textlink="">
      <xdr:nvSpPr>
        <xdr:cNvPr id="210" name="209 CuadroTexto"/>
        <xdr:cNvSpPr txBox="1"/>
      </xdr:nvSpPr>
      <xdr:spPr>
        <a:xfrm>
          <a:off x="39243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183</xdr:row>
      <xdr:rowOff>0</xdr:rowOff>
    </xdr:from>
    <xdr:ext cx="184731" cy="264560"/>
    <xdr:sp macro="" textlink="">
      <xdr:nvSpPr>
        <xdr:cNvPr id="211" name="210 CuadroTexto"/>
        <xdr:cNvSpPr txBox="1"/>
      </xdr:nvSpPr>
      <xdr:spPr>
        <a:xfrm>
          <a:off x="39243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183</xdr:row>
      <xdr:rowOff>0</xdr:rowOff>
    </xdr:from>
    <xdr:ext cx="184731" cy="264560"/>
    <xdr:sp macro="" textlink="">
      <xdr:nvSpPr>
        <xdr:cNvPr id="212" name="211 CuadroTexto"/>
        <xdr:cNvSpPr txBox="1"/>
      </xdr:nvSpPr>
      <xdr:spPr>
        <a:xfrm>
          <a:off x="39243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183</xdr:row>
      <xdr:rowOff>0</xdr:rowOff>
    </xdr:from>
    <xdr:ext cx="184731" cy="264560"/>
    <xdr:sp macro="" textlink="">
      <xdr:nvSpPr>
        <xdr:cNvPr id="213" name="212 CuadroTexto"/>
        <xdr:cNvSpPr txBox="1"/>
      </xdr:nvSpPr>
      <xdr:spPr>
        <a:xfrm>
          <a:off x="39243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184</xdr:row>
      <xdr:rowOff>0</xdr:rowOff>
    </xdr:from>
    <xdr:ext cx="184731" cy="264560"/>
    <xdr:sp macro="" textlink="">
      <xdr:nvSpPr>
        <xdr:cNvPr id="214" name="213 CuadroTexto"/>
        <xdr:cNvSpPr txBox="1"/>
      </xdr:nvSpPr>
      <xdr:spPr>
        <a:xfrm>
          <a:off x="3924300" y="3373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184</xdr:row>
      <xdr:rowOff>0</xdr:rowOff>
    </xdr:from>
    <xdr:ext cx="184731" cy="264560"/>
    <xdr:sp macro="" textlink="">
      <xdr:nvSpPr>
        <xdr:cNvPr id="215" name="214 CuadroTexto"/>
        <xdr:cNvSpPr txBox="1"/>
      </xdr:nvSpPr>
      <xdr:spPr>
        <a:xfrm>
          <a:off x="3924300" y="3373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184</xdr:row>
      <xdr:rowOff>0</xdr:rowOff>
    </xdr:from>
    <xdr:ext cx="184731" cy="264560"/>
    <xdr:sp macro="" textlink="">
      <xdr:nvSpPr>
        <xdr:cNvPr id="216" name="215 CuadroTexto"/>
        <xdr:cNvSpPr txBox="1"/>
      </xdr:nvSpPr>
      <xdr:spPr>
        <a:xfrm>
          <a:off x="3924300" y="3373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185</xdr:row>
      <xdr:rowOff>0</xdr:rowOff>
    </xdr:from>
    <xdr:ext cx="184731" cy="264560"/>
    <xdr:sp macro="" textlink="">
      <xdr:nvSpPr>
        <xdr:cNvPr id="217" name="216 CuadroTexto"/>
        <xdr:cNvSpPr txBox="1"/>
      </xdr:nvSpPr>
      <xdr:spPr>
        <a:xfrm>
          <a:off x="3924300"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185</xdr:row>
      <xdr:rowOff>0</xdr:rowOff>
    </xdr:from>
    <xdr:ext cx="184731" cy="264560"/>
    <xdr:sp macro="" textlink="">
      <xdr:nvSpPr>
        <xdr:cNvPr id="218" name="217 CuadroTexto"/>
        <xdr:cNvSpPr txBox="1"/>
      </xdr:nvSpPr>
      <xdr:spPr>
        <a:xfrm>
          <a:off x="3924300"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185</xdr:row>
      <xdr:rowOff>0</xdr:rowOff>
    </xdr:from>
    <xdr:ext cx="184731" cy="264560"/>
    <xdr:sp macro="" textlink="">
      <xdr:nvSpPr>
        <xdr:cNvPr id="219" name="218 CuadroTexto"/>
        <xdr:cNvSpPr txBox="1"/>
      </xdr:nvSpPr>
      <xdr:spPr>
        <a:xfrm>
          <a:off x="3924300"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186</xdr:row>
      <xdr:rowOff>0</xdr:rowOff>
    </xdr:from>
    <xdr:ext cx="184731" cy="264560"/>
    <xdr:sp macro="" textlink="">
      <xdr:nvSpPr>
        <xdr:cNvPr id="220" name="219 CuadroTexto"/>
        <xdr:cNvSpPr txBox="1"/>
      </xdr:nvSpPr>
      <xdr:spPr>
        <a:xfrm>
          <a:off x="3924300" y="340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186</xdr:row>
      <xdr:rowOff>0</xdr:rowOff>
    </xdr:from>
    <xdr:ext cx="184731" cy="264560"/>
    <xdr:sp macro="" textlink="">
      <xdr:nvSpPr>
        <xdr:cNvPr id="221" name="220 CuadroTexto"/>
        <xdr:cNvSpPr txBox="1"/>
      </xdr:nvSpPr>
      <xdr:spPr>
        <a:xfrm>
          <a:off x="3924300" y="340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186</xdr:row>
      <xdr:rowOff>0</xdr:rowOff>
    </xdr:from>
    <xdr:ext cx="184731" cy="264560"/>
    <xdr:sp macro="" textlink="">
      <xdr:nvSpPr>
        <xdr:cNvPr id="222" name="221 CuadroTexto"/>
        <xdr:cNvSpPr txBox="1"/>
      </xdr:nvSpPr>
      <xdr:spPr>
        <a:xfrm>
          <a:off x="3924300" y="340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187</xdr:row>
      <xdr:rowOff>0</xdr:rowOff>
    </xdr:from>
    <xdr:ext cx="184731" cy="264560"/>
    <xdr:sp macro="" textlink="">
      <xdr:nvSpPr>
        <xdr:cNvPr id="223" name="222 CuadroTexto"/>
        <xdr:cNvSpPr txBox="1"/>
      </xdr:nvSpPr>
      <xdr:spPr>
        <a:xfrm>
          <a:off x="3924300" y="342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187</xdr:row>
      <xdr:rowOff>0</xdr:rowOff>
    </xdr:from>
    <xdr:ext cx="184731" cy="264560"/>
    <xdr:sp macro="" textlink="">
      <xdr:nvSpPr>
        <xdr:cNvPr id="224" name="223 CuadroTexto"/>
        <xdr:cNvSpPr txBox="1"/>
      </xdr:nvSpPr>
      <xdr:spPr>
        <a:xfrm>
          <a:off x="3924300" y="342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187</xdr:row>
      <xdr:rowOff>0</xdr:rowOff>
    </xdr:from>
    <xdr:ext cx="184731" cy="264560"/>
    <xdr:sp macro="" textlink="">
      <xdr:nvSpPr>
        <xdr:cNvPr id="225" name="224 CuadroTexto"/>
        <xdr:cNvSpPr txBox="1"/>
      </xdr:nvSpPr>
      <xdr:spPr>
        <a:xfrm>
          <a:off x="3924300" y="342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188</xdr:row>
      <xdr:rowOff>0</xdr:rowOff>
    </xdr:from>
    <xdr:ext cx="184731" cy="264560"/>
    <xdr:sp macro="" textlink="">
      <xdr:nvSpPr>
        <xdr:cNvPr id="226" name="225 CuadroTexto"/>
        <xdr:cNvSpPr txBox="1"/>
      </xdr:nvSpPr>
      <xdr:spPr>
        <a:xfrm>
          <a:off x="3924300" y="344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188</xdr:row>
      <xdr:rowOff>0</xdr:rowOff>
    </xdr:from>
    <xdr:ext cx="184731" cy="264560"/>
    <xdr:sp macro="" textlink="">
      <xdr:nvSpPr>
        <xdr:cNvPr id="227" name="226 CuadroTexto"/>
        <xdr:cNvSpPr txBox="1"/>
      </xdr:nvSpPr>
      <xdr:spPr>
        <a:xfrm>
          <a:off x="3924300" y="344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188</xdr:row>
      <xdr:rowOff>0</xdr:rowOff>
    </xdr:from>
    <xdr:ext cx="184731" cy="264560"/>
    <xdr:sp macro="" textlink="">
      <xdr:nvSpPr>
        <xdr:cNvPr id="228" name="227 CuadroTexto"/>
        <xdr:cNvSpPr txBox="1"/>
      </xdr:nvSpPr>
      <xdr:spPr>
        <a:xfrm>
          <a:off x="3924300" y="344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189</xdr:row>
      <xdr:rowOff>0</xdr:rowOff>
    </xdr:from>
    <xdr:ext cx="184731" cy="264560"/>
    <xdr:sp macro="" textlink="">
      <xdr:nvSpPr>
        <xdr:cNvPr id="229" name="228 CuadroTexto"/>
        <xdr:cNvSpPr txBox="1"/>
      </xdr:nvSpPr>
      <xdr:spPr>
        <a:xfrm>
          <a:off x="3924300" y="346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189</xdr:row>
      <xdr:rowOff>0</xdr:rowOff>
    </xdr:from>
    <xdr:ext cx="184731" cy="264560"/>
    <xdr:sp macro="" textlink="">
      <xdr:nvSpPr>
        <xdr:cNvPr id="230" name="229 CuadroTexto"/>
        <xdr:cNvSpPr txBox="1"/>
      </xdr:nvSpPr>
      <xdr:spPr>
        <a:xfrm>
          <a:off x="3924300" y="346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189</xdr:row>
      <xdr:rowOff>0</xdr:rowOff>
    </xdr:from>
    <xdr:ext cx="184731" cy="264560"/>
    <xdr:sp macro="" textlink="">
      <xdr:nvSpPr>
        <xdr:cNvPr id="231" name="230 CuadroTexto"/>
        <xdr:cNvSpPr txBox="1"/>
      </xdr:nvSpPr>
      <xdr:spPr>
        <a:xfrm>
          <a:off x="3924300" y="346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190</xdr:row>
      <xdr:rowOff>0</xdr:rowOff>
    </xdr:from>
    <xdr:ext cx="184731" cy="264560"/>
    <xdr:sp macro="" textlink="">
      <xdr:nvSpPr>
        <xdr:cNvPr id="232" name="231 CuadroTexto"/>
        <xdr:cNvSpPr txBox="1"/>
      </xdr:nvSpPr>
      <xdr:spPr>
        <a:xfrm>
          <a:off x="39243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190</xdr:row>
      <xdr:rowOff>0</xdr:rowOff>
    </xdr:from>
    <xdr:ext cx="184731" cy="264560"/>
    <xdr:sp macro="" textlink="">
      <xdr:nvSpPr>
        <xdr:cNvPr id="233" name="232 CuadroTexto"/>
        <xdr:cNvSpPr txBox="1"/>
      </xdr:nvSpPr>
      <xdr:spPr>
        <a:xfrm>
          <a:off x="39243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xdr:row>
      <xdr:rowOff>0</xdr:rowOff>
    </xdr:from>
    <xdr:ext cx="184731" cy="264560"/>
    <xdr:sp macro="" textlink="">
      <xdr:nvSpPr>
        <xdr:cNvPr id="2" name="1 CuadroTexto"/>
        <xdr:cNvSpPr txBox="1"/>
      </xdr:nvSpPr>
      <xdr:spPr>
        <a:xfrm>
          <a:off x="127635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7</xdr:row>
      <xdr:rowOff>0</xdr:rowOff>
    </xdr:from>
    <xdr:ext cx="184731" cy="264560"/>
    <xdr:sp macro="" textlink="">
      <xdr:nvSpPr>
        <xdr:cNvPr id="3" name="2 CuadroTexto"/>
        <xdr:cNvSpPr txBox="1"/>
      </xdr:nvSpPr>
      <xdr:spPr>
        <a:xfrm>
          <a:off x="1276350"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5</xdr:row>
      <xdr:rowOff>142875</xdr:rowOff>
    </xdr:from>
    <xdr:ext cx="184731" cy="264560"/>
    <xdr:sp macro="" textlink="">
      <xdr:nvSpPr>
        <xdr:cNvPr id="4" name="3 CuadroTexto"/>
        <xdr:cNvSpPr txBox="1"/>
      </xdr:nvSpPr>
      <xdr:spPr>
        <a:xfrm>
          <a:off x="12763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64</xdr:row>
      <xdr:rowOff>0</xdr:rowOff>
    </xdr:from>
    <xdr:ext cx="184731" cy="264560"/>
    <xdr:sp macro="" textlink="">
      <xdr:nvSpPr>
        <xdr:cNvPr id="2" name="1 CuadroTexto"/>
        <xdr:cNvSpPr txBox="1"/>
      </xdr:nvSpPr>
      <xdr:spPr>
        <a:xfrm>
          <a:off x="353377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64</xdr:row>
      <xdr:rowOff>0</xdr:rowOff>
    </xdr:from>
    <xdr:ext cx="184731" cy="264560"/>
    <xdr:sp macro="" textlink="">
      <xdr:nvSpPr>
        <xdr:cNvPr id="3" name="2 CuadroTexto"/>
        <xdr:cNvSpPr txBox="1"/>
      </xdr:nvSpPr>
      <xdr:spPr>
        <a:xfrm>
          <a:off x="353377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81</xdr:row>
      <xdr:rowOff>0</xdr:rowOff>
    </xdr:from>
    <xdr:ext cx="184731" cy="264560"/>
    <xdr:sp macro="" textlink="">
      <xdr:nvSpPr>
        <xdr:cNvPr id="4" name="3 CuadroTexto"/>
        <xdr:cNvSpPr txBox="1"/>
      </xdr:nvSpPr>
      <xdr:spPr>
        <a:xfrm>
          <a:off x="353377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128</xdr:row>
      <xdr:rowOff>0</xdr:rowOff>
    </xdr:from>
    <xdr:ext cx="184731" cy="264560"/>
    <xdr:sp macro="" textlink="">
      <xdr:nvSpPr>
        <xdr:cNvPr id="5" name="4 CuadroTexto"/>
        <xdr:cNvSpPr txBox="1"/>
      </xdr:nvSpPr>
      <xdr:spPr>
        <a:xfrm>
          <a:off x="3533775" y="227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xdr:row>
      <xdr:rowOff>0</xdr:rowOff>
    </xdr:from>
    <xdr:ext cx="184731" cy="264560"/>
    <xdr:sp macro="" textlink="">
      <xdr:nvSpPr>
        <xdr:cNvPr id="6" name="5 CuadroTexto"/>
        <xdr:cNvSpPr txBox="1"/>
      </xdr:nvSpPr>
      <xdr:spPr>
        <a:xfrm>
          <a:off x="3533775"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142875</xdr:rowOff>
    </xdr:from>
    <xdr:ext cx="184731" cy="264560"/>
    <xdr:sp macro="" textlink="">
      <xdr:nvSpPr>
        <xdr:cNvPr id="7" name="6 CuadroTexto"/>
        <xdr:cNvSpPr txBox="1"/>
      </xdr:nvSpPr>
      <xdr:spPr>
        <a:xfrm>
          <a:off x="35337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62</xdr:row>
      <xdr:rowOff>142875</xdr:rowOff>
    </xdr:from>
    <xdr:ext cx="184731" cy="264560"/>
    <xdr:sp macro="" textlink="">
      <xdr:nvSpPr>
        <xdr:cNvPr id="8" name="7 CuadroTexto"/>
        <xdr:cNvSpPr txBox="1"/>
      </xdr:nvSpPr>
      <xdr:spPr>
        <a:xfrm>
          <a:off x="3533775"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79</xdr:row>
      <xdr:rowOff>142875</xdr:rowOff>
    </xdr:from>
    <xdr:ext cx="184731" cy="264560"/>
    <xdr:sp macro="" textlink="">
      <xdr:nvSpPr>
        <xdr:cNvPr id="9" name="8 CuadroTexto"/>
        <xdr:cNvSpPr txBox="1"/>
      </xdr:nvSpPr>
      <xdr:spPr>
        <a:xfrm>
          <a:off x="3533775" y="140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126</xdr:row>
      <xdr:rowOff>142875</xdr:rowOff>
    </xdr:from>
    <xdr:ext cx="184731" cy="264560"/>
    <xdr:sp macro="" textlink="">
      <xdr:nvSpPr>
        <xdr:cNvPr id="10" name="9 CuadroTexto"/>
        <xdr:cNvSpPr txBox="1"/>
      </xdr:nvSpPr>
      <xdr:spPr>
        <a:xfrm>
          <a:off x="3533775" y="2259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4</xdr:row>
      <xdr:rowOff>142875</xdr:rowOff>
    </xdr:from>
    <xdr:ext cx="184731" cy="264560"/>
    <xdr:sp macro="" textlink="">
      <xdr:nvSpPr>
        <xdr:cNvPr id="2" name="1 CuadroTexto"/>
        <xdr:cNvSpPr txBox="1"/>
      </xdr:nvSpPr>
      <xdr:spPr>
        <a:xfrm>
          <a:off x="219075"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1612008</xdr:colOff>
      <xdr:row>14</xdr:row>
      <xdr:rowOff>137051</xdr:rowOff>
    </xdr:from>
    <xdr:ext cx="3652808" cy="405432"/>
    <xdr:sp macro="" textlink="">
      <xdr:nvSpPr>
        <xdr:cNvPr id="2" name="1 CuadroTexto"/>
        <xdr:cNvSpPr txBox="1"/>
      </xdr:nvSpPr>
      <xdr:spPr>
        <a:xfrm rot="20074720">
          <a:off x="1812033" y="2689751"/>
          <a:ext cx="3652808" cy="4054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2000" b="1">
              <a:solidFill>
                <a:schemeClr val="accent2">
                  <a:lumMod val="75000"/>
                </a:schemeClr>
              </a:solidFill>
            </a:rPr>
            <a:t>NO  APLICA  </a:t>
          </a:r>
          <a:r>
            <a:rPr lang="es-MX" sz="2000" b="1" baseline="0">
              <a:solidFill>
                <a:schemeClr val="accent2">
                  <a:lumMod val="75000"/>
                </a:schemeClr>
              </a:solidFill>
            </a:rPr>
            <a:t>PARA  LOS  SSS</a:t>
          </a:r>
          <a:endParaRPr lang="es-MX" sz="2000" b="1">
            <a:solidFill>
              <a:schemeClr val="accent2">
                <a:lumMod val="75000"/>
              </a:schemeClr>
            </a:solidFill>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2007643</xdr:colOff>
      <xdr:row>13</xdr:row>
      <xdr:rowOff>136529</xdr:rowOff>
    </xdr:from>
    <xdr:ext cx="3451773" cy="374141"/>
    <xdr:sp macro="" textlink="">
      <xdr:nvSpPr>
        <xdr:cNvPr id="2" name="1 CuadroTexto"/>
        <xdr:cNvSpPr txBox="1"/>
      </xdr:nvSpPr>
      <xdr:spPr>
        <a:xfrm rot="20606373">
          <a:off x="2207668" y="2527304"/>
          <a:ext cx="3451773"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1800" b="1">
              <a:solidFill>
                <a:schemeClr val="accent2">
                  <a:lumMod val="75000"/>
                </a:schemeClr>
              </a:solidFill>
            </a:rPr>
            <a:t>NO APLICA</a:t>
          </a:r>
          <a:r>
            <a:rPr lang="es-MX" sz="1800" b="1" baseline="0">
              <a:solidFill>
                <a:schemeClr val="accent2">
                  <a:lumMod val="75000"/>
                </a:schemeClr>
              </a:solidFill>
            </a:rPr>
            <a:t> PARA LOS SSS</a:t>
          </a:r>
          <a:endParaRPr lang="es-MX" sz="1800" b="1">
            <a:solidFill>
              <a:schemeClr val="accent2">
                <a:lumMod val="75000"/>
              </a:schemeClr>
            </a:solidFill>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1704949</xdr:colOff>
      <xdr:row>14</xdr:row>
      <xdr:rowOff>151758</xdr:rowOff>
    </xdr:from>
    <xdr:ext cx="2706311" cy="374141"/>
    <xdr:sp macro="" textlink="">
      <xdr:nvSpPr>
        <xdr:cNvPr id="2" name="1 CuadroTexto"/>
        <xdr:cNvSpPr txBox="1"/>
      </xdr:nvSpPr>
      <xdr:spPr>
        <a:xfrm rot="19975268">
          <a:off x="2285974" y="2733033"/>
          <a:ext cx="2706311"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1800" b="1">
              <a:solidFill>
                <a:schemeClr val="accent2">
                  <a:lumMod val="75000"/>
                </a:schemeClr>
              </a:solidFill>
            </a:rPr>
            <a:t>NO APLICA</a:t>
          </a:r>
          <a:r>
            <a:rPr lang="es-MX" sz="1800" b="1" baseline="0">
              <a:solidFill>
                <a:schemeClr val="accent2">
                  <a:lumMod val="75000"/>
                </a:schemeClr>
              </a:solidFill>
            </a:rPr>
            <a:t> PARA LOS SSS</a:t>
          </a:r>
          <a:endParaRPr lang="es-MX" sz="1800" b="1">
            <a:solidFill>
              <a:schemeClr val="accent2">
                <a:lumMod val="75000"/>
              </a:schemeClr>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86001" y="76200"/>
          <a:ext cx="92106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476250</xdr:colOff>
      <xdr:row>0</xdr:row>
      <xdr:rowOff>80529</xdr:rowOff>
    </xdr:from>
    <xdr:to>
      <xdr:col>1</xdr:col>
      <xdr:colOff>480580</xdr:colOff>
      <xdr:row>3</xdr:row>
      <xdr:rowOff>280554</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476250" y="80529"/>
          <a:ext cx="766330" cy="71437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4" name="3 CuadroTexto"/>
        <xdr:cNvSpPr txBox="1"/>
      </xdr:nvSpPr>
      <xdr:spPr>
        <a:xfrm>
          <a:off x="114941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36969</xdr:colOff>
      <xdr:row>3</xdr:row>
      <xdr:rowOff>94817</xdr:rowOff>
    </xdr:from>
    <xdr:ext cx="2165593" cy="239809"/>
    <xdr:sp macro="" textlink="">
      <xdr:nvSpPr>
        <xdr:cNvPr id="5" name="4 CuadroTexto"/>
        <xdr:cNvSpPr txBox="1"/>
      </xdr:nvSpPr>
      <xdr:spPr>
        <a:xfrm>
          <a:off x="10644355" y="614362"/>
          <a:ext cx="2165593"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TERCERO DE 2015</a:t>
          </a:r>
        </a:p>
      </xdr:txBody>
    </xdr:sp>
    <xdr:clientData/>
  </xdr:oneCellAnchor>
  <xdr:oneCellAnchor>
    <xdr:from>
      <xdr:col>3</xdr:col>
      <xdr:colOff>346364</xdr:colOff>
      <xdr:row>6</xdr:row>
      <xdr:rowOff>151534</xdr:rowOff>
    </xdr:from>
    <xdr:ext cx="5762625" cy="468013"/>
    <xdr:sp macro="" textlink="">
      <xdr:nvSpPr>
        <xdr:cNvPr id="6" name="5 CuadroTexto"/>
        <xdr:cNvSpPr txBox="1"/>
      </xdr:nvSpPr>
      <xdr:spPr>
        <a:xfrm rot="21093884">
          <a:off x="2632364" y="1342159"/>
          <a:ext cx="576262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2400" b="1">
              <a:solidFill>
                <a:schemeClr val="accent2">
                  <a:lumMod val="75000"/>
                </a:schemeClr>
              </a:solidFill>
            </a:rPr>
            <a:t>SE ANEXA PDF DE ETCA-III-13</a:t>
          </a:r>
          <a:r>
            <a:rPr lang="es-MX" sz="2400" b="1" baseline="0">
              <a:solidFill>
                <a:schemeClr val="accent2">
                  <a:lumMod val="75000"/>
                </a:schemeClr>
              </a:solidFill>
            </a:rPr>
            <a:t> E</a:t>
          </a:r>
          <a:r>
            <a:rPr lang="es-MX" sz="2400" b="1">
              <a:solidFill>
                <a:schemeClr val="accent2">
                  <a:lumMod val="75000"/>
                </a:schemeClr>
              </a:solidFill>
            </a:rPr>
            <a:t>N CORREO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644455</xdr:colOff>
      <xdr:row>3</xdr:row>
      <xdr:rowOff>171450</xdr:rowOff>
    </xdr:from>
    <xdr:ext cx="184731" cy="254557"/>
    <xdr:sp macro="" textlink="">
      <xdr:nvSpPr>
        <xdr:cNvPr id="2" name="1 CuadroTexto"/>
        <xdr:cNvSpPr txBox="1"/>
      </xdr:nvSpPr>
      <xdr:spPr>
        <a:xfrm>
          <a:off x="6026080" y="7429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200025</xdr:colOff>
      <xdr:row>3</xdr:row>
      <xdr:rowOff>142875</xdr:rowOff>
    </xdr:from>
    <xdr:ext cx="184731" cy="264560"/>
    <xdr:sp macro="" textlink="">
      <xdr:nvSpPr>
        <xdr:cNvPr id="2" name="1 CuadroTexto"/>
        <xdr:cNvSpPr txBox="1"/>
      </xdr:nvSpPr>
      <xdr:spPr>
        <a:xfrm>
          <a:off x="34766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xdr:cNvSpPr txBox="1"/>
      </xdr:nvSpPr>
      <xdr:spPr>
        <a:xfrm>
          <a:off x="46196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581025</xdr:colOff>
      <xdr:row>64</xdr:row>
      <xdr:rowOff>0</xdr:rowOff>
    </xdr:from>
    <xdr:ext cx="184731" cy="264560"/>
    <xdr:sp macro="" textlink="">
      <xdr:nvSpPr>
        <xdr:cNvPr id="3" name="2 CuadroTexto"/>
        <xdr:cNvSpPr txBox="1"/>
      </xdr:nvSpPr>
      <xdr:spPr>
        <a:xfrm>
          <a:off x="520065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581025</xdr:colOff>
      <xdr:row>64</xdr:row>
      <xdr:rowOff>66675</xdr:rowOff>
    </xdr:from>
    <xdr:ext cx="184731" cy="264560"/>
    <xdr:sp macro="" textlink="">
      <xdr:nvSpPr>
        <xdr:cNvPr id="4" name="3 CuadroTexto"/>
        <xdr:cNvSpPr txBox="1"/>
      </xdr:nvSpPr>
      <xdr:spPr>
        <a:xfrm>
          <a:off x="52006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2952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xdr:cNvSpPr txBox="1"/>
      </xdr:nvSpPr>
      <xdr:spPr>
        <a:xfrm>
          <a:off x="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xdr:cNvSpPr txBox="1"/>
      </xdr:nvSpPr>
      <xdr:spPr>
        <a:xfrm>
          <a:off x="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3 CuadroTexto"/>
        <xdr:cNvSpPr txBox="1"/>
      </xdr:nvSpPr>
      <xdr:spPr>
        <a:xfrm>
          <a:off x="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xdr:row>
      <xdr:rowOff>142875</xdr:rowOff>
    </xdr:from>
    <xdr:ext cx="184731" cy="264560"/>
    <xdr:sp macro="" textlink="">
      <xdr:nvSpPr>
        <xdr:cNvPr id="5" name="4 CuadroTexto"/>
        <xdr:cNvSpPr txBox="1"/>
      </xdr:nvSpPr>
      <xdr:spPr>
        <a:xfrm>
          <a:off x="2638425"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xdr:row>
      <xdr:rowOff>0</xdr:rowOff>
    </xdr:from>
    <xdr:ext cx="184731" cy="264560"/>
    <xdr:sp macro="" textlink="">
      <xdr:nvSpPr>
        <xdr:cNvPr id="2" name="1 CuadroTexto"/>
        <xdr:cNvSpPr txBox="1"/>
      </xdr:nvSpPr>
      <xdr:spPr>
        <a:xfrm>
          <a:off x="31432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0</xdr:rowOff>
    </xdr:from>
    <xdr:ext cx="184731" cy="264560"/>
    <xdr:sp macro="" textlink="">
      <xdr:nvSpPr>
        <xdr:cNvPr id="3" name="2 CuadroTexto"/>
        <xdr:cNvSpPr txBox="1"/>
      </xdr:nvSpPr>
      <xdr:spPr>
        <a:xfrm>
          <a:off x="515302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abela/Mis%20documentos/Downloads/EDO%20DE%20ACTIVIDADES%20Y%20SITN%20FINANCIERA%20MZO%202015%20firm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P%20(Programacion%20y%20Presupuesto)/2014/www%20Clasificador%20Matriz.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do Actvs"/>
      <sheetName val="Sitn Financ"/>
    </sheetNames>
    <sheetDataSet>
      <sheetData sheetId="0" refreshError="1">
        <row r="38">
          <cell r="C38">
            <v>124315495.74000001</v>
          </cell>
          <cell r="D38">
            <v>303926461.57000017</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jeto_gasto_2011"/>
      <sheetName val="Hoja1"/>
    </sheetNames>
    <sheetDataSet>
      <sheetData sheetId="0"/>
      <sheetData sheetId="1">
        <row r="1">
          <cell r="B1" t="str">
            <v xml:space="preserve">CLAVE </v>
          </cell>
          <cell r="C1" t="str">
            <v>DESCRIPCION</v>
          </cell>
        </row>
        <row r="2">
          <cell r="B2">
            <v>11301</v>
          </cell>
          <cell r="C2" t="str">
            <v>SUELDOS</v>
          </cell>
        </row>
        <row r="3">
          <cell r="B3">
            <v>11302</v>
          </cell>
          <cell r="C3" t="str">
            <v>SUELDO DIFERENCIAL POR ZONA</v>
          </cell>
        </row>
        <row r="4">
          <cell r="B4">
            <v>11303</v>
          </cell>
          <cell r="C4" t="str">
            <v>REMUNERACIONES DIVERSAS</v>
          </cell>
        </row>
        <row r="5">
          <cell r="B5">
            <v>11304</v>
          </cell>
          <cell r="C5" t="str">
            <v>REMUNERACIONES POR SUSTITUCION DE PERSONAL</v>
          </cell>
        </row>
        <row r="6">
          <cell r="B6">
            <v>11305</v>
          </cell>
          <cell r="C6" t="str">
            <v>COMPENSACIONES POR RIESGOS PROFESIONALES</v>
          </cell>
        </row>
        <row r="7">
          <cell r="B7">
            <v>11306</v>
          </cell>
          <cell r="C7" t="str">
            <v>RIESGO LABORAL</v>
          </cell>
        </row>
        <row r="8">
          <cell r="B8">
            <v>11307</v>
          </cell>
          <cell r="C8" t="str">
            <v>AYUDA PARA HABITACION</v>
          </cell>
        </row>
        <row r="9">
          <cell r="B9">
            <v>11308</v>
          </cell>
          <cell r="C9" t="str">
            <v>AYUDA PARA DESPENSA</v>
          </cell>
        </row>
        <row r="10">
          <cell r="B10">
            <v>11309</v>
          </cell>
          <cell r="C10" t="str">
            <v>PRIMA POR RIESGO LABORAL</v>
          </cell>
        </row>
        <row r="11">
          <cell r="B11">
            <v>11310</v>
          </cell>
          <cell r="C11" t="str">
            <v>AYUDA PARA ENERGIA ELECTRICA</v>
          </cell>
        </row>
        <row r="12">
          <cell r="B12">
            <v>11313</v>
          </cell>
          <cell r="C12" t="str">
            <v>AYUDA PARA CUOTA DE SEGURIDAD SOCIAL</v>
          </cell>
        </row>
        <row r="13">
          <cell r="B13">
            <v>12101</v>
          </cell>
          <cell r="C13" t="str">
            <v>HONORARIOS</v>
          </cell>
        </row>
        <row r="14">
          <cell r="B14">
            <v>12201</v>
          </cell>
          <cell r="C14" t="str">
            <v>SUELDOS BASE AL PERSONAL EVENTUAL</v>
          </cell>
        </row>
        <row r="15">
          <cell r="B15">
            <v>12301</v>
          </cell>
          <cell r="C15" t="str">
            <v>RETRIBUCIONES POR SERVICIOS DE CARACTER SOCIAL</v>
          </cell>
        </row>
        <row r="16">
          <cell r="B16">
            <v>13101</v>
          </cell>
          <cell r="C16" t="str">
            <v>PRIMAS Y ACREDITACIONES POR AÑOS DE SERVICIO EFECTIVOS PRESTADOS AL PERSONAL</v>
          </cell>
        </row>
        <row r="17">
          <cell r="B17">
            <v>13201</v>
          </cell>
          <cell r="C17" t="str">
            <v>PRIMA VACACIONAL</v>
          </cell>
        </row>
        <row r="18">
          <cell r="B18">
            <v>13202</v>
          </cell>
          <cell r="C18" t="str">
            <v>GRATIFICACION POR FIN DE AÑO</v>
          </cell>
        </row>
        <row r="19">
          <cell r="B19">
            <v>13203</v>
          </cell>
          <cell r="C19" t="str">
            <v>COMPENSACION POR AJUSTE DE CALENDARIO</v>
          </cell>
        </row>
        <row r="20">
          <cell r="B20">
            <v>13204</v>
          </cell>
          <cell r="C20" t="str">
            <v>COMPENSACION POR BONO NAVIDEÑO</v>
          </cell>
        </row>
        <row r="21">
          <cell r="B21">
            <v>13205</v>
          </cell>
          <cell r="C21" t="str">
            <v>COMPENSACION DE FIN DE AÑO AL MAGISTERIO</v>
          </cell>
        </row>
        <row r="22">
          <cell r="B22">
            <v>13301</v>
          </cell>
          <cell r="C22" t="str">
            <v>REMUNERACIONES POR HORAS EXTRAORDINARIAS</v>
          </cell>
        </row>
        <row r="23">
          <cell r="B23">
            <v>13403</v>
          </cell>
          <cell r="C23" t="str">
            <v>ESTIMULOS AL PERSONAL DE CONFIANZA</v>
          </cell>
        </row>
        <row r="24">
          <cell r="B24">
            <v>13404</v>
          </cell>
          <cell r="C24" t="str">
            <v>BONO DE PRODUCTIVIDAD</v>
          </cell>
        </row>
        <row r="25">
          <cell r="B25">
            <v>14101</v>
          </cell>
          <cell r="C25" t="str">
            <v>CUOTAS POR SERVICIO MEDICO DEL ISSSTESON</v>
          </cell>
        </row>
        <row r="26">
          <cell r="B26">
            <v>14102</v>
          </cell>
          <cell r="C26" t="str">
            <v>CUOTAS POR SEGURO DE VIDA AL ISSSTESON</v>
          </cell>
        </row>
        <row r="27">
          <cell r="B27">
            <v>14103</v>
          </cell>
          <cell r="C27" t="str">
            <v>CUOTAS POR SEGURO DE RETIRO AL ISSSTESON</v>
          </cell>
        </row>
        <row r="28">
          <cell r="B28">
            <v>14104</v>
          </cell>
          <cell r="C28" t="str">
            <v>ASIGNACION PARA PRESTAMOS A CORTO PLAZO</v>
          </cell>
        </row>
        <row r="29">
          <cell r="B29">
            <v>14105</v>
          </cell>
          <cell r="C29" t="str">
            <v>ASIGNACION PARA PRESTAMOS PRENDARIOS</v>
          </cell>
        </row>
        <row r="30">
          <cell r="B30">
            <v>14106</v>
          </cell>
          <cell r="C30" t="str">
            <v>OTRAS PRESTACIONES DE SEGURIDAD SOCIAL</v>
          </cell>
        </row>
        <row r="31">
          <cell r="B31">
            <v>14107</v>
          </cell>
          <cell r="C31" t="str">
            <v>CUOTAS PARA INFRAESTRUCTURA, EQUIPAMIENTO Y MANTENIMIENTO HOSPITALARIO</v>
          </cell>
        </row>
        <row r="32">
          <cell r="B32">
            <v>14108</v>
          </cell>
          <cell r="C32" t="str">
            <v>APORTACIONES PARA LA ATENCION DE ENFERMEDADES PREEXISTENTES</v>
          </cell>
        </row>
        <row r="33">
          <cell r="B33">
            <v>14201</v>
          </cell>
          <cell r="C33" t="str">
            <v>CUOTAS AL FOVISSSTESON</v>
          </cell>
        </row>
        <row r="34">
          <cell r="B34">
            <v>14301</v>
          </cell>
          <cell r="C34" t="str">
            <v>PAGAS DE DEFUNCION, PENSIONES Y JUBILACIONES</v>
          </cell>
        </row>
        <row r="35">
          <cell r="B35">
            <v>14401</v>
          </cell>
          <cell r="C35" t="str">
            <v>SEGUROS POR DEFUNCION FAMILIAR</v>
          </cell>
        </row>
        <row r="36">
          <cell r="B36">
            <v>14402</v>
          </cell>
          <cell r="C36" t="str">
            <v>SEGURO DE RETIRO ESTATAL</v>
          </cell>
        </row>
        <row r="37">
          <cell r="B37">
            <v>14403</v>
          </cell>
          <cell r="C37" t="str">
            <v>OTRAS CUOTAS DE SEGUROS COLECTIVOS</v>
          </cell>
        </row>
        <row r="38">
          <cell r="B38">
            <v>14404</v>
          </cell>
          <cell r="C38" t="str">
            <v>OTROS SEGUROS DE CARACTER LABORAL O ECONOMICOS</v>
          </cell>
        </row>
        <row r="39">
          <cell r="B39">
            <v>15101</v>
          </cell>
          <cell r="C39" t="str">
            <v>APORTACIONES AL FONDO DE AHORRO DE LOS TRABAJADORES</v>
          </cell>
        </row>
        <row r="40">
          <cell r="B40">
            <v>15201</v>
          </cell>
          <cell r="C40" t="str">
            <v>INDEMNIZACIONES AL PERSONAL</v>
          </cell>
        </row>
        <row r="41">
          <cell r="B41">
            <v>15202</v>
          </cell>
          <cell r="C41" t="str">
            <v>PAGO DE LIQUIDACIONES</v>
          </cell>
        </row>
        <row r="42">
          <cell r="B42">
            <v>15401</v>
          </cell>
          <cell r="C42" t="str">
            <v>PREVISION SOCIAL MULTIPLE</v>
          </cell>
        </row>
        <row r="43">
          <cell r="B43">
            <v>15403</v>
          </cell>
          <cell r="C43" t="str">
            <v>COMPENSACION ADICIONAL PARA DESPENSA</v>
          </cell>
        </row>
        <row r="44">
          <cell r="B44">
            <v>15404</v>
          </cell>
          <cell r="C44" t="str">
            <v>DIAS ECONOMICOS Y DE DESCANSO OBLIGATORIOS NO DISFRUTADOS</v>
          </cell>
        </row>
        <row r="45">
          <cell r="B45">
            <v>15409</v>
          </cell>
          <cell r="C45" t="str">
            <v>BONO PARA DESPENSA</v>
          </cell>
        </row>
        <row r="46">
          <cell r="B46">
            <v>15410</v>
          </cell>
          <cell r="C46" t="str">
            <v>APOYO PARA CANASTILLA DE MATERNIDAD</v>
          </cell>
        </row>
        <row r="47">
          <cell r="B47">
            <v>15413</v>
          </cell>
          <cell r="C47" t="str">
            <v>AYUDA PARA GUARDERIA A MADRES TRABAJADORAS</v>
          </cell>
        </row>
        <row r="48">
          <cell r="B48">
            <v>15416</v>
          </cell>
          <cell r="C48" t="str">
            <v>APOYO PARA UTILES ESCOLARES</v>
          </cell>
        </row>
        <row r="49">
          <cell r="B49">
            <v>15417</v>
          </cell>
          <cell r="C49" t="str">
            <v>APOYO PARA DESARROLLO Y CAPACITACION</v>
          </cell>
        </row>
        <row r="50">
          <cell r="B50">
            <v>15418</v>
          </cell>
          <cell r="C50" t="str">
            <v>COMPENSACION ESPECIFICA A PERSONAL DE BASE</v>
          </cell>
        </row>
        <row r="51">
          <cell r="B51">
            <v>15419</v>
          </cell>
          <cell r="C51" t="str">
            <v>AYUDA PARA SERVICIO DE TRANSPORTE</v>
          </cell>
        </row>
        <row r="52">
          <cell r="B52">
            <v>15420</v>
          </cell>
          <cell r="C52" t="str">
            <v>COMPENSACION EN APOYO A LA DISCAPACIDAD</v>
          </cell>
        </row>
        <row r="53">
          <cell r="B53">
            <v>15421</v>
          </cell>
          <cell r="C53" t="str">
            <v>BONO DE DIA DE MADRES</v>
          </cell>
        </row>
        <row r="54">
          <cell r="B54">
            <v>15423</v>
          </cell>
          <cell r="C54" t="str">
            <v>BONO POR ANIVERSARIO SINDICAL</v>
          </cell>
        </row>
        <row r="55">
          <cell r="B55">
            <v>15424</v>
          </cell>
          <cell r="C55" t="str">
            <v>BONO DEL DÍA DEL PADRE</v>
          </cell>
        </row>
        <row r="56">
          <cell r="B56">
            <v>15425</v>
          </cell>
          <cell r="C56" t="str">
            <v>APOYO PARA COMPRA DE MATERIAL DE CONSTRUCCION</v>
          </cell>
        </row>
        <row r="57">
          <cell r="B57">
            <v>15901</v>
          </cell>
          <cell r="C57" t="str">
            <v>OTRAS PRESTACIONES</v>
          </cell>
        </row>
        <row r="58">
          <cell r="B58">
            <v>15902</v>
          </cell>
          <cell r="C58" t="str">
            <v>RETRIBUCIONES POR ACTOS DE FISCALIZACION</v>
          </cell>
        </row>
        <row r="59">
          <cell r="B59">
            <v>16102</v>
          </cell>
          <cell r="C59" t="str">
            <v>RESERVA PARA MOVIMIENTO DE LAS PLAZAS DE BASE</v>
          </cell>
        </row>
        <row r="60">
          <cell r="B60">
            <v>17102</v>
          </cell>
          <cell r="C60" t="str">
            <v>ESTIMULOS AL PERSONAL</v>
          </cell>
        </row>
        <row r="61">
          <cell r="B61">
            <v>17103</v>
          </cell>
          <cell r="C61" t="str">
            <v>ESTIMULOS AL MAGISTERIO POR ANTIGUEDAD DE SERVICIO</v>
          </cell>
        </row>
        <row r="62">
          <cell r="B62">
            <v>17104</v>
          </cell>
          <cell r="C62" t="str">
            <v>BONO POR PUNTUALIDAD</v>
          </cell>
        </row>
        <row r="63">
          <cell r="B63">
            <v>17105</v>
          </cell>
          <cell r="C63" t="str">
            <v>COMPENSACION POR TITULACION A NIVEL LICENCIATURA</v>
          </cell>
        </row>
        <row r="64">
          <cell r="B64">
            <v>17201</v>
          </cell>
          <cell r="C64" t="str">
            <v>RECOMPENSAS</v>
          </cell>
        </row>
        <row r="65">
          <cell r="B65">
            <v>18101</v>
          </cell>
          <cell r="C65" t="str">
            <v>IMPUESTOS SOBRE NOMINAS</v>
          </cell>
        </row>
        <row r="66">
          <cell r="B66">
            <v>18201</v>
          </cell>
          <cell r="C66" t="str">
            <v>OTROS IMPUESTOS DERIVADOS DE UNA RELACION LABORAL</v>
          </cell>
        </row>
        <row r="67">
          <cell r="B67">
            <v>21101</v>
          </cell>
          <cell r="C67" t="str">
            <v>MATERIALES, UTILES Y EQUIPOS MENORES DE OFICINA</v>
          </cell>
        </row>
        <row r="68">
          <cell r="B68">
            <v>21201</v>
          </cell>
          <cell r="C68" t="str">
            <v>MATERIALES Y UTILES DE IMPRESION Y REPRODUCCION</v>
          </cell>
        </row>
        <row r="69">
          <cell r="B69">
            <v>21301</v>
          </cell>
          <cell r="C69" t="str">
            <v>MATERIAL ESTADISTICO Y GEOGRAFICO</v>
          </cell>
        </row>
        <row r="70">
          <cell r="B70">
            <v>21401</v>
          </cell>
          <cell r="C70" t="str">
            <v>MATERIALES Y UTILES PARA EL PROCESAMIENTO DE EQUIPOS Y BIENES INFORMATICOS</v>
          </cell>
        </row>
        <row r="71">
          <cell r="B71">
            <v>21501</v>
          </cell>
          <cell r="C71" t="str">
            <v>MATERIAL PARA INFORMACION</v>
          </cell>
        </row>
        <row r="72">
          <cell r="B72">
            <v>21601</v>
          </cell>
          <cell r="C72" t="str">
            <v>MATERIAL DE LIMPIEZA</v>
          </cell>
        </row>
        <row r="73">
          <cell r="B73">
            <v>21701</v>
          </cell>
          <cell r="C73" t="str">
            <v>MATERIALES EDUCATIVOS</v>
          </cell>
        </row>
        <row r="74">
          <cell r="B74">
            <v>21702</v>
          </cell>
          <cell r="C74" t="str">
            <v>MATERIALES Y SUMINISTROS PARA PLANTELES EDUCATIVOS</v>
          </cell>
        </row>
        <row r="75">
          <cell r="B75">
            <v>21801</v>
          </cell>
          <cell r="C75" t="str">
            <v>PLACAS, ENGOMADOS, CALCOMANIAS Y HOLOGRAMAS</v>
          </cell>
        </row>
        <row r="76">
          <cell r="B76">
            <v>22101</v>
          </cell>
          <cell r="C76" t="str">
            <v>PRODUCTOS ALIMENTICIOS PARA EL PERSONAL EN LAS INSTALACIONES</v>
          </cell>
        </row>
        <row r="77">
          <cell r="B77">
            <v>22102</v>
          </cell>
          <cell r="C77" t="str">
            <v>ALIMRNTACION DE PERSONAS EN PROCESOS DE READAPTACION SOCIAL</v>
          </cell>
        </row>
        <row r="78">
          <cell r="B78">
            <v>22103</v>
          </cell>
          <cell r="C78" t="str">
            <v>ALIMENTACION DE PERSONAS HOSPITALIZADAS</v>
          </cell>
        </row>
        <row r="79">
          <cell r="B79">
            <v>22105</v>
          </cell>
          <cell r="C79" t="str">
            <v>PRODUCTOS ALIMENTICIOS PARA PERSONAS DERIVADO DE LA PRESTACION DE SERVICIOS</v>
          </cell>
        </row>
        <row r="80">
          <cell r="B80">
            <v>22106</v>
          </cell>
          <cell r="C80" t="str">
            <v>ADQUISICION DE AGUA POTABLE</v>
          </cell>
        </row>
        <row r="81">
          <cell r="B81">
            <v>22107</v>
          </cell>
          <cell r="C81" t="str">
            <v>PRODUCTOS ALIMENTICIOS PARA LA POBLACION EN CASO DE DESASTRE</v>
          </cell>
        </row>
        <row r="82">
          <cell r="B82">
            <v>22201</v>
          </cell>
          <cell r="C82" t="str">
            <v>ALIMENTACION DE ANIMALES</v>
          </cell>
        </row>
        <row r="83">
          <cell r="B83">
            <v>22301</v>
          </cell>
          <cell r="C83" t="str">
            <v>UTENSILIOS PARA EL SERVICIO DE ALIMENTACION</v>
          </cell>
        </row>
        <row r="84">
          <cell r="B84">
            <v>23101</v>
          </cell>
          <cell r="C84" t="str">
            <v>PRODUCTOS ALIMENTICIOS, AGROPECUARIOS Y FORESTALES ADQUIRIDOS COMO MATERIA PRIMA</v>
          </cell>
        </row>
        <row r="85">
          <cell r="B85">
            <v>23301</v>
          </cell>
          <cell r="C85" t="str">
            <v>PRODUCTOS DE PAPEL, CARTON E IMPRESIONES ADQUIRIDOS CON MATERIAS PRIMA</v>
          </cell>
        </row>
        <row r="86">
          <cell r="B86">
            <v>23401</v>
          </cell>
          <cell r="C86" t="str">
            <v>COMBUSTIBLES, LUBRICANTES, ADITIVOS, CARBON Y SUS DERIVADOS ADQUIRIDOS COMO MATERIA PRIMA</v>
          </cell>
        </row>
        <row r="87">
          <cell r="B87">
            <v>23501</v>
          </cell>
          <cell r="C87" t="str">
            <v>PRODUCTOS QUIMICOS, FARMACEUTICOS Y DE LABORATORIO ADQUIRIDOS COMO MATERIA PRIMA</v>
          </cell>
        </row>
        <row r="88">
          <cell r="B88">
            <v>23601</v>
          </cell>
          <cell r="C88" t="str">
            <v>PRODUCTOS METALICOS Y A BASE DE MINERALES NO METALICOS ADQUIRIDOS COMO MATERIAS PRIMA</v>
          </cell>
        </row>
        <row r="89">
          <cell r="B89">
            <v>23701</v>
          </cell>
          <cell r="C89" t="str">
            <v>PRODUCTOS DE PIEL, CUERO, PLASTICOS Y HULE ADQUIRIDOS COMO MATERIA PRIMA</v>
          </cell>
        </row>
        <row r="90">
          <cell r="B90">
            <v>23901</v>
          </cell>
          <cell r="C90" t="str">
            <v>OTROS PRODUCTOS ADQUIRIDOS COMO MATERIA PRIMA</v>
          </cell>
        </row>
        <row r="91">
          <cell r="B91">
            <v>24101</v>
          </cell>
          <cell r="C91" t="str">
            <v>PRODUCTOS MINERALES NO METALICOS</v>
          </cell>
        </row>
        <row r="92">
          <cell r="B92">
            <v>24201</v>
          </cell>
          <cell r="C92" t="str">
            <v>CEMENTO Y PRODUCTOS DE CONCRETO</v>
          </cell>
        </row>
        <row r="93">
          <cell r="B93">
            <v>24301</v>
          </cell>
          <cell r="C93" t="str">
            <v>CAL, YESO Y PRODUCTOS DE YESO</v>
          </cell>
        </row>
        <row r="94">
          <cell r="B94">
            <v>24401</v>
          </cell>
          <cell r="C94" t="str">
            <v>MADERA Y PRODUCTOS DE MADERA</v>
          </cell>
        </row>
        <row r="95">
          <cell r="B95">
            <v>24501</v>
          </cell>
          <cell r="C95" t="str">
            <v>VIDRIO Y PRODUCTOS DE VIDRIO</v>
          </cell>
        </row>
        <row r="96">
          <cell r="B96">
            <v>24601</v>
          </cell>
          <cell r="C96" t="str">
            <v>MATERIAL ELECTRICO Y ELECTRONICO</v>
          </cell>
        </row>
        <row r="97">
          <cell r="B97">
            <v>24701</v>
          </cell>
          <cell r="C97" t="str">
            <v>ARTICULOS METALICOS PARA LA CONSTRUCCION</v>
          </cell>
        </row>
        <row r="98">
          <cell r="B98">
            <v>24801</v>
          </cell>
          <cell r="C98" t="str">
            <v>MATERIALES COMPLEMENTARIOS</v>
          </cell>
        </row>
        <row r="99">
          <cell r="B99">
            <v>24901</v>
          </cell>
          <cell r="C99" t="str">
            <v>OTROS MATERIALES Y ARTICULOS DE CONSTRUCCION Y REPARACION</v>
          </cell>
        </row>
        <row r="100">
          <cell r="B100">
            <v>25101</v>
          </cell>
          <cell r="C100" t="str">
            <v>PRODUCTOS QUIMICOS BASICOS</v>
          </cell>
        </row>
        <row r="101">
          <cell r="B101">
            <v>25201</v>
          </cell>
          <cell r="C101" t="str">
            <v>FERTILIZANTES, PESTICIDAS Y OTROS AGROQUIMICOS</v>
          </cell>
        </row>
        <row r="102">
          <cell r="B102">
            <v>25301</v>
          </cell>
          <cell r="C102" t="str">
            <v>MEDICINAS Y PRODUCTOS FARMACEUTICOS</v>
          </cell>
        </row>
        <row r="103">
          <cell r="B103">
            <v>25302</v>
          </cell>
          <cell r="C103" t="str">
            <v>OXIGENO Y GASES PARA USO MEDICINAL</v>
          </cell>
        </row>
        <row r="104">
          <cell r="B104">
            <v>25401</v>
          </cell>
          <cell r="C104" t="str">
            <v>MATERIALES, ACCESORIOS Y SUMINISTROS MEDICOS</v>
          </cell>
        </row>
        <row r="105">
          <cell r="B105">
            <v>25501</v>
          </cell>
          <cell r="C105" t="str">
            <v>MATERIALES, ACCESORIOS Y SUMINISTROS DE LABORATORIO</v>
          </cell>
        </row>
        <row r="106">
          <cell r="B106">
            <v>25601</v>
          </cell>
          <cell r="C106" t="str">
            <v>FIBRAS SINTETICAS, HULES, PLASTICOS Y DERIVADOS</v>
          </cell>
        </row>
        <row r="107">
          <cell r="B107">
            <v>25901</v>
          </cell>
          <cell r="C107" t="str">
            <v>OTROS PRODUCTOS QUIMICOS</v>
          </cell>
        </row>
        <row r="108">
          <cell r="B108">
            <v>26101</v>
          </cell>
          <cell r="C108" t="str">
            <v>COMBUSTIBLES</v>
          </cell>
        </row>
        <row r="109">
          <cell r="B109">
            <v>26102</v>
          </cell>
          <cell r="C109" t="str">
            <v>LUBRICANTES Y ADITIVOS</v>
          </cell>
        </row>
        <row r="110">
          <cell r="B110">
            <v>26201</v>
          </cell>
          <cell r="C110" t="str">
            <v>CARBON Y SUS DERIVADOS</v>
          </cell>
        </row>
        <row r="111">
          <cell r="B111">
            <v>27101</v>
          </cell>
          <cell r="C111" t="str">
            <v>VESTUARIO Y UNIFORMES</v>
          </cell>
        </row>
        <row r="112">
          <cell r="B112">
            <v>27201</v>
          </cell>
          <cell r="C112" t="str">
            <v>PRENDAS DE SEGURIDAD Y PROTECCION PERSONAL</v>
          </cell>
        </row>
        <row r="113">
          <cell r="B113">
            <v>27301</v>
          </cell>
          <cell r="C113" t="str">
            <v>ARTICULOS DEPORTIVOS</v>
          </cell>
        </row>
        <row r="114">
          <cell r="B114">
            <v>27401</v>
          </cell>
          <cell r="C114" t="str">
            <v>PRODUCTOS TEXTILES</v>
          </cell>
        </row>
        <row r="115">
          <cell r="B115">
            <v>27501</v>
          </cell>
          <cell r="C115" t="str">
            <v>BLANCOS Y OTROS PRODUCTOS TEXTILES, EXCEPTO PRENDAS DE VESTIR</v>
          </cell>
        </row>
        <row r="116">
          <cell r="B116">
            <v>28301</v>
          </cell>
          <cell r="C116" t="str">
            <v>PRENDAS DE PROTECCION DE SEGURIDAD PUBLICA Y NACIONAL</v>
          </cell>
        </row>
        <row r="117">
          <cell r="B117">
            <v>29101</v>
          </cell>
          <cell r="C117" t="str">
            <v>HERRAMIENTAS MENORES</v>
          </cell>
        </row>
        <row r="118">
          <cell r="B118">
            <v>29201</v>
          </cell>
          <cell r="C118" t="str">
            <v>REFACCIONES Y ACCESORIOS MENORES DE EDIFICIOS</v>
          </cell>
        </row>
        <row r="119">
          <cell r="B119">
            <v>29301</v>
          </cell>
          <cell r="C119" t="str">
            <v>REFACCIONES Y ACCESORIOS MENORES DE MOBILIARIO Y EQUIPO DE ADMINISTRACION, EDUCACIONAL Y RECREACION</v>
          </cell>
        </row>
        <row r="120">
          <cell r="B120">
            <v>29401</v>
          </cell>
          <cell r="C120" t="str">
            <v>REFACCIONES Y ACCESORIOS MENORES DE EQUIPO DE COMPUTO Y TECNOLOGIAS DE LA INFORMACION</v>
          </cell>
        </row>
        <row r="121">
          <cell r="B121">
            <v>29501</v>
          </cell>
          <cell r="C121" t="str">
            <v>REFACCIONES Y ACCESORIOS MENORES DE EQUIPO E INSTRUMENTAL MEDICO Y DE LABORATORIO</v>
          </cell>
        </row>
        <row r="122">
          <cell r="B122">
            <v>29601</v>
          </cell>
          <cell r="C122" t="str">
            <v>REFACCIONES Y ACCESORIOS MENORES DE EQUIPO DE TRANSPORTE</v>
          </cell>
        </row>
        <row r="123">
          <cell r="B123">
            <v>29701</v>
          </cell>
          <cell r="C123" t="str">
            <v>REFACCIONES Y ACCESORIOS MENORES DE DEFENSA Y SEGURIDAD</v>
          </cell>
        </row>
        <row r="124">
          <cell r="B124">
            <v>29801</v>
          </cell>
          <cell r="C124" t="str">
            <v>REFACCIONES Y ACCESORIOS MENORES DE MAQUINARIA Y OTROS EQUIPOS</v>
          </cell>
        </row>
        <row r="125">
          <cell r="B125">
            <v>29901</v>
          </cell>
          <cell r="C125" t="str">
            <v>REFACCIONES Y ACCESORIOS MENORES OTROS BIENES MUEBLES</v>
          </cell>
        </row>
        <row r="126">
          <cell r="B126">
            <v>31101</v>
          </cell>
          <cell r="C126" t="str">
            <v>ENERGIA ELECTRICA</v>
          </cell>
        </row>
        <row r="127">
          <cell r="B127">
            <v>31103</v>
          </cell>
          <cell r="C127" t="str">
            <v>SERVICIOS E INSTALACIONES PARA CENTROS ESCOLARES</v>
          </cell>
        </row>
        <row r="128">
          <cell r="B128">
            <v>31201</v>
          </cell>
          <cell r="C128" t="str">
            <v>GAS</v>
          </cell>
        </row>
        <row r="129">
          <cell r="B129">
            <v>31301</v>
          </cell>
          <cell r="C129" t="str">
            <v>AGUA</v>
          </cell>
        </row>
        <row r="130">
          <cell r="B130">
            <v>31401</v>
          </cell>
          <cell r="C130" t="str">
            <v>TELEFONIA TRADICIONAL</v>
          </cell>
        </row>
        <row r="131">
          <cell r="B131">
            <v>31501</v>
          </cell>
          <cell r="C131" t="str">
            <v>TELEFONIA CELULAR</v>
          </cell>
        </row>
        <row r="132">
          <cell r="B132">
            <v>31601</v>
          </cell>
          <cell r="C132" t="str">
            <v>SERVICIOS DE TELECOMUNICACIONES Y SATELITES</v>
          </cell>
        </row>
        <row r="133">
          <cell r="B133">
            <v>31701</v>
          </cell>
          <cell r="C133" t="str">
            <v>SERVICIOS DE ACCESO A INTERNET, REDES Y PROCESAMIENTO DE INFORMACION</v>
          </cell>
        </row>
        <row r="134">
          <cell r="B134">
            <v>31801</v>
          </cell>
          <cell r="C134" t="str">
            <v>SERVICIO POSTAL</v>
          </cell>
        </row>
        <row r="135">
          <cell r="B135">
            <v>31901</v>
          </cell>
          <cell r="C135" t="str">
            <v>SERVICIOS INTEGRALES Y OTROS SERVICIOS</v>
          </cell>
        </row>
        <row r="136">
          <cell r="B136">
            <v>32101</v>
          </cell>
          <cell r="C136" t="str">
            <v>ARRENDAMIENTO DE TERRENOS</v>
          </cell>
        </row>
        <row r="137">
          <cell r="B137">
            <v>32201</v>
          </cell>
          <cell r="C137" t="str">
            <v>ARRENDAMIENTO DE EDIFICIOS</v>
          </cell>
        </row>
        <row r="138">
          <cell r="B138">
            <v>32301</v>
          </cell>
          <cell r="C138" t="str">
            <v>ARRENDAMIENTO DE MUEBLES, MAQUINARIA Y EQUIPO</v>
          </cell>
        </row>
        <row r="139">
          <cell r="B139">
            <v>32302</v>
          </cell>
          <cell r="C139" t="str">
            <v>ARRENDAMIENTO DE EQUIPO Y BIENES INFORMATICOS</v>
          </cell>
        </row>
        <row r="140">
          <cell r="B140">
            <v>32401</v>
          </cell>
          <cell r="C140" t="str">
            <v>ARRENDAMIENTO DE EQUIPO E INSTRUMENTAL MEDICO Y DE LABORATORIO</v>
          </cell>
        </row>
        <row r="141">
          <cell r="B141">
            <v>32501</v>
          </cell>
          <cell r="C141" t="str">
            <v>ARRENDAMIENTO DE EQUIPO DE TRANSPORTE</v>
          </cell>
        </row>
        <row r="142">
          <cell r="B142">
            <v>32601</v>
          </cell>
          <cell r="C142" t="str">
            <v>ARRENDAMIENTOS DE MAQUINARIA, OTROS EQUIPOS Y MAQUINARIA</v>
          </cell>
        </row>
        <row r="143">
          <cell r="B143">
            <v>32701</v>
          </cell>
          <cell r="C143" t="str">
            <v>PATENTES, REGALIAS Y OTROS</v>
          </cell>
        </row>
        <row r="144">
          <cell r="B144">
            <v>32801</v>
          </cell>
          <cell r="C144" t="str">
            <v>ARRENDAMIENTO FINANCIERO DE MUEBLES, MAQUINARIA Y EQUIPO</v>
          </cell>
        </row>
        <row r="145">
          <cell r="B145">
            <v>32901</v>
          </cell>
          <cell r="C145" t="str">
            <v>OTROS ARRENDAMIENTOS</v>
          </cell>
        </row>
        <row r="146">
          <cell r="B146">
            <v>33101</v>
          </cell>
          <cell r="C146" t="str">
            <v>SERVICIOS LEGALES, DE CONTABILIDAD, AUDITORIAS Y RELACIONADOS</v>
          </cell>
        </row>
        <row r="147">
          <cell r="B147">
            <v>33201</v>
          </cell>
          <cell r="C147" t="str">
            <v>SERVICIOS DE DISEÑO, ARQUITECTURA, INGENIERIA Y ACTIVIDADES RELACIONADAS</v>
          </cell>
        </row>
        <row r="148">
          <cell r="B148">
            <v>33301</v>
          </cell>
          <cell r="C148" t="str">
            <v>SERVICIOS DE INFORMATICA</v>
          </cell>
        </row>
        <row r="149">
          <cell r="B149">
            <v>33302</v>
          </cell>
          <cell r="C149" t="str">
            <v>SERVICIOS DE CONSULTORIAS</v>
          </cell>
        </row>
        <row r="150">
          <cell r="B150">
            <v>33303</v>
          </cell>
          <cell r="C150" t="str">
            <v>SERVICIOS ESTADISTICOS Y GEOGRAFICOS</v>
          </cell>
        </row>
        <row r="151">
          <cell r="B151">
            <v>33401</v>
          </cell>
          <cell r="C151" t="str">
            <v>SERVICIOS DE CAPACITACION</v>
          </cell>
        </row>
        <row r="152">
          <cell r="B152">
            <v>33501</v>
          </cell>
          <cell r="C152" t="str">
            <v>SERVICIOS DE INVESTIGACION CIENTIFICA Y DESARROLLO</v>
          </cell>
        </row>
        <row r="153">
          <cell r="B153">
            <v>33601</v>
          </cell>
          <cell r="C153" t="str">
            <v>APOYOS A COMISARIOS PUBLICOS</v>
          </cell>
        </row>
        <row r="154">
          <cell r="B154">
            <v>33603</v>
          </cell>
          <cell r="C154" t="str">
            <v>IMPRESIONES Y PUBLICACIONES OFICIALES</v>
          </cell>
        </row>
        <row r="155">
          <cell r="B155">
            <v>33604</v>
          </cell>
          <cell r="C155" t="str">
            <v>EDICTOS</v>
          </cell>
        </row>
        <row r="156">
          <cell r="B156">
            <v>33605</v>
          </cell>
          <cell r="C156" t="str">
            <v>LICITACIONES, CONVENIOS Y CONVOCATORIAS</v>
          </cell>
        </row>
        <row r="157">
          <cell r="B157">
            <v>33801</v>
          </cell>
          <cell r="C157" t="str">
            <v>SERVICIO DE VIGILANCIA</v>
          </cell>
        </row>
        <row r="158">
          <cell r="B158">
            <v>33901</v>
          </cell>
          <cell r="C158" t="str">
            <v>SERVICIOS PROFESIONALES, CIENTIFICOS Y TECNICOS INTEGRALES</v>
          </cell>
        </row>
        <row r="159">
          <cell r="B159">
            <v>34101</v>
          </cell>
          <cell r="C159" t="str">
            <v>SERVICIOS FINANCIEROS Y BANCARIOS</v>
          </cell>
        </row>
        <row r="160">
          <cell r="B160">
            <v>34301</v>
          </cell>
          <cell r="C160" t="str">
            <v>SERVICIOS DE RECAUDACION, TRASLADO Y CUSTODIA DE VALORES</v>
          </cell>
        </row>
        <row r="161">
          <cell r="B161">
            <v>34401</v>
          </cell>
          <cell r="C161" t="str">
            <v>SEGUROS DE RESPONSABILIDAD PATRIMONIAL Y FIANZAS</v>
          </cell>
        </row>
        <row r="162">
          <cell r="B162">
            <v>34501</v>
          </cell>
          <cell r="C162" t="str">
            <v>SEGURO DE BIENES PATRIMONIALES</v>
          </cell>
        </row>
        <row r="163">
          <cell r="B163">
            <v>34601</v>
          </cell>
          <cell r="C163" t="str">
            <v>ALMACENAJE, ENVASE Y EMBALAJE</v>
          </cell>
        </row>
        <row r="164">
          <cell r="B164">
            <v>34701</v>
          </cell>
          <cell r="C164" t="str">
            <v>FLETES Y MANIOBRAS</v>
          </cell>
        </row>
        <row r="165">
          <cell r="B165">
            <v>35101</v>
          </cell>
          <cell r="C165" t="str">
            <v>MANTENIMIENTO Y CONSERVACION DE INMUEBLES</v>
          </cell>
        </row>
        <row r="166">
          <cell r="B166">
            <v>35102</v>
          </cell>
          <cell r="C166" t="str">
            <v>MANTENIMIENTO Y CONSERVACION DE AREAS DEPORTIVAS</v>
          </cell>
        </row>
        <row r="167">
          <cell r="B167">
            <v>35201</v>
          </cell>
          <cell r="C167" t="str">
            <v>MANTENIMIENTO Y CONSERVACION DE MOBILIARIO Y EQUIPO</v>
          </cell>
        </row>
        <row r="168">
          <cell r="B168">
            <v>35202</v>
          </cell>
          <cell r="C168" t="str">
            <v>MANTENIMIENTO Y CONSERVACION DE MOBILIARIO Y EQUIPO PARA ESCUELAS, LABORATORIOS Y TALLERES</v>
          </cell>
        </row>
        <row r="169">
          <cell r="B169">
            <v>35301</v>
          </cell>
          <cell r="C169" t="str">
            <v>INSTALACIONES</v>
          </cell>
        </row>
        <row r="170">
          <cell r="B170">
            <v>35302</v>
          </cell>
          <cell r="C170" t="str">
            <v>MANTENIMIENTO Y CONSERVACION DE BIENES INFORMATICOS</v>
          </cell>
        </row>
        <row r="171">
          <cell r="B171">
            <v>35401</v>
          </cell>
          <cell r="C171" t="str">
            <v>INSTALACION, REPARACION Y MANTENIMIENTO DE EQUIPO E INSTRUMENTAL MEDICO Y DE LABORATORIO</v>
          </cell>
        </row>
        <row r="172">
          <cell r="B172">
            <v>35501</v>
          </cell>
          <cell r="C172" t="str">
            <v>MANTENIMIENTO Y CONSERVACION DE EQUIPO DE TRANSPORTE</v>
          </cell>
        </row>
        <row r="173">
          <cell r="B173">
            <v>35701</v>
          </cell>
          <cell r="C173" t="str">
            <v>MANTENIMIENTO Y CONSERVACION DE MAQUINARIA Y EQUIPO</v>
          </cell>
        </row>
        <row r="174">
          <cell r="B174">
            <v>35702</v>
          </cell>
          <cell r="C174" t="str">
            <v>MANTENIMIENTO Y CONSERVACION DE HERRAMIENTAS, INSTRUMENTOS, UTILES Y EQUIPO</v>
          </cell>
        </row>
        <row r="175">
          <cell r="B175">
            <v>35801</v>
          </cell>
          <cell r="C175" t="str">
            <v>SERVICIOS DE LIMPIEZA Y MANEJO DE DESECHOS</v>
          </cell>
        </row>
        <row r="176">
          <cell r="B176">
            <v>35901</v>
          </cell>
          <cell r="C176" t="str">
            <v>SERVICIOS DE JARDINERIA Y FUMIGACION</v>
          </cell>
        </row>
        <row r="177">
          <cell r="B177">
            <v>36101</v>
          </cell>
          <cell r="C177" t="str">
            <v>DIFUSION POR RADIO, TELEVISION Y OTROS MEDIOS DE MENSAJES SOBRE PROGRAMAS Y ACTIVIDADES GUBERNAMENTALES</v>
          </cell>
        </row>
        <row r="178">
          <cell r="B178">
            <v>36201</v>
          </cell>
          <cell r="C178" t="str">
            <v>DIFUSION POR RADIO, TELEVISION Y OTROS MEDIOS DE MENSAJES COMERCIALES</v>
          </cell>
        </row>
        <row r="179">
          <cell r="B179">
            <v>36301</v>
          </cell>
          <cell r="C179" t="str">
            <v>SERVICIOS DE CREATIVIDAD, PREPRODUCCION Y PRODUCCION DE PUBLICIDAD, EXCEPTO INTERNET</v>
          </cell>
        </row>
        <row r="180">
          <cell r="B180">
            <v>36401</v>
          </cell>
          <cell r="C180" t="str">
            <v>SERVICIOS DE REVELADO DE FOTOGRAFIAS</v>
          </cell>
        </row>
        <row r="181">
          <cell r="B181">
            <v>36601</v>
          </cell>
          <cell r="C181" t="str">
            <v>SERVICIO DE CREACION Y DIFUSION DE CONTENIDO EXCLUSIVAMENTE A TRAVES DE INTERNET</v>
          </cell>
        </row>
        <row r="182">
          <cell r="B182">
            <v>36901</v>
          </cell>
          <cell r="C182" t="str">
            <v>OTROS SERVICIOS DE INFORMACION</v>
          </cell>
        </row>
        <row r="183">
          <cell r="B183">
            <v>37101</v>
          </cell>
          <cell r="C183" t="str">
            <v>PASAJES AEREOS</v>
          </cell>
        </row>
        <row r="184">
          <cell r="B184">
            <v>37201</v>
          </cell>
          <cell r="C184" t="str">
            <v>PASAJES TERRESTRES</v>
          </cell>
        </row>
        <row r="185">
          <cell r="B185">
            <v>37301</v>
          </cell>
          <cell r="C185" t="str">
            <v>PASAJES MARITIMOS, LACUSTRES Y FLUVIALES PARA LABORES EN CAMPO Y SUPERVISION</v>
          </cell>
        </row>
        <row r="186">
          <cell r="B186">
            <v>37401</v>
          </cell>
          <cell r="C186" t="str">
            <v>AUTOTRANSPORTE</v>
          </cell>
        </row>
        <row r="187">
          <cell r="B187">
            <v>37501</v>
          </cell>
          <cell r="C187" t="str">
            <v>VIATICOS EN EL PAIS</v>
          </cell>
        </row>
        <row r="188">
          <cell r="B188">
            <v>37502</v>
          </cell>
          <cell r="C188" t="str">
            <v>GASTOS DE CAMINO</v>
          </cell>
        </row>
        <row r="189">
          <cell r="B189">
            <v>37601</v>
          </cell>
          <cell r="C189" t="str">
            <v>VIATICOS EN EL EXTRANJERO</v>
          </cell>
        </row>
        <row r="190">
          <cell r="B190">
            <v>37801</v>
          </cell>
          <cell r="C190" t="str">
            <v>SERVICIOS INTEGRALES DE TRASLADO Y VIATICOS</v>
          </cell>
        </row>
        <row r="191">
          <cell r="B191">
            <v>37901</v>
          </cell>
          <cell r="C191" t="str">
            <v>CUOTAS</v>
          </cell>
        </row>
        <row r="192">
          <cell r="B192">
            <v>38101</v>
          </cell>
          <cell r="C192" t="str">
            <v>GASTOS DE CEREMONAL</v>
          </cell>
        </row>
        <row r="193">
          <cell r="B193">
            <v>38201</v>
          </cell>
          <cell r="C193" t="str">
            <v>GASTOS DE ORDEN SOCIAL Y CULTURAL</v>
          </cell>
        </row>
        <row r="194">
          <cell r="B194">
            <v>38301</v>
          </cell>
          <cell r="C194" t="str">
            <v>CONGRESOS Y CONVENCIONES</v>
          </cell>
        </row>
        <row r="195">
          <cell r="B195">
            <v>38401</v>
          </cell>
          <cell r="C195" t="str">
            <v>EXPOSICIONES</v>
          </cell>
        </row>
        <row r="196">
          <cell r="B196">
            <v>38501</v>
          </cell>
          <cell r="C196" t="str">
            <v>GASTOS DE ATENCION Y PROMOCION</v>
          </cell>
        </row>
        <row r="197">
          <cell r="B197">
            <v>39101</v>
          </cell>
          <cell r="C197" t="str">
            <v>SERVICIOS FUNERARIOS Y DE CEMENTERIOS</v>
          </cell>
        </row>
        <row r="198">
          <cell r="B198">
            <v>39201</v>
          </cell>
          <cell r="C198" t="str">
            <v>IMPUESTOS Y DERECHOS</v>
          </cell>
        </row>
        <row r="199">
          <cell r="B199">
            <v>39301</v>
          </cell>
          <cell r="C199" t="str">
            <v>IMPUESTOS Y DERECHOS DE IMPORTACION</v>
          </cell>
        </row>
        <row r="200">
          <cell r="B200">
            <v>39501</v>
          </cell>
          <cell r="C200" t="str">
            <v>PENAS, MULTAS, ACCESORIOS Y ACTUALIZACIONES</v>
          </cell>
        </row>
        <row r="201">
          <cell r="B201">
            <v>39601</v>
          </cell>
          <cell r="C201" t="str">
            <v>OTROS GASTOS POR RESPONSABILIDADES</v>
          </cell>
        </row>
        <row r="202">
          <cell r="B202">
            <v>39801</v>
          </cell>
          <cell r="C202" t="str">
            <v>IMPUESTOS SOBRE NOMINAS</v>
          </cell>
        </row>
        <row r="203">
          <cell r="B203">
            <v>39901</v>
          </cell>
          <cell r="C203" t="str">
            <v>SERVICIOS ASISTENCIALES</v>
          </cell>
        </row>
        <row r="204">
          <cell r="B204">
            <v>39903</v>
          </cell>
          <cell r="C204" t="str">
            <v>SUBROGACIONES</v>
          </cell>
        </row>
        <row r="205">
          <cell r="B205">
            <v>39905</v>
          </cell>
          <cell r="C205" t="str">
            <v>APLICACIONES DE RETENCION DEL 2% AL MILLAR</v>
          </cell>
        </row>
        <row r="206">
          <cell r="B206">
            <v>41501</v>
          </cell>
          <cell r="C206" t="str">
            <v>TRANSFERENCIAS PARA SERVICIOS PERSONALES</v>
          </cell>
        </row>
        <row r="207">
          <cell r="B207">
            <v>41502</v>
          </cell>
          <cell r="C207" t="str">
            <v>TRANSFERENCIAS PARA GASTOS DE OPERACION</v>
          </cell>
        </row>
        <row r="208">
          <cell r="B208">
            <v>42401</v>
          </cell>
          <cell r="C208" t="str">
            <v>TRANSFERENCIAS OTORGADAS A ENTIDADES FEDERATIVAS Y MUNICIPIOS</v>
          </cell>
        </row>
        <row r="209">
          <cell r="B209">
            <v>43401</v>
          </cell>
          <cell r="C209" t="str">
            <v>SUBSIDIOS A LA PRESTACION DE SERVICIOS PUBLICOS</v>
          </cell>
        </row>
        <row r="210">
          <cell r="B210">
            <v>44101</v>
          </cell>
          <cell r="C210" t="str">
            <v>AYUDAS SOCIALES A PERSONAS</v>
          </cell>
        </row>
        <row r="211">
          <cell r="B211">
            <v>44105</v>
          </cell>
          <cell r="C211" t="str">
            <v>GASTOS POR SERVICIOS DE TRASLADO DE PERSONAS</v>
          </cell>
        </row>
        <row r="212">
          <cell r="B212">
            <v>44201</v>
          </cell>
          <cell r="C212" t="str">
            <v>BECAS EDUCATIVAS</v>
          </cell>
        </row>
        <row r="213">
          <cell r="B213">
            <v>44501</v>
          </cell>
          <cell r="C213" t="str">
            <v>AYUDAS SOCIALES A INSTITUCIONES SIN FINES DE LUCRO</v>
          </cell>
        </row>
        <row r="214">
          <cell r="B214">
            <v>48101</v>
          </cell>
          <cell r="C214" t="str">
            <v>DONATIVOS A INSTITUCIONES SIN FINES DE LUCRO</v>
          </cell>
        </row>
        <row r="215">
          <cell r="B215">
            <v>51101</v>
          </cell>
          <cell r="C215" t="str">
            <v>MUEBLES DE OFICINA Y ESTANTERIA</v>
          </cell>
        </row>
        <row r="216">
          <cell r="B216">
            <v>51201</v>
          </cell>
          <cell r="C216" t="str">
            <v>MUEBLES, EXCEPTO DE OFICINA Y ESTANTERIA</v>
          </cell>
        </row>
        <row r="217">
          <cell r="B217">
            <v>51501</v>
          </cell>
          <cell r="C217" t="str">
            <v>EQUIPO DE COMPUTO Y DE TECNOLOGIAS DE LA INFORMACION</v>
          </cell>
        </row>
        <row r="218">
          <cell r="B218">
            <v>51901</v>
          </cell>
          <cell r="C218" t="str">
            <v>OTROS MOBILIARIOS Y EQUIPO DE ADMINISTRACION</v>
          </cell>
        </row>
        <row r="219">
          <cell r="B219">
            <v>51902</v>
          </cell>
          <cell r="C219" t="str">
            <v>MOBILIARIO Y EQUIPO PARA ESCUELAS, LABORATORIOS Y TALLERES</v>
          </cell>
        </row>
        <row r="220">
          <cell r="B220">
            <v>52101</v>
          </cell>
          <cell r="C220" t="str">
            <v>EQUIPOS Y APARATOS AUDIOVISUALES</v>
          </cell>
        </row>
        <row r="221">
          <cell r="B221">
            <v>52201</v>
          </cell>
          <cell r="C221" t="str">
            <v>APARATOS DEPORTIVOS</v>
          </cell>
        </row>
        <row r="222">
          <cell r="B222">
            <v>52301</v>
          </cell>
          <cell r="C222" t="str">
            <v>CAMARAS FOTOGRAFICAS Y DE VIDEO</v>
          </cell>
        </row>
        <row r="223">
          <cell r="B223">
            <v>52901</v>
          </cell>
          <cell r="C223" t="str">
            <v>OTRO MOBILIARIO Y EQUIPO EDUCACIONAL Y RECREATIVO</v>
          </cell>
        </row>
        <row r="224">
          <cell r="B224">
            <v>53101</v>
          </cell>
          <cell r="C224" t="str">
            <v>EQUIPO MEDICO Y DE LABORATORIO</v>
          </cell>
        </row>
        <row r="225">
          <cell r="B225">
            <v>53201</v>
          </cell>
          <cell r="C225" t="str">
            <v>INTRUMENTAL MEDICO Y DE LABORATORIO</v>
          </cell>
        </row>
        <row r="226">
          <cell r="B226">
            <v>54101</v>
          </cell>
          <cell r="C226" t="str">
            <v>AUTOMOVILES Y CAMIONES</v>
          </cell>
        </row>
        <row r="227">
          <cell r="B227">
            <v>54201</v>
          </cell>
          <cell r="C227" t="str">
            <v>CARROCERIAS Y REMOLQUES</v>
          </cell>
        </row>
        <row r="228">
          <cell r="B228">
            <v>54901</v>
          </cell>
          <cell r="C228" t="str">
            <v>OTROS EQUIPOS DE TRANSPORTE</v>
          </cell>
        </row>
        <row r="229">
          <cell r="B229">
            <v>55101</v>
          </cell>
          <cell r="C229" t="str">
            <v>MAQUINARIA Y EQUIPO DE DEFENSA Y SEGURIDAD PUBLICA</v>
          </cell>
        </row>
        <row r="230">
          <cell r="B230">
            <v>56101</v>
          </cell>
          <cell r="C230" t="str">
            <v>MAQUIANRIA EQUIPO AGROPECUARIO</v>
          </cell>
        </row>
        <row r="231">
          <cell r="B231">
            <v>56201</v>
          </cell>
          <cell r="C231" t="str">
            <v>MAQUINARIA Y EQUIPO INDUSTRIAL</v>
          </cell>
        </row>
        <row r="232">
          <cell r="B232">
            <v>56401</v>
          </cell>
          <cell r="C232" t="str">
            <v>SISTEMAS DE AIRE ACONDICIONADO, CALEFACCION Y DE REFRIGERACION</v>
          </cell>
        </row>
        <row r="233">
          <cell r="B233">
            <v>56501</v>
          </cell>
          <cell r="C233" t="str">
            <v>EQUIPO DE COMUNICACION Y TELECOMUNICACION</v>
          </cell>
        </row>
        <row r="234">
          <cell r="B234">
            <v>56601</v>
          </cell>
          <cell r="C234" t="str">
            <v>EQUIPOS DE GENERACION ELECTRICA, APARATOS Y ACCESORIOS ELECTRICOS</v>
          </cell>
        </row>
        <row r="235">
          <cell r="B235">
            <v>56701</v>
          </cell>
          <cell r="C235" t="str">
            <v>HERRAMIENTAS</v>
          </cell>
        </row>
        <row r="236">
          <cell r="B236">
            <v>56702</v>
          </cell>
          <cell r="C236" t="str">
            <v>REFACCIONES Y ACCESORIOS MAYORES</v>
          </cell>
        </row>
        <row r="237">
          <cell r="B237">
            <v>56902</v>
          </cell>
          <cell r="C237" t="str">
            <v>OTROS BIENES MUEBLES</v>
          </cell>
        </row>
        <row r="238">
          <cell r="B238">
            <v>58301</v>
          </cell>
          <cell r="C238" t="str">
            <v>EDIFICIOS NO RESIDENCIALES</v>
          </cell>
        </row>
        <row r="239">
          <cell r="B239">
            <v>59101</v>
          </cell>
          <cell r="C239" t="str">
            <v>SOFTWARE</v>
          </cell>
        </row>
        <row r="240">
          <cell r="B240">
            <v>59701</v>
          </cell>
          <cell r="C240" t="str">
            <v>LICENCIAS INFORMATICAS E INTELECTUALES</v>
          </cell>
        </row>
        <row r="241">
          <cell r="B241">
            <v>59801</v>
          </cell>
          <cell r="C241" t="str">
            <v>LICENCIAS INDUATRIALES, COMERCIALES Y OTRAS</v>
          </cell>
        </row>
        <row r="242">
          <cell r="B242">
            <v>61201</v>
          </cell>
          <cell r="C242" t="str">
            <v>CONSTRUCCION</v>
          </cell>
        </row>
        <row r="243">
          <cell r="B243">
            <v>61203</v>
          </cell>
          <cell r="C243" t="str">
            <v>REMODELACION Y REHABILITACION</v>
          </cell>
        </row>
        <row r="244">
          <cell r="B244">
            <v>61205</v>
          </cell>
          <cell r="C244" t="str">
            <v>EQUIPAMIENTO</v>
          </cell>
        </row>
        <row r="245">
          <cell r="B245">
            <v>61207</v>
          </cell>
          <cell r="C245" t="str">
            <v>ESTUDIOS Y PROYECTOS</v>
          </cell>
        </row>
        <row r="246">
          <cell r="B246">
            <v>61210</v>
          </cell>
          <cell r="C246" t="str">
            <v>INFRAESTRUCTURA Y EQUIPAMIENTO EN MATERIA DE SALUD</v>
          </cell>
        </row>
        <row r="247">
          <cell r="B247">
            <v>61222</v>
          </cell>
          <cell r="C247" t="str">
            <v>INDIRECTOS PARA OBRAS DE EDIFICACIÓN NO HABITACIONAL</v>
          </cell>
        </row>
        <row r="248">
          <cell r="B248">
            <v>61303</v>
          </cell>
          <cell r="C248" t="str">
            <v>CONSTRUCCIÓN DE SISTEMAS DE ABASTECIMIENTO DE AGUA POTABLE</v>
          </cell>
        </row>
        <row r="249">
          <cell r="B249">
            <v>61701</v>
          </cell>
          <cell r="C249" t="str">
            <v>INSTASLACIONES ELECTRICAS</v>
          </cell>
        </row>
        <row r="250">
          <cell r="B250">
            <v>62201</v>
          </cell>
          <cell r="C250" t="str">
            <v>CONSTRUCCION</v>
          </cell>
        </row>
        <row r="251">
          <cell r="B251">
            <v>62202</v>
          </cell>
          <cell r="C251" t="str">
            <v>AMPLIACION</v>
          </cell>
        </row>
        <row r="252">
          <cell r="B252">
            <v>62203</v>
          </cell>
          <cell r="C252" t="str">
            <v>REMODELACION Y REHABILITACION</v>
          </cell>
        </row>
        <row r="253">
          <cell r="B253">
            <v>62204</v>
          </cell>
          <cell r="C253" t="str">
            <v>CONSERVACION Y MANTENIMIENTO</v>
          </cell>
        </row>
        <row r="254">
          <cell r="B254">
            <v>62205</v>
          </cell>
          <cell r="C254" t="str">
            <v>EQUIPAMIENTO</v>
          </cell>
        </row>
        <row r="255">
          <cell r="B255">
            <v>62207</v>
          </cell>
          <cell r="C255" t="str">
            <v>ESTUDIOS Y PROYECTOS</v>
          </cell>
        </row>
        <row r="256">
          <cell r="B256">
            <v>62210</v>
          </cell>
          <cell r="C256" t="str">
            <v>INFRAESTRUCTURA Y EQUIPAMIENTO EN MATERIA DE SALUD</v>
          </cell>
        </row>
        <row r="257">
          <cell r="B257">
            <v>62219</v>
          </cell>
          <cell r="C257" t="str">
            <v>INFRAESTRUCTURA Y EQUIPAMIENTO EN MATERIA DE RECINTOS Y EDIFICIOS PUBLICOS</v>
          </cell>
        </row>
        <row r="258">
          <cell r="B258">
            <v>62707</v>
          </cell>
          <cell r="C258" t="str">
            <v>ESTUDIOS Y PROYECTOS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H29"/>
  <sheetViews>
    <sheetView topLeftCell="A19" zoomScale="93" zoomScaleNormal="93" workbookViewId="0">
      <selection activeCell="A25" sqref="A25:XFD31"/>
    </sheetView>
  </sheetViews>
  <sheetFormatPr baseColWidth="10" defaultRowHeight="15"/>
  <cols>
    <col min="1" max="1" width="1.140625" customWidth="1"/>
    <col min="2" max="2" width="41.28515625" customWidth="1"/>
    <col min="3" max="4" width="14.5703125" style="204" customWidth="1"/>
    <col min="5" max="5" width="47.7109375" customWidth="1"/>
    <col min="6" max="7" width="14.7109375" style="204" customWidth="1"/>
  </cols>
  <sheetData>
    <row r="2" spans="2:7">
      <c r="B2" s="524" t="s">
        <v>370</v>
      </c>
      <c r="C2" s="525"/>
      <c r="D2" s="525"/>
      <c r="E2" s="525"/>
      <c r="F2" s="525"/>
      <c r="G2" s="526"/>
    </row>
    <row r="3" spans="2:7">
      <c r="B3" s="527" t="s">
        <v>371</v>
      </c>
      <c r="C3" s="528"/>
      <c r="D3" s="528"/>
      <c r="E3" s="528"/>
      <c r="F3" s="528"/>
      <c r="G3" s="529"/>
    </row>
    <row r="4" spans="2:7">
      <c r="B4" s="530" t="s">
        <v>372</v>
      </c>
      <c r="C4" s="531"/>
      <c r="D4" s="531"/>
      <c r="E4" s="531"/>
      <c r="F4" s="531"/>
      <c r="G4" s="532"/>
    </row>
    <row r="5" spans="2:7">
      <c r="B5" s="184" t="s">
        <v>373</v>
      </c>
      <c r="C5" s="185" t="s">
        <v>374</v>
      </c>
      <c r="D5" s="185" t="s">
        <v>375</v>
      </c>
      <c r="E5" s="186" t="s">
        <v>376</v>
      </c>
      <c r="F5" s="185" t="s">
        <v>374</v>
      </c>
      <c r="G5" s="185" t="s">
        <v>375</v>
      </c>
    </row>
    <row r="6" spans="2:7">
      <c r="B6" s="187"/>
      <c r="C6" s="188"/>
      <c r="D6" s="188"/>
      <c r="E6" s="189"/>
      <c r="F6" s="190"/>
      <c r="G6" s="191"/>
    </row>
    <row r="7" spans="2:7">
      <c r="B7" s="192" t="s">
        <v>377</v>
      </c>
      <c r="C7" s="188"/>
      <c r="D7" s="188"/>
      <c r="E7" s="193" t="s">
        <v>378</v>
      </c>
      <c r="F7" s="190"/>
      <c r="G7" s="191"/>
    </row>
    <row r="8" spans="2:7">
      <c r="B8" s="187" t="s">
        <v>379</v>
      </c>
      <c r="C8" s="190">
        <f>11626160.25+665194267.29</f>
        <v>676820427.53999996</v>
      </c>
      <c r="D8" s="190">
        <v>501456895.86000001</v>
      </c>
      <c r="E8" s="189" t="s">
        <v>380</v>
      </c>
      <c r="F8" s="190">
        <f>638052.19+211049041.81+5258933.6+98994523.08+71345489.9</f>
        <v>387286040.58000004</v>
      </c>
      <c r="G8" s="190">
        <f>65094640.54+100575741.75+66534452.98+131242.53+16428451.17</f>
        <v>248764528.96999997</v>
      </c>
    </row>
    <row r="9" spans="2:7">
      <c r="B9" s="189" t="s">
        <v>381</v>
      </c>
      <c r="C9" s="190">
        <f>31361132.2+610093.2+32346126.7+43862.27</f>
        <v>64361214.369999997</v>
      </c>
      <c r="D9" s="190">
        <f>28513043.01+689187.68+427548.12</f>
        <v>29629778.810000002</v>
      </c>
      <c r="E9" s="189"/>
      <c r="F9" s="190"/>
      <c r="G9" s="190"/>
    </row>
    <row r="10" spans="2:7">
      <c r="B10" s="187" t="s">
        <v>382</v>
      </c>
      <c r="C10" s="190">
        <v>106785810.91</v>
      </c>
      <c r="D10" s="190">
        <v>116598484.45999999</v>
      </c>
      <c r="E10" s="193" t="s">
        <v>383</v>
      </c>
      <c r="F10" s="190">
        <f>+F8</f>
        <v>387286040.58000004</v>
      </c>
      <c r="G10" s="190">
        <f>+G8</f>
        <v>248764528.96999997</v>
      </c>
    </row>
    <row r="11" spans="2:7">
      <c r="B11" s="187"/>
      <c r="C11" s="190"/>
      <c r="D11" s="190"/>
      <c r="E11" s="189"/>
      <c r="F11" s="190"/>
      <c r="G11" s="190"/>
    </row>
    <row r="12" spans="2:7">
      <c r="B12" s="187" t="s">
        <v>384</v>
      </c>
      <c r="C12" s="190">
        <f>SUM(C8:C11)</f>
        <v>847967452.81999993</v>
      </c>
      <c r="D12" s="190">
        <f>SUM(D8:D11)</f>
        <v>647685159.13</v>
      </c>
      <c r="E12" s="193"/>
      <c r="F12" s="190"/>
      <c r="G12" s="190"/>
    </row>
    <row r="13" spans="2:7">
      <c r="B13" s="187"/>
      <c r="C13" s="187"/>
      <c r="D13" s="187"/>
      <c r="E13" s="193" t="s">
        <v>385</v>
      </c>
      <c r="F13" s="190"/>
      <c r="G13" s="190"/>
    </row>
    <row r="14" spans="2:7">
      <c r="B14" s="187"/>
      <c r="C14" s="190"/>
      <c r="D14" s="190"/>
      <c r="E14" s="189" t="s">
        <v>386</v>
      </c>
      <c r="F14" s="194">
        <f>3320135073.34-6860241.44</f>
        <v>3313274831.9000001</v>
      </c>
      <c r="G14" s="194">
        <v>2535140300.3600001</v>
      </c>
    </row>
    <row r="15" spans="2:7">
      <c r="B15" s="192" t="s">
        <v>387</v>
      </c>
      <c r="C15" s="188"/>
      <c r="D15" s="188"/>
      <c r="E15" s="195" t="s">
        <v>388</v>
      </c>
      <c r="F15" s="190">
        <f>SUM('ETCA-I-01-A'!C39)</f>
        <v>254606071</v>
      </c>
      <c r="G15" s="190">
        <f>'[2]Edo Actvs'!D38</f>
        <v>303926461.57000017</v>
      </c>
    </row>
    <row r="16" spans="2:7" ht="26.25">
      <c r="B16" s="196" t="s">
        <v>389</v>
      </c>
      <c r="C16" s="197">
        <f>1443014685.39+297401268.85+14247288.72</f>
        <v>1754663242.9600003</v>
      </c>
      <c r="D16" s="197">
        <f>1443014685.39+217299514.01</f>
        <v>1660314199.4000001</v>
      </c>
      <c r="E16" s="198" t="s">
        <v>390</v>
      </c>
      <c r="F16" s="199">
        <v>-9536464.0999999996</v>
      </c>
      <c r="G16" s="199">
        <v>482793042.08999997</v>
      </c>
    </row>
    <row r="17" spans="2:8">
      <c r="B17" s="187" t="s">
        <v>391</v>
      </c>
      <c r="C17" s="190">
        <f>303766478.59+3250999.48+557733.8+2306279+468732.08+191166.05+79991.58+18420070.37+582279.21+180524933.22+6778160.07+111000.03+795006706.65+46372.16+2290851.99+7272.16+2300134.09+87005.23+2575.2+1101420.16</f>
        <v>1317880161.1200001</v>
      </c>
      <c r="D17" s="190">
        <f>303711970.19+795006706.65+177778425</f>
        <v>1276497101.8399999</v>
      </c>
      <c r="E17" s="189" t="s">
        <v>392</v>
      </c>
      <c r="F17" s="200">
        <v>-25119622.48</v>
      </c>
      <c r="G17" s="200">
        <v>13872127.380000001</v>
      </c>
    </row>
    <row r="18" spans="2:8">
      <c r="B18" s="187"/>
      <c r="C18" s="190"/>
      <c r="D18" s="190"/>
      <c r="E18" s="189"/>
      <c r="F18" s="190"/>
      <c r="G18" s="190"/>
    </row>
    <row r="19" spans="2:8">
      <c r="B19" s="187" t="s">
        <v>393</v>
      </c>
      <c r="C19" s="190">
        <f>+C16+C17</f>
        <v>3072543404.0800004</v>
      </c>
      <c r="D19" s="190">
        <f>+D16+D17</f>
        <v>2936811301.2399998</v>
      </c>
      <c r="E19" s="189" t="s">
        <v>394</v>
      </c>
      <c r="F19" s="190">
        <f>SUM(F14:F18)</f>
        <v>3533224816.3200002</v>
      </c>
      <c r="G19" s="190">
        <f>SUM(G14:G18)</f>
        <v>3335731931.4000006</v>
      </c>
    </row>
    <row r="20" spans="2:8">
      <c r="B20" s="187"/>
      <c r="C20" s="190"/>
      <c r="D20" s="190"/>
      <c r="E20" s="189"/>
      <c r="F20" s="190"/>
      <c r="G20" s="190"/>
    </row>
    <row r="21" spans="2:8">
      <c r="B21" s="192" t="s">
        <v>395</v>
      </c>
      <c r="C21" s="188">
        <f>+C12+C19</f>
        <v>3920510856.9000006</v>
      </c>
      <c r="D21" s="188">
        <f>+D12+D19</f>
        <v>3584496460.3699999</v>
      </c>
      <c r="E21" s="193" t="s">
        <v>396</v>
      </c>
      <c r="F21" s="188">
        <f>+F19+F10</f>
        <v>3920510856.9000001</v>
      </c>
      <c r="G21" s="188">
        <f>+G19+G10</f>
        <v>3584496460.3700004</v>
      </c>
    </row>
    <row r="22" spans="2:8">
      <c r="B22" s="187"/>
      <c r="C22" s="190"/>
      <c r="D22" s="190"/>
      <c r="E22" s="189"/>
      <c r="F22" s="190"/>
      <c r="G22" s="191"/>
    </row>
    <row r="23" spans="2:8">
      <c r="B23" s="201"/>
      <c r="C23" s="202"/>
      <c r="D23" s="202"/>
      <c r="E23" s="6"/>
      <c r="F23" s="202"/>
      <c r="G23" s="203"/>
    </row>
    <row r="25" spans="2:8">
      <c r="H25" s="205"/>
    </row>
    <row r="29" spans="2:8">
      <c r="H29" s="205"/>
    </row>
  </sheetData>
  <mergeCells count="3">
    <mergeCell ref="B2:G2"/>
    <mergeCell ref="B3:G3"/>
    <mergeCell ref="B4:G4"/>
  </mergeCells>
  <printOptions horizontalCentered="1"/>
  <pageMargins left="0.25" right="0" top="0.74803149606299213" bottom="0.74803149606299213" header="0.31496062992125984" footer="0.31496062992125984"/>
  <pageSetup scale="90" orientation="landscape" r:id="rId1"/>
  <drawing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25"/>
  <sheetViews>
    <sheetView topLeftCell="B1" workbookViewId="0">
      <pane ySplit="8" topLeftCell="A9" activePane="bottomLeft" state="frozen"/>
      <selection activeCell="C46" sqref="C46"/>
      <selection pane="bottomLeft" activeCell="B1" sqref="B1"/>
    </sheetView>
  </sheetViews>
  <sheetFormatPr baseColWidth="10" defaultRowHeight="12.75"/>
  <cols>
    <col min="1" max="1" width="4.7109375" style="49" customWidth="1"/>
    <col min="2" max="2" width="72.5703125" style="49" bestFit="1" customWidth="1"/>
    <col min="3" max="3" width="18" style="49" customWidth="1"/>
    <col min="4" max="4" width="27.5703125" style="49" bestFit="1" customWidth="1"/>
    <col min="5" max="16384" width="11.42578125" style="49"/>
  </cols>
  <sheetData>
    <row r="1" spans="1:4" s="94" customFormat="1" ht="15.75">
      <c r="A1" s="495"/>
      <c r="B1" s="712"/>
      <c r="C1" s="495"/>
      <c r="D1" s="93" t="s">
        <v>242</v>
      </c>
    </row>
    <row r="2" spans="1:4" s="92" customFormat="1" ht="15.75">
      <c r="A2" s="570" t="s">
        <v>27</v>
      </c>
      <c r="B2" s="570"/>
      <c r="C2" s="570"/>
      <c r="D2" s="570"/>
    </row>
    <row r="3" spans="1:4" s="94" customFormat="1" ht="15.75">
      <c r="A3" s="570" t="s">
        <v>110</v>
      </c>
      <c r="B3" s="570"/>
      <c r="C3" s="570"/>
      <c r="D3" s="570"/>
    </row>
    <row r="4" spans="1:4" s="94" customFormat="1" ht="15.75">
      <c r="A4" s="570" t="s">
        <v>260</v>
      </c>
      <c r="B4" s="570"/>
      <c r="C4" s="570"/>
      <c r="D4" s="570"/>
    </row>
    <row r="5" spans="1:4" s="94" customFormat="1" ht="15.75">
      <c r="A5" s="570" t="s">
        <v>356</v>
      </c>
      <c r="B5" s="570"/>
      <c r="C5" s="570"/>
      <c r="D5" s="570"/>
    </row>
    <row r="6" spans="1:4" s="94" customFormat="1" ht="15.75">
      <c r="A6" s="571"/>
      <c r="B6" s="571"/>
      <c r="C6" s="571"/>
      <c r="D6" s="571"/>
    </row>
    <row r="7" spans="1:4" s="94" customFormat="1" ht="15.75">
      <c r="A7" s="495"/>
      <c r="B7" s="495"/>
      <c r="C7" s="495"/>
      <c r="D7" s="93" t="s">
        <v>357</v>
      </c>
    </row>
    <row r="8" spans="1:4" s="120" customFormat="1">
      <c r="A8" s="574" t="s">
        <v>97</v>
      </c>
      <c r="B8" s="575"/>
      <c r="C8" s="77"/>
      <c r="D8" s="119">
        <v>2814942336</v>
      </c>
    </row>
    <row r="9" spans="1:4" s="124" customFormat="1">
      <c r="A9" s="121"/>
      <c r="B9" s="121"/>
      <c r="C9" s="122"/>
      <c r="D9" s="123"/>
    </row>
    <row r="10" spans="1:4" s="124" customFormat="1">
      <c r="A10" s="121" t="s">
        <v>98</v>
      </c>
      <c r="B10" s="121"/>
      <c r="C10" s="122"/>
      <c r="D10" s="123"/>
    </row>
    <row r="11" spans="1:4">
      <c r="A11" s="125" t="s">
        <v>99</v>
      </c>
      <c r="B11" s="126"/>
      <c r="C11" s="127"/>
      <c r="D11" s="47">
        <f>SUM(C12:C16)</f>
        <v>0</v>
      </c>
    </row>
    <row r="12" spans="1:4">
      <c r="A12" s="128"/>
      <c r="B12" s="129" t="s">
        <v>100</v>
      </c>
      <c r="C12" s="130"/>
      <c r="D12" s="131"/>
    </row>
    <row r="13" spans="1:4">
      <c r="A13" s="128"/>
      <c r="B13" s="129" t="s">
        <v>101</v>
      </c>
      <c r="C13" s="132"/>
      <c r="D13" s="133"/>
    </row>
    <row r="14" spans="1:4">
      <c r="A14" s="134"/>
      <c r="B14" s="129" t="s">
        <v>102</v>
      </c>
      <c r="C14" s="132"/>
      <c r="D14" s="133"/>
    </row>
    <row r="15" spans="1:4">
      <c r="A15" s="134"/>
      <c r="B15" s="129" t="s">
        <v>103</v>
      </c>
      <c r="C15" s="132"/>
      <c r="D15" s="133"/>
    </row>
    <row r="16" spans="1:4">
      <c r="A16" s="510" t="s">
        <v>104</v>
      </c>
      <c r="B16" s="511"/>
      <c r="C16" s="135"/>
      <c r="D16" s="136"/>
    </row>
    <row r="17" spans="1:4">
      <c r="A17" s="137"/>
      <c r="B17" s="137"/>
      <c r="C17" s="138"/>
      <c r="D17" s="138"/>
    </row>
    <row r="18" spans="1:4">
      <c r="A18" s="139" t="s">
        <v>109</v>
      </c>
      <c r="B18" s="140"/>
      <c r="C18" s="512"/>
      <c r="D18" s="138"/>
    </row>
    <row r="19" spans="1:4">
      <c r="A19" s="125" t="s">
        <v>115</v>
      </c>
      <c r="B19" s="126"/>
      <c r="C19" s="141"/>
      <c r="D19" s="47">
        <f>SUM(C20:C24)</f>
        <v>461909517.23000002</v>
      </c>
    </row>
    <row r="20" spans="1:4">
      <c r="A20" s="134"/>
      <c r="B20" s="129" t="s">
        <v>105</v>
      </c>
      <c r="C20" s="142"/>
      <c r="D20" s="131"/>
    </row>
    <row r="21" spans="1:4">
      <c r="A21" s="134"/>
      <c r="B21" s="129" t="s">
        <v>106</v>
      </c>
      <c r="C21" s="143"/>
      <c r="D21" s="133"/>
    </row>
    <row r="22" spans="1:4">
      <c r="A22" s="134"/>
      <c r="B22" s="129" t="s">
        <v>107</v>
      </c>
      <c r="C22" s="143"/>
      <c r="D22" s="133"/>
    </row>
    <row r="23" spans="1:4">
      <c r="A23" s="144" t="s">
        <v>108</v>
      </c>
      <c r="B23" s="129"/>
      <c r="C23" s="145">
        <v>461909517.23000002</v>
      </c>
      <c r="D23" s="133"/>
    </row>
    <row r="24" spans="1:4">
      <c r="A24" s="513"/>
      <c r="B24" s="511"/>
      <c r="C24" s="136"/>
      <c r="D24" s="136"/>
    </row>
    <row r="25" spans="1:4">
      <c r="A25" s="514" t="s">
        <v>323</v>
      </c>
      <c r="B25" s="515"/>
      <c r="C25" s="146"/>
      <c r="D25" s="516">
        <f>D8-D19</f>
        <v>2353032818.77</v>
      </c>
    </row>
  </sheetData>
  <mergeCells count="6">
    <mergeCell ref="A8:B8"/>
    <mergeCell ref="A2:D2"/>
    <mergeCell ref="A3:D3"/>
    <mergeCell ref="A4:D4"/>
    <mergeCell ref="A5:D5"/>
    <mergeCell ref="A6:D6"/>
  </mergeCells>
  <printOptions horizontalCentered="1"/>
  <pageMargins left="0.23622047244094491" right="0.15748031496062992" top="0.74803149606299213" bottom="0.74803149606299213" header="0.31496062992125984" footer="0.31496062992125984"/>
  <pageSetup orientation="landscape" r:id="rId1"/>
  <drawing r:id="rId2"/>
</worksheet>
</file>

<file path=xl/worksheets/sheet11.xml><?xml version="1.0" encoding="utf-8"?>
<worksheet xmlns="http://schemas.openxmlformats.org/spreadsheetml/2006/main" xmlns:r="http://schemas.openxmlformats.org/officeDocument/2006/relationships">
  <sheetPr>
    <tabColor theme="9" tint="-0.249977111117893"/>
    <pageSetUpPr fitToPage="1"/>
  </sheetPr>
  <dimension ref="A1:K22"/>
  <sheetViews>
    <sheetView workbookViewId="0">
      <pane ySplit="9" topLeftCell="A13" activePane="bottomLeft" state="frozen"/>
      <selection activeCell="J46" sqref="J46"/>
      <selection pane="bottomLeft" activeCell="J46" sqref="J46"/>
    </sheetView>
  </sheetViews>
  <sheetFormatPr baseColWidth="10" defaultRowHeight="12.75"/>
  <cols>
    <col min="1" max="1" width="8.28515625" style="49" bestFit="1" customWidth="1"/>
    <col min="2" max="2" width="34.85546875" style="49" bestFit="1" customWidth="1"/>
    <col min="3" max="3" width="12.28515625" style="49" bestFit="1" customWidth="1"/>
    <col min="4" max="4" width="12.140625" style="49" bestFit="1" customWidth="1"/>
    <col min="5" max="5" width="12.28515625" style="49" bestFit="1" customWidth="1"/>
    <col min="6" max="6" width="10.85546875" style="49" bestFit="1" customWidth="1"/>
    <col min="7" max="7" width="12.28515625" style="49" bestFit="1" customWidth="1"/>
    <col min="8" max="9" width="10.85546875" style="49" bestFit="1" customWidth="1"/>
    <col min="10" max="10" width="12.28515625" style="49" bestFit="1" customWidth="1"/>
    <col min="11" max="11" width="6.85546875" style="49" customWidth="1"/>
    <col min="12" max="16384" width="11.42578125" style="49"/>
  </cols>
  <sheetData>
    <row r="1" spans="1:11" s="94" customFormat="1" ht="15.75">
      <c r="A1" s="495"/>
      <c r="B1" s="495"/>
      <c r="C1" s="495"/>
      <c r="D1" s="495"/>
      <c r="E1" s="495"/>
      <c r="F1" s="495"/>
      <c r="G1" s="495"/>
      <c r="H1" s="495"/>
      <c r="I1" s="495"/>
      <c r="K1" s="93" t="s">
        <v>243</v>
      </c>
    </row>
    <row r="2" spans="1:11" s="92" customFormat="1" ht="15.75">
      <c r="A2" s="570" t="s">
        <v>27</v>
      </c>
      <c r="B2" s="570"/>
      <c r="C2" s="570"/>
      <c r="D2" s="570"/>
      <c r="E2" s="570"/>
      <c r="F2" s="570"/>
      <c r="G2" s="570"/>
      <c r="H2" s="570"/>
      <c r="I2" s="570"/>
      <c r="J2" s="570"/>
      <c r="K2" s="570"/>
    </row>
    <row r="3" spans="1:11" s="94" customFormat="1" ht="15.75">
      <c r="A3" s="570" t="s">
        <v>20</v>
      </c>
      <c r="B3" s="570"/>
      <c r="C3" s="570"/>
      <c r="D3" s="570"/>
      <c r="E3" s="570"/>
      <c r="F3" s="570"/>
      <c r="G3" s="570"/>
      <c r="H3" s="570"/>
      <c r="I3" s="570"/>
      <c r="J3" s="570"/>
      <c r="K3" s="570"/>
    </row>
    <row r="4" spans="1:11" s="94" customFormat="1" ht="15.75">
      <c r="A4" s="570" t="s">
        <v>149</v>
      </c>
      <c r="B4" s="570"/>
      <c r="C4" s="570"/>
      <c r="D4" s="570"/>
      <c r="E4" s="570"/>
      <c r="F4" s="570"/>
      <c r="G4" s="570"/>
      <c r="H4" s="570"/>
      <c r="I4" s="570"/>
      <c r="J4" s="570"/>
      <c r="K4" s="570"/>
    </row>
    <row r="5" spans="1:11" s="94" customFormat="1" ht="15.75">
      <c r="A5" s="570" t="s">
        <v>260</v>
      </c>
      <c r="B5" s="570"/>
      <c r="C5" s="570"/>
      <c r="D5" s="570"/>
      <c r="E5" s="570"/>
      <c r="F5" s="570"/>
      <c r="G5" s="570"/>
      <c r="H5" s="570"/>
      <c r="I5" s="570"/>
      <c r="J5" s="570"/>
      <c r="K5" s="570"/>
    </row>
    <row r="6" spans="1:11" s="94" customFormat="1" ht="15.75">
      <c r="A6" s="570" t="s">
        <v>356</v>
      </c>
      <c r="B6" s="570"/>
      <c r="C6" s="570"/>
      <c r="D6" s="570"/>
      <c r="E6" s="570"/>
      <c r="F6" s="570"/>
      <c r="G6" s="570"/>
      <c r="H6" s="570"/>
      <c r="I6" s="570"/>
      <c r="J6" s="570"/>
      <c r="K6" s="570"/>
    </row>
    <row r="7" spans="1:11" s="94" customFormat="1" ht="15.75">
      <c r="A7" s="571"/>
      <c r="B7" s="571"/>
      <c r="C7" s="571"/>
      <c r="D7" s="571"/>
      <c r="E7" s="571"/>
      <c r="F7" s="571"/>
      <c r="G7" s="571"/>
      <c r="H7" s="571"/>
      <c r="I7" s="571"/>
      <c r="J7" s="571"/>
      <c r="K7" s="571"/>
    </row>
    <row r="8" spans="1:11" s="94" customFormat="1" ht="15.75">
      <c r="A8" s="495"/>
      <c r="B8" s="495"/>
      <c r="C8" s="495"/>
      <c r="D8" s="495"/>
      <c r="E8" s="495"/>
      <c r="F8" s="495"/>
      <c r="G8" s="495"/>
      <c r="H8" s="495"/>
      <c r="I8" s="495"/>
      <c r="K8" s="93" t="s">
        <v>357</v>
      </c>
    </row>
    <row r="9" spans="1:11" s="39" customFormat="1" ht="53.25" customHeight="1">
      <c r="A9" s="40" t="s">
        <v>23</v>
      </c>
      <c r="B9" s="494" t="s">
        <v>21</v>
      </c>
      <c r="C9" s="500" t="s">
        <v>355</v>
      </c>
      <c r="D9" s="500" t="s">
        <v>22</v>
      </c>
      <c r="E9" s="500" t="s">
        <v>354</v>
      </c>
      <c r="F9" s="500" t="s">
        <v>358</v>
      </c>
      <c r="G9" s="500" t="s">
        <v>353</v>
      </c>
      <c r="H9" s="175" t="s">
        <v>352</v>
      </c>
      <c r="I9" s="175" t="s">
        <v>351</v>
      </c>
      <c r="J9" s="500" t="s">
        <v>147</v>
      </c>
      <c r="K9" s="500" t="s">
        <v>68</v>
      </c>
    </row>
    <row r="10" spans="1:11" ht="23.25" customHeight="1">
      <c r="A10" s="41">
        <v>1000</v>
      </c>
      <c r="B10" s="42" t="s">
        <v>5</v>
      </c>
      <c r="C10" s="43">
        <v>2062969517.1600001</v>
      </c>
      <c r="D10" s="43">
        <v>48652837.359999895</v>
      </c>
      <c r="E10" s="43">
        <v>2111622354.52</v>
      </c>
      <c r="F10" s="43">
        <v>0</v>
      </c>
      <c r="G10" s="43">
        <v>1390369373.5699999</v>
      </c>
      <c r="H10" s="43">
        <v>0</v>
      </c>
      <c r="I10" s="43">
        <v>447575001.28999996</v>
      </c>
      <c r="J10" s="43">
        <v>721252980.95000005</v>
      </c>
      <c r="K10" s="61">
        <f>(F10+G10)/E10*100</f>
        <v>65.843656683869938</v>
      </c>
    </row>
    <row r="11" spans="1:11" ht="23.25" customHeight="1">
      <c r="A11" s="44">
        <v>2000</v>
      </c>
      <c r="B11" s="45" t="s">
        <v>6</v>
      </c>
      <c r="C11" s="46">
        <v>444665297.83999997</v>
      </c>
      <c r="D11" s="46">
        <v>322512120.06</v>
      </c>
      <c r="E11" s="46">
        <v>767177417.89999998</v>
      </c>
      <c r="F11" s="46">
        <v>176727155.30000001</v>
      </c>
      <c r="G11" s="46">
        <v>272697689.61000001</v>
      </c>
      <c r="H11" s="46">
        <v>137503864.29000002</v>
      </c>
      <c r="I11" s="46">
        <v>149485922.76000002</v>
      </c>
      <c r="J11" s="46">
        <v>317752572.98999989</v>
      </c>
      <c r="K11" s="62">
        <f t="shared" ref="K11:K16" si="0">(F11+G11)/E11*100</f>
        <v>58.581605039967641</v>
      </c>
    </row>
    <row r="12" spans="1:11" ht="23.25" customHeight="1">
      <c r="A12" s="44">
        <v>3000</v>
      </c>
      <c r="B12" s="45" t="s">
        <v>7</v>
      </c>
      <c r="C12" s="46">
        <v>327184940</v>
      </c>
      <c r="D12" s="46">
        <v>158688844.62</v>
      </c>
      <c r="E12" s="46">
        <v>485873784.62</v>
      </c>
      <c r="F12" s="46">
        <v>11130844.950000001</v>
      </c>
      <c r="G12" s="46">
        <v>252967305.97000006</v>
      </c>
      <c r="H12" s="46">
        <v>-10980021.67</v>
      </c>
      <c r="I12" s="46">
        <v>151651558.26000005</v>
      </c>
      <c r="J12" s="46">
        <v>221775633.69999996</v>
      </c>
      <c r="K12" s="62">
        <f t="shared" si="0"/>
        <v>54.355299520131581</v>
      </c>
    </row>
    <row r="13" spans="1:11" ht="27" customHeight="1">
      <c r="A13" s="44">
        <v>4000</v>
      </c>
      <c r="B13" s="45" t="s">
        <v>24</v>
      </c>
      <c r="C13" s="46">
        <v>579491470</v>
      </c>
      <c r="D13" s="46">
        <v>878013.26999998093</v>
      </c>
      <c r="E13" s="46">
        <v>580369483.26999998</v>
      </c>
      <c r="F13" s="46">
        <v>0</v>
      </c>
      <c r="G13" s="46">
        <v>462107413.93000001</v>
      </c>
      <c r="H13" s="46">
        <v>0</v>
      </c>
      <c r="I13" s="46">
        <v>190472202.48000002</v>
      </c>
      <c r="J13" s="46">
        <v>118262069.33999997</v>
      </c>
      <c r="K13" s="62">
        <f t="shared" si="0"/>
        <v>79.622969031095309</v>
      </c>
    </row>
    <row r="14" spans="1:11" ht="23.25" customHeight="1">
      <c r="A14" s="170">
        <v>5000</v>
      </c>
      <c r="B14" s="171" t="s">
        <v>25</v>
      </c>
      <c r="C14" s="172">
        <v>138981459</v>
      </c>
      <c r="D14" s="172">
        <v>43247996.49000001</v>
      </c>
      <c r="E14" s="46">
        <v>182229455.49000001</v>
      </c>
      <c r="F14" s="46">
        <v>7786134.290000001</v>
      </c>
      <c r="G14" s="46">
        <v>30942646.869999997</v>
      </c>
      <c r="H14" s="46">
        <v>5576589.8400000008</v>
      </c>
      <c r="I14" s="46">
        <v>19124661.629999995</v>
      </c>
      <c r="J14" s="46">
        <v>143500674.33000001</v>
      </c>
      <c r="K14" s="62">
        <f t="shared" si="0"/>
        <v>21.252755793985934</v>
      </c>
    </row>
    <row r="15" spans="1:11" ht="23.25" customHeight="1">
      <c r="A15" s="170">
        <v>6000</v>
      </c>
      <c r="B15" s="173" t="s">
        <v>9</v>
      </c>
      <c r="C15" s="172">
        <v>86985114</v>
      </c>
      <c r="D15" s="172">
        <v>258053208.81</v>
      </c>
      <c r="E15" s="46">
        <v>345038322.81</v>
      </c>
      <c r="F15" s="46">
        <v>5258933.5999999996</v>
      </c>
      <c r="G15" s="46">
        <v>89090109.960000023</v>
      </c>
      <c r="H15" s="46">
        <v>-3288881.3600000013</v>
      </c>
      <c r="I15" s="46">
        <v>31189228.660000026</v>
      </c>
      <c r="J15" s="46">
        <v>250689279.24999994</v>
      </c>
      <c r="K15" s="62">
        <f t="shared" si="0"/>
        <v>27.344511412998777</v>
      </c>
    </row>
    <row r="16" spans="1:11" ht="27" customHeight="1">
      <c r="A16" s="576" t="s">
        <v>26</v>
      </c>
      <c r="B16" s="577"/>
      <c r="C16" s="47">
        <f t="shared" ref="C16:J16" si="1">SUM(C10:C15)</f>
        <v>3640277798</v>
      </c>
      <c r="D16" s="47">
        <f t="shared" si="1"/>
        <v>832033020.6099999</v>
      </c>
      <c r="E16" s="47">
        <f t="shared" si="1"/>
        <v>4472310818.6100006</v>
      </c>
      <c r="F16" s="47">
        <f t="shared" ref="F16:G16" si="2">SUM(F10:F15)</f>
        <v>200903068.13999999</v>
      </c>
      <c r="G16" s="47">
        <f t="shared" si="2"/>
        <v>2498174539.9099998</v>
      </c>
      <c r="H16" s="47">
        <f t="shared" si="1"/>
        <v>128811551.10000002</v>
      </c>
      <c r="I16" s="47">
        <f t="shared" si="1"/>
        <v>989498575.07999992</v>
      </c>
      <c r="J16" s="47">
        <f t="shared" si="1"/>
        <v>1773233210.5599997</v>
      </c>
      <c r="K16" s="63">
        <f t="shared" si="0"/>
        <v>60.350850321464819</v>
      </c>
    </row>
    <row r="18" spans="3:7">
      <c r="C18" s="84"/>
      <c r="D18" s="84" t="s">
        <v>28</v>
      </c>
      <c r="E18" s="84"/>
      <c r="F18" s="84"/>
      <c r="G18" s="84"/>
    </row>
    <row r="20" spans="3:7">
      <c r="C20" s="167"/>
    </row>
    <row r="22" spans="3:7">
      <c r="E22" s="167"/>
      <c r="F22" s="167"/>
      <c r="G22" s="167"/>
    </row>
  </sheetData>
  <mergeCells count="7">
    <mergeCell ref="A16:B16"/>
    <mergeCell ref="A2:K2"/>
    <mergeCell ref="A3:K3"/>
    <mergeCell ref="A4:K4"/>
    <mergeCell ref="A5:K5"/>
    <mergeCell ref="A6:K6"/>
    <mergeCell ref="A7:K7"/>
  </mergeCells>
  <pageMargins left="0.27559055118110237" right="0.27559055118110237" top="0.74803149606299213" bottom="0.74803149606299213" header="0.31496062992125984" footer="0.31496062992125984"/>
  <pageSetup scale="92" orientation="landscape" r:id="rId1"/>
  <drawing r:id="rId2"/>
</worksheet>
</file>

<file path=xl/worksheets/sheet12.xml><?xml version="1.0" encoding="utf-8"?>
<worksheet xmlns="http://schemas.openxmlformats.org/spreadsheetml/2006/main" xmlns:r="http://schemas.openxmlformats.org/officeDocument/2006/relationships">
  <sheetPr>
    <tabColor theme="9" tint="-0.249977111117893"/>
    <pageSetUpPr fitToPage="1"/>
  </sheetPr>
  <dimension ref="A1:K208"/>
  <sheetViews>
    <sheetView workbookViewId="0">
      <pane ySplit="8" topLeftCell="A201" activePane="bottomLeft" state="frozen"/>
      <selection activeCell="J46" sqref="J46"/>
      <selection pane="bottomLeft" activeCell="J46" sqref="J46"/>
    </sheetView>
  </sheetViews>
  <sheetFormatPr baseColWidth="10" defaultRowHeight="12.75"/>
  <cols>
    <col min="1" max="1" width="7.140625" style="52" customWidth="1"/>
    <col min="2" max="2" width="51.7109375" style="49" customWidth="1"/>
    <col min="3" max="3" width="15" style="49" bestFit="1" customWidth="1"/>
    <col min="4" max="4" width="12.140625" style="49" bestFit="1" customWidth="1"/>
    <col min="5" max="5" width="12.28515625" style="49" bestFit="1" customWidth="1"/>
    <col min="6" max="6" width="10.85546875" style="49" bestFit="1" customWidth="1"/>
    <col min="7" max="7" width="12.28515625" style="49" bestFit="1" customWidth="1"/>
    <col min="8" max="9" width="10.85546875" style="49" bestFit="1" customWidth="1"/>
    <col min="10" max="10" width="12.28515625" style="49" bestFit="1" customWidth="1"/>
    <col min="11" max="11" width="7.7109375" style="49" customWidth="1"/>
    <col min="12" max="16384" width="11.42578125" style="51"/>
  </cols>
  <sheetData>
    <row r="1" spans="1:11" s="94" customFormat="1" ht="15.75">
      <c r="A1" s="495"/>
      <c r="B1" s="495"/>
      <c r="C1" s="495"/>
      <c r="D1" s="495"/>
      <c r="E1" s="495"/>
      <c r="F1" s="495"/>
      <c r="G1" s="495"/>
      <c r="H1" s="495"/>
      <c r="I1" s="495"/>
      <c r="J1" s="495"/>
      <c r="K1" s="93" t="s">
        <v>263</v>
      </c>
    </row>
    <row r="2" spans="1:11" s="92" customFormat="1" ht="15.75">
      <c r="A2" s="570" t="s">
        <v>27</v>
      </c>
      <c r="B2" s="570"/>
      <c r="C2" s="570"/>
      <c r="D2" s="570"/>
      <c r="E2" s="570"/>
      <c r="F2" s="570"/>
      <c r="G2" s="570"/>
      <c r="H2" s="570"/>
      <c r="I2" s="570"/>
      <c r="J2" s="570"/>
      <c r="K2" s="570"/>
    </row>
    <row r="3" spans="1:11" s="94" customFormat="1" ht="15.75">
      <c r="A3" s="570" t="s">
        <v>20</v>
      </c>
      <c r="B3" s="570"/>
      <c r="C3" s="570"/>
      <c r="D3" s="570"/>
      <c r="E3" s="570"/>
      <c r="F3" s="570"/>
      <c r="G3" s="570"/>
      <c r="H3" s="570"/>
      <c r="I3" s="570"/>
      <c r="J3" s="570"/>
      <c r="K3" s="570"/>
    </row>
    <row r="4" spans="1:11" s="94" customFormat="1" ht="15.75">
      <c r="A4" s="570" t="s">
        <v>29</v>
      </c>
      <c r="B4" s="570"/>
      <c r="C4" s="570"/>
      <c r="D4" s="570"/>
      <c r="E4" s="570"/>
      <c r="F4" s="570"/>
      <c r="G4" s="570"/>
      <c r="H4" s="570"/>
      <c r="I4" s="570"/>
      <c r="J4" s="570"/>
      <c r="K4" s="570"/>
    </row>
    <row r="5" spans="1:11" s="94" customFormat="1" ht="15.75">
      <c r="A5" s="570" t="s">
        <v>260</v>
      </c>
      <c r="B5" s="570"/>
      <c r="C5" s="570"/>
      <c r="D5" s="570"/>
      <c r="E5" s="570"/>
      <c r="F5" s="570"/>
      <c r="G5" s="570"/>
      <c r="H5" s="570"/>
      <c r="I5" s="570"/>
      <c r="J5" s="570"/>
      <c r="K5" s="570"/>
    </row>
    <row r="6" spans="1:11" s="94" customFormat="1" ht="15.75">
      <c r="A6" s="570" t="s">
        <v>356</v>
      </c>
      <c r="B6" s="570"/>
      <c r="C6" s="570"/>
      <c r="D6" s="570"/>
      <c r="E6" s="570"/>
      <c r="F6" s="570"/>
      <c r="G6" s="570"/>
      <c r="H6" s="570"/>
      <c r="I6" s="570"/>
      <c r="J6" s="570"/>
      <c r="K6" s="570"/>
    </row>
    <row r="7" spans="1:11" s="94" customFormat="1" ht="15.75">
      <c r="A7" s="495"/>
      <c r="B7" s="495"/>
      <c r="C7" s="495"/>
      <c r="D7" s="495"/>
      <c r="E7" s="495"/>
      <c r="F7" s="495"/>
      <c r="G7" s="495"/>
      <c r="H7" s="495"/>
      <c r="I7" s="495"/>
      <c r="J7" s="495"/>
      <c r="K7" s="93" t="s">
        <v>357</v>
      </c>
    </row>
    <row r="8" spans="1:11" s="50" customFormat="1" ht="38.25">
      <c r="A8" s="40" t="s">
        <v>261</v>
      </c>
      <c r="B8" s="40" t="s">
        <v>262</v>
      </c>
      <c r="C8" s="500" t="s">
        <v>65</v>
      </c>
      <c r="D8" s="500" t="s">
        <v>22</v>
      </c>
      <c r="E8" s="500" t="s">
        <v>66</v>
      </c>
      <c r="F8" s="500" t="s">
        <v>367</v>
      </c>
      <c r="G8" s="500" t="s">
        <v>365</v>
      </c>
      <c r="H8" s="174" t="s">
        <v>366</v>
      </c>
      <c r="I8" s="174" t="s">
        <v>351</v>
      </c>
      <c r="J8" s="500" t="s">
        <v>147</v>
      </c>
      <c r="K8" s="500" t="s">
        <v>68</v>
      </c>
    </row>
    <row r="9" spans="1:11" ht="14.25" customHeight="1">
      <c r="A9" s="53">
        <v>11301</v>
      </c>
      <c r="B9" s="54" t="str">
        <f>VLOOKUP(A9,[3]Hoja1!$B:$C,2,FALSE)</f>
        <v>SUELDOS</v>
      </c>
      <c r="C9" s="55">
        <v>633873392.25</v>
      </c>
      <c r="D9" s="55">
        <v>14185877.309999943</v>
      </c>
      <c r="E9" s="55">
        <v>648059269.55999994</v>
      </c>
      <c r="F9" s="55">
        <v>0</v>
      </c>
      <c r="G9" s="55">
        <v>456324267.60000002</v>
      </c>
      <c r="H9" s="55">
        <v>0</v>
      </c>
      <c r="I9" s="55">
        <v>139126814.65000004</v>
      </c>
      <c r="J9" s="55">
        <v>191735001.95999992</v>
      </c>
      <c r="K9" s="59">
        <f t="shared" ref="K9:K72" si="0">(F9+G9)/E9*100</f>
        <v>70.41397122670918</v>
      </c>
    </row>
    <row r="10" spans="1:11" ht="14.25" customHeight="1">
      <c r="A10" s="53">
        <v>11304</v>
      </c>
      <c r="B10" s="54" t="str">
        <f>VLOOKUP(A10,[3]Hoja1!$B:$C,2,FALSE)</f>
        <v>REMUNERACIONES POR SUSTITUCION DE PERSONAL</v>
      </c>
      <c r="C10" s="55">
        <v>11503935</v>
      </c>
      <c r="D10" s="55">
        <v>0</v>
      </c>
      <c r="E10" s="55">
        <v>11503935</v>
      </c>
      <c r="F10" s="55">
        <v>0</v>
      </c>
      <c r="G10" s="55">
        <v>0</v>
      </c>
      <c r="H10" s="55">
        <v>0</v>
      </c>
      <c r="I10" s="55">
        <v>0</v>
      </c>
      <c r="J10" s="55">
        <v>11503935</v>
      </c>
      <c r="K10" s="59">
        <f t="shared" si="0"/>
        <v>0</v>
      </c>
    </row>
    <row r="11" spans="1:11" ht="14.25" customHeight="1">
      <c r="A11" s="53">
        <v>11305</v>
      </c>
      <c r="B11" s="54" t="str">
        <f>VLOOKUP(A11,[3]Hoja1!$B:$C,2,FALSE)</f>
        <v>COMPENSACIONES POR RIESGOS PROFESIONALES</v>
      </c>
      <c r="C11" s="55">
        <v>36402849.899999999</v>
      </c>
      <c r="D11" s="55">
        <v>704496.20000000298</v>
      </c>
      <c r="E11" s="55">
        <v>37107346.100000001</v>
      </c>
      <c r="F11" s="55">
        <v>0</v>
      </c>
      <c r="G11" s="55">
        <v>28790665.109999999</v>
      </c>
      <c r="H11" s="55">
        <v>0</v>
      </c>
      <c r="I11" s="55">
        <v>9796851.2300000004</v>
      </c>
      <c r="J11" s="55">
        <v>8316680.9900000021</v>
      </c>
      <c r="K11" s="59">
        <f t="shared" si="0"/>
        <v>77.587507962473225</v>
      </c>
    </row>
    <row r="12" spans="1:11" ht="14.25" customHeight="1">
      <c r="A12" s="53">
        <v>11306</v>
      </c>
      <c r="B12" s="54" t="str">
        <f>VLOOKUP(A12,[3]Hoja1!$B:$C,2,FALSE)</f>
        <v>RIESGO LABORAL</v>
      </c>
      <c r="C12" s="55">
        <v>15245791</v>
      </c>
      <c r="D12" s="55">
        <v>0</v>
      </c>
      <c r="E12" s="55">
        <v>15245791</v>
      </c>
      <c r="F12" s="55">
        <v>0</v>
      </c>
      <c r="G12" s="55">
        <v>0</v>
      </c>
      <c r="H12" s="55">
        <v>0</v>
      </c>
      <c r="I12" s="55">
        <v>0</v>
      </c>
      <c r="J12" s="55">
        <v>15245791</v>
      </c>
      <c r="K12" s="59">
        <f t="shared" si="0"/>
        <v>0</v>
      </c>
    </row>
    <row r="13" spans="1:11" ht="14.25" customHeight="1">
      <c r="A13" s="53">
        <v>11307</v>
      </c>
      <c r="B13" s="54" t="str">
        <f>VLOOKUP(A13,[3]Hoja1!$B:$C,2,FALSE)</f>
        <v>AYUDA PARA HABITACION</v>
      </c>
      <c r="C13" s="55">
        <v>9961814</v>
      </c>
      <c r="D13" s="55">
        <v>0</v>
      </c>
      <c r="E13" s="55">
        <v>9961814</v>
      </c>
      <c r="F13" s="55">
        <v>0</v>
      </c>
      <c r="G13" s="55">
        <v>0</v>
      </c>
      <c r="H13" s="55">
        <v>0</v>
      </c>
      <c r="I13" s="55">
        <v>0</v>
      </c>
      <c r="J13" s="55">
        <v>9961814</v>
      </c>
      <c r="K13" s="59">
        <f t="shared" si="0"/>
        <v>0</v>
      </c>
    </row>
    <row r="14" spans="1:11" ht="14.25" customHeight="1">
      <c r="A14" s="53">
        <v>11308</v>
      </c>
      <c r="B14" s="54" t="str">
        <f>VLOOKUP(A14,[3]Hoja1!$B:$C,2,FALSE)</f>
        <v>AYUDA PARA DESPENSA</v>
      </c>
      <c r="C14" s="55">
        <v>77452825.900000006</v>
      </c>
      <c r="D14" s="55">
        <v>-590696.49000000954</v>
      </c>
      <c r="E14" s="55">
        <v>76862129.409999996</v>
      </c>
      <c r="F14" s="55">
        <v>0</v>
      </c>
      <c r="G14" s="55">
        <v>41353842.420000002</v>
      </c>
      <c r="H14" s="55">
        <v>0</v>
      </c>
      <c r="I14" s="55">
        <v>13731885.140000001</v>
      </c>
      <c r="J14" s="55">
        <v>35508286.989999995</v>
      </c>
      <c r="K14" s="59">
        <f t="shared" si="0"/>
        <v>53.802623915620714</v>
      </c>
    </row>
    <row r="15" spans="1:11" ht="14.25" customHeight="1">
      <c r="A15" s="53">
        <v>12101</v>
      </c>
      <c r="B15" s="54" t="str">
        <f>VLOOKUP(A15,[3]Hoja1!$B:$C,2,FALSE)</f>
        <v>HONORARIOS</v>
      </c>
      <c r="C15" s="55">
        <v>0</v>
      </c>
      <c r="D15" s="55">
        <v>374980.30000000005</v>
      </c>
      <c r="E15" s="55">
        <v>374980.30000000005</v>
      </c>
      <c r="F15" s="55">
        <v>0</v>
      </c>
      <c r="G15" s="55">
        <v>27000</v>
      </c>
      <c r="H15" s="55">
        <v>0</v>
      </c>
      <c r="I15" s="55">
        <v>27000</v>
      </c>
      <c r="J15" s="55">
        <v>347980.30000000005</v>
      </c>
      <c r="K15" s="59">
        <f t="shared" si="0"/>
        <v>7.2003782598712514</v>
      </c>
    </row>
    <row r="16" spans="1:11" ht="14.25" customHeight="1">
      <c r="A16" s="53">
        <v>12201</v>
      </c>
      <c r="B16" s="54" t="str">
        <f>VLOOKUP(A16,[3]Hoja1!$B:$C,2,FALSE)</f>
        <v>SUELDOS BASE AL PERSONAL EVENTUAL</v>
      </c>
      <c r="C16" s="55">
        <v>518314523.06</v>
      </c>
      <c r="D16" s="55">
        <v>30275241.819999993</v>
      </c>
      <c r="E16" s="55">
        <v>548589764.88</v>
      </c>
      <c r="F16" s="55">
        <v>0</v>
      </c>
      <c r="G16" s="55">
        <v>364347412.40999997</v>
      </c>
      <c r="H16" s="55">
        <v>0</v>
      </c>
      <c r="I16" s="55">
        <v>129073999.01999998</v>
      </c>
      <c r="J16" s="55">
        <v>184242352.47000003</v>
      </c>
      <c r="K16" s="59">
        <f t="shared" si="0"/>
        <v>66.415277085911057</v>
      </c>
    </row>
    <row r="17" spans="1:11" ht="14.25" customHeight="1">
      <c r="A17" s="53">
        <v>13101</v>
      </c>
      <c r="B17" s="54" t="str">
        <f>VLOOKUP(A17,[3]Hoja1!$B:$C,2,FALSE)</f>
        <v>PRIMAS Y ACREDITACIONES POR AÑOS DE SERVICIO EFECTIVOS PRESTADOS AL PERSONAL</v>
      </c>
      <c r="C17" s="55">
        <v>6912008.5199999996</v>
      </c>
      <c r="D17" s="55">
        <v>-76662.5</v>
      </c>
      <c r="E17" s="55">
        <v>6835346.0199999996</v>
      </c>
      <c r="F17" s="55">
        <v>0</v>
      </c>
      <c r="G17" s="55">
        <v>4837562.5</v>
      </c>
      <c r="H17" s="55">
        <v>0</v>
      </c>
      <c r="I17" s="55">
        <v>1628287.5</v>
      </c>
      <c r="J17" s="55">
        <v>1997783.5199999996</v>
      </c>
      <c r="K17" s="59">
        <f t="shared" si="0"/>
        <v>70.772752189069138</v>
      </c>
    </row>
    <row r="18" spans="1:11" ht="14.25" customHeight="1">
      <c r="A18" s="53">
        <v>13201</v>
      </c>
      <c r="B18" s="54" t="str">
        <f>VLOOKUP(A18,[3]Hoja1!$B:$C,2,FALSE)</f>
        <v>PRIMA VACACIONAL</v>
      </c>
      <c r="C18" s="55">
        <v>14146981.57</v>
      </c>
      <c r="D18" s="55">
        <v>1173664.7699999996</v>
      </c>
      <c r="E18" s="55">
        <v>15320646.34</v>
      </c>
      <c r="F18" s="55">
        <v>0</v>
      </c>
      <c r="G18" s="55">
        <v>9061722.8499999996</v>
      </c>
      <c r="H18" s="55">
        <v>0</v>
      </c>
      <c r="I18" s="55">
        <v>279850.78999999911</v>
      </c>
      <c r="J18" s="55">
        <v>6258923.4900000002</v>
      </c>
      <c r="K18" s="59">
        <f t="shared" si="0"/>
        <v>59.147131582439492</v>
      </c>
    </row>
    <row r="19" spans="1:11" ht="14.25" customHeight="1">
      <c r="A19" s="53">
        <v>13202</v>
      </c>
      <c r="B19" s="54" t="str">
        <f>VLOOKUP(A19,[3]Hoja1!$B:$C,2,FALSE)</f>
        <v>GRATIFICACION POR FIN DE AÑO</v>
      </c>
      <c r="C19" s="55">
        <v>73887898.609999999</v>
      </c>
      <c r="D19" s="55">
        <v>614083.32000000775</v>
      </c>
      <c r="E19" s="55">
        <v>74501981.930000007</v>
      </c>
      <c r="F19" s="55">
        <v>0</v>
      </c>
      <c r="G19" s="55">
        <v>21226085.699999996</v>
      </c>
      <c r="H19" s="55">
        <v>0</v>
      </c>
      <c r="I19" s="55">
        <v>-1629482.7900000028</v>
      </c>
      <c r="J19" s="55">
        <v>53275896.230000012</v>
      </c>
      <c r="K19" s="59">
        <f t="shared" si="0"/>
        <v>28.490632262566436</v>
      </c>
    </row>
    <row r="20" spans="1:11" ht="14.25" customHeight="1">
      <c r="A20" s="53">
        <v>13203</v>
      </c>
      <c r="B20" s="54" t="str">
        <f>VLOOKUP(A20,[3]Hoja1!$B:$C,2,FALSE)</f>
        <v>COMPENSACION POR AJUSTE DE CALENDARIO</v>
      </c>
      <c r="C20" s="55">
        <v>257640</v>
      </c>
      <c r="D20" s="55">
        <v>0</v>
      </c>
      <c r="E20" s="55">
        <v>257640</v>
      </c>
      <c r="F20" s="55">
        <v>0</v>
      </c>
      <c r="G20" s="55">
        <v>0</v>
      </c>
      <c r="H20" s="55">
        <v>0</v>
      </c>
      <c r="I20" s="55">
        <v>0</v>
      </c>
      <c r="J20" s="55">
        <v>257640</v>
      </c>
      <c r="K20" s="59">
        <f t="shared" si="0"/>
        <v>0</v>
      </c>
    </row>
    <row r="21" spans="1:11" ht="14.25" customHeight="1">
      <c r="A21" s="53">
        <v>13204</v>
      </c>
      <c r="B21" s="54" t="str">
        <f>VLOOKUP(A21,[3]Hoja1!$B:$C,2,FALSE)</f>
        <v>COMPENSACION POR BONO NAVIDEÑO</v>
      </c>
      <c r="C21" s="55">
        <v>257640</v>
      </c>
      <c r="D21" s="55">
        <v>0</v>
      </c>
      <c r="E21" s="55">
        <v>257640</v>
      </c>
      <c r="F21" s="55">
        <v>0</v>
      </c>
      <c r="G21" s="55">
        <v>0</v>
      </c>
      <c r="H21" s="55">
        <v>0</v>
      </c>
      <c r="I21" s="55">
        <v>0</v>
      </c>
      <c r="J21" s="55">
        <v>257640</v>
      </c>
      <c r="K21" s="59">
        <f t="shared" si="0"/>
        <v>0</v>
      </c>
    </row>
    <row r="22" spans="1:11" ht="14.25" customHeight="1">
      <c r="A22" s="53">
        <v>13301</v>
      </c>
      <c r="B22" s="54" t="str">
        <f>VLOOKUP(A22,[3]Hoja1!$B:$C,2,FALSE)</f>
        <v>REMUNERACIONES POR HORAS EXTRAORDINARIAS</v>
      </c>
      <c r="C22" s="55">
        <v>4413673</v>
      </c>
      <c r="D22" s="55">
        <v>-2134485.9299999997</v>
      </c>
      <c r="E22" s="55">
        <v>2279187.0700000003</v>
      </c>
      <c r="F22" s="55">
        <v>0</v>
      </c>
      <c r="G22" s="55">
        <v>706571.07</v>
      </c>
      <c r="H22" s="55">
        <v>0</v>
      </c>
      <c r="I22" s="55">
        <v>424270.44999999995</v>
      </c>
      <c r="J22" s="55">
        <v>1572616.0000000005</v>
      </c>
      <c r="K22" s="59">
        <f t="shared" si="0"/>
        <v>31.001012567169393</v>
      </c>
    </row>
    <row r="23" spans="1:11" ht="14.25" customHeight="1">
      <c r="A23" s="53">
        <v>14101</v>
      </c>
      <c r="B23" s="54" t="str">
        <f>VLOOKUP(A23,[3]Hoja1!$B:$C,2,FALSE)</f>
        <v>CUOTAS POR SERVICIO MEDICO DEL ISSSTESON</v>
      </c>
      <c r="C23" s="55">
        <v>66677621.880000003</v>
      </c>
      <c r="D23" s="55">
        <v>12438.939999997616</v>
      </c>
      <c r="E23" s="55">
        <v>66690060.82</v>
      </c>
      <c r="F23" s="55">
        <v>0</v>
      </c>
      <c r="G23" s="55">
        <v>44117665.699999996</v>
      </c>
      <c r="H23" s="55">
        <v>0</v>
      </c>
      <c r="I23" s="55">
        <v>14493022.639999997</v>
      </c>
      <c r="J23" s="55">
        <v>22572395.120000005</v>
      </c>
      <c r="K23" s="59">
        <f t="shared" si="0"/>
        <v>66.153284548766436</v>
      </c>
    </row>
    <row r="24" spans="1:11" ht="14.25" customHeight="1">
      <c r="A24" s="53">
        <v>14102</v>
      </c>
      <c r="B24" s="54" t="str">
        <f>VLOOKUP(A24,[3]Hoja1!$B:$C,2,FALSE)</f>
        <v>CUOTAS POR SEGURO DE VIDA AL ISSSTESON</v>
      </c>
      <c r="C24" s="55">
        <v>58241</v>
      </c>
      <c r="D24" s="55">
        <v>0</v>
      </c>
      <c r="E24" s="55">
        <v>58241</v>
      </c>
      <c r="F24" s="55">
        <v>0</v>
      </c>
      <c r="G24" s="55">
        <v>0</v>
      </c>
      <c r="H24" s="55">
        <v>0</v>
      </c>
      <c r="I24" s="55">
        <v>0</v>
      </c>
      <c r="J24" s="55">
        <v>58241</v>
      </c>
      <c r="K24" s="59">
        <f t="shared" si="0"/>
        <v>0</v>
      </c>
    </row>
    <row r="25" spans="1:11" ht="14.25" customHeight="1">
      <c r="A25" s="53">
        <v>14103</v>
      </c>
      <c r="B25" s="54" t="str">
        <f>VLOOKUP(A25,[3]Hoja1!$B:$C,2,FALSE)</f>
        <v>CUOTAS POR SEGURO DE RETIRO AL ISSSTESON</v>
      </c>
      <c r="C25" s="55">
        <v>12942527.85</v>
      </c>
      <c r="D25" s="55">
        <v>-1525514.3000000007</v>
      </c>
      <c r="E25" s="55">
        <v>11417013.549999999</v>
      </c>
      <c r="F25" s="55">
        <v>0</v>
      </c>
      <c r="G25" s="55">
        <v>7797474.04</v>
      </c>
      <c r="H25" s="55">
        <v>0</v>
      </c>
      <c r="I25" s="55">
        <v>2559873.34</v>
      </c>
      <c r="J25" s="55">
        <v>3619539.5099999988</v>
      </c>
      <c r="K25" s="59">
        <f t="shared" si="0"/>
        <v>68.296967555057336</v>
      </c>
    </row>
    <row r="26" spans="1:11" ht="14.25" customHeight="1">
      <c r="A26" s="53">
        <v>14106</v>
      </c>
      <c r="B26" s="54" t="str">
        <f>VLOOKUP(A26,[3]Hoja1!$B:$C,2,FALSE)</f>
        <v>OTRAS PRESTACIONES DE SEGURIDAD SOCIAL</v>
      </c>
      <c r="C26" s="55">
        <v>388282</v>
      </c>
      <c r="D26" s="55">
        <v>2070428.1</v>
      </c>
      <c r="E26" s="55">
        <v>2458710.1</v>
      </c>
      <c r="F26" s="55">
        <v>0</v>
      </c>
      <c r="G26" s="55">
        <v>2070428.0999999999</v>
      </c>
      <c r="H26" s="55">
        <v>0</v>
      </c>
      <c r="I26" s="55">
        <v>2070428.0999999999</v>
      </c>
      <c r="J26" s="55">
        <v>388282.00000000023</v>
      </c>
      <c r="K26" s="59">
        <f t="shared" si="0"/>
        <v>84.207898279671113</v>
      </c>
    </row>
    <row r="27" spans="1:11" ht="14.25" customHeight="1">
      <c r="A27" s="53">
        <v>14201</v>
      </c>
      <c r="B27" s="54" t="str">
        <f>VLOOKUP(A27,[3]Hoja1!$B:$C,2,FALSE)</f>
        <v>CUOTAS AL FOVISSSTESON</v>
      </c>
      <c r="C27" s="55">
        <v>31364582.960000001</v>
      </c>
      <c r="D27" s="55">
        <v>-363812.94000000134</v>
      </c>
      <c r="E27" s="55">
        <v>31000770.02</v>
      </c>
      <c r="F27" s="55">
        <v>0</v>
      </c>
      <c r="G27" s="55">
        <v>22125202.75</v>
      </c>
      <c r="H27" s="55">
        <v>0</v>
      </c>
      <c r="I27" s="55">
        <v>7268315</v>
      </c>
      <c r="J27" s="55">
        <v>8875567.2699999996</v>
      </c>
      <c r="K27" s="59">
        <f t="shared" si="0"/>
        <v>71.369848993189621</v>
      </c>
    </row>
    <row r="28" spans="1:11" ht="14.25" customHeight="1">
      <c r="A28" s="53">
        <v>14301</v>
      </c>
      <c r="B28" s="54" t="str">
        <f>VLOOKUP(A28,[3]Hoja1!$B:$C,2,FALSE)</f>
        <v>PAGAS DE DEFUNCION, PENSIONES Y JUBILACIONES</v>
      </c>
      <c r="C28" s="55">
        <v>28574577.77</v>
      </c>
      <c r="D28" s="55">
        <v>1733712.1499999985</v>
      </c>
      <c r="E28" s="55">
        <v>30308289.919999998</v>
      </c>
      <c r="F28" s="55">
        <v>0</v>
      </c>
      <c r="G28" s="55">
        <v>23236799.73</v>
      </c>
      <c r="H28" s="55">
        <v>0</v>
      </c>
      <c r="I28" s="55">
        <v>7801175.0099999998</v>
      </c>
      <c r="J28" s="55">
        <v>7071490.1899999976</v>
      </c>
      <c r="K28" s="59">
        <f t="shared" si="0"/>
        <v>76.668132023728518</v>
      </c>
    </row>
    <row r="29" spans="1:11" ht="14.25" customHeight="1">
      <c r="A29" s="53">
        <v>14403</v>
      </c>
      <c r="B29" s="54" t="str">
        <f>VLOOKUP(A29,[3]Hoja1!$B:$C,2,FALSE)</f>
        <v>OTRAS CUOTAS DE SEGUROS COLECTIVOS</v>
      </c>
      <c r="C29" s="55">
        <v>0</v>
      </c>
      <c r="D29" s="55">
        <v>4112477.64</v>
      </c>
      <c r="E29" s="55">
        <v>4112477.64</v>
      </c>
      <c r="F29" s="55">
        <v>0</v>
      </c>
      <c r="G29" s="55">
        <v>4112477.64</v>
      </c>
      <c r="H29" s="55">
        <v>0</v>
      </c>
      <c r="I29" s="55">
        <v>2309692.04</v>
      </c>
      <c r="J29" s="55">
        <v>0</v>
      </c>
      <c r="K29" s="59">
        <f t="shared" si="0"/>
        <v>100</v>
      </c>
    </row>
    <row r="30" spans="1:11" ht="14.25" customHeight="1">
      <c r="A30" s="53">
        <v>15201</v>
      </c>
      <c r="B30" s="54" t="str">
        <f>VLOOKUP(A30,[3]Hoja1!$B:$C,2,FALSE)</f>
        <v>INDEMNIZACIONES AL PERSONAL</v>
      </c>
      <c r="C30" s="55">
        <v>1129604</v>
      </c>
      <c r="D30" s="55">
        <v>-601098.04</v>
      </c>
      <c r="E30" s="55">
        <v>528505.96</v>
      </c>
      <c r="F30" s="55">
        <v>0</v>
      </c>
      <c r="G30" s="55">
        <v>348407.39</v>
      </c>
      <c r="H30" s="55">
        <v>0</v>
      </c>
      <c r="I30" s="55">
        <v>19261.799999999988</v>
      </c>
      <c r="J30" s="55">
        <v>180098.56999999995</v>
      </c>
      <c r="K30" s="59">
        <f t="shared" si="0"/>
        <v>65.92307681828224</v>
      </c>
    </row>
    <row r="31" spans="1:11" ht="14.25" customHeight="1">
      <c r="A31" s="53">
        <v>15202</v>
      </c>
      <c r="B31" s="54" t="str">
        <f>VLOOKUP(A31,[3]Hoja1!$B:$C,2,FALSE)</f>
        <v>PAGO DE LIQUIDACIONES</v>
      </c>
      <c r="C31" s="55">
        <v>152316</v>
      </c>
      <c r="D31" s="55">
        <v>-104930</v>
      </c>
      <c r="E31" s="55">
        <v>47386</v>
      </c>
      <c r="F31" s="55">
        <v>0</v>
      </c>
      <c r="G31" s="55">
        <v>0</v>
      </c>
      <c r="H31" s="55">
        <v>0</v>
      </c>
      <c r="I31" s="55">
        <v>0</v>
      </c>
      <c r="J31" s="55">
        <v>47386</v>
      </c>
      <c r="K31" s="59">
        <f t="shared" si="0"/>
        <v>0</v>
      </c>
    </row>
    <row r="32" spans="1:11" ht="14.25" customHeight="1">
      <c r="A32" s="53">
        <v>15404</v>
      </c>
      <c r="B32" s="54" t="str">
        <f>VLOOKUP(A32,[3]Hoja1!$B:$C,2,FALSE)</f>
        <v>DIAS ECONOMICOS Y DE DESCANSO OBLIGATORIOS NO DISFRUTADOS</v>
      </c>
      <c r="C32" s="55">
        <v>186203</v>
      </c>
      <c r="D32" s="55">
        <v>-120228.39</v>
      </c>
      <c r="E32" s="55">
        <v>65974.61</v>
      </c>
      <c r="F32" s="55">
        <v>0</v>
      </c>
      <c r="G32" s="55">
        <v>46722.46</v>
      </c>
      <c r="H32" s="55">
        <v>0</v>
      </c>
      <c r="I32" s="55">
        <v>24421.739999999998</v>
      </c>
      <c r="J32" s="55">
        <v>19252.150000000001</v>
      </c>
      <c r="K32" s="59">
        <f t="shared" si="0"/>
        <v>70.818849857543682</v>
      </c>
    </row>
    <row r="33" spans="1:11" ht="14.25" customHeight="1">
      <c r="A33" s="53">
        <v>15417</v>
      </c>
      <c r="B33" s="54" t="str">
        <f>VLOOKUP(A33,[3]Hoja1!$B:$C,2,FALSE)</f>
        <v>APOYO PARA DESARROLLO Y CAPACITACION</v>
      </c>
      <c r="C33" s="55">
        <v>176306745.16999999</v>
      </c>
      <c r="D33" s="55">
        <v>3381850.3100000024</v>
      </c>
      <c r="E33" s="55">
        <v>179688595.47999999</v>
      </c>
      <c r="F33" s="55">
        <v>0</v>
      </c>
      <c r="G33" s="55">
        <v>135453975.94</v>
      </c>
      <c r="H33" s="55">
        <v>0</v>
      </c>
      <c r="I33" s="55">
        <v>44936920.879999995</v>
      </c>
      <c r="J33" s="55">
        <v>44234619.539999992</v>
      </c>
      <c r="K33" s="59">
        <f t="shared" si="0"/>
        <v>75.3826226857433</v>
      </c>
    </row>
    <row r="34" spans="1:11" ht="14.25" customHeight="1">
      <c r="A34" s="53">
        <v>15418</v>
      </c>
      <c r="B34" s="54" t="str">
        <f>VLOOKUP(A34,[3]Hoja1!$B:$C,2,FALSE)</f>
        <v>COMPENSACION ESPECIFICA A PERSONAL DE BASE</v>
      </c>
      <c r="C34" s="55">
        <v>3723935</v>
      </c>
      <c r="D34" s="55">
        <v>-3192937</v>
      </c>
      <c r="E34" s="55">
        <v>530998</v>
      </c>
      <c r="F34" s="55">
        <v>0</v>
      </c>
      <c r="G34" s="55">
        <v>0</v>
      </c>
      <c r="H34" s="55">
        <v>0</v>
      </c>
      <c r="I34" s="55">
        <v>0</v>
      </c>
      <c r="J34" s="55">
        <v>530998</v>
      </c>
      <c r="K34" s="59">
        <f t="shared" si="0"/>
        <v>0</v>
      </c>
    </row>
    <row r="35" spans="1:11" ht="14.25" customHeight="1">
      <c r="A35" s="53">
        <v>15421</v>
      </c>
      <c r="B35" s="54" t="str">
        <f>VLOOKUP(A35,[3]Hoja1!$B:$C,2,FALSE)</f>
        <v>BONO DE DIA DE MADRES</v>
      </c>
      <c r="C35" s="55">
        <v>10099486.710000001</v>
      </c>
      <c r="D35" s="55">
        <v>-1584005.67</v>
      </c>
      <c r="E35" s="55">
        <v>8515481.040000001</v>
      </c>
      <c r="F35" s="55">
        <v>0</v>
      </c>
      <c r="G35" s="55">
        <v>3490450.81</v>
      </c>
      <c r="H35" s="55">
        <v>0</v>
      </c>
      <c r="I35" s="55">
        <v>30949.879999999888</v>
      </c>
      <c r="J35" s="55">
        <v>5025030.2300000004</v>
      </c>
      <c r="K35" s="59">
        <f t="shared" si="0"/>
        <v>40.989473097341303</v>
      </c>
    </row>
    <row r="36" spans="1:11" ht="14.25" customHeight="1">
      <c r="A36" s="53">
        <v>15901</v>
      </c>
      <c r="B36" s="54" t="str">
        <f>VLOOKUP(A36,[3]Hoja1!$B:$C,2,FALSE)</f>
        <v>OTRAS PRESTACIONES</v>
      </c>
      <c r="C36" s="55">
        <v>243877799.78999999</v>
      </c>
      <c r="D36" s="55">
        <v>4869141.2100000083</v>
      </c>
      <c r="E36" s="55">
        <v>248746941</v>
      </c>
      <c r="F36" s="55">
        <v>0</v>
      </c>
      <c r="G36" s="55">
        <v>179480197.45000002</v>
      </c>
      <c r="H36" s="55">
        <v>0</v>
      </c>
      <c r="I36" s="55">
        <v>59435543.910000011</v>
      </c>
      <c r="J36" s="55">
        <v>69266743.549999982</v>
      </c>
      <c r="K36" s="59">
        <f t="shared" si="0"/>
        <v>72.153730505574345</v>
      </c>
    </row>
    <row r="37" spans="1:11" ht="14.25" customHeight="1">
      <c r="A37" s="53">
        <v>17102</v>
      </c>
      <c r="B37" s="54" t="str">
        <f>VLOOKUP(A37,[3]Hoja1!$B:$C,2,FALSE)</f>
        <v>ESTIMULOS AL PERSONAL</v>
      </c>
      <c r="C37" s="55">
        <v>65096984.789999999</v>
      </c>
      <c r="D37" s="55">
        <v>-4560334.6199999973</v>
      </c>
      <c r="E37" s="55">
        <v>60536650.170000002</v>
      </c>
      <c r="F37" s="55">
        <v>0</v>
      </c>
      <c r="G37" s="55">
        <v>41208322.07</v>
      </c>
      <c r="H37" s="55">
        <v>0</v>
      </c>
      <c r="I37" s="55">
        <v>14086718.260000002</v>
      </c>
      <c r="J37" s="55">
        <v>19328328.100000001</v>
      </c>
      <c r="K37" s="59">
        <f t="shared" si="0"/>
        <v>68.071692031650457</v>
      </c>
    </row>
    <row r="38" spans="1:11" ht="14.25" customHeight="1">
      <c r="A38" s="53">
        <v>17104</v>
      </c>
      <c r="B38" s="54" t="str">
        <f>VLOOKUP(A38,[3]Hoja1!$B:$C,2,FALSE)</f>
        <v>BONO POR PUNTUALIDAD</v>
      </c>
      <c r="C38" s="55">
        <v>19759636.43</v>
      </c>
      <c r="D38" s="55">
        <v>-32348.829999998212</v>
      </c>
      <c r="E38" s="55">
        <v>19727287.600000001</v>
      </c>
      <c r="F38" s="55">
        <v>0</v>
      </c>
      <c r="G38" s="55">
        <v>174619.83</v>
      </c>
      <c r="H38" s="55">
        <v>0</v>
      </c>
      <c r="I38" s="55">
        <v>79202.699999999983</v>
      </c>
      <c r="J38" s="55">
        <v>19552667.770000003</v>
      </c>
      <c r="K38" s="59">
        <f t="shared" si="0"/>
        <v>0.88516897781730519</v>
      </c>
    </row>
    <row r="39" spans="1:11" ht="14.25" customHeight="1">
      <c r="A39" s="53">
        <v>17201</v>
      </c>
      <c r="B39" s="54" t="str">
        <f>VLOOKUP(A39,[3]Hoja1!$B:$C,2,FALSE)</f>
        <v>RECOMPENSAS</v>
      </c>
      <c r="C39" s="55">
        <v>0</v>
      </c>
      <c r="D39" s="55">
        <v>31500</v>
      </c>
      <c r="E39" s="55">
        <v>31500</v>
      </c>
      <c r="F39" s="55">
        <v>0</v>
      </c>
      <c r="G39" s="55">
        <v>31500</v>
      </c>
      <c r="H39" s="55">
        <v>0</v>
      </c>
      <c r="I39" s="55">
        <v>0</v>
      </c>
      <c r="J39" s="55">
        <v>0</v>
      </c>
      <c r="K39" s="59">
        <f t="shared" si="0"/>
        <v>100</v>
      </c>
    </row>
    <row r="40" spans="1:11" ht="14.25" customHeight="1">
      <c r="A40" s="53">
        <v>21101</v>
      </c>
      <c r="B40" s="54" t="str">
        <f>VLOOKUP(A40,[3]Hoja1!$B:$C,2,FALSE)</f>
        <v>MATERIALES, UTILES Y EQUIPOS MENORES DE OFICINA</v>
      </c>
      <c r="C40" s="55">
        <v>5619606</v>
      </c>
      <c r="D40" s="55">
        <v>12644334.920000002</v>
      </c>
      <c r="E40" s="55">
        <v>18263940.920000002</v>
      </c>
      <c r="F40" s="55">
        <v>218846.71</v>
      </c>
      <c r="G40" s="55">
        <v>9320620.6100000013</v>
      </c>
      <c r="H40" s="55">
        <v>126628.23</v>
      </c>
      <c r="I40" s="55">
        <v>3909442.8100000015</v>
      </c>
      <c r="J40" s="55">
        <v>8724473.5999999996</v>
      </c>
      <c r="K40" s="59">
        <f t="shared" si="0"/>
        <v>52.23115515859871</v>
      </c>
    </row>
    <row r="41" spans="1:11" ht="14.25" customHeight="1">
      <c r="A41" s="53">
        <v>21201</v>
      </c>
      <c r="B41" s="54" t="str">
        <f>VLOOKUP(A41,[3]Hoja1!$B:$C,2,FALSE)</f>
        <v>MATERIALES Y UTILES DE IMPRESION Y REPRODUCCION</v>
      </c>
      <c r="C41" s="55">
        <v>1525000</v>
      </c>
      <c r="D41" s="55">
        <v>1562867.7800000003</v>
      </c>
      <c r="E41" s="55">
        <v>3087867.7800000003</v>
      </c>
      <c r="F41" s="55">
        <v>32632.62</v>
      </c>
      <c r="G41" s="55">
        <v>1743111.23</v>
      </c>
      <c r="H41" s="55">
        <v>-144263.14000000001</v>
      </c>
      <c r="I41" s="55">
        <v>1177557.94</v>
      </c>
      <c r="J41" s="55">
        <v>1312123.9300000002</v>
      </c>
      <c r="K41" s="59">
        <f t="shared" si="0"/>
        <v>57.507120657867027</v>
      </c>
    </row>
    <row r="42" spans="1:11" ht="14.25" customHeight="1">
      <c r="A42" s="53">
        <v>21301</v>
      </c>
      <c r="B42" s="54" t="str">
        <f>VLOOKUP(A42,[3]Hoja1!$B:$C,2,FALSE)</f>
        <v>MATERIAL ESTADISTICO Y GEOGRAFICO</v>
      </c>
      <c r="C42" s="55">
        <v>8500</v>
      </c>
      <c r="D42" s="55">
        <v>-5000</v>
      </c>
      <c r="E42" s="55">
        <v>3500</v>
      </c>
      <c r="F42" s="55">
        <v>0</v>
      </c>
      <c r="G42" s="55">
        <v>0</v>
      </c>
      <c r="H42" s="55">
        <v>0</v>
      </c>
      <c r="I42" s="55">
        <v>0</v>
      </c>
      <c r="J42" s="55">
        <v>3500</v>
      </c>
      <c r="K42" s="59">
        <f t="shared" si="0"/>
        <v>0</v>
      </c>
    </row>
    <row r="43" spans="1:11" ht="14.25" customHeight="1">
      <c r="A43" s="53">
        <v>21401</v>
      </c>
      <c r="B43" s="54" t="str">
        <f>VLOOKUP(A43,[3]Hoja1!$B:$C,2,FALSE)</f>
        <v>MATERIALES Y UTILES PARA EL PROCESAMIENTO DE EQUIPOS Y BIENES INFORMATICOS</v>
      </c>
      <c r="C43" s="55">
        <v>2951286</v>
      </c>
      <c r="D43" s="55">
        <v>3377010.1400000006</v>
      </c>
      <c r="E43" s="55">
        <v>6328296.1400000006</v>
      </c>
      <c r="F43" s="55">
        <v>141964.28</v>
      </c>
      <c r="G43" s="55">
        <v>4165913.9899999998</v>
      </c>
      <c r="H43" s="55">
        <v>123121.16</v>
      </c>
      <c r="I43" s="55">
        <v>3352855.9499999997</v>
      </c>
      <c r="J43" s="55">
        <v>2020417.8700000006</v>
      </c>
      <c r="K43" s="59">
        <f t="shared" si="0"/>
        <v>68.073272405358694</v>
      </c>
    </row>
    <row r="44" spans="1:11" ht="14.25" customHeight="1">
      <c r="A44" s="53">
        <v>21501</v>
      </c>
      <c r="B44" s="54" t="str">
        <f>VLOOKUP(A44,[3]Hoja1!$B:$C,2,FALSE)</f>
        <v>MATERIAL PARA INFORMACION</v>
      </c>
      <c r="C44" s="55">
        <v>79115</v>
      </c>
      <c r="D44" s="55">
        <v>-1561.75</v>
      </c>
      <c r="E44" s="55">
        <v>77553.25</v>
      </c>
      <c r="F44" s="55">
        <v>0</v>
      </c>
      <c r="G44" s="55">
        <v>27533.99</v>
      </c>
      <c r="H44" s="55">
        <v>0</v>
      </c>
      <c r="I44" s="55">
        <v>3756.9900000000016</v>
      </c>
      <c r="J44" s="55">
        <v>50019.259999999995</v>
      </c>
      <c r="K44" s="59">
        <f t="shared" si="0"/>
        <v>35.503334805440133</v>
      </c>
    </row>
    <row r="45" spans="1:11" ht="14.25" customHeight="1">
      <c r="A45" s="53">
        <v>21601</v>
      </c>
      <c r="B45" s="54" t="str">
        <f>VLOOKUP(A45,[3]Hoja1!$B:$C,2,FALSE)</f>
        <v>MATERIAL DE LIMPIEZA</v>
      </c>
      <c r="C45" s="55">
        <v>870831</v>
      </c>
      <c r="D45" s="55">
        <v>14303353.460000001</v>
      </c>
      <c r="E45" s="55">
        <v>15174184.460000001</v>
      </c>
      <c r="F45" s="55">
        <v>11312.24</v>
      </c>
      <c r="G45" s="55">
        <v>13618619.109999999</v>
      </c>
      <c r="H45" s="55">
        <v>-91746.409999999989</v>
      </c>
      <c r="I45" s="55">
        <v>12913441.34</v>
      </c>
      <c r="J45" s="55">
        <v>1544253.1100000013</v>
      </c>
      <c r="K45" s="59">
        <f t="shared" si="0"/>
        <v>89.823155807346751</v>
      </c>
    </row>
    <row r="46" spans="1:11" ht="14.25" customHeight="1">
      <c r="A46" s="53">
        <v>21701</v>
      </c>
      <c r="B46" s="54" t="str">
        <f>VLOOKUP(A46,[3]Hoja1!$B:$C,2,FALSE)</f>
        <v>MATERIALES EDUCATIVOS</v>
      </c>
      <c r="C46" s="55">
        <v>317281</v>
      </c>
      <c r="D46" s="55">
        <v>199968.39</v>
      </c>
      <c r="E46" s="55">
        <v>517249.39</v>
      </c>
      <c r="F46" s="55">
        <v>0</v>
      </c>
      <c r="G46" s="55">
        <v>372247.34</v>
      </c>
      <c r="H46" s="55">
        <v>-760.19</v>
      </c>
      <c r="I46" s="55">
        <v>17337.680000000051</v>
      </c>
      <c r="J46" s="55">
        <v>145002.04999999999</v>
      </c>
      <c r="K46" s="59">
        <f t="shared" si="0"/>
        <v>71.966704494325256</v>
      </c>
    </row>
    <row r="47" spans="1:11" ht="14.25" customHeight="1">
      <c r="A47" s="53">
        <v>21702</v>
      </c>
      <c r="B47" s="54" t="str">
        <f>VLOOKUP(A47,[3]Hoja1!$B:$C,2,FALSE)</f>
        <v>MATERIALES Y SUMINISTROS PARA PLANTELES EDUCATIVOS</v>
      </c>
      <c r="C47" s="55">
        <v>0</v>
      </c>
      <c r="D47" s="55">
        <v>3606.01</v>
      </c>
      <c r="E47" s="55">
        <v>3606.01</v>
      </c>
      <c r="F47" s="55">
        <v>0</v>
      </c>
      <c r="G47" s="55">
        <v>3605.92</v>
      </c>
      <c r="H47" s="55">
        <v>0</v>
      </c>
      <c r="I47" s="55">
        <v>0</v>
      </c>
      <c r="J47" s="55">
        <v>9.0000000000145519E-2</v>
      </c>
      <c r="K47" s="59">
        <f t="shared" si="0"/>
        <v>99.997504166655105</v>
      </c>
    </row>
    <row r="48" spans="1:11" ht="14.25" customHeight="1">
      <c r="A48" s="53">
        <v>21801</v>
      </c>
      <c r="B48" s="54" t="str">
        <f>VLOOKUP(A48,[3]Hoja1!$B:$C,2,FALSE)</f>
        <v>PLACAS, ENGOMADOS, CALCOMANIAS Y HOLOGRAMAS</v>
      </c>
      <c r="C48" s="55">
        <v>818020</v>
      </c>
      <c r="D48" s="55">
        <v>592808.68999999994</v>
      </c>
      <c r="E48" s="55">
        <v>1410828.69</v>
      </c>
      <c r="F48" s="55">
        <v>0</v>
      </c>
      <c r="G48" s="55">
        <v>705922</v>
      </c>
      <c r="H48" s="55">
        <v>0</v>
      </c>
      <c r="I48" s="55">
        <v>0</v>
      </c>
      <c r="J48" s="55">
        <v>704906.69</v>
      </c>
      <c r="K48" s="59">
        <f t="shared" si="0"/>
        <v>50.035982752803257</v>
      </c>
    </row>
    <row r="49" spans="1:11" ht="14.25" customHeight="1">
      <c r="A49" s="53">
        <v>22101</v>
      </c>
      <c r="B49" s="54" t="str">
        <f>VLOOKUP(A49,[3]Hoja1!$B:$C,2,FALSE)</f>
        <v>PRODUCTOS ALIMENTICIOS PARA EL PERSONAL EN LAS INSTALACIONES</v>
      </c>
      <c r="C49" s="55">
        <v>7350000</v>
      </c>
      <c r="D49" s="55">
        <v>1775378.4400000013</v>
      </c>
      <c r="E49" s="55">
        <v>9125378.4400000013</v>
      </c>
      <c r="F49" s="55">
        <v>240093.38</v>
      </c>
      <c r="G49" s="55">
        <v>6699081.7799999993</v>
      </c>
      <c r="H49" s="55">
        <v>-324359</v>
      </c>
      <c r="I49" s="55">
        <v>3851745.4199999995</v>
      </c>
      <c r="J49" s="55">
        <v>2186203.2800000012</v>
      </c>
      <c r="K49" s="59">
        <f t="shared" si="0"/>
        <v>76.04260147264641</v>
      </c>
    </row>
    <row r="50" spans="1:11" ht="14.25" customHeight="1">
      <c r="A50" s="53">
        <v>22103</v>
      </c>
      <c r="B50" s="54" t="str">
        <f>VLOOKUP(A50,[3]Hoja1!$B:$C,2,FALSE)</f>
        <v>ALIMENTACION DE PERSONAS HOSPITALIZADAS</v>
      </c>
      <c r="C50" s="55">
        <v>28200000</v>
      </c>
      <c r="D50" s="55">
        <v>5881839.549999997</v>
      </c>
      <c r="E50" s="55">
        <v>34081839.549999997</v>
      </c>
      <c r="F50" s="55">
        <v>1285535.3199999998</v>
      </c>
      <c r="G50" s="55">
        <v>23296025.599999998</v>
      </c>
      <c r="H50" s="55">
        <v>957471.51999999979</v>
      </c>
      <c r="I50" s="55">
        <v>10481826.849999998</v>
      </c>
      <c r="J50" s="55">
        <v>9500278.629999999</v>
      </c>
      <c r="K50" s="59">
        <f t="shared" si="0"/>
        <v>72.125100184036285</v>
      </c>
    </row>
    <row r="51" spans="1:11" ht="14.25" customHeight="1">
      <c r="A51" s="53">
        <v>22105</v>
      </c>
      <c r="B51" s="54" t="str">
        <f>VLOOKUP(A51,[3]Hoja1!$B:$C,2,FALSE)</f>
        <v>PRODUCTOS ALIMENTICIOS PARA PERSONAS DERIVADO DE LA PRESTACION DE SERVICIOS</v>
      </c>
      <c r="C51" s="55">
        <v>52202</v>
      </c>
      <c r="D51" s="55">
        <v>-6324.2200000000012</v>
      </c>
      <c r="E51" s="55">
        <v>45877.78</v>
      </c>
      <c r="F51" s="55">
        <v>509.1</v>
      </c>
      <c r="G51" s="55">
        <v>11099.99</v>
      </c>
      <c r="H51" s="55">
        <v>509.1</v>
      </c>
      <c r="I51" s="55">
        <v>5374.8</v>
      </c>
      <c r="J51" s="55">
        <v>34268.69</v>
      </c>
      <c r="K51" s="59">
        <f t="shared" si="0"/>
        <v>25.304384824200298</v>
      </c>
    </row>
    <row r="52" spans="1:11" ht="14.25" customHeight="1">
      <c r="A52" s="53">
        <v>22106</v>
      </c>
      <c r="B52" s="54" t="str">
        <f>VLOOKUP(A52,[3]Hoja1!$B:$C,2,FALSE)</f>
        <v>ADQUISICION DE AGUA POTABLE</v>
      </c>
      <c r="C52" s="55">
        <v>1589460</v>
      </c>
      <c r="D52" s="55">
        <v>399123.17999999993</v>
      </c>
      <c r="E52" s="55">
        <v>1988583.18</v>
      </c>
      <c r="F52" s="55">
        <v>33863</v>
      </c>
      <c r="G52" s="55">
        <v>949055.88</v>
      </c>
      <c r="H52" s="55">
        <v>29221.78</v>
      </c>
      <c r="I52" s="55">
        <v>365767.87</v>
      </c>
      <c r="J52" s="55">
        <v>1005664.2999999999</v>
      </c>
      <c r="K52" s="59">
        <f t="shared" si="0"/>
        <v>49.428099859519079</v>
      </c>
    </row>
    <row r="53" spans="1:11" ht="14.25" customHeight="1">
      <c r="A53" s="53">
        <v>22107</v>
      </c>
      <c r="B53" s="54" t="s">
        <v>359</v>
      </c>
      <c r="C53" s="55">
        <v>0</v>
      </c>
      <c r="D53" s="55">
        <v>296.5</v>
      </c>
      <c r="E53" s="55">
        <v>296.5</v>
      </c>
      <c r="F53" s="55">
        <v>0</v>
      </c>
      <c r="G53" s="55">
        <v>0</v>
      </c>
      <c r="H53" s="55">
        <v>0</v>
      </c>
      <c r="I53" s="55">
        <v>0</v>
      </c>
      <c r="J53" s="55">
        <v>296.5</v>
      </c>
      <c r="K53" s="59">
        <f t="shared" si="0"/>
        <v>0</v>
      </c>
    </row>
    <row r="54" spans="1:11" ht="14.25" customHeight="1">
      <c r="A54" s="53">
        <v>22201</v>
      </c>
      <c r="B54" s="54" t="str">
        <f>VLOOKUP(A54,[3]Hoja1!$B:$C,2,FALSE)</f>
        <v>ALIMENTACION DE ANIMALES</v>
      </c>
      <c r="C54" s="55">
        <v>11703</v>
      </c>
      <c r="D54" s="55">
        <v>1052.2000000000007</v>
      </c>
      <c r="E54" s="55">
        <v>12755.2</v>
      </c>
      <c r="F54" s="55">
        <v>0</v>
      </c>
      <c r="G54" s="55">
        <v>747.9</v>
      </c>
      <c r="H54" s="55">
        <v>0</v>
      </c>
      <c r="I54" s="55">
        <v>534</v>
      </c>
      <c r="J54" s="55">
        <v>12007.300000000001</v>
      </c>
      <c r="K54" s="59">
        <f t="shared" si="0"/>
        <v>5.8634909683893621</v>
      </c>
    </row>
    <row r="55" spans="1:11" ht="14.25" customHeight="1">
      <c r="A55" s="53">
        <v>22301</v>
      </c>
      <c r="B55" s="54" t="str">
        <f>VLOOKUP(A55,[3]Hoja1!$B:$C,2,FALSE)</f>
        <v>UTENSILIOS PARA EL SERVICIO DE ALIMENTACION</v>
      </c>
      <c r="C55" s="55">
        <v>1768975</v>
      </c>
      <c r="D55" s="55">
        <v>706054.98</v>
      </c>
      <c r="E55" s="55">
        <v>2475029.98</v>
      </c>
      <c r="F55" s="55">
        <v>4135.99</v>
      </c>
      <c r="G55" s="55">
        <v>1658802.07</v>
      </c>
      <c r="H55" s="55">
        <v>-20401.830000000002</v>
      </c>
      <c r="I55" s="55">
        <v>1324633.77</v>
      </c>
      <c r="J55" s="55">
        <v>812091.91999999969</v>
      </c>
      <c r="K55" s="59">
        <f t="shared" si="0"/>
        <v>67.188602701289298</v>
      </c>
    </row>
    <row r="56" spans="1:11" ht="14.25" customHeight="1">
      <c r="A56" s="53">
        <v>23401</v>
      </c>
      <c r="B56" s="54" t="str">
        <f>VLOOKUP(A56,[3]Hoja1!$B:$C,2,FALSE)</f>
        <v>COMBUSTIBLES, LUBRICANTES, ADITIVOS, CARBON Y SUS DERIVADOS ADQUIRIDOS COMO MATERIA PRIMA</v>
      </c>
      <c r="C56" s="55">
        <v>2064</v>
      </c>
      <c r="D56" s="55">
        <v>0</v>
      </c>
      <c r="E56" s="55">
        <v>2064</v>
      </c>
      <c r="F56" s="55">
        <v>0</v>
      </c>
      <c r="G56" s="55">
        <v>0</v>
      </c>
      <c r="H56" s="55">
        <v>0</v>
      </c>
      <c r="I56" s="55">
        <v>0</v>
      </c>
      <c r="J56" s="55">
        <v>2064</v>
      </c>
      <c r="K56" s="59">
        <f t="shared" si="0"/>
        <v>0</v>
      </c>
    </row>
    <row r="57" spans="1:11" ht="14.25" customHeight="1">
      <c r="A57" s="53">
        <v>23501</v>
      </c>
      <c r="B57" s="54" t="str">
        <f>VLOOKUP(A57,[3]Hoja1!$B:$C,2,FALSE)</f>
        <v>PRODUCTOS QUIMICOS, FARMACEUTICOS Y DE LABORATORIO ADQUIRIDOS COMO MATERIA PRIMA</v>
      </c>
      <c r="C57" s="55">
        <v>0</v>
      </c>
      <c r="D57" s="55">
        <v>1553.76</v>
      </c>
      <c r="E57" s="55">
        <v>1553.76</v>
      </c>
      <c r="F57" s="55">
        <v>0</v>
      </c>
      <c r="G57" s="55">
        <v>0</v>
      </c>
      <c r="H57" s="55">
        <v>0</v>
      </c>
      <c r="I57" s="55">
        <v>0</v>
      </c>
      <c r="J57" s="55">
        <v>1553.76</v>
      </c>
      <c r="K57" s="59">
        <f t="shared" si="0"/>
        <v>0</v>
      </c>
    </row>
    <row r="58" spans="1:11" ht="14.25" customHeight="1">
      <c r="A58" s="53">
        <v>23601</v>
      </c>
      <c r="B58" s="54" t="str">
        <f>VLOOKUP(A58,[3]Hoja1!$B:$C,2,FALSE)</f>
        <v>PRODUCTOS METALICOS Y A BASE DE MINERALES NO METALICOS ADQUIRIDOS COMO MATERIAS PRIMA</v>
      </c>
      <c r="C58" s="55">
        <v>3600</v>
      </c>
      <c r="D58" s="55">
        <v>-2700</v>
      </c>
      <c r="E58" s="55">
        <v>900</v>
      </c>
      <c r="F58" s="55">
        <v>0</v>
      </c>
      <c r="G58" s="55">
        <v>0</v>
      </c>
      <c r="H58" s="55">
        <v>0</v>
      </c>
      <c r="I58" s="55">
        <v>0</v>
      </c>
      <c r="J58" s="55">
        <v>900</v>
      </c>
      <c r="K58" s="59">
        <f t="shared" si="0"/>
        <v>0</v>
      </c>
    </row>
    <row r="59" spans="1:11" ht="14.25" customHeight="1">
      <c r="A59" s="53">
        <v>23701</v>
      </c>
      <c r="B59" s="54" t="str">
        <f>VLOOKUP(A59,[3]Hoja1!$B:$C,2,FALSE)</f>
        <v>PRODUCTOS DE PIEL, CUERO, PLASTICOS Y HULE ADQUIRIDOS COMO MATERIA PRIMA</v>
      </c>
      <c r="C59" s="55">
        <v>4000</v>
      </c>
      <c r="D59" s="55">
        <v>-2489</v>
      </c>
      <c r="E59" s="55">
        <v>1511</v>
      </c>
      <c r="F59" s="55">
        <v>0</v>
      </c>
      <c r="G59" s="55">
        <v>175</v>
      </c>
      <c r="H59" s="55">
        <v>0</v>
      </c>
      <c r="I59" s="55">
        <v>175</v>
      </c>
      <c r="J59" s="55">
        <v>1336</v>
      </c>
      <c r="K59" s="59">
        <f t="shared" si="0"/>
        <v>11.581733951025811</v>
      </c>
    </row>
    <row r="60" spans="1:11" ht="14.25" customHeight="1">
      <c r="A60" s="53">
        <v>23901</v>
      </c>
      <c r="B60" s="54" t="str">
        <f>VLOOKUP(A60,[3]Hoja1!$B:$C,2,FALSE)</f>
        <v>OTROS PRODUCTOS ADQUIRIDOS COMO MATERIA PRIMA</v>
      </c>
      <c r="C60" s="55">
        <v>0</v>
      </c>
      <c r="D60" s="55">
        <v>443726.92</v>
      </c>
      <c r="E60" s="55">
        <v>443726.92</v>
      </c>
      <c r="F60" s="55">
        <v>0</v>
      </c>
      <c r="G60" s="55">
        <v>0</v>
      </c>
      <c r="H60" s="55">
        <v>0</v>
      </c>
      <c r="I60" s="55">
        <v>0</v>
      </c>
      <c r="J60" s="55">
        <v>443726.92</v>
      </c>
      <c r="K60" s="59">
        <f t="shared" si="0"/>
        <v>0</v>
      </c>
    </row>
    <row r="61" spans="1:11" ht="14.25" customHeight="1">
      <c r="A61" s="53">
        <v>24101</v>
      </c>
      <c r="B61" s="54" t="str">
        <f>VLOOKUP(A61,[3]Hoja1!$B:$C,2,FALSE)</f>
        <v>PRODUCTOS MINERALES NO METALICOS</v>
      </c>
      <c r="C61" s="55">
        <v>83360</v>
      </c>
      <c r="D61" s="55">
        <v>12936.490000000005</v>
      </c>
      <c r="E61" s="55">
        <v>96296.49</v>
      </c>
      <c r="F61" s="55">
        <v>480</v>
      </c>
      <c r="G61" s="55">
        <v>12700.050000000001</v>
      </c>
      <c r="H61" s="55">
        <v>-104</v>
      </c>
      <c r="I61" s="55">
        <v>9075.4900000000016</v>
      </c>
      <c r="J61" s="55">
        <v>83116.44</v>
      </c>
      <c r="K61" s="59">
        <f t="shared" si="0"/>
        <v>13.686947468178747</v>
      </c>
    </row>
    <row r="62" spans="1:11" ht="14.25" customHeight="1">
      <c r="A62" s="53">
        <v>24201</v>
      </c>
      <c r="B62" s="54" t="str">
        <f>VLOOKUP(A62,[3]Hoja1!$B:$C,2,FALSE)</f>
        <v>CEMENTO Y PRODUCTOS DE CONCRETO</v>
      </c>
      <c r="C62" s="55">
        <v>111691</v>
      </c>
      <c r="D62" s="55">
        <v>-26681.39</v>
      </c>
      <c r="E62" s="55">
        <v>85009.61</v>
      </c>
      <c r="F62" s="55">
        <v>0</v>
      </c>
      <c r="G62" s="55">
        <v>3470.66</v>
      </c>
      <c r="H62" s="55">
        <v>-155</v>
      </c>
      <c r="I62" s="55">
        <v>2792.08</v>
      </c>
      <c r="J62" s="55">
        <v>81538.95</v>
      </c>
      <c r="K62" s="59">
        <f t="shared" si="0"/>
        <v>4.0826678301429684</v>
      </c>
    </row>
    <row r="63" spans="1:11" ht="14.25" customHeight="1">
      <c r="A63" s="53">
        <v>24301</v>
      </c>
      <c r="B63" s="54" t="str">
        <f>VLOOKUP(A63,[3]Hoja1!$B:$C,2,FALSE)</f>
        <v>CAL, YESO Y PRODUCTOS DE YESO</v>
      </c>
      <c r="C63" s="55">
        <v>58571</v>
      </c>
      <c r="D63" s="55">
        <v>-4160.6100000000006</v>
      </c>
      <c r="E63" s="55">
        <v>54410.39</v>
      </c>
      <c r="F63" s="55">
        <v>0</v>
      </c>
      <c r="G63" s="55">
        <v>9544.7000000000007</v>
      </c>
      <c r="H63" s="55">
        <v>-111.53</v>
      </c>
      <c r="I63" s="55">
        <v>7908.26</v>
      </c>
      <c r="J63" s="55">
        <v>44865.69</v>
      </c>
      <c r="K63" s="59">
        <f t="shared" si="0"/>
        <v>17.542054008434789</v>
      </c>
    </row>
    <row r="64" spans="1:11" ht="14.25" customHeight="1">
      <c r="A64" s="53">
        <v>24401</v>
      </c>
      <c r="B64" s="54" t="str">
        <f>VLOOKUP(A64,[3]Hoja1!$B:$C,2,FALSE)</f>
        <v>MADERA Y PRODUCTOS DE MADERA</v>
      </c>
      <c r="C64" s="55">
        <v>109423</v>
      </c>
      <c r="D64" s="55">
        <v>1796.6199999999953</v>
      </c>
      <c r="E64" s="55">
        <v>111219.62</v>
      </c>
      <c r="F64" s="55">
        <v>0</v>
      </c>
      <c r="G64" s="55">
        <v>23554.62</v>
      </c>
      <c r="H64" s="55">
        <v>0</v>
      </c>
      <c r="I64" s="55">
        <v>10259.73</v>
      </c>
      <c r="J64" s="55">
        <v>87665</v>
      </c>
      <c r="K64" s="59">
        <f t="shared" si="0"/>
        <v>21.178475524372409</v>
      </c>
    </row>
    <row r="65" spans="1:11" ht="14.25" customHeight="1">
      <c r="A65" s="53">
        <v>24501</v>
      </c>
      <c r="B65" s="54" t="str">
        <f>VLOOKUP(A65,[3]Hoja1!$B:$C,2,FALSE)</f>
        <v>VIDRIO Y PRODUCTOS DE VIDRIO</v>
      </c>
      <c r="C65" s="55">
        <v>77828</v>
      </c>
      <c r="D65" s="55">
        <v>4634.0200000000041</v>
      </c>
      <c r="E65" s="55">
        <v>82462.02</v>
      </c>
      <c r="F65" s="55">
        <v>798.79</v>
      </c>
      <c r="G65" s="55">
        <v>22000.13</v>
      </c>
      <c r="H65" s="55">
        <v>668.79</v>
      </c>
      <c r="I65" s="55">
        <v>3020.0200000000004</v>
      </c>
      <c r="J65" s="55">
        <v>59663.100000000006</v>
      </c>
      <c r="K65" s="59">
        <f t="shared" si="0"/>
        <v>27.647782579180092</v>
      </c>
    </row>
    <row r="66" spans="1:11" ht="14.25" customHeight="1">
      <c r="A66" s="53">
        <v>24601</v>
      </c>
      <c r="B66" s="54" t="str">
        <f>VLOOKUP(A66,[3]Hoja1!$B:$C,2,FALSE)</f>
        <v>MATERIAL ELECTRICO Y ELECTRONICO</v>
      </c>
      <c r="C66" s="55">
        <v>1142082.57</v>
      </c>
      <c r="D66" s="55">
        <v>188360.66999999993</v>
      </c>
      <c r="E66" s="55">
        <v>1330443.24</v>
      </c>
      <c r="F66" s="55">
        <v>15510.34</v>
      </c>
      <c r="G66" s="55">
        <v>563688.35</v>
      </c>
      <c r="H66" s="55">
        <v>-19994.899999999998</v>
      </c>
      <c r="I66" s="55">
        <v>261959.52999999997</v>
      </c>
      <c r="J66" s="55">
        <v>751244.54999999993</v>
      </c>
      <c r="K66" s="59">
        <f t="shared" si="0"/>
        <v>43.534265317474194</v>
      </c>
    </row>
    <row r="67" spans="1:11" ht="14.25" customHeight="1">
      <c r="A67" s="53">
        <v>24701</v>
      </c>
      <c r="B67" s="54" t="str">
        <f>VLOOKUP(A67,[3]Hoja1!$B:$C,2,FALSE)</f>
        <v>ARTICULOS METALICOS PARA LA CONSTRUCCION</v>
      </c>
      <c r="C67" s="55">
        <v>311870</v>
      </c>
      <c r="D67" s="55">
        <v>-92244.65</v>
      </c>
      <c r="E67" s="55">
        <v>219625.35</v>
      </c>
      <c r="F67" s="55">
        <v>0</v>
      </c>
      <c r="G67" s="55">
        <v>27329.989999999998</v>
      </c>
      <c r="H67" s="55">
        <v>-1753.59</v>
      </c>
      <c r="I67" s="55">
        <v>13774.999999999998</v>
      </c>
      <c r="J67" s="55">
        <v>192295.36000000002</v>
      </c>
      <c r="K67" s="59">
        <f t="shared" si="0"/>
        <v>12.443914147433343</v>
      </c>
    </row>
    <row r="68" spans="1:11" ht="14.25" customHeight="1">
      <c r="A68" s="53">
        <v>24801</v>
      </c>
      <c r="B68" s="54" t="str">
        <f>VLOOKUP(A68,[3]Hoja1!$B:$C,2,FALSE)</f>
        <v>MATERIALES COMPLEMENTARIOS</v>
      </c>
      <c r="C68" s="55">
        <v>296017</v>
      </c>
      <c r="D68" s="55">
        <v>77486.330000000016</v>
      </c>
      <c r="E68" s="55">
        <v>373503.33</v>
      </c>
      <c r="F68" s="55">
        <v>0</v>
      </c>
      <c r="G68" s="55">
        <v>130828.60999999999</v>
      </c>
      <c r="H68" s="55">
        <v>-879.98</v>
      </c>
      <c r="I68" s="55">
        <v>88886.349999999977</v>
      </c>
      <c r="J68" s="55">
        <v>242674.72000000003</v>
      </c>
      <c r="K68" s="59">
        <f t="shared" si="0"/>
        <v>35.027428001779789</v>
      </c>
    </row>
    <row r="69" spans="1:11" ht="14.25" customHeight="1">
      <c r="A69" s="53">
        <v>24901</v>
      </c>
      <c r="B69" s="54" t="str">
        <f>VLOOKUP(A69,[3]Hoja1!$B:$C,2,FALSE)</f>
        <v>OTROS MATERIALES Y ARTICULOS DE CONSTRUCCION Y REPARACION</v>
      </c>
      <c r="C69" s="55">
        <v>682432</v>
      </c>
      <c r="D69" s="55">
        <v>-44986.929999999935</v>
      </c>
      <c r="E69" s="55">
        <v>637445.07000000007</v>
      </c>
      <c r="F69" s="55">
        <v>224.38</v>
      </c>
      <c r="G69" s="55">
        <v>157678.70000000001</v>
      </c>
      <c r="H69" s="55">
        <v>-2321.4699999999998</v>
      </c>
      <c r="I69" s="55">
        <v>84314.830000000016</v>
      </c>
      <c r="J69" s="55">
        <v>479541.99000000005</v>
      </c>
      <c r="K69" s="59">
        <f t="shared" si="0"/>
        <v>24.771244995274653</v>
      </c>
    </row>
    <row r="70" spans="1:11" ht="14.25" customHeight="1">
      <c r="A70" s="53">
        <v>25101</v>
      </c>
      <c r="B70" s="54" t="str">
        <f>VLOOKUP(A70,[3]Hoja1!$B:$C,2,FALSE)</f>
        <v>PRODUCTOS QUIMICOS BASICOS</v>
      </c>
      <c r="C70" s="55">
        <v>23700000</v>
      </c>
      <c r="D70" s="55">
        <v>78870522.980000004</v>
      </c>
      <c r="E70" s="55">
        <v>102570522.98</v>
      </c>
      <c r="F70" s="55">
        <v>25968399.879999999</v>
      </c>
      <c r="G70" s="55">
        <v>12072791.98</v>
      </c>
      <c r="H70" s="55">
        <v>25968399.879999999</v>
      </c>
      <c r="I70" s="55">
        <v>10697698.200000001</v>
      </c>
      <c r="J70" s="55">
        <v>64529331.120000005</v>
      </c>
      <c r="K70" s="59">
        <f t="shared" si="0"/>
        <v>37.087840399738987</v>
      </c>
    </row>
    <row r="71" spans="1:11" ht="14.25" customHeight="1">
      <c r="A71" s="53">
        <v>25201</v>
      </c>
      <c r="B71" s="54" t="str">
        <f>VLOOKUP(A71,[3]Hoja1!$B:$C,2,FALSE)</f>
        <v>FERTILIZANTES, PESTICIDAS Y OTROS AGROQUIMICOS</v>
      </c>
      <c r="C71" s="55">
        <v>8550000</v>
      </c>
      <c r="D71" s="55">
        <v>7043448</v>
      </c>
      <c r="E71" s="55">
        <v>15593448</v>
      </c>
      <c r="F71" s="55">
        <v>0</v>
      </c>
      <c r="G71" s="55">
        <v>10713955.9</v>
      </c>
      <c r="H71" s="55">
        <v>0</v>
      </c>
      <c r="I71" s="55">
        <v>10708901.9</v>
      </c>
      <c r="J71" s="55">
        <v>4879492.0999999996</v>
      </c>
      <c r="K71" s="59">
        <f t="shared" si="0"/>
        <v>68.708061873166216</v>
      </c>
    </row>
    <row r="72" spans="1:11" ht="14.25" customHeight="1">
      <c r="A72" s="53">
        <v>25301</v>
      </c>
      <c r="B72" s="54" t="str">
        <f>VLOOKUP(A72,[3]Hoja1!$B:$C,2,FALSE)</f>
        <v>MEDICINAS Y PRODUCTOS FARMACEUTICOS</v>
      </c>
      <c r="C72" s="55">
        <v>180312458</v>
      </c>
      <c r="D72" s="55">
        <v>89387310.189999998</v>
      </c>
      <c r="E72" s="55">
        <v>269699768.19</v>
      </c>
      <c r="F72" s="55">
        <v>103803073.03</v>
      </c>
      <c r="G72" s="55">
        <v>93721278.00999999</v>
      </c>
      <c r="H72" s="55">
        <v>69414366.75999999</v>
      </c>
      <c r="I72" s="55">
        <v>50695049.559999987</v>
      </c>
      <c r="J72" s="55">
        <v>72175417.150000006</v>
      </c>
      <c r="K72" s="59">
        <f t="shared" si="0"/>
        <v>73.238606160331088</v>
      </c>
    </row>
    <row r="73" spans="1:11" ht="14.25" customHeight="1">
      <c r="A73" s="53">
        <v>25302</v>
      </c>
      <c r="B73" s="54" t="str">
        <f>VLOOKUP(A73,[3]Hoja1!$B:$C,2,FALSE)</f>
        <v>OXIGENO Y GASES PARA USO MEDICINAL</v>
      </c>
      <c r="C73" s="55">
        <v>12102883</v>
      </c>
      <c r="D73" s="55">
        <v>20673643.170000002</v>
      </c>
      <c r="E73" s="55">
        <v>32776526.170000002</v>
      </c>
      <c r="F73" s="55">
        <v>435386.4</v>
      </c>
      <c r="G73" s="55">
        <v>9155479.8899999987</v>
      </c>
      <c r="H73" s="55">
        <v>190247.08000000002</v>
      </c>
      <c r="I73" s="55">
        <v>3146497.1199999992</v>
      </c>
      <c r="J73" s="55">
        <v>23185659.880000003</v>
      </c>
      <c r="K73" s="59">
        <f t="shared" ref="K73:K136" si="1">(F73+G73)/E73*100</f>
        <v>29.261387372949898</v>
      </c>
    </row>
    <row r="74" spans="1:11" ht="14.25" customHeight="1">
      <c r="A74" s="53">
        <v>25401</v>
      </c>
      <c r="B74" s="54" t="str">
        <f>VLOOKUP(A74,[3]Hoja1!$B:$C,2,FALSE)</f>
        <v>MATERIALES, ACCESORIOS Y SUMINISTROS MEDICOS</v>
      </c>
      <c r="C74" s="55">
        <v>91686615</v>
      </c>
      <c r="D74" s="55">
        <v>55493232.840000004</v>
      </c>
      <c r="E74" s="55">
        <v>147179847.84</v>
      </c>
      <c r="F74" s="55">
        <v>30634772.920000002</v>
      </c>
      <c r="G74" s="55">
        <v>34376246.869999997</v>
      </c>
      <c r="H74" s="55">
        <v>30245930.120000001</v>
      </c>
      <c r="I74" s="55">
        <v>18875462.029999997</v>
      </c>
      <c r="J74" s="55">
        <v>82168828.050000012</v>
      </c>
      <c r="K74" s="59">
        <f t="shared" si="1"/>
        <v>44.171142139427829</v>
      </c>
    </row>
    <row r="75" spans="1:11" ht="14.25" customHeight="1">
      <c r="A75" s="53">
        <v>25501</v>
      </c>
      <c r="B75" s="54" t="str">
        <f>VLOOKUP(A75,[3]Hoja1!$B:$C,2,FALSE)</f>
        <v>MATERIALES, ACCESORIOS Y SUMINISTROS DE LABORATORIO</v>
      </c>
      <c r="C75" s="55">
        <v>27466565</v>
      </c>
      <c r="D75" s="55">
        <v>11502049.439999998</v>
      </c>
      <c r="E75" s="55">
        <v>38968614.439999998</v>
      </c>
      <c r="F75" s="55">
        <v>12051918.75</v>
      </c>
      <c r="G75" s="55">
        <v>13027888.070000002</v>
      </c>
      <c r="H75" s="55">
        <v>12038267.869999999</v>
      </c>
      <c r="I75" s="55">
        <v>6430580.5900000017</v>
      </c>
      <c r="J75" s="55">
        <v>13888807.619999995</v>
      </c>
      <c r="K75" s="59">
        <f t="shared" si="1"/>
        <v>64.358990383441522</v>
      </c>
    </row>
    <row r="76" spans="1:11" ht="14.25" customHeight="1">
      <c r="A76" s="53">
        <v>25601</v>
      </c>
      <c r="B76" s="54" t="str">
        <f>VLOOKUP(A76,[3]Hoja1!$B:$C,2,FALSE)</f>
        <v>FIBRAS SINTETICAS, HULES, PLASTICOS Y DERIVADOS</v>
      </c>
      <c r="C76" s="55">
        <v>118943</v>
      </c>
      <c r="D76" s="55">
        <v>-14749.949999999997</v>
      </c>
      <c r="E76" s="55">
        <v>104193.05</v>
      </c>
      <c r="F76" s="55">
        <v>226.35</v>
      </c>
      <c r="G76" s="55">
        <v>20837.93</v>
      </c>
      <c r="H76" s="55">
        <v>0</v>
      </c>
      <c r="I76" s="55">
        <v>9898.27</v>
      </c>
      <c r="J76" s="55">
        <v>83128.76999999999</v>
      </c>
      <c r="K76" s="59">
        <f t="shared" si="1"/>
        <v>20.216588342504611</v>
      </c>
    </row>
    <row r="77" spans="1:11" ht="14.25" customHeight="1">
      <c r="A77" s="53">
        <v>25901</v>
      </c>
      <c r="B77" s="54" t="str">
        <f>VLOOKUP(A77,[3]Hoja1!$B:$C,2,FALSE)</f>
        <v>OTROS PRODUCTOS QUIMICOS</v>
      </c>
      <c r="C77" s="55">
        <v>23860</v>
      </c>
      <c r="D77" s="55">
        <v>2255900.6999999997</v>
      </c>
      <c r="E77" s="55">
        <v>2279760.6999999997</v>
      </c>
      <c r="F77" s="55">
        <v>0</v>
      </c>
      <c r="G77" s="55">
        <v>41568.800000000003</v>
      </c>
      <c r="H77" s="55">
        <v>0</v>
      </c>
      <c r="I77" s="55">
        <v>19079.200000000004</v>
      </c>
      <c r="J77" s="55">
        <v>2238191.9</v>
      </c>
      <c r="K77" s="59">
        <f t="shared" si="1"/>
        <v>1.8233843578407158</v>
      </c>
    </row>
    <row r="78" spans="1:11" ht="14.25" customHeight="1">
      <c r="A78" s="53">
        <v>26101</v>
      </c>
      <c r="B78" s="54" t="str">
        <f>VLOOKUP(A78,[3]Hoja1!$B:$C,2,FALSE)</f>
        <v>COMBUSTIBLES</v>
      </c>
      <c r="C78" s="55">
        <v>25435368</v>
      </c>
      <c r="D78" s="55">
        <v>5054698.9200000018</v>
      </c>
      <c r="E78" s="55">
        <v>30490066.920000002</v>
      </c>
      <c r="F78" s="55">
        <v>112217.23</v>
      </c>
      <c r="G78" s="55">
        <v>22469046.249999996</v>
      </c>
      <c r="H78" s="55">
        <v>-360679.51</v>
      </c>
      <c r="I78" s="55">
        <v>8397334.7899999954</v>
      </c>
      <c r="J78" s="55">
        <v>7908803.4400000051</v>
      </c>
      <c r="K78" s="59">
        <f t="shared" si="1"/>
        <v>74.061049256627854</v>
      </c>
    </row>
    <row r="79" spans="1:11" ht="14.25" customHeight="1">
      <c r="A79" s="53">
        <v>26102</v>
      </c>
      <c r="B79" s="54" t="str">
        <f>VLOOKUP(A79,[3]Hoja1!$B:$C,2,FALSE)</f>
        <v>LUBRICANTES Y ADITIVOS</v>
      </c>
      <c r="C79" s="55">
        <v>452228</v>
      </c>
      <c r="D79" s="55">
        <v>49074.960000000021</v>
      </c>
      <c r="E79" s="55">
        <v>501302.96</v>
      </c>
      <c r="F79" s="55">
        <v>-42.5</v>
      </c>
      <c r="G79" s="55">
        <v>193892.21000000002</v>
      </c>
      <c r="H79" s="55">
        <v>-4645.28</v>
      </c>
      <c r="I79" s="55">
        <v>89340.410000000018</v>
      </c>
      <c r="J79" s="55">
        <v>307453.25</v>
      </c>
      <c r="K79" s="59">
        <f t="shared" si="1"/>
        <v>38.669173228101428</v>
      </c>
    </row>
    <row r="80" spans="1:11" ht="14.25" customHeight="1">
      <c r="A80" s="53">
        <v>26201</v>
      </c>
      <c r="B80" s="54" t="str">
        <f>VLOOKUP(A80,[3]Hoja1!$B:$C,2,FALSE)</f>
        <v>CARBON Y SUS DERIVADOS</v>
      </c>
      <c r="C80" s="55">
        <v>0</v>
      </c>
      <c r="D80" s="55">
        <v>10486.9</v>
      </c>
      <c r="E80" s="55">
        <v>10486.9</v>
      </c>
      <c r="F80" s="55">
        <v>0</v>
      </c>
      <c r="G80" s="55">
        <v>10486.9</v>
      </c>
      <c r="H80" s="55">
        <v>0</v>
      </c>
      <c r="I80" s="55">
        <v>10486.9</v>
      </c>
      <c r="J80" s="55">
        <v>0</v>
      </c>
      <c r="K80" s="59">
        <f t="shared" si="1"/>
        <v>100</v>
      </c>
    </row>
    <row r="81" spans="1:11" ht="14.25" customHeight="1">
      <c r="A81" s="53">
        <v>27101</v>
      </c>
      <c r="B81" s="54" t="str">
        <f>VLOOKUP(A81,[3]Hoja1!$B:$C,2,FALSE)</f>
        <v>VESTUARIO Y UNIFORMES</v>
      </c>
      <c r="C81" s="55">
        <v>11554316</v>
      </c>
      <c r="D81" s="55">
        <v>5314315.5399999991</v>
      </c>
      <c r="E81" s="55">
        <v>16868631.539999999</v>
      </c>
      <c r="F81" s="55">
        <v>17479.669999999998</v>
      </c>
      <c r="G81" s="55">
        <v>8498308.209999999</v>
      </c>
      <c r="H81" s="55">
        <v>-3394.5300000000025</v>
      </c>
      <c r="I81" s="55">
        <v>432726.82999999914</v>
      </c>
      <c r="J81" s="55">
        <v>8352843.6599999983</v>
      </c>
      <c r="K81" s="59">
        <f t="shared" si="1"/>
        <v>50.482979960803618</v>
      </c>
    </row>
    <row r="82" spans="1:11" ht="14.25" customHeight="1">
      <c r="A82" s="53">
        <v>27201</v>
      </c>
      <c r="B82" s="54" t="str">
        <f>VLOOKUP(A82,[3]Hoja1!$B:$C,2,FALSE)</f>
        <v>PRENDAS DE SEGURIDAD Y PROTECCION PERSONAL</v>
      </c>
      <c r="C82" s="55">
        <v>167662</v>
      </c>
      <c r="D82" s="55">
        <v>76720.040000000037</v>
      </c>
      <c r="E82" s="55">
        <v>244382.04000000004</v>
      </c>
      <c r="F82" s="55">
        <v>88131</v>
      </c>
      <c r="G82" s="55">
        <v>35645.040000000001</v>
      </c>
      <c r="H82" s="55">
        <v>87799.57</v>
      </c>
      <c r="I82" s="55">
        <v>33909.07</v>
      </c>
      <c r="J82" s="55">
        <v>120606.00000000003</v>
      </c>
      <c r="K82" s="59">
        <f t="shared" si="1"/>
        <v>50.648582850032675</v>
      </c>
    </row>
    <row r="83" spans="1:11" ht="14.25" customHeight="1">
      <c r="A83" s="53">
        <v>27301</v>
      </c>
      <c r="B83" s="54" t="str">
        <f>VLOOKUP(A83,[3]Hoja1!$B:$C,2,FALSE)</f>
        <v>ARTICULOS DEPORTIVOS</v>
      </c>
      <c r="C83" s="55">
        <v>18462</v>
      </c>
      <c r="D83" s="55">
        <v>177600</v>
      </c>
      <c r="E83" s="55">
        <v>196062</v>
      </c>
      <c r="F83" s="55">
        <v>0</v>
      </c>
      <c r="G83" s="55">
        <v>0</v>
      </c>
      <c r="H83" s="55">
        <v>0</v>
      </c>
      <c r="I83" s="55">
        <v>0</v>
      </c>
      <c r="J83" s="55">
        <v>196062</v>
      </c>
      <c r="K83" s="59">
        <f t="shared" si="1"/>
        <v>0</v>
      </c>
    </row>
    <row r="84" spans="1:11" ht="14.25" customHeight="1">
      <c r="A84" s="53">
        <v>27401</v>
      </c>
      <c r="B84" s="54" t="str">
        <f>VLOOKUP(A84,[3]Hoja1!$B:$C,2,FALSE)</f>
        <v>PRODUCTOS TEXTILES</v>
      </c>
      <c r="C84" s="55">
        <v>1135638</v>
      </c>
      <c r="D84" s="55">
        <v>-683114.48</v>
      </c>
      <c r="E84" s="55">
        <v>452523.52000000002</v>
      </c>
      <c r="F84" s="55">
        <v>0</v>
      </c>
      <c r="G84" s="55">
        <v>160134.60999999999</v>
      </c>
      <c r="H84" s="55">
        <v>0</v>
      </c>
      <c r="I84" s="55">
        <v>27142.25999999998</v>
      </c>
      <c r="J84" s="55">
        <v>292388.91000000003</v>
      </c>
      <c r="K84" s="59">
        <f t="shared" si="1"/>
        <v>35.387024745144736</v>
      </c>
    </row>
    <row r="85" spans="1:11" ht="14.25" customHeight="1">
      <c r="A85" s="53">
        <v>27501</v>
      </c>
      <c r="B85" s="54" t="str">
        <f>VLOOKUP(A85,[3]Hoja1!$B:$C,2,FALSE)</f>
        <v>BLANCOS Y OTROS PRODUCTOS TEXTILES, EXCEPTO PRENDAS DE VESTIR</v>
      </c>
      <c r="C85" s="55">
        <v>3689684</v>
      </c>
      <c r="D85" s="55">
        <v>2362840.04</v>
      </c>
      <c r="E85" s="55">
        <v>6052524.04</v>
      </c>
      <c r="F85" s="55">
        <v>1566594.92</v>
      </c>
      <c r="G85" s="55">
        <v>2410937.56</v>
      </c>
      <c r="H85" s="55">
        <v>-734612.76000000024</v>
      </c>
      <c r="I85" s="55">
        <v>1148757.22</v>
      </c>
      <c r="J85" s="55">
        <v>2074991.56</v>
      </c>
      <c r="K85" s="59">
        <f t="shared" si="1"/>
        <v>65.71692162993871</v>
      </c>
    </row>
    <row r="86" spans="1:11" ht="14.25" customHeight="1">
      <c r="A86" s="53">
        <v>29101</v>
      </c>
      <c r="B86" s="54" t="str">
        <f>VLOOKUP(A86,[3]Hoja1!$B:$C,2,FALSE)</f>
        <v>HERRAMIENTAS MENORES</v>
      </c>
      <c r="C86" s="55">
        <v>290873</v>
      </c>
      <c r="D86" s="55">
        <v>90001.719999999972</v>
      </c>
      <c r="E86" s="55">
        <v>380874.72</v>
      </c>
      <c r="F86" s="55">
        <v>26</v>
      </c>
      <c r="G86" s="55">
        <v>75906.5</v>
      </c>
      <c r="H86" s="55">
        <v>-5250.99</v>
      </c>
      <c r="I86" s="55">
        <v>40364</v>
      </c>
      <c r="J86" s="55">
        <v>304942.21999999997</v>
      </c>
      <c r="K86" s="59">
        <f t="shared" si="1"/>
        <v>19.936345473388208</v>
      </c>
    </row>
    <row r="87" spans="1:11" ht="14.25" customHeight="1">
      <c r="A87" s="53">
        <v>29201</v>
      </c>
      <c r="B87" s="54" t="str">
        <f>VLOOKUP(A87,[3]Hoja1!$B:$C,2,FALSE)</f>
        <v>REFACCIONES Y ACCESORIOS MENORES DE EDIFICIOS</v>
      </c>
      <c r="C87" s="55">
        <v>387083</v>
      </c>
      <c r="D87" s="55">
        <v>43670.100000000035</v>
      </c>
      <c r="E87" s="55">
        <v>430753.10000000003</v>
      </c>
      <c r="F87" s="55">
        <v>570.6</v>
      </c>
      <c r="G87" s="55">
        <v>113224.08</v>
      </c>
      <c r="H87" s="55">
        <v>-845.9799999999999</v>
      </c>
      <c r="I87" s="55">
        <v>67259.709999999992</v>
      </c>
      <c r="J87" s="55">
        <v>316958.42000000004</v>
      </c>
      <c r="K87" s="59">
        <f t="shared" si="1"/>
        <v>26.417611388055011</v>
      </c>
    </row>
    <row r="88" spans="1:11" ht="14.25" customHeight="1">
      <c r="A88" s="53">
        <v>29301</v>
      </c>
      <c r="B88" s="54" t="str">
        <f>VLOOKUP(A88,[3]Hoja1!$B:$C,2,FALSE)</f>
        <v>REFACCIONES Y ACCESORIOS MENORES DE MOBILIARIO Y EQUIPO DE ADMINISTRACION, EDUCACIONAL Y RECREACION</v>
      </c>
      <c r="C88" s="55">
        <v>115264</v>
      </c>
      <c r="D88" s="55">
        <v>-14669.869999999995</v>
      </c>
      <c r="E88" s="55">
        <v>100594.13</v>
      </c>
      <c r="F88" s="55">
        <v>0</v>
      </c>
      <c r="G88" s="55">
        <v>17493.439999999999</v>
      </c>
      <c r="H88" s="55">
        <v>-1127.79</v>
      </c>
      <c r="I88" s="55">
        <v>15108.249999999998</v>
      </c>
      <c r="J88" s="55">
        <v>83100.69</v>
      </c>
      <c r="K88" s="59">
        <f t="shared" si="1"/>
        <v>17.390120079571243</v>
      </c>
    </row>
    <row r="89" spans="1:11" ht="14.25" customHeight="1">
      <c r="A89" s="53">
        <v>29401</v>
      </c>
      <c r="B89" s="54" t="str">
        <f>VLOOKUP(A89,[3]Hoja1!$B:$C,2,FALSE)</f>
        <v>REFACCIONES Y ACCESORIOS MENORES DE EQUIPO DE COMPUTO Y TECNOLOGIAS DE LA INFORMACION</v>
      </c>
      <c r="C89" s="55">
        <v>398660.27</v>
      </c>
      <c r="D89" s="55">
        <v>359951.30999999994</v>
      </c>
      <c r="E89" s="55">
        <v>758611.58</v>
      </c>
      <c r="F89" s="55">
        <v>50115.45</v>
      </c>
      <c r="G89" s="55">
        <v>430712.92</v>
      </c>
      <c r="H89" s="55">
        <v>48760.039999999994</v>
      </c>
      <c r="I89" s="55">
        <v>257518.09</v>
      </c>
      <c r="J89" s="55">
        <v>277783.21000000002</v>
      </c>
      <c r="K89" s="59">
        <f t="shared" si="1"/>
        <v>63.382682610776918</v>
      </c>
    </row>
    <row r="90" spans="1:11" ht="14.25" customHeight="1">
      <c r="A90" s="53">
        <v>29501</v>
      </c>
      <c r="B90" s="54" t="str">
        <f>VLOOKUP(A90,[3]Hoja1!$B:$C,2,FALSE)</f>
        <v>REFACCIONES Y ACCESORIOS MENORES DE EQUIPO E INSTRUMENTAL MEDICO Y DE LABORATORIO</v>
      </c>
      <c r="C90" s="55">
        <v>232907</v>
      </c>
      <c r="D90" s="55">
        <v>449476.39</v>
      </c>
      <c r="E90" s="55">
        <v>682383.39</v>
      </c>
      <c r="F90" s="55">
        <v>0</v>
      </c>
      <c r="G90" s="55">
        <v>440184.26</v>
      </c>
      <c r="H90" s="55">
        <v>-305.79000000000002</v>
      </c>
      <c r="I90" s="55">
        <v>90493.359999999986</v>
      </c>
      <c r="J90" s="55">
        <v>242199.13</v>
      </c>
      <c r="K90" s="59">
        <f t="shared" si="1"/>
        <v>64.50688373291149</v>
      </c>
    </row>
    <row r="91" spans="1:11" ht="14.25" customHeight="1">
      <c r="A91" s="53">
        <v>29601</v>
      </c>
      <c r="B91" s="54" t="str">
        <f>VLOOKUP(A91,[3]Hoja1!$B:$C,2,FALSE)</f>
        <v>REFACCIONES Y ACCESORIOS MENORES DE EQUIPO DE TRANSPORTE</v>
      </c>
      <c r="C91" s="55">
        <v>2530992</v>
      </c>
      <c r="D91" s="55">
        <v>1345474.5899999999</v>
      </c>
      <c r="E91" s="55">
        <v>3876466.59</v>
      </c>
      <c r="F91" s="55">
        <v>10019.469999999999</v>
      </c>
      <c r="G91" s="55">
        <v>933320.80999999994</v>
      </c>
      <c r="H91" s="55">
        <v>-9847.6999999999989</v>
      </c>
      <c r="I91" s="55">
        <v>343412.83999999997</v>
      </c>
      <c r="J91" s="55">
        <v>2933126.3099999996</v>
      </c>
      <c r="K91" s="59">
        <f t="shared" si="1"/>
        <v>24.335055084274568</v>
      </c>
    </row>
    <row r="92" spans="1:11" ht="14.25" customHeight="1">
      <c r="A92" s="53">
        <v>29701</v>
      </c>
      <c r="B92" s="54" t="s">
        <v>360</v>
      </c>
      <c r="C92" s="55">
        <v>0</v>
      </c>
      <c r="D92" s="55">
        <v>78509.38</v>
      </c>
      <c r="E92" s="55">
        <v>78509.38</v>
      </c>
      <c r="F92" s="55">
        <v>0</v>
      </c>
      <c r="G92" s="55">
        <v>0</v>
      </c>
      <c r="H92" s="55">
        <v>0</v>
      </c>
      <c r="I92" s="55">
        <v>0</v>
      </c>
      <c r="J92" s="55">
        <v>78509.38</v>
      </c>
      <c r="K92" s="59">
        <f t="shared" si="1"/>
        <v>0</v>
      </c>
    </row>
    <row r="93" spans="1:11" ht="14.25" customHeight="1">
      <c r="A93" s="53">
        <v>29801</v>
      </c>
      <c r="B93" s="54" t="str">
        <f>VLOOKUP(A93,[3]Hoja1!$B:$C,2,FALSE)</f>
        <v>REFACCIONES Y ACCESORIOS MENORES DE MAQUINARIA Y OTROS EQUIPOS</v>
      </c>
      <c r="C93" s="55">
        <v>200254</v>
      </c>
      <c r="D93" s="55">
        <v>577326.69999999995</v>
      </c>
      <c r="E93" s="55">
        <v>777580.7</v>
      </c>
      <c r="F93" s="55">
        <v>1091.3399999999999</v>
      </c>
      <c r="G93" s="55">
        <v>239968.48</v>
      </c>
      <c r="H93" s="55">
        <v>-1234.8799999999999</v>
      </c>
      <c r="I93" s="55">
        <v>53169.270000000019</v>
      </c>
      <c r="J93" s="55">
        <v>536520.88</v>
      </c>
      <c r="K93" s="59">
        <f t="shared" si="1"/>
        <v>31.001260705158966</v>
      </c>
    </row>
    <row r="94" spans="1:11" ht="14.25" customHeight="1">
      <c r="A94" s="53">
        <v>29901</v>
      </c>
      <c r="B94" s="54" t="str">
        <f>VLOOKUP(A94,[3]Hoja1!$B:$C,2,FALSE)</f>
        <v>REFACCIONES Y ACCESORIOS MENORES OTROS BIENES MUEBLES</v>
      </c>
      <c r="C94" s="55">
        <v>49665</v>
      </c>
      <c r="D94" s="55">
        <v>16359.949999999997</v>
      </c>
      <c r="E94" s="55">
        <v>66024.95</v>
      </c>
      <c r="F94" s="55">
        <v>1268.6400000000001</v>
      </c>
      <c r="G94" s="55">
        <v>15022.67</v>
      </c>
      <c r="H94" s="55">
        <v>1268.6400000000001</v>
      </c>
      <c r="I94" s="55">
        <v>9291.18</v>
      </c>
      <c r="J94" s="55">
        <v>49733.64</v>
      </c>
      <c r="K94" s="59">
        <f t="shared" si="1"/>
        <v>24.674475330916572</v>
      </c>
    </row>
    <row r="95" spans="1:11" ht="14.25" customHeight="1">
      <c r="A95" s="53">
        <v>31101</v>
      </c>
      <c r="B95" s="54" t="str">
        <f>VLOOKUP(A95,[3]Hoja1!$B:$C,2,FALSE)</f>
        <v>ENERGIA ELECTRICA</v>
      </c>
      <c r="C95" s="55">
        <v>57975000</v>
      </c>
      <c r="D95" s="55">
        <v>-1889507.0200000033</v>
      </c>
      <c r="E95" s="55">
        <v>56085492.979999997</v>
      </c>
      <c r="F95" s="55">
        <v>17887</v>
      </c>
      <c r="G95" s="55">
        <v>33441298.240000002</v>
      </c>
      <c r="H95" s="55">
        <v>-20151</v>
      </c>
      <c r="I95" s="55">
        <v>16923656.490000002</v>
      </c>
      <c r="J95" s="55">
        <v>22626307.739999995</v>
      </c>
      <c r="K95" s="59">
        <f t="shared" si="1"/>
        <v>59.657468379446179</v>
      </c>
    </row>
    <row r="96" spans="1:11" ht="14.25" customHeight="1">
      <c r="A96" s="53">
        <v>31201</v>
      </c>
      <c r="B96" s="54" t="str">
        <f>VLOOKUP(A96,[3]Hoja1!$B:$C,2,FALSE)</f>
        <v>GAS</v>
      </c>
      <c r="C96" s="55">
        <v>7493043</v>
      </c>
      <c r="D96" s="55">
        <v>2326866.4499999993</v>
      </c>
      <c r="E96" s="55">
        <v>9819909.4499999993</v>
      </c>
      <c r="F96" s="55">
        <v>106196.46</v>
      </c>
      <c r="G96" s="55">
        <v>5131501.29</v>
      </c>
      <c r="H96" s="55">
        <v>-737980.81</v>
      </c>
      <c r="I96" s="55">
        <v>2244046.58</v>
      </c>
      <c r="J96" s="55">
        <v>4582211.6999999983</v>
      </c>
      <c r="K96" s="59">
        <f t="shared" si="1"/>
        <v>53.33753612157799</v>
      </c>
    </row>
    <row r="97" spans="1:11" ht="14.25" customHeight="1">
      <c r="A97" s="53">
        <v>31301</v>
      </c>
      <c r="B97" s="54" t="str">
        <f>VLOOKUP(A97,[3]Hoja1!$B:$C,2,FALSE)</f>
        <v>AGUA</v>
      </c>
      <c r="C97" s="55">
        <v>3878752</v>
      </c>
      <c r="D97" s="55">
        <v>313408.63999999966</v>
      </c>
      <c r="E97" s="55">
        <v>4192160.6399999997</v>
      </c>
      <c r="F97" s="55">
        <v>62644</v>
      </c>
      <c r="G97" s="55">
        <v>1769985.06</v>
      </c>
      <c r="H97" s="55">
        <v>58887</v>
      </c>
      <c r="I97" s="55">
        <v>781270.72000000009</v>
      </c>
      <c r="J97" s="55">
        <v>2359531.5799999996</v>
      </c>
      <c r="K97" s="59">
        <f t="shared" si="1"/>
        <v>43.71562106933002</v>
      </c>
    </row>
    <row r="98" spans="1:11" ht="14.25" customHeight="1">
      <c r="A98" s="53">
        <v>31401</v>
      </c>
      <c r="B98" s="54" t="str">
        <f>VLOOKUP(A98,[3]Hoja1!$B:$C,2,FALSE)</f>
        <v>TELEFONIA TRADICIONAL</v>
      </c>
      <c r="C98" s="55">
        <v>9100000</v>
      </c>
      <c r="D98" s="55">
        <v>-260372.12000000104</v>
      </c>
      <c r="E98" s="55">
        <v>8839627.879999999</v>
      </c>
      <c r="F98" s="55">
        <v>104453.51000000001</v>
      </c>
      <c r="G98" s="55">
        <v>5583712.6299999999</v>
      </c>
      <c r="H98" s="55">
        <v>83306.97</v>
      </c>
      <c r="I98" s="55">
        <v>1700457.98</v>
      </c>
      <c r="J98" s="55">
        <v>3151461.7399999993</v>
      </c>
      <c r="K98" s="59">
        <f t="shared" si="1"/>
        <v>64.348479565182785</v>
      </c>
    </row>
    <row r="99" spans="1:11" ht="14.25" customHeight="1">
      <c r="A99" s="53">
        <v>31501</v>
      </c>
      <c r="B99" s="54" t="str">
        <f>VLOOKUP(A99,[3]Hoja1!$B:$C,2,FALSE)</f>
        <v>TELEFONIA CELULAR</v>
      </c>
      <c r="C99" s="55">
        <v>640780</v>
      </c>
      <c r="D99" s="55">
        <v>-8191</v>
      </c>
      <c r="E99" s="55">
        <v>632589</v>
      </c>
      <c r="F99" s="55">
        <v>0</v>
      </c>
      <c r="G99" s="55">
        <v>243071.06</v>
      </c>
      <c r="H99" s="55">
        <v>0</v>
      </c>
      <c r="I99" s="55">
        <v>64908.06</v>
      </c>
      <c r="J99" s="55">
        <v>389517.94</v>
      </c>
      <c r="K99" s="59">
        <f t="shared" si="1"/>
        <v>38.424800304779247</v>
      </c>
    </row>
    <row r="100" spans="1:11" ht="14.25" customHeight="1">
      <c r="A100" s="53">
        <v>31601</v>
      </c>
      <c r="B100" s="54" t="str">
        <f>VLOOKUP(A100,[3]Hoja1!$B:$C,2,FALSE)</f>
        <v>SERVICIOS DE TELECOMUNICACIONES Y SATELITES</v>
      </c>
      <c r="C100" s="55">
        <v>242568</v>
      </c>
      <c r="D100" s="55">
        <v>121931.03000000003</v>
      </c>
      <c r="E100" s="55">
        <v>364499.03</v>
      </c>
      <c r="F100" s="55">
        <v>0</v>
      </c>
      <c r="G100" s="55">
        <v>159849.68</v>
      </c>
      <c r="H100" s="55">
        <v>0</v>
      </c>
      <c r="I100" s="55">
        <v>95352</v>
      </c>
      <c r="J100" s="55">
        <v>204649.35000000003</v>
      </c>
      <c r="K100" s="59">
        <f t="shared" si="1"/>
        <v>43.854624249617338</v>
      </c>
    </row>
    <row r="101" spans="1:11" ht="14.25" customHeight="1">
      <c r="A101" s="53">
        <v>31701</v>
      </c>
      <c r="B101" s="54" t="str">
        <f>VLOOKUP(A101,[3]Hoja1!$B:$C,2,FALSE)</f>
        <v>SERVICIOS DE ACCESO A INTERNET, REDES Y PROCESAMIENTO DE INFORMACION</v>
      </c>
      <c r="C101" s="55">
        <v>2481749</v>
      </c>
      <c r="D101" s="55">
        <v>514848.18999999994</v>
      </c>
      <c r="E101" s="55">
        <v>2996597.19</v>
      </c>
      <c r="F101" s="55">
        <v>0</v>
      </c>
      <c r="G101" s="55">
        <v>1145041.73</v>
      </c>
      <c r="H101" s="55">
        <v>0</v>
      </c>
      <c r="I101" s="55">
        <v>332641.73</v>
      </c>
      <c r="J101" s="55">
        <v>1851555.46</v>
      </c>
      <c r="K101" s="59">
        <f t="shared" si="1"/>
        <v>38.211399711016881</v>
      </c>
    </row>
    <row r="102" spans="1:11" ht="14.25" customHeight="1">
      <c r="A102" s="53">
        <v>31801</v>
      </c>
      <c r="B102" s="54" t="str">
        <f>VLOOKUP(A102,[3]Hoja1!$B:$C,2,FALSE)</f>
        <v>SERVICIO POSTAL</v>
      </c>
      <c r="C102" s="55">
        <v>84358</v>
      </c>
      <c r="D102" s="55">
        <v>100638.68</v>
      </c>
      <c r="E102" s="55">
        <v>184996.68</v>
      </c>
      <c r="F102" s="55">
        <v>219.12</v>
      </c>
      <c r="G102" s="55">
        <v>69001.919999999998</v>
      </c>
      <c r="H102" s="55">
        <v>-417.39</v>
      </c>
      <c r="I102" s="55">
        <v>29407.07</v>
      </c>
      <c r="J102" s="55">
        <v>115775.64</v>
      </c>
      <c r="K102" s="59">
        <f t="shared" si="1"/>
        <v>37.417449869911181</v>
      </c>
    </row>
    <row r="103" spans="1:11" ht="14.25" customHeight="1">
      <c r="A103" s="53">
        <v>31901</v>
      </c>
      <c r="B103" s="54" t="str">
        <f>VLOOKUP(A103,[3]Hoja1!$B:$C,2,FALSE)</f>
        <v>SERVICIOS INTEGRALES Y OTROS SERVICIOS</v>
      </c>
      <c r="C103" s="55">
        <v>1200</v>
      </c>
      <c r="D103" s="55">
        <v>825000</v>
      </c>
      <c r="E103" s="55">
        <v>826200</v>
      </c>
      <c r="F103" s="55">
        <v>0</v>
      </c>
      <c r="G103" s="55">
        <v>0</v>
      </c>
      <c r="H103" s="55">
        <v>0</v>
      </c>
      <c r="I103" s="55">
        <v>0</v>
      </c>
      <c r="J103" s="55">
        <v>826200</v>
      </c>
      <c r="K103" s="59">
        <f t="shared" si="1"/>
        <v>0</v>
      </c>
    </row>
    <row r="104" spans="1:11" ht="14.25" customHeight="1">
      <c r="A104" s="53">
        <v>32201</v>
      </c>
      <c r="B104" s="54" t="str">
        <f>VLOOKUP(A104,[3]Hoja1!$B:$C,2,FALSE)</f>
        <v>ARRENDAMIENTO DE EDIFICIOS</v>
      </c>
      <c r="C104" s="55">
        <v>10645000</v>
      </c>
      <c r="D104" s="55">
        <v>-837261.83000000007</v>
      </c>
      <c r="E104" s="55">
        <v>9807738.1699999999</v>
      </c>
      <c r="F104" s="55">
        <v>146808.42000000001</v>
      </c>
      <c r="G104" s="55">
        <v>5286365.32</v>
      </c>
      <c r="H104" s="55">
        <v>146808.42000000001</v>
      </c>
      <c r="I104" s="55">
        <v>2675046.08</v>
      </c>
      <c r="J104" s="55">
        <v>4374564.43</v>
      </c>
      <c r="K104" s="59">
        <f t="shared" si="1"/>
        <v>55.396806540156653</v>
      </c>
    </row>
    <row r="105" spans="1:11" ht="14.25" customHeight="1">
      <c r="A105" s="53">
        <v>32301</v>
      </c>
      <c r="B105" s="54" t="str">
        <f>VLOOKUP(A105,[3]Hoja1!$B:$C,2,FALSE)</f>
        <v>ARRENDAMIENTO DE MUEBLES, MAQUINARIA Y EQUIPO</v>
      </c>
      <c r="C105" s="55">
        <v>900000</v>
      </c>
      <c r="D105" s="55">
        <v>898759.52</v>
      </c>
      <c r="E105" s="55">
        <v>1798759.52</v>
      </c>
      <c r="F105" s="55">
        <v>0</v>
      </c>
      <c r="G105" s="55">
        <v>913193.92</v>
      </c>
      <c r="H105" s="55">
        <v>0</v>
      </c>
      <c r="I105" s="55">
        <v>819588.74</v>
      </c>
      <c r="J105" s="55">
        <v>885565.6</v>
      </c>
      <c r="K105" s="59">
        <f t="shared" si="1"/>
        <v>50.76798259280374</v>
      </c>
    </row>
    <row r="106" spans="1:11" ht="14.25" customHeight="1">
      <c r="A106" s="53">
        <v>32401</v>
      </c>
      <c r="B106" s="54" t="str">
        <f>VLOOKUP(A106,[3]Hoja1!$B:$C,2,FALSE)</f>
        <v>ARRENDAMIENTO DE EQUIPO E INSTRUMENTAL MEDICO Y DE LABORATORIO</v>
      </c>
      <c r="C106" s="55">
        <v>166854</v>
      </c>
      <c r="D106" s="55">
        <v>5392171.3000000007</v>
      </c>
      <c r="E106" s="55">
        <v>5559025.3000000007</v>
      </c>
      <c r="F106" s="55">
        <v>499264</v>
      </c>
      <c r="G106" s="55">
        <v>4516429.87</v>
      </c>
      <c r="H106" s="55">
        <v>499264</v>
      </c>
      <c r="I106" s="55">
        <v>2589548.0700000003</v>
      </c>
      <c r="J106" s="55">
        <v>543331.43000000063</v>
      </c>
      <c r="K106" s="59">
        <f t="shared" si="1"/>
        <v>90.226138564255137</v>
      </c>
    </row>
    <row r="107" spans="1:11" ht="14.25" customHeight="1">
      <c r="A107" s="53">
        <v>32501</v>
      </c>
      <c r="B107" s="54" t="str">
        <f>VLOOKUP(A107,[3]Hoja1!$B:$C,2,FALSE)</f>
        <v>ARRENDAMIENTO DE EQUIPO DE TRANSPORTE</v>
      </c>
      <c r="C107" s="55">
        <v>177644</v>
      </c>
      <c r="D107" s="55">
        <v>278859.63</v>
      </c>
      <c r="E107" s="55">
        <v>456503.63</v>
      </c>
      <c r="F107" s="55">
        <v>0</v>
      </c>
      <c r="G107" s="55">
        <v>241951.63</v>
      </c>
      <c r="H107" s="55">
        <v>0</v>
      </c>
      <c r="I107" s="55">
        <v>25392.040000000008</v>
      </c>
      <c r="J107" s="55">
        <v>214552</v>
      </c>
      <c r="K107" s="59">
        <f t="shared" si="1"/>
        <v>53.001030900893383</v>
      </c>
    </row>
    <row r="108" spans="1:11" ht="14.25" customHeight="1">
      <c r="A108" s="53">
        <v>32601</v>
      </c>
      <c r="B108" s="54" t="str">
        <f>VLOOKUP(A108,[3]Hoja1!$B:$C,2,FALSE)</f>
        <v>ARRENDAMIENTOS DE MAQUINARIA, OTROS EQUIPOS Y MAQUINARIA</v>
      </c>
      <c r="C108" s="55">
        <v>21652</v>
      </c>
      <c r="D108" s="55">
        <v>-10997.8</v>
      </c>
      <c r="E108" s="55">
        <v>10654.2</v>
      </c>
      <c r="F108" s="55">
        <v>0</v>
      </c>
      <c r="G108" s="55">
        <v>580</v>
      </c>
      <c r="H108" s="55">
        <v>0</v>
      </c>
      <c r="I108" s="55">
        <v>580</v>
      </c>
      <c r="J108" s="55">
        <v>10074.200000000001</v>
      </c>
      <c r="K108" s="59">
        <f t="shared" si="1"/>
        <v>5.4438625143136035</v>
      </c>
    </row>
    <row r="109" spans="1:11" ht="14.25" customHeight="1">
      <c r="A109" s="53">
        <v>32701</v>
      </c>
      <c r="B109" s="54" t="str">
        <f>VLOOKUP(A109,[3]Hoja1!$B:$C,2,FALSE)</f>
        <v>PATENTES, REGALIAS Y OTROS</v>
      </c>
      <c r="C109" s="55">
        <v>227566</v>
      </c>
      <c r="D109" s="55">
        <v>-57300</v>
      </c>
      <c r="E109" s="55">
        <v>170266</v>
      </c>
      <c r="F109" s="55">
        <v>0</v>
      </c>
      <c r="G109" s="55">
        <v>11630.01</v>
      </c>
      <c r="H109" s="55">
        <v>0</v>
      </c>
      <c r="I109" s="55">
        <v>9150</v>
      </c>
      <c r="J109" s="55">
        <v>158635.99</v>
      </c>
      <c r="K109" s="59">
        <f t="shared" si="1"/>
        <v>6.830494637802027</v>
      </c>
    </row>
    <row r="110" spans="1:11" ht="14.25" customHeight="1">
      <c r="A110" s="53">
        <v>32901</v>
      </c>
      <c r="B110" s="54" t="str">
        <f>VLOOKUP(A110,[3]Hoja1!$B:$C,2,FALSE)</f>
        <v>OTROS ARRENDAMIENTOS</v>
      </c>
      <c r="C110" s="55">
        <v>33069</v>
      </c>
      <c r="D110" s="55">
        <v>0</v>
      </c>
      <c r="E110" s="55">
        <v>33069</v>
      </c>
      <c r="F110" s="55">
        <v>0</v>
      </c>
      <c r="G110" s="55">
        <v>1720</v>
      </c>
      <c r="H110" s="55">
        <v>-970</v>
      </c>
      <c r="I110" s="55">
        <v>1720</v>
      </c>
      <c r="J110" s="55">
        <v>31349</v>
      </c>
      <c r="K110" s="59">
        <f t="shared" si="1"/>
        <v>5.2012458798270282</v>
      </c>
    </row>
    <row r="111" spans="1:11" ht="14.25" customHeight="1">
      <c r="A111" s="53">
        <v>33101</v>
      </c>
      <c r="B111" s="54" t="str">
        <f>VLOOKUP(A111,[3]Hoja1!$B:$C,2,FALSE)</f>
        <v>SERVICIOS LEGALES, DE CONTABILIDAD, AUDITORIAS Y RELACIONADOS</v>
      </c>
      <c r="C111" s="55">
        <v>1306759</v>
      </c>
      <c r="D111" s="55">
        <v>9009043.2899999991</v>
      </c>
      <c r="E111" s="55">
        <v>10315802.289999999</v>
      </c>
      <c r="F111" s="55">
        <v>7730.01</v>
      </c>
      <c r="G111" s="55">
        <v>9142244.9100000001</v>
      </c>
      <c r="H111" s="55">
        <v>1930.0100000000002</v>
      </c>
      <c r="I111" s="55">
        <v>4544361.79</v>
      </c>
      <c r="J111" s="55">
        <v>1165827.3699999992</v>
      </c>
      <c r="K111" s="59">
        <f t="shared" si="1"/>
        <v>88.698626270395494</v>
      </c>
    </row>
    <row r="112" spans="1:11" ht="14.25" customHeight="1">
      <c r="A112" s="53">
        <v>33201</v>
      </c>
      <c r="B112" s="54" t="str">
        <f>VLOOKUP(A112,[3]Hoja1!$B:$C,2,FALSE)</f>
        <v>SERVICIOS DE DISEÑO, ARQUITECTURA, INGENIERIA Y ACTIVIDADES RELACIONADAS</v>
      </c>
      <c r="C112" s="55">
        <v>4800</v>
      </c>
      <c r="D112" s="55">
        <v>18892.689999999999</v>
      </c>
      <c r="E112" s="55">
        <v>23692.69</v>
      </c>
      <c r="F112" s="55">
        <v>0</v>
      </c>
      <c r="G112" s="55">
        <v>18892.689999999999</v>
      </c>
      <c r="H112" s="55">
        <v>0</v>
      </c>
      <c r="I112" s="55">
        <v>18892.689999999999</v>
      </c>
      <c r="J112" s="55">
        <v>4800</v>
      </c>
      <c r="K112" s="59">
        <f t="shared" si="1"/>
        <v>79.740586653520566</v>
      </c>
    </row>
    <row r="113" spans="1:11" ht="14.25" customHeight="1">
      <c r="A113" s="53">
        <v>33301</v>
      </c>
      <c r="B113" s="54" t="str">
        <f>VLOOKUP(A113,[3]Hoja1!$B:$C,2,FALSE)</f>
        <v>SERVICIOS DE INFORMATICA</v>
      </c>
      <c r="C113" s="55">
        <v>1560000</v>
      </c>
      <c r="D113" s="55">
        <v>5365373.76</v>
      </c>
      <c r="E113" s="55">
        <v>6925373.7599999998</v>
      </c>
      <c r="F113" s="55">
        <v>0</v>
      </c>
      <c r="G113" s="55">
        <v>1952375.94</v>
      </c>
      <c r="H113" s="55">
        <v>0</v>
      </c>
      <c r="I113" s="55">
        <v>718722.22</v>
      </c>
      <c r="J113" s="55">
        <v>4972997.82</v>
      </c>
      <c r="K113" s="59">
        <f t="shared" si="1"/>
        <v>28.191632793549037</v>
      </c>
    </row>
    <row r="114" spans="1:11" ht="14.25" customHeight="1">
      <c r="A114" s="53">
        <v>33302</v>
      </c>
      <c r="B114" s="54" t="str">
        <f>VLOOKUP(A114,[3]Hoja1!$B:$C,2,FALSE)</f>
        <v>SERVICIOS DE CONSULTORIAS</v>
      </c>
      <c r="C114" s="55">
        <v>87438</v>
      </c>
      <c r="D114" s="55">
        <v>1091154.54</v>
      </c>
      <c r="E114" s="55">
        <v>1178592.54</v>
      </c>
      <c r="F114" s="55">
        <v>33000</v>
      </c>
      <c r="G114" s="55">
        <v>735250</v>
      </c>
      <c r="H114" s="55">
        <v>33000</v>
      </c>
      <c r="I114" s="55">
        <v>260000</v>
      </c>
      <c r="J114" s="55">
        <v>410342.54000000004</v>
      </c>
      <c r="K114" s="59">
        <f t="shared" si="1"/>
        <v>65.183680867350475</v>
      </c>
    </row>
    <row r="115" spans="1:11" ht="14.25" customHeight="1">
      <c r="A115" s="53">
        <v>33303</v>
      </c>
      <c r="B115" s="54" t="str">
        <f>VLOOKUP(A115,[3]Hoja1!$B:$C,2,FALSE)</f>
        <v>SERVICIOS ESTADISTICOS Y GEOGRAFICOS</v>
      </c>
      <c r="C115" s="55">
        <v>0</v>
      </c>
      <c r="D115" s="55">
        <v>112</v>
      </c>
      <c r="E115" s="55">
        <v>112</v>
      </c>
      <c r="F115" s="55">
        <v>0</v>
      </c>
      <c r="G115" s="55">
        <v>0</v>
      </c>
      <c r="H115" s="55">
        <v>0</v>
      </c>
      <c r="I115" s="55">
        <v>0</v>
      </c>
      <c r="J115" s="55">
        <v>112</v>
      </c>
      <c r="K115" s="59">
        <f t="shared" si="1"/>
        <v>0</v>
      </c>
    </row>
    <row r="116" spans="1:11" ht="14.25" customHeight="1">
      <c r="A116" s="53">
        <v>33401</v>
      </c>
      <c r="B116" s="54" t="str">
        <f>VLOOKUP(A116,[3]Hoja1!$B:$C,2,FALSE)</f>
        <v>SERVICIOS DE CAPACITACION</v>
      </c>
      <c r="C116" s="55">
        <v>474632</v>
      </c>
      <c r="D116" s="55">
        <v>1637984.4699999997</v>
      </c>
      <c r="E116" s="55">
        <v>2112616.4699999997</v>
      </c>
      <c r="F116" s="55">
        <v>4500</v>
      </c>
      <c r="G116" s="55">
        <v>655831.97</v>
      </c>
      <c r="H116" s="55">
        <v>4500</v>
      </c>
      <c r="I116" s="55">
        <v>610882.49</v>
      </c>
      <c r="J116" s="55">
        <v>1452284.4999999998</v>
      </c>
      <c r="K116" s="59">
        <f t="shared" si="1"/>
        <v>31.25659481391812</v>
      </c>
    </row>
    <row r="117" spans="1:11" ht="14.25" customHeight="1">
      <c r="A117" s="53">
        <v>33501</v>
      </c>
      <c r="B117" s="54" t="str">
        <f>VLOOKUP(A117,[3]Hoja1!$B:$C,2,FALSE)</f>
        <v>SERVICIOS DE INVESTIGACION CIENTIFICA Y DESARROLLO</v>
      </c>
      <c r="C117" s="55">
        <v>0</v>
      </c>
      <c r="D117" s="55">
        <v>524519.92000000004</v>
      </c>
      <c r="E117" s="55">
        <v>524519.92000000004</v>
      </c>
      <c r="F117" s="55">
        <v>0</v>
      </c>
      <c r="G117" s="55">
        <v>500000</v>
      </c>
      <c r="H117" s="55">
        <v>0</v>
      </c>
      <c r="I117" s="55">
        <v>500000</v>
      </c>
      <c r="J117" s="55">
        <v>24519.920000000042</v>
      </c>
      <c r="K117" s="59">
        <f t="shared" si="1"/>
        <v>95.325264291201748</v>
      </c>
    </row>
    <row r="118" spans="1:11" ht="14.25" customHeight="1">
      <c r="A118" s="53">
        <v>33603</v>
      </c>
      <c r="B118" s="54" t="str">
        <f>VLOOKUP(A118,[3]Hoja1!$B:$C,2,FALSE)</f>
        <v>IMPRESIONES Y PUBLICACIONES OFICIALES</v>
      </c>
      <c r="C118" s="55">
        <v>2802245</v>
      </c>
      <c r="D118" s="55">
        <v>8901563.3599999994</v>
      </c>
      <c r="E118" s="55">
        <v>11703808.359999999</v>
      </c>
      <c r="F118" s="55">
        <v>197200</v>
      </c>
      <c r="G118" s="55">
        <v>3833654.5399999996</v>
      </c>
      <c r="H118" s="55">
        <v>97416.8</v>
      </c>
      <c r="I118" s="55">
        <v>2261133.5199999996</v>
      </c>
      <c r="J118" s="55">
        <v>7672953.8200000003</v>
      </c>
      <c r="K118" s="59">
        <f t="shared" si="1"/>
        <v>34.440537780644249</v>
      </c>
    </row>
    <row r="119" spans="1:11" ht="14.25" customHeight="1">
      <c r="A119" s="53">
        <v>33604</v>
      </c>
      <c r="B119" s="54" t="str">
        <f>VLOOKUP(A119,[3]Hoja1!$B:$C,2,FALSE)</f>
        <v>EDICTOS</v>
      </c>
      <c r="C119" s="55">
        <v>0</v>
      </c>
      <c r="D119" s="55">
        <v>0</v>
      </c>
      <c r="E119" s="55">
        <v>0</v>
      </c>
      <c r="F119" s="55">
        <v>0</v>
      </c>
      <c r="G119" s="55">
        <v>0</v>
      </c>
      <c r="H119" s="55">
        <v>0</v>
      </c>
      <c r="I119" s="55">
        <v>0</v>
      </c>
      <c r="J119" s="55">
        <v>0</v>
      </c>
      <c r="K119" s="59">
        <v>0</v>
      </c>
    </row>
    <row r="120" spans="1:11" ht="14.25" customHeight="1">
      <c r="A120" s="53">
        <v>33605</v>
      </c>
      <c r="B120" s="54" t="str">
        <f>VLOOKUP(A120,[3]Hoja1!$B:$C,2,FALSE)</f>
        <v>LICITACIONES, CONVENIOS Y CONVOCATORIAS</v>
      </c>
      <c r="C120" s="55">
        <v>27955</v>
      </c>
      <c r="D120" s="55">
        <v>111365.04000000001</v>
      </c>
      <c r="E120" s="55">
        <v>139320.04</v>
      </c>
      <c r="F120" s="55">
        <v>0</v>
      </c>
      <c r="G120" s="55">
        <v>111373.04</v>
      </c>
      <c r="H120" s="55">
        <v>0</v>
      </c>
      <c r="I120" s="55">
        <v>51224.02</v>
      </c>
      <c r="J120" s="55">
        <v>27947.000000000015</v>
      </c>
      <c r="K120" s="59">
        <f t="shared" si="1"/>
        <v>79.940430680324226</v>
      </c>
    </row>
    <row r="121" spans="1:11" ht="14.25" customHeight="1">
      <c r="A121" s="53">
        <v>33801</v>
      </c>
      <c r="B121" s="54" t="str">
        <f>VLOOKUP(A121,[3]Hoja1!$B:$C,2,FALSE)</f>
        <v>SERVICIO DE VIGILANCIA</v>
      </c>
      <c r="C121" s="55">
        <v>22759000</v>
      </c>
      <c r="D121" s="55">
        <v>1423181.7300000004</v>
      </c>
      <c r="E121" s="55">
        <v>24182181.73</v>
      </c>
      <c r="F121" s="55">
        <v>2529264</v>
      </c>
      <c r="G121" s="55">
        <v>17199123.719999999</v>
      </c>
      <c r="H121" s="55">
        <v>2116639.48</v>
      </c>
      <c r="I121" s="55">
        <v>12804208.52</v>
      </c>
      <c r="J121" s="55">
        <v>4453794.0100000016</v>
      </c>
      <c r="K121" s="59">
        <f t="shared" si="1"/>
        <v>81.582331736119983</v>
      </c>
    </row>
    <row r="122" spans="1:11" ht="14.25" customHeight="1">
      <c r="A122" s="53">
        <v>33901</v>
      </c>
      <c r="B122" s="54" t="str">
        <f>VLOOKUP(A122,[3]Hoja1!$B:$C,2,FALSE)</f>
        <v>SERVICIOS PROFESIONALES, CIENTIFICOS Y TECNICOS INTEGRALES</v>
      </c>
      <c r="C122" s="55">
        <v>0</v>
      </c>
      <c r="D122" s="55">
        <v>1217243</v>
      </c>
      <c r="E122" s="55">
        <v>1217243</v>
      </c>
      <c r="F122" s="55">
        <v>0</v>
      </c>
      <c r="G122" s="55">
        <v>608300.73</v>
      </c>
      <c r="H122" s="55">
        <v>0</v>
      </c>
      <c r="I122" s="55">
        <v>608300.73</v>
      </c>
      <c r="J122" s="55">
        <v>608942.27</v>
      </c>
      <c r="K122" s="59">
        <f t="shared" si="1"/>
        <v>49.973647825454734</v>
      </c>
    </row>
    <row r="123" spans="1:11" ht="14.25" customHeight="1">
      <c r="A123" s="53">
        <v>34101</v>
      </c>
      <c r="B123" s="54" t="str">
        <f>VLOOKUP(A123,[3]Hoja1!$B:$C,2,FALSE)</f>
        <v>SERVICIOS FINANCIEROS Y BANCARIOS</v>
      </c>
      <c r="C123" s="55">
        <v>270889</v>
      </c>
      <c r="D123" s="55">
        <v>22406549.490000002</v>
      </c>
      <c r="E123" s="55">
        <v>22677438.490000002</v>
      </c>
      <c r="F123" s="55">
        <v>0</v>
      </c>
      <c r="G123" s="55">
        <v>129377.53000000001</v>
      </c>
      <c r="H123" s="55">
        <v>0</v>
      </c>
      <c r="I123" s="55">
        <v>68680.320000000007</v>
      </c>
      <c r="J123" s="55">
        <v>22548060.960000001</v>
      </c>
      <c r="K123" s="59">
        <f t="shared" si="1"/>
        <v>0.57051209755039667</v>
      </c>
    </row>
    <row r="124" spans="1:11" ht="14.25" customHeight="1">
      <c r="A124" s="53">
        <v>34301</v>
      </c>
      <c r="B124" s="54" t="str">
        <f>VLOOKUP(A124,[3]Hoja1!$B:$C,2,FALSE)</f>
        <v>SERVICIOS DE RECAUDACION, TRASLADO Y CUSTODIA DE VALORES</v>
      </c>
      <c r="C124" s="55">
        <v>11454</v>
      </c>
      <c r="D124" s="55">
        <v>-8589</v>
      </c>
      <c r="E124" s="55">
        <v>2865</v>
      </c>
      <c r="F124" s="55">
        <v>0</v>
      </c>
      <c r="G124" s="55">
        <v>0</v>
      </c>
      <c r="H124" s="55">
        <v>0</v>
      </c>
      <c r="I124" s="55">
        <v>0</v>
      </c>
      <c r="J124" s="55">
        <v>2865</v>
      </c>
      <c r="K124" s="59">
        <f t="shared" si="1"/>
        <v>0</v>
      </c>
    </row>
    <row r="125" spans="1:11" ht="14.25" customHeight="1">
      <c r="A125" s="53">
        <v>34401</v>
      </c>
      <c r="B125" s="54" t="str">
        <f>VLOOKUP(A125,[3]Hoja1!$B:$C,2,FALSE)</f>
        <v>SEGUROS DE RESPONSABILIDAD PATRIMONIAL Y FIANZAS</v>
      </c>
      <c r="C125" s="55">
        <v>18738</v>
      </c>
      <c r="D125" s="55">
        <v>-2081</v>
      </c>
      <c r="E125" s="55">
        <v>16657</v>
      </c>
      <c r="F125" s="55">
        <v>0</v>
      </c>
      <c r="G125" s="55">
        <v>0</v>
      </c>
      <c r="H125" s="55">
        <v>0</v>
      </c>
      <c r="I125" s="55">
        <v>0</v>
      </c>
      <c r="J125" s="55">
        <v>16657</v>
      </c>
      <c r="K125" s="59">
        <f t="shared" si="1"/>
        <v>0</v>
      </c>
    </row>
    <row r="126" spans="1:11" ht="14.25" customHeight="1">
      <c r="A126" s="53">
        <v>34501</v>
      </c>
      <c r="B126" s="54" t="str">
        <f>VLOOKUP(A126,[3]Hoja1!$B:$C,2,FALSE)</f>
        <v>SEGURO DE BIENES PATRIMONIALES</v>
      </c>
      <c r="C126" s="55">
        <v>1442929</v>
      </c>
      <c r="D126" s="55">
        <v>636618.85000000009</v>
      </c>
      <c r="E126" s="55">
        <v>2079547.85</v>
      </c>
      <c r="F126" s="55">
        <v>0</v>
      </c>
      <c r="G126" s="55">
        <v>772669.73</v>
      </c>
      <c r="H126" s="55">
        <v>-19838.400000000001</v>
      </c>
      <c r="I126" s="55">
        <v>21810.400000000023</v>
      </c>
      <c r="J126" s="55">
        <v>1306878.1200000001</v>
      </c>
      <c r="K126" s="59">
        <f t="shared" si="1"/>
        <v>37.155660063316162</v>
      </c>
    </row>
    <row r="127" spans="1:11" ht="14.25" customHeight="1">
      <c r="A127" s="53">
        <v>34601</v>
      </c>
      <c r="B127" s="54" t="str">
        <f>VLOOKUP(A127,[3]Hoja1!$B:$C,2,FALSE)</f>
        <v>ALMACENAJE, ENVASE Y EMBALAJE</v>
      </c>
      <c r="C127" s="55">
        <v>64873</v>
      </c>
      <c r="D127" s="55">
        <v>-5941.5199999999968</v>
      </c>
      <c r="E127" s="55">
        <v>58931.48</v>
      </c>
      <c r="F127" s="55">
        <v>0</v>
      </c>
      <c r="G127" s="55">
        <v>0</v>
      </c>
      <c r="H127" s="55">
        <v>0</v>
      </c>
      <c r="I127" s="55">
        <v>0</v>
      </c>
      <c r="J127" s="55">
        <v>58931.48</v>
      </c>
      <c r="K127" s="59">
        <f t="shared" si="1"/>
        <v>0</v>
      </c>
    </row>
    <row r="128" spans="1:11" ht="14.25" customHeight="1">
      <c r="A128" s="53">
        <v>34701</v>
      </c>
      <c r="B128" s="54" t="str">
        <f>VLOOKUP(A128,[3]Hoja1!$B:$C,2,FALSE)</f>
        <v>FLETES Y MANIOBRAS</v>
      </c>
      <c r="C128" s="55">
        <v>739754</v>
      </c>
      <c r="D128" s="55">
        <v>354865.37999999989</v>
      </c>
      <c r="E128" s="55">
        <v>1094619.3799999999</v>
      </c>
      <c r="F128" s="55">
        <v>44324.959999999999</v>
      </c>
      <c r="G128" s="55">
        <v>342120.26</v>
      </c>
      <c r="H128" s="55">
        <v>41991.03</v>
      </c>
      <c r="I128" s="55">
        <v>193383.64</v>
      </c>
      <c r="J128" s="55">
        <v>708174.15999999992</v>
      </c>
      <c r="K128" s="59">
        <f t="shared" si="1"/>
        <v>35.304072544376112</v>
      </c>
    </row>
    <row r="129" spans="1:11" ht="14.25" customHeight="1">
      <c r="A129" s="53">
        <v>35101</v>
      </c>
      <c r="B129" s="54" t="str">
        <f>VLOOKUP(A129,[3]Hoja1!$B:$C,2,FALSE)</f>
        <v>MANTENIMIENTO Y CONSERVACION DE INMUEBLES</v>
      </c>
      <c r="C129" s="55">
        <v>2978310</v>
      </c>
      <c r="D129" s="55">
        <v>9796781.2699999996</v>
      </c>
      <c r="E129" s="55">
        <v>12775091.27</v>
      </c>
      <c r="F129" s="55">
        <v>47096.19</v>
      </c>
      <c r="G129" s="55">
        <v>5417346.2999999998</v>
      </c>
      <c r="H129" s="55">
        <v>-15901.93</v>
      </c>
      <c r="I129" s="55">
        <v>4026669.7299999995</v>
      </c>
      <c r="J129" s="55">
        <v>7310648.7800000003</v>
      </c>
      <c r="K129" s="59">
        <f t="shared" si="1"/>
        <v>42.774195303263774</v>
      </c>
    </row>
    <row r="130" spans="1:11" ht="14.25" customHeight="1">
      <c r="A130" s="53">
        <v>35201</v>
      </c>
      <c r="B130" s="54" t="str">
        <f>VLOOKUP(A130,[3]Hoja1!$B:$C,2,FALSE)</f>
        <v>MANTENIMIENTO Y CONSERVACION DE MOBILIARIO Y EQUIPO</v>
      </c>
      <c r="C130" s="55">
        <v>1070000</v>
      </c>
      <c r="D130" s="55">
        <v>391152.16000000015</v>
      </c>
      <c r="E130" s="55">
        <v>1461152.1600000001</v>
      </c>
      <c r="F130" s="55">
        <v>989388.81</v>
      </c>
      <c r="G130" s="55">
        <v>320991.82999999996</v>
      </c>
      <c r="H130" s="55">
        <v>987474.81</v>
      </c>
      <c r="I130" s="55">
        <v>265803.11</v>
      </c>
      <c r="J130" s="55">
        <v>150771.52000000014</v>
      </c>
      <c r="K130" s="59">
        <f t="shared" si="1"/>
        <v>89.681326549864593</v>
      </c>
    </row>
    <row r="131" spans="1:11" ht="14.25" customHeight="1">
      <c r="A131" s="53">
        <v>35202</v>
      </c>
      <c r="B131" s="54" t="str">
        <f>VLOOKUP(A131,[3]Hoja1!$B:$C,2,FALSE)</f>
        <v>MANTENIMIENTO Y CONSERVACION DE MOBILIARIO Y EQUIPO PARA ESCUELAS, LABORATORIOS Y TALLERES</v>
      </c>
      <c r="C131" s="55">
        <v>393463</v>
      </c>
      <c r="D131" s="55">
        <v>-241786.12</v>
      </c>
      <c r="E131" s="55">
        <v>151676.88</v>
      </c>
      <c r="F131" s="55">
        <v>0</v>
      </c>
      <c r="G131" s="55">
        <v>32651.7</v>
      </c>
      <c r="H131" s="55">
        <v>0</v>
      </c>
      <c r="I131" s="55">
        <v>32651.7</v>
      </c>
      <c r="J131" s="55">
        <v>119025.18000000001</v>
      </c>
      <c r="K131" s="59">
        <f t="shared" si="1"/>
        <v>21.527143754539253</v>
      </c>
    </row>
    <row r="132" spans="1:11" ht="14.25" customHeight="1">
      <c r="A132" s="53">
        <v>35301</v>
      </c>
      <c r="B132" s="54" t="str">
        <f>VLOOKUP(A132,[3]Hoja1!$B:$C,2,FALSE)</f>
        <v>INSTALACIONES</v>
      </c>
      <c r="C132" s="55">
        <v>795208</v>
      </c>
      <c r="D132" s="55">
        <v>-55529.680000000051</v>
      </c>
      <c r="E132" s="55">
        <v>739678.32</v>
      </c>
      <c r="F132" s="55">
        <v>2030</v>
      </c>
      <c r="G132" s="55">
        <v>169820.43000000002</v>
      </c>
      <c r="H132" s="55">
        <v>2030</v>
      </c>
      <c r="I132" s="55">
        <v>166100.74000000002</v>
      </c>
      <c r="J132" s="55">
        <v>567827.8899999999</v>
      </c>
      <c r="K132" s="59">
        <f t="shared" si="1"/>
        <v>23.233130585738952</v>
      </c>
    </row>
    <row r="133" spans="1:11" ht="14.25" customHeight="1">
      <c r="A133" s="53">
        <v>35302</v>
      </c>
      <c r="B133" s="54" t="str">
        <f>VLOOKUP(A133,[3]Hoja1!$B:$C,2,FALSE)</f>
        <v>MANTENIMIENTO Y CONSERVACION DE BIENES INFORMATICOS</v>
      </c>
      <c r="C133" s="55">
        <v>321815</v>
      </c>
      <c r="D133" s="55">
        <v>126059.07999999996</v>
      </c>
      <c r="E133" s="55">
        <v>447874.07999999996</v>
      </c>
      <c r="F133" s="55">
        <v>0</v>
      </c>
      <c r="G133" s="55">
        <v>220006.53</v>
      </c>
      <c r="H133" s="55">
        <v>0</v>
      </c>
      <c r="I133" s="55">
        <v>131540.22</v>
      </c>
      <c r="J133" s="55">
        <v>227867.54999999996</v>
      </c>
      <c r="K133" s="59">
        <f t="shared" si="1"/>
        <v>49.122407351637769</v>
      </c>
    </row>
    <row r="134" spans="1:11" ht="14.25" customHeight="1">
      <c r="A134" s="53">
        <v>35401</v>
      </c>
      <c r="B134" s="54" t="str">
        <f>VLOOKUP(A134,[3]Hoja1!$B:$C,2,FALSE)</f>
        <v>INSTALACION, REPARACION Y MANTENIMIENTO DE EQUIPO E INSTRUMENTAL MEDICO Y DE LABORATORIO</v>
      </c>
      <c r="C134" s="55">
        <v>688874</v>
      </c>
      <c r="D134" s="55">
        <v>6868384.8600000003</v>
      </c>
      <c r="E134" s="55">
        <v>7557258.8600000003</v>
      </c>
      <c r="F134" s="55">
        <v>749411.9</v>
      </c>
      <c r="G134" s="55">
        <v>5007229.71</v>
      </c>
      <c r="H134" s="55">
        <v>-30309.939999999944</v>
      </c>
      <c r="I134" s="55">
        <v>3217493.65</v>
      </c>
      <c r="J134" s="55">
        <v>1800617.25</v>
      </c>
      <c r="K134" s="59">
        <f t="shared" si="1"/>
        <v>76.173672447154999</v>
      </c>
    </row>
    <row r="135" spans="1:11" ht="14.25" customHeight="1">
      <c r="A135" s="53">
        <v>35501</v>
      </c>
      <c r="B135" s="54" t="str">
        <f>VLOOKUP(A135,[3]Hoja1!$B:$C,2,FALSE)</f>
        <v>MANTENIMIENTO Y CONSERVACION DE EQUIPO DE TRANSPORTE</v>
      </c>
      <c r="C135" s="55">
        <v>7660349</v>
      </c>
      <c r="D135" s="55">
        <v>3130390.66</v>
      </c>
      <c r="E135" s="55">
        <v>10790739.66</v>
      </c>
      <c r="F135" s="55">
        <v>235071.58000000002</v>
      </c>
      <c r="G135" s="55">
        <v>4979744.0599999996</v>
      </c>
      <c r="H135" s="55">
        <v>198733.83000000002</v>
      </c>
      <c r="I135" s="55">
        <v>2966211.2199999997</v>
      </c>
      <c r="J135" s="55">
        <v>5575924.0200000005</v>
      </c>
      <c r="K135" s="59">
        <f t="shared" si="1"/>
        <v>48.3267672496141</v>
      </c>
    </row>
    <row r="136" spans="1:11" ht="14.25" customHeight="1">
      <c r="A136" s="53">
        <v>35701</v>
      </c>
      <c r="B136" s="54" t="str">
        <f>VLOOKUP(A136,[3]Hoja1!$B:$C,2,FALSE)</f>
        <v>MANTENIMIENTO Y CONSERVACION DE MAQUINARIA Y EQUIPO</v>
      </c>
      <c r="C136" s="55">
        <v>34174337</v>
      </c>
      <c r="D136" s="55">
        <v>-9732314.6099999994</v>
      </c>
      <c r="E136" s="55">
        <v>24442022.390000001</v>
      </c>
      <c r="F136" s="55">
        <v>1641343.04</v>
      </c>
      <c r="G136" s="55">
        <v>11583870.199999999</v>
      </c>
      <c r="H136" s="55">
        <v>1462476.8900000001</v>
      </c>
      <c r="I136" s="55">
        <v>8205501.4199999999</v>
      </c>
      <c r="J136" s="55">
        <v>11216809.150000002</v>
      </c>
      <c r="K136" s="59">
        <f t="shared" si="1"/>
        <v>54.10850636243115</v>
      </c>
    </row>
    <row r="137" spans="1:11" ht="14.25" customHeight="1">
      <c r="A137" s="53">
        <v>35702</v>
      </c>
      <c r="B137" s="54" t="str">
        <f>VLOOKUP(A137,[3]Hoja1!$B:$C,2,FALSE)</f>
        <v>MANTENIMIENTO Y CONSERVACION DE HERRAMIENTAS, INSTRUMENTOS, UTILES Y EQUIPO</v>
      </c>
      <c r="C137" s="55">
        <v>60892</v>
      </c>
      <c r="D137" s="55">
        <v>58273.399999999994</v>
      </c>
      <c r="E137" s="55">
        <v>119165.4</v>
      </c>
      <c r="F137" s="55">
        <v>0</v>
      </c>
      <c r="G137" s="55">
        <v>81204.759999999995</v>
      </c>
      <c r="H137" s="55">
        <v>-1624</v>
      </c>
      <c r="I137" s="55">
        <v>1624</v>
      </c>
      <c r="J137" s="55">
        <v>37960.639999999999</v>
      </c>
      <c r="K137" s="59">
        <f t="shared" ref="K137:K200" si="2">(F137+G137)/E137*100</f>
        <v>68.144578879439834</v>
      </c>
    </row>
    <row r="138" spans="1:11" ht="14.25" customHeight="1">
      <c r="A138" s="53">
        <v>35801</v>
      </c>
      <c r="B138" s="54" t="str">
        <f>VLOOKUP(A138,[3]Hoja1!$B:$C,2,FALSE)</f>
        <v>SERVICIOS DE LIMPIEZA Y MANEJO DE DESECHOS</v>
      </c>
      <c r="C138" s="55">
        <v>65220000</v>
      </c>
      <c r="D138" s="55">
        <v>8581789.3500000089</v>
      </c>
      <c r="E138" s="55">
        <v>73801789.350000009</v>
      </c>
      <c r="F138" s="55">
        <v>787389.73</v>
      </c>
      <c r="G138" s="55">
        <v>40134076.25</v>
      </c>
      <c r="H138" s="55">
        <v>-15551109.109999999</v>
      </c>
      <c r="I138" s="55">
        <v>32251157.289999999</v>
      </c>
      <c r="J138" s="55">
        <v>32880323.370000005</v>
      </c>
      <c r="K138" s="59">
        <f t="shared" si="2"/>
        <v>55.447796510641098</v>
      </c>
    </row>
    <row r="139" spans="1:11" ht="14.25" customHeight="1">
      <c r="A139" s="53">
        <v>35901</v>
      </c>
      <c r="B139" s="54" t="str">
        <f>VLOOKUP(A139,[3]Hoja1!$B:$C,2,FALSE)</f>
        <v>SERVICIOS DE JARDINERIA Y FUMIGACION</v>
      </c>
      <c r="C139" s="55">
        <v>800850</v>
      </c>
      <c r="D139" s="55">
        <v>2591722.6</v>
      </c>
      <c r="E139" s="55">
        <v>3392572.6</v>
      </c>
      <c r="F139" s="55">
        <v>0</v>
      </c>
      <c r="G139" s="55">
        <v>391003.82999999996</v>
      </c>
      <c r="H139" s="55">
        <v>-549</v>
      </c>
      <c r="I139" s="55">
        <v>165137.02999999997</v>
      </c>
      <c r="J139" s="55">
        <v>3001568.77</v>
      </c>
      <c r="K139" s="59">
        <f t="shared" si="2"/>
        <v>11.525289982003626</v>
      </c>
    </row>
    <row r="140" spans="1:11" ht="14.25" customHeight="1">
      <c r="A140" s="53">
        <v>36101</v>
      </c>
      <c r="B140" s="54" t="str">
        <f>VLOOKUP(A140,[3]Hoja1!$B:$C,2,FALSE)</f>
        <v>DIFUSION POR RADIO, TELEVISION Y OTROS MEDIOS DE MENSAJES SOBRE PROGRAMAS Y ACTIVIDADES GUBERNAMENTALES</v>
      </c>
      <c r="C140" s="55">
        <v>41111</v>
      </c>
      <c r="D140" s="55">
        <v>10236163.439999999</v>
      </c>
      <c r="E140" s="55">
        <v>10277274.439999999</v>
      </c>
      <c r="F140" s="55">
        <v>45150</v>
      </c>
      <c r="G140" s="55">
        <v>9061140.7299999986</v>
      </c>
      <c r="H140" s="55">
        <v>45150</v>
      </c>
      <c r="I140" s="55">
        <v>1406734.9799999986</v>
      </c>
      <c r="J140" s="55">
        <v>1170983.7100000009</v>
      </c>
      <c r="K140" s="59">
        <f t="shared" si="2"/>
        <v>88.606086985062532</v>
      </c>
    </row>
    <row r="141" spans="1:11" ht="14.25" customHeight="1">
      <c r="A141" s="53">
        <v>36201</v>
      </c>
      <c r="B141" s="54" t="str">
        <f>VLOOKUP(A141,[3]Hoja1!$B:$C,2,FALSE)</f>
        <v>DIFUSION POR RADIO, TELEVISION Y OTROS MEDIOS DE MENSAJES COMERCIALES</v>
      </c>
      <c r="C141" s="55">
        <v>636</v>
      </c>
      <c r="D141" s="55">
        <v>3480</v>
      </c>
      <c r="E141" s="55">
        <v>4116</v>
      </c>
      <c r="F141" s="55">
        <v>0</v>
      </c>
      <c r="G141" s="55">
        <v>3480</v>
      </c>
      <c r="H141" s="55">
        <v>0</v>
      </c>
      <c r="I141" s="55">
        <v>3480</v>
      </c>
      <c r="J141" s="55">
        <v>636</v>
      </c>
      <c r="K141" s="59">
        <f t="shared" si="2"/>
        <v>84.548104956268219</v>
      </c>
    </row>
    <row r="142" spans="1:11" ht="14.25" customHeight="1">
      <c r="A142" s="53">
        <v>36301</v>
      </c>
      <c r="B142" s="54" t="str">
        <f>VLOOKUP(A142,[3]Hoja1!$B:$C,2,FALSE)</f>
        <v>SERVICIOS DE CREATIVIDAD, PREPRODUCCION Y PRODUCCION DE PUBLICIDAD, EXCEPTO INTERNET</v>
      </c>
      <c r="C142" s="55">
        <v>89839</v>
      </c>
      <c r="D142" s="55">
        <v>1740</v>
      </c>
      <c r="E142" s="55">
        <v>91579</v>
      </c>
      <c r="F142" s="55">
        <v>0</v>
      </c>
      <c r="G142" s="55">
        <v>1740</v>
      </c>
      <c r="H142" s="55">
        <v>0</v>
      </c>
      <c r="I142" s="55">
        <v>1740</v>
      </c>
      <c r="J142" s="55">
        <v>89839</v>
      </c>
      <c r="K142" s="59">
        <f t="shared" si="2"/>
        <v>1.8999989080466047</v>
      </c>
    </row>
    <row r="143" spans="1:11" ht="14.25" customHeight="1">
      <c r="A143" s="53">
        <v>36401</v>
      </c>
      <c r="B143" s="54" t="str">
        <f>VLOOKUP(A143,[3]Hoja1!$B:$C,2,FALSE)</f>
        <v>SERVICIOS DE REVELADO DE FOTOGRAFIAS</v>
      </c>
      <c r="C143" s="55">
        <v>41542</v>
      </c>
      <c r="D143" s="55">
        <v>131</v>
      </c>
      <c r="E143" s="55">
        <v>41673</v>
      </c>
      <c r="F143" s="55">
        <v>0</v>
      </c>
      <c r="G143" s="55">
        <v>0</v>
      </c>
      <c r="H143" s="55">
        <v>0</v>
      </c>
      <c r="I143" s="55">
        <v>0</v>
      </c>
      <c r="J143" s="55">
        <v>41673</v>
      </c>
      <c r="K143" s="59">
        <f t="shared" si="2"/>
        <v>0</v>
      </c>
    </row>
    <row r="144" spans="1:11" ht="14.25" customHeight="1">
      <c r="A144" s="53">
        <v>36601</v>
      </c>
      <c r="B144" s="54" t="str">
        <f>VLOOKUP(A144,[3]Hoja1!$B:$C,2,FALSE)</f>
        <v>SERVICIO DE CREACION Y DIFUSION DE CONTENIDO EXCLUSIVAMENTE A TRAVES DE INTERNET</v>
      </c>
      <c r="C144" s="55">
        <v>0</v>
      </c>
      <c r="D144" s="55">
        <v>2343756.7999999998</v>
      </c>
      <c r="E144" s="55">
        <v>2343756.7999999998</v>
      </c>
      <c r="F144" s="55">
        <v>0</v>
      </c>
      <c r="G144" s="55">
        <v>1917619.2</v>
      </c>
      <c r="H144" s="55">
        <v>0</v>
      </c>
      <c r="I144" s="55">
        <v>639206.39999999991</v>
      </c>
      <c r="J144" s="55">
        <v>426137.59999999986</v>
      </c>
      <c r="K144" s="59">
        <f t="shared" si="2"/>
        <v>81.818181818181827</v>
      </c>
    </row>
    <row r="145" spans="1:11" ht="14.25" customHeight="1">
      <c r="A145" s="53">
        <v>37101</v>
      </c>
      <c r="B145" s="54" t="str">
        <f>VLOOKUP(A145,[3]Hoja1!$B:$C,2,FALSE)</f>
        <v>PASAJES AEREOS</v>
      </c>
      <c r="C145" s="55">
        <v>3968790</v>
      </c>
      <c r="D145" s="55">
        <v>1380793.92</v>
      </c>
      <c r="E145" s="55">
        <v>5349583.92</v>
      </c>
      <c r="F145" s="55">
        <v>3653</v>
      </c>
      <c r="G145" s="55">
        <v>3219780.5999999996</v>
      </c>
      <c r="H145" s="55">
        <v>-30330.36</v>
      </c>
      <c r="I145" s="55">
        <v>1345585.1099999996</v>
      </c>
      <c r="J145" s="55">
        <v>2126150.3200000003</v>
      </c>
      <c r="K145" s="59">
        <f t="shared" si="2"/>
        <v>60.255781537491984</v>
      </c>
    </row>
    <row r="146" spans="1:11" ht="14.25" customHeight="1">
      <c r="A146" s="53">
        <v>37201</v>
      </c>
      <c r="B146" s="54" t="str">
        <f>VLOOKUP(A146,[3]Hoja1!$B:$C,2,FALSE)</f>
        <v>PASAJES TERRESTRES</v>
      </c>
      <c r="C146" s="55">
        <v>294743</v>
      </c>
      <c r="D146" s="55">
        <v>151161.82999999996</v>
      </c>
      <c r="E146" s="55">
        <v>445904.82999999996</v>
      </c>
      <c r="F146" s="55">
        <v>0</v>
      </c>
      <c r="G146" s="55">
        <v>146181.70000000001</v>
      </c>
      <c r="H146" s="55">
        <v>0</v>
      </c>
      <c r="I146" s="55">
        <v>34645.600000000006</v>
      </c>
      <c r="J146" s="55">
        <v>299723.12999999995</v>
      </c>
      <c r="K146" s="59">
        <f t="shared" si="2"/>
        <v>32.78316137548903</v>
      </c>
    </row>
    <row r="147" spans="1:11" ht="14.25" customHeight="1">
      <c r="A147" s="53">
        <v>37401</v>
      </c>
      <c r="B147" s="54" t="str">
        <f>VLOOKUP(A147,[3]Hoja1!$B:$C,2,FALSE)</f>
        <v>AUTOTRANSPORTE</v>
      </c>
      <c r="C147" s="55">
        <v>3663</v>
      </c>
      <c r="D147" s="55">
        <v>-2138</v>
      </c>
      <c r="E147" s="55">
        <v>1525</v>
      </c>
      <c r="F147" s="55">
        <v>0</v>
      </c>
      <c r="G147" s="55">
        <v>0</v>
      </c>
      <c r="H147" s="55">
        <v>0</v>
      </c>
      <c r="I147" s="55">
        <v>0</v>
      </c>
      <c r="J147" s="55">
        <v>1525</v>
      </c>
      <c r="K147" s="59">
        <f t="shared" si="2"/>
        <v>0</v>
      </c>
    </row>
    <row r="148" spans="1:11" ht="14.25" customHeight="1">
      <c r="A148" s="53">
        <v>37501</v>
      </c>
      <c r="B148" s="54" t="str">
        <f>VLOOKUP(A148,[3]Hoja1!$B:$C,2,FALSE)</f>
        <v>VIATICOS EN EL PAIS</v>
      </c>
      <c r="C148" s="55">
        <v>7261081</v>
      </c>
      <c r="D148" s="55">
        <v>4459527.91</v>
      </c>
      <c r="E148" s="55">
        <v>11720608.91</v>
      </c>
      <c r="F148" s="55">
        <v>89150</v>
      </c>
      <c r="G148" s="55">
        <v>7339680.0300000003</v>
      </c>
      <c r="H148" s="55">
        <v>-166649.98000000001</v>
      </c>
      <c r="I148" s="55">
        <v>3244519.9800000004</v>
      </c>
      <c r="J148" s="55">
        <v>4291778.88</v>
      </c>
      <c r="K148" s="59">
        <f t="shared" si="2"/>
        <v>63.382628727264645</v>
      </c>
    </row>
    <row r="149" spans="1:11" ht="14.25" customHeight="1">
      <c r="A149" s="53">
        <v>37502</v>
      </c>
      <c r="B149" s="54" t="str">
        <f>VLOOKUP(A149,[3]Hoja1!$B:$C,2,FALSE)</f>
        <v>GASTOS DE CAMINO</v>
      </c>
      <c r="C149" s="55">
        <v>8104410</v>
      </c>
      <c r="D149" s="55">
        <v>4168019.8300000019</v>
      </c>
      <c r="E149" s="55">
        <v>12272429.830000002</v>
      </c>
      <c r="F149" s="55">
        <v>17520</v>
      </c>
      <c r="G149" s="55">
        <v>6349292</v>
      </c>
      <c r="H149" s="55">
        <v>-97040</v>
      </c>
      <c r="I149" s="55">
        <v>3410142</v>
      </c>
      <c r="J149" s="55">
        <v>5905617.8300000019</v>
      </c>
      <c r="K149" s="59">
        <f t="shared" si="2"/>
        <v>51.878984750324697</v>
      </c>
    </row>
    <row r="150" spans="1:11" ht="14.25" customHeight="1">
      <c r="A150" s="53">
        <v>37601</v>
      </c>
      <c r="B150" s="54" t="str">
        <f>VLOOKUP(A150,[3]Hoja1!$B:$C,2,FALSE)</f>
        <v>VIATICOS EN EL EXTRANJERO</v>
      </c>
      <c r="C150" s="55">
        <v>331371</v>
      </c>
      <c r="D150" s="55">
        <v>-174328.72</v>
      </c>
      <c r="E150" s="55">
        <v>157042.28</v>
      </c>
      <c r="F150" s="55">
        <v>0</v>
      </c>
      <c r="G150" s="55">
        <v>20918</v>
      </c>
      <c r="H150" s="55">
        <v>0</v>
      </c>
      <c r="I150" s="55">
        <v>11386</v>
      </c>
      <c r="J150" s="55">
        <v>136124.28</v>
      </c>
      <c r="K150" s="59">
        <f t="shared" si="2"/>
        <v>13.319979816900265</v>
      </c>
    </row>
    <row r="151" spans="1:11" ht="14.25" customHeight="1">
      <c r="A151" s="53">
        <v>37901</v>
      </c>
      <c r="B151" s="54" t="str">
        <f>VLOOKUP(A151,[3]Hoja1!$B:$C,2,FALSE)</f>
        <v>CUOTAS</v>
      </c>
      <c r="C151" s="55">
        <v>650389</v>
      </c>
      <c r="D151" s="55">
        <v>39444.160000000033</v>
      </c>
      <c r="E151" s="55">
        <v>689833.16</v>
      </c>
      <c r="F151" s="55">
        <v>650</v>
      </c>
      <c r="G151" s="55">
        <v>185359.26</v>
      </c>
      <c r="H151" s="55">
        <v>-1043</v>
      </c>
      <c r="I151" s="55">
        <v>70066.260000000009</v>
      </c>
      <c r="J151" s="55">
        <v>503823.9</v>
      </c>
      <c r="K151" s="59">
        <f t="shared" si="2"/>
        <v>26.964383677931629</v>
      </c>
    </row>
    <row r="152" spans="1:11" ht="14.25" customHeight="1">
      <c r="A152" s="53">
        <v>38101</v>
      </c>
      <c r="B152" s="54" t="str">
        <f>VLOOKUP(A152,[3]Hoja1!$B:$C,2,FALSE)</f>
        <v>GASTOS DE CEREMONAL</v>
      </c>
      <c r="C152" s="55">
        <v>112645</v>
      </c>
      <c r="D152" s="55">
        <v>2067.1999999999971</v>
      </c>
      <c r="E152" s="55">
        <v>114712.2</v>
      </c>
      <c r="F152" s="55">
        <v>0</v>
      </c>
      <c r="G152" s="55">
        <v>3126</v>
      </c>
      <c r="H152" s="55">
        <v>0</v>
      </c>
      <c r="I152" s="55">
        <v>226</v>
      </c>
      <c r="J152" s="55">
        <v>111586.2</v>
      </c>
      <c r="K152" s="59">
        <f t="shared" si="2"/>
        <v>2.7250806801717693</v>
      </c>
    </row>
    <row r="153" spans="1:11" ht="14.25" customHeight="1">
      <c r="A153" s="53">
        <v>38201</v>
      </c>
      <c r="B153" s="54" t="str">
        <f>VLOOKUP(A153,[3]Hoja1!$B:$C,2,FALSE)</f>
        <v>GASTOS DE ORDEN SOCIAL Y CULTURAL</v>
      </c>
      <c r="C153" s="55">
        <v>24142</v>
      </c>
      <c r="D153" s="55">
        <v>85336.9</v>
      </c>
      <c r="E153" s="55">
        <v>109478.9</v>
      </c>
      <c r="F153" s="55">
        <v>0</v>
      </c>
      <c r="G153" s="55">
        <v>58695.28</v>
      </c>
      <c r="H153" s="55">
        <v>0</v>
      </c>
      <c r="I153" s="55">
        <v>0</v>
      </c>
      <c r="J153" s="55">
        <v>50783.619999999995</v>
      </c>
      <c r="K153" s="59">
        <f t="shared" si="2"/>
        <v>53.613326403535297</v>
      </c>
    </row>
    <row r="154" spans="1:11" ht="14.25" customHeight="1">
      <c r="A154" s="53">
        <v>38301</v>
      </c>
      <c r="B154" s="54" t="str">
        <f>VLOOKUP(A154,[3]Hoja1!$B:$C,2,FALSE)</f>
        <v>CONGRESOS Y CONVENCIONES</v>
      </c>
      <c r="C154" s="55">
        <v>7678721</v>
      </c>
      <c r="D154" s="55">
        <v>4298085.870000001</v>
      </c>
      <c r="E154" s="55">
        <v>11976806.870000001</v>
      </c>
      <c r="F154" s="55">
        <v>88249.5</v>
      </c>
      <c r="G154" s="55">
        <v>6535043.6699999999</v>
      </c>
      <c r="H154" s="55">
        <v>88249.5</v>
      </c>
      <c r="I154" s="55">
        <v>3826251.84</v>
      </c>
      <c r="J154" s="55">
        <v>5353513.7000000011</v>
      </c>
      <c r="K154" s="59">
        <f t="shared" si="2"/>
        <v>55.300993343979663</v>
      </c>
    </row>
    <row r="155" spans="1:11" ht="14.25" customHeight="1">
      <c r="A155" s="53">
        <v>38501</v>
      </c>
      <c r="B155" s="54" t="str">
        <f>VLOOKUP(A155,[3]Hoja1!$B:$C,2,FALSE)</f>
        <v>GASTOS DE ATENCION Y PROMOCION</v>
      </c>
      <c r="C155" s="55">
        <v>18980</v>
      </c>
      <c r="D155" s="55">
        <v>81.200000000000728</v>
      </c>
      <c r="E155" s="55">
        <v>19061.2</v>
      </c>
      <c r="F155" s="55">
        <v>0</v>
      </c>
      <c r="G155" s="55">
        <v>81.2</v>
      </c>
      <c r="H155" s="55">
        <v>0</v>
      </c>
      <c r="I155" s="55">
        <v>0</v>
      </c>
      <c r="J155" s="55">
        <v>18980</v>
      </c>
      <c r="K155" s="59">
        <f t="shared" si="2"/>
        <v>0.42599626466329504</v>
      </c>
    </row>
    <row r="156" spans="1:11" ht="14.25" customHeight="1">
      <c r="A156" s="53">
        <v>39101</v>
      </c>
      <c r="B156" s="54" t="str">
        <f>VLOOKUP(A156,[3]Hoja1!$B:$C,2,FALSE)</f>
        <v>SERVICIOS FUNERARIOS Y DE CEMENTERIOS</v>
      </c>
      <c r="C156" s="55">
        <v>6411</v>
      </c>
      <c r="D156" s="55">
        <v>50000</v>
      </c>
      <c r="E156" s="55">
        <v>56411</v>
      </c>
      <c r="F156" s="55">
        <v>0</v>
      </c>
      <c r="G156" s="55">
        <v>50000</v>
      </c>
      <c r="H156" s="55">
        <v>0</v>
      </c>
      <c r="I156" s="55">
        <v>50000</v>
      </c>
      <c r="J156" s="55">
        <v>6411</v>
      </c>
      <c r="K156" s="59">
        <f t="shared" si="2"/>
        <v>88.635195263335163</v>
      </c>
    </row>
    <row r="157" spans="1:11" ht="14.25" customHeight="1">
      <c r="A157" s="53">
        <v>39201</v>
      </c>
      <c r="B157" s="54" t="str">
        <f>VLOOKUP(A157,[3]Hoja1!$B:$C,2,FALSE)</f>
        <v>IMPUESTOS Y DERECHOS</v>
      </c>
      <c r="C157" s="55">
        <v>10500</v>
      </c>
      <c r="D157" s="55">
        <v>86860.05</v>
      </c>
      <c r="E157" s="55">
        <v>97360.05</v>
      </c>
      <c r="F157" s="55">
        <v>2966.14</v>
      </c>
      <c r="G157" s="55">
        <v>15680.73</v>
      </c>
      <c r="H157" s="55">
        <v>2966.14</v>
      </c>
      <c r="I157" s="55">
        <v>14547.73</v>
      </c>
      <c r="J157" s="55">
        <v>78713.180000000008</v>
      </c>
      <c r="K157" s="59">
        <f t="shared" si="2"/>
        <v>19.152486055625484</v>
      </c>
    </row>
    <row r="158" spans="1:11" ht="14.25" customHeight="1">
      <c r="A158" s="53">
        <v>39501</v>
      </c>
      <c r="B158" s="54" t="str">
        <f>VLOOKUP(A158,[3]Hoja1!$B:$C,2,FALSE)</f>
        <v>PENAS, MULTAS, ACCESORIOS Y ACTUALIZACIONES</v>
      </c>
      <c r="C158" s="55">
        <v>0</v>
      </c>
      <c r="D158" s="55">
        <v>8412</v>
      </c>
      <c r="E158" s="55">
        <v>8412</v>
      </c>
      <c r="F158" s="55">
        <v>0</v>
      </c>
      <c r="G158" s="55">
        <v>8412</v>
      </c>
      <c r="H158" s="55">
        <v>0</v>
      </c>
      <c r="I158" s="55">
        <v>0</v>
      </c>
      <c r="J158" s="55">
        <v>0</v>
      </c>
      <c r="K158" s="59">
        <f t="shared" si="2"/>
        <v>100</v>
      </c>
    </row>
    <row r="159" spans="1:11" ht="14.25" customHeight="1">
      <c r="A159" s="53">
        <v>39601</v>
      </c>
      <c r="B159" s="54" t="str">
        <f>VLOOKUP(A159,[3]Hoja1!$B:$C,2,FALSE)</f>
        <v>OTROS GASTOS POR RESPONSABILIDADES</v>
      </c>
      <c r="C159" s="55">
        <v>14685</v>
      </c>
      <c r="D159" s="55">
        <v>18243.990000000005</v>
      </c>
      <c r="E159" s="55">
        <v>32928.990000000005</v>
      </c>
      <c r="F159" s="55">
        <v>0</v>
      </c>
      <c r="G159" s="55">
        <v>5754.4</v>
      </c>
      <c r="H159" s="55">
        <v>0</v>
      </c>
      <c r="I159" s="55">
        <v>4090.9999999999995</v>
      </c>
      <c r="J159" s="55">
        <v>27174.590000000004</v>
      </c>
      <c r="K159" s="59">
        <f t="shared" si="2"/>
        <v>17.475179165835328</v>
      </c>
    </row>
    <row r="160" spans="1:11" ht="14.25" customHeight="1">
      <c r="A160" s="53">
        <v>39901</v>
      </c>
      <c r="B160" s="54" t="str">
        <f>VLOOKUP(A160,[3]Hoja1!$B:$C,2,FALSE)</f>
        <v>SERVICIOS ASISTENCIALES</v>
      </c>
      <c r="C160" s="55">
        <v>8346482</v>
      </c>
      <c r="D160" s="55">
        <v>-3258777.38</v>
      </c>
      <c r="E160" s="55">
        <v>5087704.62</v>
      </c>
      <c r="F160" s="55">
        <v>0</v>
      </c>
      <c r="G160" s="55">
        <v>2320000</v>
      </c>
      <c r="H160" s="55">
        <v>0</v>
      </c>
      <c r="I160" s="55">
        <v>2320000</v>
      </c>
      <c r="J160" s="55">
        <v>2767704.62</v>
      </c>
      <c r="K160" s="59">
        <f t="shared" si="2"/>
        <v>45.600131557951961</v>
      </c>
    </row>
    <row r="161" spans="1:11" ht="14.25" customHeight="1">
      <c r="A161" s="53">
        <v>39903</v>
      </c>
      <c r="B161" s="54" t="str">
        <f>VLOOKUP(A161,[3]Hoja1!$B:$C,2,FALSE)</f>
        <v>SUBROGACIONES</v>
      </c>
      <c r="C161" s="55">
        <v>50380000</v>
      </c>
      <c r="D161" s="55">
        <v>52885149.979999989</v>
      </c>
      <c r="E161" s="55">
        <v>103265149.97999999</v>
      </c>
      <c r="F161" s="55">
        <v>2678283.58</v>
      </c>
      <c r="G161" s="55">
        <v>52870828.150000006</v>
      </c>
      <c r="H161" s="55">
        <v>-176931.62999999989</v>
      </c>
      <c r="I161" s="55">
        <v>32884679.350000005</v>
      </c>
      <c r="J161" s="55">
        <v>47716038.249999985</v>
      </c>
      <c r="K161" s="59">
        <f t="shared" si="2"/>
        <v>53.792699415784071</v>
      </c>
    </row>
    <row r="162" spans="1:11" ht="14.25" customHeight="1">
      <c r="A162" s="53">
        <v>41502</v>
      </c>
      <c r="B162" s="54" t="str">
        <f>VLOOKUP(A162,[3]Hoja1!$B:$C,2,FALSE)</f>
        <v>TRANSFERENCIAS PARA GASTOS DE OPERACION</v>
      </c>
      <c r="C162" s="55">
        <v>0</v>
      </c>
      <c r="D162" s="55">
        <v>154.88999999999999</v>
      </c>
      <c r="E162" s="55">
        <v>154.88999999999999</v>
      </c>
      <c r="F162" s="55">
        <v>0</v>
      </c>
      <c r="G162" s="55">
        <v>0</v>
      </c>
      <c r="H162" s="55">
        <v>0</v>
      </c>
      <c r="I162" s="55">
        <v>0</v>
      </c>
      <c r="J162" s="55">
        <v>154.88999999999999</v>
      </c>
      <c r="K162" s="59">
        <f t="shared" si="2"/>
        <v>0</v>
      </c>
    </row>
    <row r="163" spans="1:11" ht="14.25" customHeight="1">
      <c r="A163" s="53">
        <v>43401</v>
      </c>
      <c r="B163" s="54" t="str">
        <f>VLOOKUP(A163,[3]Hoja1!$B:$C,2,FALSE)</f>
        <v>SUBSIDIOS A LA PRESTACION DE SERVICIOS PUBLICOS</v>
      </c>
      <c r="C163" s="55">
        <v>0</v>
      </c>
      <c r="D163" s="55">
        <v>0</v>
      </c>
      <c r="E163" s="55">
        <v>0</v>
      </c>
      <c r="F163" s="55">
        <v>0</v>
      </c>
      <c r="G163" s="55">
        <v>0</v>
      </c>
      <c r="H163" s="55">
        <v>0</v>
      </c>
      <c r="I163" s="55">
        <v>0</v>
      </c>
      <c r="J163" s="55">
        <v>0</v>
      </c>
      <c r="K163" s="59">
        <v>0</v>
      </c>
    </row>
    <row r="164" spans="1:11" ht="14.25" customHeight="1">
      <c r="A164" s="53">
        <v>44101</v>
      </c>
      <c r="B164" s="54" t="str">
        <f>VLOOKUP(A164,[3]Hoja1!$B:$C,2,FALSE)</f>
        <v>AYUDAS SOCIALES A PERSONAS</v>
      </c>
      <c r="C164" s="55">
        <v>579491470</v>
      </c>
      <c r="D164" s="55">
        <v>770622.67999994755</v>
      </c>
      <c r="E164" s="55">
        <v>580262092.67999995</v>
      </c>
      <c r="F164" s="55">
        <v>0</v>
      </c>
      <c r="G164" s="55">
        <v>462038888.23000002</v>
      </c>
      <c r="H164" s="55">
        <v>0</v>
      </c>
      <c r="I164" s="55">
        <v>190472202.48000002</v>
      </c>
      <c r="J164" s="55">
        <v>118223204.44999993</v>
      </c>
      <c r="K164" s="59">
        <f t="shared" si="2"/>
        <v>79.625895618310352</v>
      </c>
    </row>
    <row r="165" spans="1:11" ht="14.25" customHeight="1">
      <c r="A165" s="53">
        <v>44105</v>
      </c>
      <c r="B165" s="54" t="str">
        <f>VLOOKUP(A165,[3]Hoja1!$B:$C,2,FALSE)</f>
        <v>GASTOS POR SERVICIOS DE TRASLADO DE PERSONAS</v>
      </c>
      <c r="C165" s="55">
        <v>0</v>
      </c>
      <c r="D165" s="55">
        <v>47235.7</v>
      </c>
      <c r="E165" s="55">
        <v>47235.7</v>
      </c>
      <c r="F165" s="55">
        <v>0</v>
      </c>
      <c r="G165" s="55">
        <v>8525.7000000000007</v>
      </c>
      <c r="H165" s="55">
        <v>0</v>
      </c>
      <c r="I165" s="55">
        <v>0</v>
      </c>
      <c r="J165" s="55">
        <v>38710</v>
      </c>
      <c r="K165" s="59">
        <f t="shared" si="2"/>
        <v>18.049272054822943</v>
      </c>
    </row>
    <row r="166" spans="1:11" ht="14.25" customHeight="1">
      <c r="A166" s="53">
        <v>48101</v>
      </c>
      <c r="B166" s="54" t="str">
        <f>VLOOKUP(A166,[3]Hoja1!$B:$C,2,FALSE)</f>
        <v>DONATIVOS A INSTITUCIONES SIN FINES DE LUCRO</v>
      </c>
      <c r="C166" s="55">
        <v>0</v>
      </c>
      <c r="D166" s="55">
        <v>60000</v>
      </c>
      <c r="E166" s="55">
        <v>60000</v>
      </c>
      <c r="F166" s="55">
        <v>0</v>
      </c>
      <c r="G166" s="55">
        <v>60000</v>
      </c>
      <c r="H166" s="55">
        <v>0</v>
      </c>
      <c r="I166" s="55">
        <v>0</v>
      </c>
      <c r="J166" s="55">
        <v>0</v>
      </c>
      <c r="K166" s="59">
        <f t="shared" si="2"/>
        <v>100</v>
      </c>
    </row>
    <row r="167" spans="1:11" ht="14.25" customHeight="1">
      <c r="A167" s="53">
        <v>51101</v>
      </c>
      <c r="B167" s="54" t="str">
        <f>VLOOKUP(A167,[3]Hoja1!$B:$C,2,FALSE)</f>
        <v>MUEBLES DE OFICINA Y ESTANTERIA</v>
      </c>
      <c r="C167" s="55">
        <v>23234232</v>
      </c>
      <c r="D167" s="55">
        <v>-19025534.560000002</v>
      </c>
      <c r="E167" s="55">
        <v>4208697.4399999995</v>
      </c>
      <c r="F167" s="55">
        <v>405060.4</v>
      </c>
      <c r="G167" s="55">
        <v>2845939.08</v>
      </c>
      <c r="H167" s="55">
        <v>297975</v>
      </c>
      <c r="I167" s="55">
        <v>2542149</v>
      </c>
      <c r="J167" s="55">
        <v>957697.9599999995</v>
      </c>
      <c r="K167" s="59">
        <f t="shared" si="2"/>
        <v>77.244789542296019</v>
      </c>
    </row>
    <row r="168" spans="1:11" ht="14.25" customHeight="1">
      <c r="A168" s="53">
        <v>51201</v>
      </c>
      <c r="B168" s="54" t="str">
        <f>VLOOKUP(A168,[3]Hoja1!$B:$C,2,FALSE)</f>
        <v>MUEBLES, EXCEPTO DE OFICINA Y ESTANTERIA</v>
      </c>
      <c r="C168" s="55">
        <v>0</v>
      </c>
      <c r="D168" s="55">
        <v>546348.4</v>
      </c>
      <c r="E168" s="55">
        <v>546348.4</v>
      </c>
      <c r="F168" s="55">
        <v>58116</v>
      </c>
      <c r="G168" s="55">
        <v>426926.4</v>
      </c>
      <c r="H168" s="55">
        <v>0</v>
      </c>
      <c r="I168" s="55">
        <v>388252</v>
      </c>
      <c r="J168" s="55">
        <v>61306</v>
      </c>
      <c r="K168" s="59">
        <f t="shared" si="2"/>
        <v>88.778954967196754</v>
      </c>
    </row>
    <row r="169" spans="1:11" ht="14.25" customHeight="1">
      <c r="A169" s="53">
        <v>51501</v>
      </c>
      <c r="B169" s="54" t="str">
        <f>VLOOKUP(A169,[3]Hoja1!$B:$C,2,FALSE)</f>
        <v>EQUIPO DE COMPUTO Y DE TECNOLOGIAS DE LA INFORMACION</v>
      </c>
      <c r="C169" s="55">
        <v>28000000</v>
      </c>
      <c r="D169" s="55">
        <v>-22284204.990000002</v>
      </c>
      <c r="E169" s="55">
        <v>5715795.0099999998</v>
      </c>
      <c r="F169" s="55">
        <v>121088.61</v>
      </c>
      <c r="G169" s="55">
        <v>2298823.48</v>
      </c>
      <c r="H169" s="55">
        <v>4469.6600000000035</v>
      </c>
      <c r="I169" s="55">
        <v>1138928.1499999999</v>
      </c>
      <c r="J169" s="55">
        <v>3295882.9199999995</v>
      </c>
      <c r="K169" s="59">
        <f t="shared" si="2"/>
        <v>42.337279167049765</v>
      </c>
    </row>
    <row r="170" spans="1:11" ht="14.25" customHeight="1">
      <c r="A170" s="182">
        <v>51901</v>
      </c>
      <c r="B170" s="183" t="str">
        <f>VLOOKUP(A170,[3]Hoja1!$B:$C,2,FALSE)</f>
        <v>OTROS MOBILIARIOS Y EQUIPO DE ADMINISTRACION</v>
      </c>
      <c r="C170" s="55">
        <v>56683227</v>
      </c>
      <c r="D170" s="55">
        <v>757196.8900000006</v>
      </c>
      <c r="E170" s="55">
        <v>57440423.890000001</v>
      </c>
      <c r="F170" s="55">
        <v>0</v>
      </c>
      <c r="G170" s="55">
        <v>523240.48</v>
      </c>
      <c r="H170" s="55">
        <v>-120564.6</v>
      </c>
      <c r="I170" s="55">
        <v>469241.31999999995</v>
      </c>
      <c r="J170" s="55">
        <v>56917183.410000004</v>
      </c>
      <c r="K170" s="59">
        <f t="shared" si="2"/>
        <v>0.91092726091649323</v>
      </c>
    </row>
    <row r="171" spans="1:11" ht="14.25" customHeight="1">
      <c r="A171" s="53">
        <v>51902</v>
      </c>
      <c r="B171" s="54" t="str">
        <f>VLOOKUP(A171,[3]Hoja1!$B:$C,2,FALSE)</f>
        <v>MOBILIARIO Y EQUIPO PARA ESCUELAS, LABORATORIOS Y TALLERES</v>
      </c>
      <c r="C171" s="55">
        <v>0</v>
      </c>
      <c r="D171" s="55">
        <v>0</v>
      </c>
      <c r="E171" s="55">
        <v>0</v>
      </c>
      <c r="F171" s="55">
        <v>0</v>
      </c>
      <c r="G171" s="55">
        <v>0</v>
      </c>
      <c r="H171" s="55">
        <v>0</v>
      </c>
      <c r="I171" s="55">
        <v>0</v>
      </c>
      <c r="J171" s="55">
        <v>0</v>
      </c>
      <c r="K171" s="59">
        <v>0</v>
      </c>
    </row>
    <row r="172" spans="1:11" ht="14.25" customHeight="1">
      <c r="A172" s="53">
        <v>52101</v>
      </c>
      <c r="B172" s="54" t="str">
        <f>VLOOKUP(A172,[3]Hoja1!$B:$C,2,FALSE)</f>
        <v>EQUIPOS Y APARATOS AUDIOVISUALES</v>
      </c>
      <c r="C172" s="55">
        <v>0</v>
      </c>
      <c r="D172" s="55">
        <v>538899.26</v>
      </c>
      <c r="E172" s="55">
        <v>538899.26</v>
      </c>
      <c r="F172" s="55">
        <v>9571.8799999999992</v>
      </c>
      <c r="G172" s="55">
        <v>181594.16999999998</v>
      </c>
      <c r="H172" s="55">
        <v>9571.8799999999992</v>
      </c>
      <c r="I172" s="55">
        <v>131358.39999999999</v>
      </c>
      <c r="J172" s="55">
        <v>347733.21</v>
      </c>
      <c r="K172" s="59">
        <f t="shared" si="2"/>
        <v>35.473429672180288</v>
      </c>
    </row>
    <row r="173" spans="1:11" ht="14.25" customHeight="1">
      <c r="A173" s="53">
        <v>52301</v>
      </c>
      <c r="B173" s="54" t="str">
        <f>VLOOKUP(A173,[3]Hoja1!$B:$C,2,FALSE)</f>
        <v>CAMARAS FOTOGRAFICAS Y DE VIDEO</v>
      </c>
      <c r="C173" s="55">
        <v>0</v>
      </c>
      <c r="D173" s="55">
        <v>10941</v>
      </c>
      <c r="E173" s="55">
        <v>10941</v>
      </c>
      <c r="F173" s="55">
        <v>0</v>
      </c>
      <c r="G173" s="55">
        <v>0</v>
      </c>
      <c r="H173" s="55">
        <v>0</v>
      </c>
      <c r="I173" s="55">
        <v>0</v>
      </c>
      <c r="J173" s="55">
        <v>10941</v>
      </c>
      <c r="K173" s="59">
        <f t="shared" si="2"/>
        <v>0</v>
      </c>
    </row>
    <row r="174" spans="1:11" ht="14.25" customHeight="1">
      <c r="A174" s="53">
        <v>52901</v>
      </c>
      <c r="B174" s="54" t="str">
        <f>VLOOKUP(A174,[3]Hoja1!$B:$C,2,FALSE)</f>
        <v>OTRO MOBILIARIO Y EQUIPO EDUCACIONAL Y RECREATIVO</v>
      </c>
      <c r="C174" s="55">
        <v>0</v>
      </c>
      <c r="D174" s="55">
        <v>605771.68999999994</v>
      </c>
      <c r="E174" s="55">
        <v>605771.68999999994</v>
      </c>
      <c r="F174" s="55">
        <v>0</v>
      </c>
      <c r="G174" s="55">
        <v>79991.58</v>
      </c>
      <c r="H174" s="55">
        <v>0</v>
      </c>
      <c r="I174" s="55">
        <v>79991.58</v>
      </c>
      <c r="J174" s="55">
        <v>525780.11</v>
      </c>
      <c r="K174" s="59">
        <f t="shared" si="2"/>
        <v>13.204905630370414</v>
      </c>
    </row>
    <row r="175" spans="1:11" ht="14.25" customHeight="1">
      <c r="A175" s="53">
        <v>53101</v>
      </c>
      <c r="B175" s="54" t="str">
        <f>VLOOKUP(A175,[3]Hoja1!$B:$C,2,FALSE)</f>
        <v>EQUIPO MEDICO Y DE LABORATORIO</v>
      </c>
      <c r="C175" s="55">
        <v>14000000</v>
      </c>
      <c r="D175" s="55">
        <v>69796390.469999984</v>
      </c>
      <c r="E175" s="55">
        <v>83796390.469999984</v>
      </c>
      <c r="F175" s="55">
        <v>3306289.08</v>
      </c>
      <c r="G175" s="55">
        <v>11978503.83</v>
      </c>
      <c r="H175" s="55">
        <v>1835511.61</v>
      </c>
      <c r="I175" s="55">
        <v>2702152.84</v>
      </c>
      <c r="J175" s="55">
        <v>68511597.559999987</v>
      </c>
      <c r="K175" s="59">
        <f t="shared" si="2"/>
        <v>18.240395349095763</v>
      </c>
    </row>
    <row r="176" spans="1:11" ht="14.25" customHeight="1">
      <c r="A176" s="53">
        <v>53201</v>
      </c>
      <c r="B176" s="54" t="str">
        <f>VLOOKUP(A176,[3]Hoja1!$B:$C,2,FALSE)</f>
        <v>INTRUMENTAL MEDICO Y DE LABORATORIO</v>
      </c>
      <c r="C176" s="55">
        <v>14200000</v>
      </c>
      <c r="D176" s="55">
        <v>-9039087.5600000005</v>
      </c>
      <c r="E176" s="55">
        <v>5160912.4399999995</v>
      </c>
      <c r="F176" s="55">
        <v>91691.42</v>
      </c>
      <c r="G176" s="55">
        <v>502865.23</v>
      </c>
      <c r="H176" s="55">
        <v>3624.2200000000012</v>
      </c>
      <c r="I176" s="55">
        <v>18314.219999999972</v>
      </c>
      <c r="J176" s="55">
        <v>4566355.7899999991</v>
      </c>
      <c r="K176" s="59">
        <f t="shared" si="2"/>
        <v>11.52037855538584</v>
      </c>
    </row>
    <row r="177" spans="1:11" ht="14.25" customHeight="1">
      <c r="A177" s="53">
        <v>54101</v>
      </c>
      <c r="B177" s="54" t="str">
        <f>VLOOKUP(A177,[3]Hoja1!$B:$C,2,FALSE)</f>
        <v>AUTOMOVILES Y CAMIONES</v>
      </c>
      <c r="C177" s="55">
        <v>2864000</v>
      </c>
      <c r="D177" s="55">
        <v>10102709.17</v>
      </c>
      <c r="E177" s="55">
        <v>12966709.17</v>
      </c>
      <c r="F177" s="55">
        <v>1772620</v>
      </c>
      <c r="G177" s="55">
        <v>8142770.1699999999</v>
      </c>
      <c r="H177" s="55">
        <v>1646650</v>
      </c>
      <c r="I177" s="55">
        <v>7890830.1699999999</v>
      </c>
      <c r="J177" s="55">
        <v>3051319</v>
      </c>
      <c r="K177" s="59">
        <f t="shared" si="2"/>
        <v>76.468053998931481</v>
      </c>
    </row>
    <row r="178" spans="1:11" ht="14.25" customHeight="1">
      <c r="A178" s="53">
        <v>54201</v>
      </c>
      <c r="B178" s="54" t="str">
        <f>VLOOKUP(A178,[3]Hoja1!$B:$C,2,FALSE)</f>
        <v>CARROCERIAS Y REMOLQUES</v>
      </c>
      <c r="C178" s="55">
        <v>0</v>
      </c>
      <c r="D178" s="55">
        <v>120000.09</v>
      </c>
      <c r="E178" s="55">
        <v>120000.09</v>
      </c>
      <c r="F178" s="55">
        <v>0</v>
      </c>
      <c r="G178" s="55">
        <v>111000.03</v>
      </c>
      <c r="H178" s="55">
        <v>-111000.03</v>
      </c>
      <c r="I178" s="55">
        <v>111000.03</v>
      </c>
      <c r="J178" s="55">
        <v>9000.0599999999977</v>
      </c>
      <c r="K178" s="59">
        <f t="shared" si="2"/>
        <v>92.49995562503328</v>
      </c>
    </row>
    <row r="179" spans="1:11" ht="14.25" customHeight="1">
      <c r="A179" s="53">
        <v>54901</v>
      </c>
      <c r="B179" s="54" t="s">
        <v>324</v>
      </c>
      <c r="C179" s="55">
        <v>0</v>
      </c>
      <c r="D179" s="55">
        <v>464</v>
      </c>
      <c r="E179" s="55">
        <v>464</v>
      </c>
      <c r="F179" s="55">
        <v>0</v>
      </c>
      <c r="G179" s="55">
        <v>0</v>
      </c>
      <c r="H179" s="55">
        <v>0</v>
      </c>
      <c r="I179" s="55">
        <v>0</v>
      </c>
      <c r="J179" s="55">
        <v>464</v>
      </c>
      <c r="K179" s="59">
        <f t="shared" si="2"/>
        <v>0</v>
      </c>
    </row>
    <row r="180" spans="1:11" ht="14.25" customHeight="1">
      <c r="A180" s="53">
        <v>56101</v>
      </c>
      <c r="B180" s="54" t="s">
        <v>325</v>
      </c>
      <c r="C180" s="55">
        <v>0</v>
      </c>
      <c r="D180" s="55">
        <v>55000</v>
      </c>
      <c r="E180" s="55">
        <v>55000</v>
      </c>
      <c r="F180" s="55">
        <v>46372.160000000003</v>
      </c>
      <c r="G180" s="55">
        <v>0</v>
      </c>
      <c r="H180" s="55">
        <v>46372.160000000003</v>
      </c>
      <c r="I180" s="55">
        <v>0</v>
      </c>
      <c r="J180" s="55">
        <v>8627.8399999999965</v>
      </c>
      <c r="K180" s="59">
        <f t="shared" si="2"/>
        <v>84.313018181818194</v>
      </c>
    </row>
    <row r="181" spans="1:11" ht="14.25" customHeight="1">
      <c r="A181" s="53">
        <v>56201</v>
      </c>
      <c r="B181" s="54" t="s">
        <v>326</v>
      </c>
      <c r="C181" s="55">
        <v>0</v>
      </c>
      <c r="D181" s="55">
        <v>2756781.47</v>
      </c>
      <c r="E181" s="55">
        <v>2756781.47</v>
      </c>
      <c r="F181" s="55">
        <v>1863366</v>
      </c>
      <c r="G181" s="55">
        <v>500177.39</v>
      </c>
      <c r="H181" s="55">
        <v>1852021.2</v>
      </c>
      <c r="I181" s="55">
        <v>500177.39</v>
      </c>
      <c r="J181" s="55">
        <v>393238.08000000019</v>
      </c>
      <c r="K181" s="59">
        <f t="shared" si="2"/>
        <v>85.735609286433572</v>
      </c>
    </row>
    <row r="182" spans="1:11" ht="14.25" customHeight="1">
      <c r="A182" s="53">
        <v>56301</v>
      </c>
      <c r="B182" s="54" t="s">
        <v>361</v>
      </c>
      <c r="C182" s="55">
        <v>0</v>
      </c>
      <c r="D182" s="55">
        <v>7272.16</v>
      </c>
      <c r="E182" s="55">
        <v>7272.16</v>
      </c>
      <c r="F182" s="55">
        <v>0</v>
      </c>
      <c r="G182" s="55">
        <v>7272.16</v>
      </c>
      <c r="H182" s="55">
        <v>0</v>
      </c>
      <c r="I182" s="55">
        <v>7272.16</v>
      </c>
      <c r="J182" s="55">
        <v>0</v>
      </c>
      <c r="K182" s="59">
        <f t="shared" si="2"/>
        <v>100</v>
      </c>
    </row>
    <row r="183" spans="1:11" ht="14.25" customHeight="1">
      <c r="A183" s="53">
        <v>56401</v>
      </c>
      <c r="B183" s="54" t="s">
        <v>327</v>
      </c>
      <c r="C183" s="55">
        <v>0</v>
      </c>
      <c r="D183" s="55">
        <v>2910518.72</v>
      </c>
      <c r="E183" s="55">
        <v>2910518.72</v>
      </c>
      <c r="F183" s="55">
        <v>37092.25</v>
      </c>
      <c r="G183" s="55">
        <v>2263041.8400000008</v>
      </c>
      <c r="H183" s="55">
        <v>37092.25</v>
      </c>
      <c r="I183" s="55">
        <v>2191263.330000001</v>
      </c>
      <c r="J183" s="55">
        <v>610384.62999999942</v>
      </c>
      <c r="K183" s="59">
        <f t="shared" si="2"/>
        <v>79.028321453297522</v>
      </c>
    </row>
    <row r="184" spans="1:11" ht="14.25" customHeight="1">
      <c r="A184" s="53">
        <v>56501</v>
      </c>
      <c r="B184" s="54" t="s">
        <v>328</v>
      </c>
      <c r="C184" s="55">
        <v>0</v>
      </c>
      <c r="D184" s="55">
        <v>154833.01999999999</v>
      </c>
      <c r="E184" s="55">
        <v>154833.01999999999</v>
      </c>
      <c r="F184" s="55">
        <v>74866.490000000005</v>
      </c>
      <c r="G184" s="55">
        <v>12138.74</v>
      </c>
      <c r="H184" s="55">
        <v>74866.490000000005</v>
      </c>
      <c r="I184" s="55">
        <v>12138.74</v>
      </c>
      <c r="J184" s="55">
        <v>67827.789999999979</v>
      </c>
      <c r="K184" s="59">
        <f t="shared" si="2"/>
        <v>56.192942564835349</v>
      </c>
    </row>
    <row r="185" spans="1:11" ht="14.25" customHeight="1">
      <c r="A185" s="53">
        <v>56601</v>
      </c>
      <c r="B185" s="54" t="s">
        <v>329</v>
      </c>
      <c r="C185" s="55">
        <v>0</v>
      </c>
      <c r="D185" s="55">
        <v>415190.83</v>
      </c>
      <c r="E185" s="55">
        <v>415190.83</v>
      </c>
      <c r="F185" s="55">
        <v>0</v>
      </c>
      <c r="G185" s="55">
        <v>2575.1999999999998</v>
      </c>
      <c r="H185" s="55">
        <v>0</v>
      </c>
      <c r="I185" s="55">
        <v>0</v>
      </c>
      <c r="J185" s="55">
        <v>412615.63</v>
      </c>
      <c r="K185" s="59">
        <f t="shared" si="2"/>
        <v>0.62024491244182822</v>
      </c>
    </row>
    <row r="186" spans="1:11" ht="14.25" customHeight="1">
      <c r="A186" s="53">
        <v>56701</v>
      </c>
      <c r="B186" s="54" t="s">
        <v>330</v>
      </c>
      <c r="C186" s="55">
        <v>0</v>
      </c>
      <c r="D186" s="55">
        <v>20809.28</v>
      </c>
      <c r="E186" s="55">
        <v>20809.28</v>
      </c>
      <c r="F186" s="55">
        <v>0</v>
      </c>
      <c r="G186" s="55">
        <v>0</v>
      </c>
      <c r="H186" s="55">
        <v>0</v>
      </c>
      <c r="I186" s="55">
        <v>0</v>
      </c>
      <c r="J186" s="55">
        <v>20809.28</v>
      </c>
      <c r="K186" s="59">
        <f t="shared" si="2"/>
        <v>0</v>
      </c>
    </row>
    <row r="187" spans="1:11" ht="14.25" customHeight="1">
      <c r="A187" s="53">
        <v>56702</v>
      </c>
      <c r="B187" s="54" t="s">
        <v>331</v>
      </c>
      <c r="C187" s="55">
        <v>0</v>
      </c>
      <c r="D187" s="55">
        <v>78000</v>
      </c>
      <c r="E187" s="55">
        <v>78000</v>
      </c>
      <c r="F187" s="55">
        <v>0</v>
      </c>
      <c r="G187" s="55">
        <v>78000.02</v>
      </c>
      <c r="H187" s="55">
        <v>0</v>
      </c>
      <c r="I187" s="55">
        <v>0</v>
      </c>
      <c r="J187" s="55">
        <v>-2.0000000004074536E-2</v>
      </c>
      <c r="K187" s="59">
        <f t="shared" si="2"/>
        <v>100.00002564102563</v>
      </c>
    </row>
    <row r="188" spans="1:11" ht="14.25" customHeight="1">
      <c r="A188" s="53">
        <v>56901</v>
      </c>
      <c r="B188" s="54" t="s">
        <v>362</v>
      </c>
      <c r="C188" s="55">
        <v>0</v>
      </c>
      <c r="D188" s="55">
        <v>1347284.03</v>
      </c>
      <c r="E188" s="55">
        <v>1347284.03</v>
      </c>
      <c r="F188" s="55">
        <v>0</v>
      </c>
      <c r="G188" s="55">
        <v>0</v>
      </c>
      <c r="H188" s="55">
        <v>0</v>
      </c>
      <c r="I188" s="55">
        <v>0</v>
      </c>
      <c r="J188" s="55">
        <v>1347284.03</v>
      </c>
      <c r="K188" s="59">
        <f t="shared" si="2"/>
        <v>0</v>
      </c>
    </row>
    <row r="189" spans="1:11" ht="14.25" customHeight="1">
      <c r="A189" s="53">
        <v>56902</v>
      </c>
      <c r="B189" s="54" t="s">
        <v>332</v>
      </c>
      <c r="C189" s="55">
        <v>0</v>
      </c>
      <c r="D189" s="55">
        <v>0</v>
      </c>
      <c r="E189" s="55">
        <v>0</v>
      </c>
      <c r="F189" s="55">
        <v>0</v>
      </c>
      <c r="G189" s="55">
        <v>0</v>
      </c>
      <c r="H189" s="55">
        <v>0</v>
      </c>
      <c r="I189" s="55">
        <v>0</v>
      </c>
      <c r="J189" s="55">
        <v>0</v>
      </c>
      <c r="K189" s="59">
        <v>0</v>
      </c>
    </row>
    <row r="190" spans="1:11" ht="14.25" customHeight="1">
      <c r="A190" s="53">
        <v>59101</v>
      </c>
      <c r="B190" s="54" t="s">
        <v>333</v>
      </c>
      <c r="C190" s="55">
        <v>0</v>
      </c>
      <c r="D190" s="55">
        <v>3343413.12</v>
      </c>
      <c r="E190" s="55">
        <v>3343413.12</v>
      </c>
      <c r="F190" s="55">
        <v>0</v>
      </c>
      <c r="G190" s="55">
        <v>987787.07</v>
      </c>
      <c r="H190" s="55">
        <v>0</v>
      </c>
      <c r="I190" s="55">
        <v>941592.29999999993</v>
      </c>
      <c r="J190" s="55">
        <v>2355626.0500000003</v>
      </c>
      <c r="K190" s="59">
        <f t="shared" si="2"/>
        <v>29.544272111966823</v>
      </c>
    </row>
    <row r="191" spans="1:11" ht="14.25" customHeight="1">
      <c r="A191" s="53">
        <v>59801</v>
      </c>
      <c r="B191" s="54" t="s">
        <v>363</v>
      </c>
      <c r="C191" s="55">
        <v>0</v>
      </c>
      <c r="D191" s="55">
        <v>29000</v>
      </c>
      <c r="E191" s="55">
        <v>29000</v>
      </c>
      <c r="F191" s="55">
        <v>0</v>
      </c>
      <c r="G191" s="55">
        <v>0</v>
      </c>
      <c r="H191" s="55">
        <v>0</v>
      </c>
      <c r="I191" s="55">
        <v>0</v>
      </c>
      <c r="J191" s="55">
        <v>29000</v>
      </c>
      <c r="K191" s="59">
        <f t="shared" si="2"/>
        <v>0</v>
      </c>
    </row>
    <row r="192" spans="1:11" ht="14.25" customHeight="1">
      <c r="A192" s="182">
        <v>61201</v>
      </c>
      <c r="B192" s="183" t="s">
        <v>334</v>
      </c>
      <c r="C192" s="55">
        <v>86985114</v>
      </c>
      <c r="D192" s="55">
        <v>346785.20999999344</v>
      </c>
      <c r="E192" s="55">
        <v>87331899.209999993</v>
      </c>
      <c r="F192" s="55">
        <v>0</v>
      </c>
      <c r="G192" s="55">
        <v>0</v>
      </c>
      <c r="H192" s="55">
        <v>0</v>
      </c>
      <c r="I192" s="55">
        <v>0</v>
      </c>
      <c r="J192" s="55">
        <v>87331899.209999993</v>
      </c>
      <c r="K192" s="59">
        <f t="shared" si="2"/>
        <v>0</v>
      </c>
    </row>
    <row r="193" spans="1:11" ht="14.25" customHeight="1">
      <c r="A193" s="53">
        <v>61203</v>
      </c>
      <c r="B193" s="54" t="s">
        <v>335</v>
      </c>
      <c r="C193" s="55">
        <v>0</v>
      </c>
      <c r="D193" s="55">
        <v>24821786.079999998</v>
      </c>
      <c r="E193" s="55">
        <v>24821786.079999998</v>
      </c>
      <c r="F193" s="55">
        <v>1306519.03</v>
      </c>
      <c r="G193" s="55">
        <v>7155995.5700000003</v>
      </c>
      <c r="H193" s="55">
        <v>1306519.03</v>
      </c>
      <c r="I193" s="55">
        <v>3432522.4200000004</v>
      </c>
      <c r="J193" s="55">
        <v>16359271.479999997</v>
      </c>
      <c r="K193" s="59">
        <f t="shared" si="2"/>
        <v>34.093092949578754</v>
      </c>
    </row>
    <row r="194" spans="1:11" ht="14.25" customHeight="1">
      <c r="A194" s="53">
        <v>61205</v>
      </c>
      <c r="B194" s="54" t="s">
        <v>336</v>
      </c>
      <c r="C194" s="55">
        <v>0</v>
      </c>
      <c r="D194" s="55">
        <v>283252.94</v>
      </c>
      <c r="E194" s="55">
        <v>283252.94</v>
      </c>
      <c r="F194" s="55">
        <v>0</v>
      </c>
      <c r="G194" s="55">
        <v>0</v>
      </c>
      <c r="H194" s="55">
        <v>0</v>
      </c>
      <c r="I194" s="55">
        <v>0</v>
      </c>
      <c r="J194" s="55">
        <v>283252.94</v>
      </c>
      <c r="K194" s="59">
        <f t="shared" si="2"/>
        <v>0</v>
      </c>
    </row>
    <row r="195" spans="1:11" ht="14.25" customHeight="1">
      <c r="A195" s="53">
        <v>61207</v>
      </c>
      <c r="B195" s="54" t="s">
        <v>337</v>
      </c>
      <c r="C195" s="55">
        <v>0</v>
      </c>
      <c r="D195" s="55">
        <v>236668.31</v>
      </c>
      <c r="E195" s="55">
        <v>236668.31</v>
      </c>
      <c r="F195" s="55">
        <v>0</v>
      </c>
      <c r="G195" s="55">
        <v>213092.47</v>
      </c>
      <c r="H195" s="55">
        <v>0</v>
      </c>
      <c r="I195" s="55">
        <v>0</v>
      </c>
      <c r="J195" s="55">
        <v>23575.839999999997</v>
      </c>
      <c r="K195" s="59">
        <f t="shared" si="2"/>
        <v>90.038446634448022</v>
      </c>
    </row>
    <row r="196" spans="1:11" ht="14.25" customHeight="1">
      <c r="A196" s="53">
        <v>61210</v>
      </c>
      <c r="B196" s="54" t="s">
        <v>338</v>
      </c>
      <c r="C196" s="55">
        <v>0</v>
      </c>
      <c r="D196" s="55">
        <v>44762146.469999999</v>
      </c>
      <c r="E196" s="55">
        <v>44762146.469999999</v>
      </c>
      <c r="F196" s="55">
        <v>174199.4</v>
      </c>
      <c r="G196" s="55">
        <v>22669340.52</v>
      </c>
      <c r="H196" s="55">
        <v>174199.4</v>
      </c>
      <c r="I196" s="55">
        <v>11591026.5</v>
      </c>
      <c r="J196" s="55">
        <v>21918606.550000001</v>
      </c>
      <c r="K196" s="59">
        <f t="shared" si="2"/>
        <v>51.033164674777041</v>
      </c>
    </row>
    <row r="197" spans="1:11" ht="14.25" customHeight="1">
      <c r="A197" s="53">
        <v>61222</v>
      </c>
      <c r="B197" s="54" t="s">
        <v>339</v>
      </c>
      <c r="C197" s="55">
        <v>0</v>
      </c>
      <c r="D197" s="55">
        <v>2357807.6799999997</v>
      </c>
      <c r="E197" s="55">
        <v>2357807.6799999997</v>
      </c>
      <c r="F197" s="55">
        <v>0</v>
      </c>
      <c r="G197" s="55">
        <v>0</v>
      </c>
      <c r="H197" s="55">
        <v>0</v>
      </c>
      <c r="I197" s="55">
        <v>0</v>
      </c>
      <c r="J197" s="55">
        <v>2357807.6799999997</v>
      </c>
      <c r="K197" s="59">
        <f t="shared" si="2"/>
        <v>0</v>
      </c>
    </row>
    <row r="198" spans="1:11" ht="14.25" customHeight="1">
      <c r="A198" s="53">
        <v>61303</v>
      </c>
      <c r="B198" s="54" t="s">
        <v>340</v>
      </c>
      <c r="C198" s="55">
        <v>0</v>
      </c>
      <c r="D198" s="55">
        <v>181974.8</v>
      </c>
      <c r="E198" s="55">
        <v>181974.8</v>
      </c>
      <c r="F198" s="55">
        <v>0</v>
      </c>
      <c r="G198" s="55">
        <v>0</v>
      </c>
      <c r="H198" s="55">
        <v>0</v>
      </c>
      <c r="I198" s="55">
        <v>0</v>
      </c>
      <c r="J198" s="55">
        <v>181974.8</v>
      </c>
      <c r="K198" s="59">
        <f t="shared" si="2"/>
        <v>0</v>
      </c>
    </row>
    <row r="199" spans="1:11" ht="14.25" customHeight="1">
      <c r="A199" s="53">
        <v>62201</v>
      </c>
      <c r="B199" s="54" t="s">
        <v>334</v>
      </c>
      <c r="C199" s="55">
        <v>0</v>
      </c>
      <c r="D199" s="55">
        <v>60427962.059999995</v>
      </c>
      <c r="E199" s="55">
        <v>60427962.059999995</v>
      </c>
      <c r="F199" s="55">
        <v>1051187.79</v>
      </c>
      <c r="G199" s="55">
        <v>33802598.200000003</v>
      </c>
      <c r="H199" s="55">
        <v>-826265.47</v>
      </c>
      <c r="I199" s="55">
        <v>4903432.5100000016</v>
      </c>
      <c r="J199" s="55">
        <v>25574176.069999993</v>
      </c>
      <c r="K199" s="59">
        <f t="shared" si="2"/>
        <v>57.678241664666864</v>
      </c>
    </row>
    <row r="200" spans="1:11" ht="14.25" customHeight="1">
      <c r="A200" s="53">
        <v>62202</v>
      </c>
      <c r="B200" s="54" t="s">
        <v>341</v>
      </c>
      <c r="C200" s="55">
        <v>0</v>
      </c>
      <c r="D200" s="55">
        <v>42372130.219999999</v>
      </c>
      <c r="E200" s="55">
        <v>42372130.219999999</v>
      </c>
      <c r="F200" s="55">
        <v>394059.38</v>
      </c>
      <c r="G200" s="55">
        <v>4336453.7700000005</v>
      </c>
      <c r="H200" s="55">
        <v>201836.65</v>
      </c>
      <c r="I200" s="55">
        <v>2207736.2900000005</v>
      </c>
      <c r="J200" s="55">
        <v>37641617.069999993</v>
      </c>
      <c r="K200" s="59">
        <f t="shared" si="2"/>
        <v>11.164208939788349</v>
      </c>
    </row>
    <row r="201" spans="1:11" ht="14.25" customHeight="1">
      <c r="A201" s="53">
        <v>62203</v>
      </c>
      <c r="B201" s="54" t="s">
        <v>335</v>
      </c>
      <c r="C201" s="55">
        <v>0</v>
      </c>
      <c r="D201" s="55">
        <v>79261561.040000007</v>
      </c>
      <c r="E201" s="55">
        <v>79261561.040000007</v>
      </c>
      <c r="F201" s="55">
        <v>2332968</v>
      </c>
      <c r="G201" s="55">
        <v>20022166.280000001</v>
      </c>
      <c r="H201" s="55">
        <v>-4145170.9699999997</v>
      </c>
      <c r="I201" s="55">
        <v>8723177.7200000007</v>
      </c>
      <c r="J201" s="55">
        <v>56906426.760000005</v>
      </c>
      <c r="K201" s="59">
        <f t="shared" ref="K201:K203" si="3">(F201+G201)/E201*100</f>
        <v>28.204256876442663</v>
      </c>
    </row>
    <row r="202" spans="1:11" ht="14.25" customHeight="1">
      <c r="A202" s="53">
        <v>62207</v>
      </c>
      <c r="B202" s="54" t="s">
        <v>337</v>
      </c>
      <c r="C202" s="55">
        <v>0</v>
      </c>
      <c r="D202" s="55">
        <v>201134</v>
      </c>
      <c r="E202" s="55">
        <v>201134</v>
      </c>
      <c r="F202" s="55">
        <v>0</v>
      </c>
      <c r="G202" s="55">
        <v>0</v>
      </c>
      <c r="H202" s="55">
        <v>0</v>
      </c>
      <c r="I202" s="55">
        <v>0</v>
      </c>
      <c r="J202" s="55">
        <v>201134</v>
      </c>
      <c r="K202" s="59">
        <f t="shared" si="3"/>
        <v>0</v>
      </c>
    </row>
    <row r="203" spans="1:11" ht="14.25" customHeight="1">
      <c r="A203" s="53">
        <v>62210</v>
      </c>
      <c r="B203" s="54" t="s">
        <v>338</v>
      </c>
      <c r="C203" s="55">
        <v>0</v>
      </c>
      <c r="D203" s="55">
        <v>2800000</v>
      </c>
      <c r="E203" s="55">
        <v>2800000</v>
      </c>
      <c r="F203" s="55">
        <v>0</v>
      </c>
      <c r="G203" s="55">
        <v>890463.15</v>
      </c>
      <c r="H203" s="55">
        <v>0</v>
      </c>
      <c r="I203" s="55">
        <v>331333.21999999997</v>
      </c>
      <c r="J203" s="55">
        <v>1909536.85</v>
      </c>
      <c r="K203" s="59">
        <f t="shared" si="3"/>
        <v>31.802255357142855</v>
      </c>
    </row>
    <row r="204" spans="1:11" s="58" customFormat="1">
      <c r="A204" s="56"/>
      <c r="B204" s="20"/>
      <c r="C204" s="57">
        <f t="shared" ref="C204:J204" si="4">SUM(C9:C203)</f>
        <v>3640277797.9999995</v>
      </c>
      <c r="D204" s="57">
        <f t="shared" si="4"/>
        <v>832033020.6099999</v>
      </c>
      <c r="E204" s="57">
        <f t="shared" si="4"/>
        <v>4472310818.6099987</v>
      </c>
      <c r="F204" s="57">
        <f t="shared" si="4"/>
        <v>200903068.13999993</v>
      </c>
      <c r="G204" s="57">
        <f t="shared" si="4"/>
        <v>2498174539.9099998</v>
      </c>
      <c r="H204" s="57">
        <f t="shared" si="4"/>
        <v>128811551.10000001</v>
      </c>
      <c r="I204" s="57">
        <f t="shared" si="4"/>
        <v>989498575.0800004</v>
      </c>
      <c r="J204" s="57">
        <f t="shared" si="4"/>
        <v>1773233210.5600002</v>
      </c>
      <c r="K204" s="60">
        <f>(F204+G204)/E204*100</f>
        <v>60.350850321464854</v>
      </c>
    </row>
    <row r="207" spans="1:11">
      <c r="C207" s="167"/>
    </row>
    <row r="208" spans="1:11">
      <c r="C208" s="167"/>
    </row>
  </sheetData>
  <mergeCells count="5">
    <mergeCell ref="A2:K2"/>
    <mergeCell ref="A3:K3"/>
    <mergeCell ref="A4:K4"/>
    <mergeCell ref="A5:K5"/>
    <mergeCell ref="A6:K6"/>
  </mergeCells>
  <pageMargins left="0.27559055118110237" right="0.27559055118110237" top="0.59055118110236227" bottom="0.47244094488188981" header="0.31496062992125984" footer="0.15748031496062992"/>
  <pageSetup scale="81" fitToHeight="0" orientation="landscape" r:id="rId1"/>
  <drawing r:id="rId2"/>
</worksheet>
</file>

<file path=xl/worksheets/sheet13.xml><?xml version="1.0" encoding="utf-8"?>
<worksheet xmlns="http://schemas.openxmlformats.org/spreadsheetml/2006/main" xmlns:r="http://schemas.openxmlformats.org/officeDocument/2006/relationships">
  <sheetPr>
    <tabColor theme="9" tint="-0.249977111117893"/>
    <pageSetUpPr fitToPage="1"/>
  </sheetPr>
  <dimension ref="A1:I11"/>
  <sheetViews>
    <sheetView workbookViewId="0">
      <pane ySplit="8" topLeftCell="A9" activePane="bottomLeft" state="frozen"/>
      <selection activeCell="J46" sqref="J46"/>
      <selection pane="bottomLeft" activeCell="J46" sqref="J46"/>
    </sheetView>
  </sheetViews>
  <sheetFormatPr baseColWidth="10" defaultRowHeight="12.75"/>
  <cols>
    <col min="1" max="1" width="19.140625" style="49" customWidth="1"/>
    <col min="2" max="9" width="13.7109375" style="49" customWidth="1"/>
    <col min="10" max="16384" width="11.42578125" style="49"/>
  </cols>
  <sheetData>
    <row r="1" spans="1:9" s="94" customFormat="1" ht="15.75">
      <c r="A1" s="495"/>
      <c r="B1" s="495"/>
      <c r="C1" s="495"/>
      <c r="D1" s="495"/>
      <c r="E1" s="495"/>
      <c r="F1" s="495"/>
      <c r="G1" s="495"/>
      <c r="H1" s="495"/>
      <c r="I1" s="93" t="s">
        <v>264</v>
      </c>
    </row>
    <row r="2" spans="1:9" s="92" customFormat="1" ht="15.75">
      <c r="A2" s="570" t="s">
        <v>27</v>
      </c>
      <c r="B2" s="570"/>
      <c r="C2" s="570"/>
      <c r="D2" s="570"/>
      <c r="E2" s="570"/>
      <c r="F2" s="570"/>
      <c r="G2" s="570"/>
      <c r="H2" s="570"/>
      <c r="I2" s="570"/>
    </row>
    <row r="3" spans="1:9" s="94" customFormat="1" ht="15.75">
      <c r="A3" s="570" t="s">
        <v>20</v>
      </c>
      <c r="B3" s="570"/>
      <c r="C3" s="570"/>
      <c r="D3" s="570"/>
      <c r="E3" s="570"/>
      <c r="F3" s="570"/>
      <c r="G3" s="570"/>
      <c r="H3" s="570"/>
      <c r="I3" s="570"/>
    </row>
    <row r="4" spans="1:9" s="94" customFormat="1" ht="15.75">
      <c r="A4" s="570" t="s">
        <v>265</v>
      </c>
      <c r="B4" s="570"/>
      <c r="C4" s="570"/>
      <c r="D4" s="570"/>
      <c r="E4" s="570"/>
      <c r="F4" s="570"/>
      <c r="G4" s="570"/>
      <c r="H4" s="570"/>
      <c r="I4" s="570"/>
    </row>
    <row r="5" spans="1:9" s="94" customFormat="1" ht="15.75">
      <c r="A5" s="570" t="s">
        <v>260</v>
      </c>
      <c r="B5" s="570"/>
      <c r="C5" s="570"/>
      <c r="D5" s="570"/>
      <c r="E5" s="570"/>
      <c r="F5" s="570"/>
      <c r="G5" s="570"/>
      <c r="H5" s="570"/>
      <c r="I5" s="570"/>
    </row>
    <row r="6" spans="1:9" s="94" customFormat="1" ht="15.75">
      <c r="A6" s="570" t="s">
        <v>356</v>
      </c>
      <c r="B6" s="570"/>
      <c r="C6" s="570"/>
      <c r="D6" s="570"/>
      <c r="E6" s="570"/>
      <c r="F6" s="570"/>
      <c r="G6" s="570"/>
      <c r="H6" s="570"/>
      <c r="I6" s="570"/>
    </row>
    <row r="7" spans="1:9" s="150" customFormat="1" ht="15.75">
      <c r="A7" s="148"/>
      <c r="B7" s="149"/>
      <c r="C7" s="149"/>
      <c r="D7" s="149"/>
      <c r="E7" s="149"/>
      <c r="F7" s="149"/>
      <c r="G7" s="149"/>
      <c r="H7" s="149"/>
      <c r="I7" s="93" t="s">
        <v>357</v>
      </c>
    </row>
    <row r="8" spans="1:9" s="20" customFormat="1" ht="38.25">
      <c r="A8" s="494" t="s">
        <v>11</v>
      </c>
      <c r="B8" s="500" t="s">
        <v>65</v>
      </c>
      <c r="C8" s="500" t="s">
        <v>22</v>
      </c>
      <c r="D8" s="500" t="s">
        <v>66</v>
      </c>
      <c r="E8" s="500" t="s">
        <v>364</v>
      </c>
      <c r="F8" s="500" t="s">
        <v>365</v>
      </c>
      <c r="G8" s="174" t="s">
        <v>366</v>
      </c>
      <c r="H8" s="174" t="s">
        <v>351</v>
      </c>
      <c r="I8" s="500" t="s">
        <v>147</v>
      </c>
    </row>
    <row r="9" spans="1:9" ht="25.5" customHeight="1">
      <c r="A9" s="42" t="s">
        <v>150</v>
      </c>
      <c r="B9" s="147">
        <v>3414311225</v>
      </c>
      <c r="C9" s="147">
        <v>530731815.30999988</v>
      </c>
      <c r="D9" s="147">
        <v>3945043040.3099999</v>
      </c>
      <c r="E9" s="147">
        <v>187858000.25</v>
      </c>
      <c r="F9" s="147">
        <v>2378141783.0799999</v>
      </c>
      <c r="G9" s="147">
        <v>126523842.62000002</v>
      </c>
      <c r="H9" s="147">
        <v>939184684.78999996</v>
      </c>
      <c r="I9" s="147">
        <v>1379043256.9799998</v>
      </c>
    </row>
    <row r="10" spans="1:9" ht="25.5" customHeight="1">
      <c r="A10" s="173" t="s">
        <v>151</v>
      </c>
      <c r="B10" s="176">
        <v>225966573</v>
      </c>
      <c r="C10" s="176">
        <v>301301205.30000001</v>
      </c>
      <c r="D10" s="176">
        <v>527267778.30000001</v>
      </c>
      <c r="E10" s="176">
        <v>13045067.890000001</v>
      </c>
      <c r="F10" s="176">
        <v>120032756.83000001</v>
      </c>
      <c r="G10" s="176">
        <v>2287708.4799999995</v>
      </c>
      <c r="H10" s="176">
        <v>50313890.290000021</v>
      </c>
      <c r="I10" s="176">
        <v>394189953.57999992</v>
      </c>
    </row>
    <row r="11" spans="1:9" s="20" customFormat="1" ht="25.5" customHeight="1">
      <c r="A11" s="500" t="s">
        <v>26</v>
      </c>
      <c r="B11" s="47">
        <f t="shared" ref="B11:I11" si="0">SUM(B9:B10)</f>
        <v>3640277798</v>
      </c>
      <c r="C11" s="47">
        <f t="shared" si="0"/>
        <v>832033020.6099999</v>
      </c>
      <c r="D11" s="47">
        <f t="shared" si="0"/>
        <v>4472310818.6099997</v>
      </c>
      <c r="E11" s="47">
        <f t="shared" si="0"/>
        <v>200903068.13999999</v>
      </c>
      <c r="F11" s="47">
        <f>SUM(F9:F10)</f>
        <v>2498174539.9099998</v>
      </c>
      <c r="G11" s="47">
        <f t="shared" si="0"/>
        <v>128811551.10000002</v>
      </c>
      <c r="H11" s="47">
        <f t="shared" si="0"/>
        <v>989498575.07999992</v>
      </c>
      <c r="I11" s="47">
        <f t="shared" si="0"/>
        <v>1773233210.5599997</v>
      </c>
    </row>
  </sheetData>
  <mergeCells count="5">
    <mergeCell ref="A2:I2"/>
    <mergeCell ref="A3:I3"/>
    <mergeCell ref="A4:I4"/>
    <mergeCell ref="A5:I5"/>
    <mergeCell ref="A6:I6"/>
  </mergeCells>
  <printOptions horizontalCentered="1"/>
  <pageMargins left="0.27559055118110237" right="0.27559055118110237" top="0.74803149606299213" bottom="0.74803149606299213"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sheetPr>
    <tabColor theme="9" tint="-0.249977111117893"/>
    <pageSetUpPr fitToPage="1"/>
  </sheetPr>
  <dimension ref="A1:J168"/>
  <sheetViews>
    <sheetView topLeftCell="A97" zoomScaleSheetLayoutView="100" workbookViewId="0">
      <selection activeCell="J46" sqref="J46"/>
    </sheetView>
  </sheetViews>
  <sheetFormatPr baseColWidth="10" defaultRowHeight="12.75"/>
  <cols>
    <col min="1" max="1" width="10.7109375" style="49" customWidth="1"/>
    <col min="2" max="2" width="42.28515625" style="49" customWidth="1"/>
    <col min="3" max="3" width="16.7109375" style="49" customWidth="1"/>
    <col min="4" max="10" width="13.7109375" style="49" customWidth="1"/>
    <col min="11" max="16384" width="11.42578125" style="49"/>
  </cols>
  <sheetData>
    <row r="1" spans="1:10" s="94" customFormat="1" ht="15.75">
      <c r="B1" s="495"/>
      <c r="C1" s="495"/>
      <c r="D1" s="495"/>
      <c r="E1" s="495"/>
      <c r="F1" s="495"/>
      <c r="G1" s="495"/>
      <c r="H1" s="495"/>
      <c r="I1" s="495"/>
      <c r="J1" s="93" t="s">
        <v>311</v>
      </c>
    </row>
    <row r="2" spans="1:10" s="92" customFormat="1" ht="15.75">
      <c r="A2" s="570" t="s">
        <v>27</v>
      </c>
      <c r="B2" s="570"/>
      <c r="C2" s="570"/>
      <c r="D2" s="570"/>
      <c r="E2" s="570"/>
      <c r="F2" s="570"/>
      <c r="G2" s="570"/>
      <c r="H2" s="570"/>
      <c r="I2" s="570"/>
      <c r="J2" s="570"/>
    </row>
    <row r="3" spans="1:10" s="94" customFormat="1" ht="15.75">
      <c r="A3" s="570" t="s">
        <v>20</v>
      </c>
      <c r="B3" s="570"/>
      <c r="C3" s="570"/>
      <c r="D3" s="570"/>
      <c r="E3" s="570"/>
      <c r="F3" s="570"/>
      <c r="G3" s="570"/>
      <c r="H3" s="570"/>
      <c r="I3" s="570"/>
      <c r="J3" s="570"/>
    </row>
    <row r="4" spans="1:10" s="94" customFormat="1" ht="15.75">
      <c r="A4" s="570" t="s">
        <v>154</v>
      </c>
      <c r="B4" s="570"/>
      <c r="C4" s="570"/>
      <c r="D4" s="570"/>
      <c r="E4" s="570"/>
      <c r="F4" s="570"/>
      <c r="G4" s="570"/>
      <c r="H4" s="570"/>
      <c r="I4" s="570"/>
      <c r="J4" s="570"/>
    </row>
    <row r="5" spans="1:10" s="94" customFormat="1" ht="15.75">
      <c r="A5" s="570" t="s">
        <v>260</v>
      </c>
      <c r="B5" s="570"/>
      <c r="C5" s="570"/>
      <c r="D5" s="570"/>
      <c r="E5" s="570"/>
      <c r="F5" s="570"/>
      <c r="G5" s="570"/>
      <c r="H5" s="570"/>
      <c r="I5" s="570"/>
      <c r="J5" s="570"/>
    </row>
    <row r="6" spans="1:10" s="94" customFormat="1" ht="15.75">
      <c r="A6" s="570" t="s">
        <v>356</v>
      </c>
      <c r="B6" s="570"/>
      <c r="C6" s="570"/>
      <c r="D6" s="570"/>
      <c r="E6" s="570"/>
      <c r="F6" s="570"/>
      <c r="G6" s="570"/>
      <c r="H6" s="570"/>
      <c r="I6" s="570"/>
      <c r="J6" s="570"/>
    </row>
    <row r="7" spans="1:10" s="150" customFormat="1" ht="15.75">
      <c r="B7" s="148"/>
      <c r="C7" s="149"/>
      <c r="D7" s="149"/>
      <c r="E7" s="149"/>
      <c r="F7" s="149"/>
      <c r="G7" s="149"/>
      <c r="H7" s="149"/>
      <c r="I7" s="149"/>
      <c r="J7" s="93" t="s">
        <v>357</v>
      </c>
    </row>
    <row r="8" spans="1:10" s="50" customFormat="1" ht="38.25">
      <c r="A8" s="578" t="s">
        <v>262</v>
      </c>
      <c r="B8" s="579"/>
      <c r="C8" s="78" t="s">
        <v>65</v>
      </c>
      <c r="D8" s="78" t="s">
        <v>22</v>
      </c>
      <c r="E8" s="78" t="s">
        <v>354</v>
      </c>
      <c r="F8" s="78" t="s">
        <v>368</v>
      </c>
      <c r="G8" s="78" t="s">
        <v>365</v>
      </c>
      <c r="H8" s="178" t="s">
        <v>369</v>
      </c>
      <c r="I8" s="178" t="s">
        <v>351</v>
      </c>
      <c r="J8" s="78" t="s">
        <v>147</v>
      </c>
    </row>
    <row r="9" spans="1:10">
      <c r="A9" s="82"/>
      <c r="B9" s="80" t="s">
        <v>266</v>
      </c>
      <c r="C9" s="79">
        <v>119622181.5</v>
      </c>
      <c r="D9" s="79">
        <v>9618152.6799999923</v>
      </c>
      <c r="E9" s="79">
        <v>129240334.17999999</v>
      </c>
      <c r="F9" s="79">
        <v>1546884.9899999998</v>
      </c>
      <c r="G9" s="79">
        <v>85127038.609999999</v>
      </c>
      <c r="H9" s="79">
        <v>1235074.4899999998</v>
      </c>
      <c r="I9" s="79">
        <v>31604342.870000005</v>
      </c>
      <c r="J9" s="79">
        <v>42566410.579999998</v>
      </c>
    </row>
    <row r="10" spans="1:10">
      <c r="A10" s="71"/>
      <c r="B10" s="81" t="s">
        <v>267</v>
      </c>
      <c r="C10" s="75">
        <v>5735444.8600000003</v>
      </c>
      <c r="D10" s="75">
        <v>-258071.91999999993</v>
      </c>
      <c r="E10" s="75">
        <v>5477372.9400000004</v>
      </c>
      <c r="F10" s="75">
        <v>11140.72</v>
      </c>
      <c r="G10" s="75">
        <v>3580102.9699999997</v>
      </c>
      <c r="H10" s="75">
        <v>-22213.440000000002</v>
      </c>
      <c r="I10" s="75">
        <v>1443204.46</v>
      </c>
      <c r="J10" s="75">
        <v>1886129.2500000009</v>
      </c>
    </row>
    <row r="11" spans="1:10">
      <c r="A11" s="71"/>
      <c r="B11" s="81" t="s">
        <v>268</v>
      </c>
      <c r="C11" s="75">
        <v>3592329.09</v>
      </c>
      <c r="D11" s="75">
        <v>-318891.79000000004</v>
      </c>
      <c r="E11" s="75">
        <v>3273437.3</v>
      </c>
      <c r="F11" s="75">
        <v>18914.96</v>
      </c>
      <c r="G11" s="75">
        <v>1628914.71</v>
      </c>
      <c r="H11" s="75">
        <v>14914.96</v>
      </c>
      <c r="I11" s="75">
        <v>556190.34999999986</v>
      </c>
      <c r="J11" s="75">
        <v>1625607.63</v>
      </c>
    </row>
    <row r="12" spans="1:10">
      <c r="A12" s="71"/>
      <c r="B12" s="81" t="s">
        <v>269</v>
      </c>
      <c r="C12" s="75">
        <v>29139224.962631866</v>
      </c>
      <c r="D12" s="75">
        <v>7416263.3699999973</v>
      </c>
      <c r="E12" s="75">
        <v>36555488.332631864</v>
      </c>
      <c r="F12" s="75">
        <v>352856.77999999997</v>
      </c>
      <c r="G12" s="75">
        <v>21848416.259999998</v>
      </c>
      <c r="H12" s="75">
        <v>252158.41999999998</v>
      </c>
      <c r="I12" s="75">
        <v>12432606.829999998</v>
      </c>
      <c r="J12" s="75">
        <v>14354215.292631865</v>
      </c>
    </row>
    <row r="13" spans="1:10">
      <c r="A13" s="71"/>
      <c r="B13" s="81" t="s">
        <v>270</v>
      </c>
      <c r="C13" s="75">
        <v>44924305.742588297</v>
      </c>
      <c r="D13" s="75">
        <v>117079001.36999999</v>
      </c>
      <c r="E13" s="75">
        <v>162003307.11258829</v>
      </c>
      <c r="F13" s="75">
        <v>2304229.4</v>
      </c>
      <c r="G13" s="75">
        <v>81514017.86999999</v>
      </c>
      <c r="H13" s="75">
        <v>1169535.8999999999</v>
      </c>
      <c r="I13" s="75">
        <v>36690338.249999985</v>
      </c>
      <c r="J13" s="75">
        <v>78185059.842588291</v>
      </c>
    </row>
    <row r="14" spans="1:10">
      <c r="A14" s="71"/>
      <c r="B14" s="81" t="s">
        <v>271</v>
      </c>
      <c r="C14" s="75">
        <v>9670815.6271194313</v>
      </c>
      <c r="D14" s="75">
        <v>-102515.70999999903</v>
      </c>
      <c r="E14" s="75">
        <v>9568299.9171194322</v>
      </c>
      <c r="F14" s="75">
        <v>8919.6</v>
      </c>
      <c r="G14" s="75">
        <v>6565492.5300000003</v>
      </c>
      <c r="H14" s="75">
        <v>-93898.48</v>
      </c>
      <c r="I14" s="75">
        <v>2848855.41</v>
      </c>
      <c r="J14" s="75">
        <v>2993887.7871194324</v>
      </c>
    </row>
    <row r="15" spans="1:10">
      <c r="A15" s="169"/>
      <c r="B15" s="177" t="s">
        <v>272</v>
      </c>
      <c r="C15" s="168">
        <v>191055704.22</v>
      </c>
      <c r="D15" s="168">
        <v>-789185.25</v>
      </c>
      <c r="E15" s="168">
        <v>190266518.97</v>
      </c>
      <c r="F15" s="168">
        <v>88992.93</v>
      </c>
      <c r="G15" s="168">
        <v>18777789.509999998</v>
      </c>
      <c r="H15" s="168">
        <v>-99287.44</v>
      </c>
      <c r="I15" s="168">
        <v>8583894.7499999981</v>
      </c>
      <c r="J15" s="168">
        <v>171399736.53</v>
      </c>
    </row>
    <row r="16" spans="1:10">
      <c r="A16" s="71"/>
      <c r="B16" s="81" t="s">
        <v>273</v>
      </c>
      <c r="C16" s="75">
        <v>82959110.090116397</v>
      </c>
      <c r="D16" s="75">
        <v>-1161762.6899999976</v>
      </c>
      <c r="E16" s="75">
        <v>81797347.400116399</v>
      </c>
      <c r="F16" s="75">
        <v>375013.54000000004</v>
      </c>
      <c r="G16" s="75">
        <v>56060053.049999997</v>
      </c>
      <c r="H16" s="75">
        <v>-298740.63</v>
      </c>
      <c r="I16" s="75">
        <v>-2914286.9623158947</v>
      </c>
      <c r="J16" s="75">
        <v>25362280.810116395</v>
      </c>
    </row>
    <row r="17" spans="1:10">
      <c r="A17" s="71"/>
      <c r="B17" s="81" t="s">
        <v>274</v>
      </c>
      <c r="C17" s="75">
        <v>44537183.486705467</v>
      </c>
      <c r="D17" s="75">
        <v>-34965550.509999998</v>
      </c>
      <c r="E17" s="75">
        <v>9571632.9767054673</v>
      </c>
      <c r="F17" s="75">
        <v>7135</v>
      </c>
      <c r="G17" s="75">
        <v>6226207.1800000006</v>
      </c>
      <c r="H17" s="75">
        <v>-67236.039999999994</v>
      </c>
      <c r="I17" s="75">
        <v>2331009.040000001</v>
      </c>
      <c r="J17" s="75">
        <v>3338290.7967054667</v>
      </c>
    </row>
    <row r="18" spans="1:10" ht="25.5">
      <c r="A18" s="71"/>
      <c r="B18" s="81" t="s">
        <v>275</v>
      </c>
      <c r="C18" s="75">
        <v>50440263.57</v>
      </c>
      <c r="D18" s="75">
        <v>5500600.4399999976</v>
      </c>
      <c r="E18" s="75">
        <v>55940864.009999998</v>
      </c>
      <c r="F18" s="75">
        <v>254203.7</v>
      </c>
      <c r="G18" s="75">
        <v>35120202.920000002</v>
      </c>
      <c r="H18" s="75">
        <v>-141306.25</v>
      </c>
      <c r="I18" s="75">
        <v>12064104.460000001</v>
      </c>
      <c r="J18" s="75">
        <v>20566457.389999993</v>
      </c>
    </row>
    <row r="19" spans="1:10">
      <c r="A19" s="71"/>
      <c r="B19" s="81" t="s">
        <v>276</v>
      </c>
      <c r="C19" s="75">
        <v>5404515.4299999997</v>
      </c>
      <c r="D19" s="75">
        <v>-278249.55999999959</v>
      </c>
      <c r="E19" s="75">
        <v>5126265.87</v>
      </c>
      <c r="F19" s="75">
        <v>2939.8</v>
      </c>
      <c r="G19" s="75">
        <v>3528803.58</v>
      </c>
      <c r="H19" s="75">
        <v>-46107.159999999996</v>
      </c>
      <c r="I19" s="75">
        <v>1258607.8399999999</v>
      </c>
      <c r="J19" s="75">
        <v>1594522.4900000002</v>
      </c>
    </row>
    <row r="20" spans="1:10">
      <c r="A20" s="71"/>
      <c r="B20" s="81" t="s">
        <v>277</v>
      </c>
      <c r="C20" s="75">
        <v>69370240.980000004</v>
      </c>
      <c r="D20" s="75">
        <v>-17338720.24000001</v>
      </c>
      <c r="E20" s="75">
        <v>52031520.739999995</v>
      </c>
      <c r="F20" s="75">
        <v>295936.8</v>
      </c>
      <c r="G20" s="75">
        <v>29616128.84</v>
      </c>
      <c r="H20" s="75">
        <v>160145.15</v>
      </c>
      <c r="I20" s="75">
        <v>10798239.689999998</v>
      </c>
      <c r="J20" s="75">
        <v>22119455.099999998</v>
      </c>
    </row>
    <row r="21" spans="1:10">
      <c r="A21" s="71"/>
      <c r="B21" s="81" t="s">
        <v>278</v>
      </c>
      <c r="C21" s="75">
        <v>602592281.2760179</v>
      </c>
      <c r="D21" s="75">
        <v>116169861.75999999</v>
      </c>
      <c r="E21" s="75">
        <v>718762143.03601789</v>
      </c>
      <c r="F21" s="75">
        <v>17393260.990000002</v>
      </c>
      <c r="G21" s="75">
        <v>467652891.21000004</v>
      </c>
      <c r="H21" s="75">
        <v>14564026.540000003</v>
      </c>
      <c r="I21" s="75">
        <v>304398788.04773569</v>
      </c>
      <c r="J21" s="75">
        <v>233715990.83601785</v>
      </c>
    </row>
    <row r="22" spans="1:10">
      <c r="A22" s="71"/>
      <c r="B22" s="81" t="s">
        <v>279</v>
      </c>
      <c r="C22" s="75">
        <v>357806910.6830585</v>
      </c>
      <c r="D22" s="75">
        <v>117288070.03999996</v>
      </c>
      <c r="E22" s="75">
        <v>475094980.72305846</v>
      </c>
      <c r="F22" s="75">
        <v>17547309.530000001</v>
      </c>
      <c r="G22" s="75">
        <v>295185527.88999999</v>
      </c>
      <c r="H22" s="75">
        <v>10157093.810000002</v>
      </c>
      <c r="I22" s="75">
        <v>200570074.91999996</v>
      </c>
      <c r="J22" s="75">
        <v>162362143.30305851</v>
      </c>
    </row>
    <row r="23" spans="1:10">
      <c r="A23" s="71"/>
      <c r="B23" s="81" t="s">
        <v>280</v>
      </c>
      <c r="C23" s="75">
        <v>53151105.164691232</v>
      </c>
      <c r="D23" s="75">
        <v>3172034.1199999973</v>
      </c>
      <c r="E23" s="75">
        <v>56323139.284691229</v>
      </c>
      <c r="F23" s="75">
        <v>143280.83000000002</v>
      </c>
      <c r="G23" s="75">
        <v>32346169.48</v>
      </c>
      <c r="H23" s="75">
        <v>-247884.45999999996</v>
      </c>
      <c r="I23" s="75">
        <v>18316520.640000001</v>
      </c>
      <c r="J23" s="75">
        <v>23833688.974691231</v>
      </c>
    </row>
    <row r="24" spans="1:10">
      <c r="A24" s="71"/>
      <c r="B24" s="81" t="s">
        <v>281</v>
      </c>
      <c r="C24" s="75">
        <v>2289808.31</v>
      </c>
      <c r="D24" s="75">
        <v>1938180.8299999996</v>
      </c>
      <c r="E24" s="75">
        <v>4227989.1399999997</v>
      </c>
      <c r="F24" s="75">
        <v>31169.200000000001</v>
      </c>
      <c r="G24" s="75">
        <v>2237228.16</v>
      </c>
      <c r="H24" s="75">
        <v>-178625.55</v>
      </c>
      <c r="I24" s="75">
        <v>1513734.3400000003</v>
      </c>
      <c r="J24" s="75">
        <v>1959591.7799999993</v>
      </c>
    </row>
    <row r="25" spans="1:10">
      <c r="A25" s="71"/>
      <c r="B25" s="81" t="s">
        <v>282</v>
      </c>
      <c r="C25" s="75">
        <v>6725125.6899999995</v>
      </c>
      <c r="D25" s="75">
        <v>382761.39999999944</v>
      </c>
      <c r="E25" s="75">
        <v>7107887.0899999989</v>
      </c>
      <c r="F25" s="75">
        <v>50123.6</v>
      </c>
      <c r="G25" s="75">
        <v>4409228.8499999996</v>
      </c>
      <c r="H25" s="75">
        <v>-91749.040000000008</v>
      </c>
      <c r="I25" s="75">
        <v>1756249.21</v>
      </c>
      <c r="J25" s="75">
        <v>2648534.6399999997</v>
      </c>
    </row>
    <row r="26" spans="1:10">
      <c r="A26" s="71"/>
      <c r="B26" s="81" t="s">
        <v>283</v>
      </c>
      <c r="C26" s="75">
        <v>72825045.252186224</v>
      </c>
      <c r="D26" s="75">
        <v>10427370.589999989</v>
      </c>
      <c r="E26" s="75">
        <v>83252415.842186213</v>
      </c>
      <c r="F26" s="75">
        <v>4406127.71</v>
      </c>
      <c r="G26" s="75">
        <v>53398839.079999998</v>
      </c>
      <c r="H26" s="75">
        <v>2351984.67</v>
      </c>
      <c r="I26" s="75">
        <v>23240308.569999997</v>
      </c>
      <c r="J26" s="75">
        <v>25447449.052186221</v>
      </c>
    </row>
    <row r="27" spans="1:10">
      <c r="A27" s="71"/>
      <c r="B27" s="81" t="s">
        <v>284</v>
      </c>
      <c r="C27" s="75">
        <v>27431702.691018432</v>
      </c>
      <c r="D27" s="75">
        <v>2991739.8299999982</v>
      </c>
      <c r="E27" s="75">
        <v>30423442.521018431</v>
      </c>
      <c r="F27" s="75">
        <v>836617.40999999992</v>
      </c>
      <c r="G27" s="75">
        <v>20848361.77</v>
      </c>
      <c r="H27" s="75">
        <v>614300.14999999991</v>
      </c>
      <c r="I27" s="75">
        <v>12400723.220000001</v>
      </c>
      <c r="J27" s="75">
        <v>8738463.3410184309</v>
      </c>
    </row>
    <row r="28" spans="1:10">
      <c r="A28" s="71"/>
      <c r="B28" s="81" t="s">
        <v>285</v>
      </c>
      <c r="C28" s="75">
        <v>244780624.06</v>
      </c>
      <c r="D28" s="75">
        <v>43720660.360000014</v>
      </c>
      <c r="E28" s="75">
        <v>288501284.42000002</v>
      </c>
      <c r="F28" s="75">
        <v>8868889.1199999992</v>
      </c>
      <c r="G28" s="75">
        <v>169700622.41999999</v>
      </c>
      <c r="H28" s="75">
        <v>4282102.2299999995</v>
      </c>
      <c r="I28" s="75">
        <v>68541228.729999974</v>
      </c>
      <c r="J28" s="75">
        <v>109931772.88000003</v>
      </c>
    </row>
    <row r="29" spans="1:10">
      <c r="A29" s="71"/>
      <c r="B29" s="81" t="s">
        <v>286</v>
      </c>
      <c r="C29" s="75">
        <v>64931445.467892021</v>
      </c>
      <c r="D29" s="75">
        <v>67469304.270000011</v>
      </c>
      <c r="E29" s="75">
        <v>132400749.73789203</v>
      </c>
      <c r="F29" s="75">
        <v>9917132.3900000006</v>
      </c>
      <c r="G29" s="75">
        <v>66047675.739999995</v>
      </c>
      <c r="H29" s="75">
        <v>7830239.1500000004</v>
      </c>
      <c r="I29" s="75">
        <v>23142504.648452163</v>
      </c>
      <c r="J29" s="75">
        <v>56435941.607892036</v>
      </c>
    </row>
    <row r="30" spans="1:10">
      <c r="A30" s="71"/>
      <c r="B30" s="81" t="s">
        <v>287</v>
      </c>
      <c r="C30" s="75">
        <v>51313078.437636591</v>
      </c>
      <c r="D30" s="75">
        <v>14179800.81000001</v>
      </c>
      <c r="E30" s="75">
        <v>65492879.247636601</v>
      </c>
      <c r="F30" s="75">
        <v>3083924.87</v>
      </c>
      <c r="G30" s="75">
        <v>40926081.119999997</v>
      </c>
      <c r="H30" s="75">
        <v>2688395.0100000002</v>
      </c>
      <c r="I30" s="75">
        <v>17147777.689999994</v>
      </c>
      <c r="J30" s="75">
        <v>21482873.257636607</v>
      </c>
    </row>
    <row r="31" spans="1:10">
      <c r="A31" s="71"/>
      <c r="B31" s="81" t="s">
        <v>288</v>
      </c>
      <c r="C31" s="75">
        <v>9598550.6347520202</v>
      </c>
      <c r="D31" s="75">
        <v>7918965.5099999979</v>
      </c>
      <c r="E31" s="75">
        <v>17517516.144752018</v>
      </c>
      <c r="F31" s="75">
        <v>1895740.14</v>
      </c>
      <c r="G31" s="75">
        <v>5026586.9400000004</v>
      </c>
      <c r="H31" s="75">
        <v>1352604.31</v>
      </c>
      <c r="I31" s="75">
        <v>2380263.4700000007</v>
      </c>
      <c r="J31" s="75">
        <v>10595189.064752016</v>
      </c>
    </row>
    <row r="32" spans="1:10">
      <c r="A32" s="71"/>
      <c r="B32" s="81" t="s">
        <v>289</v>
      </c>
      <c r="C32" s="75">
        <v>9075589.8135855161</v>
      </c>
      <c r="D32" s="75">
        <v>-1388107.3100000015</v>
      </c>
      <c r="E32" s="75">
        <v>7687482.5035855146</v>
      </c>
      <c r="F32" s="75">
        <v>32150.99</v>
      </c>
      <c r="G32" s="75">
        <v>4872825.46</v>
      </c>
      <c r="H32" s="75">
        <v>-79549.939999999988</v>
      </c>
      <c r="I32" s="75">
        <v>3119992.59</v>
      </c>
      <c r="J32" s="75">
        <v>2782506.0535855144</v>
      </c>
    </row>
    <row r="33" spans="1:10">
      <c r="A33" s="71"/>
      <c r="B33" s="81" t="s">
        <v>290</v>
      </c>
      <c r="C33" s="75">
        <v>1910987.22</v>
      </c>
      <c r="D33" s="75">
        <v>102761.44999999995</v>
      </c>
      <c r="E33" s="75">
        <v>2013748.67</v>
      </c>
      <c r="F33" s="75">
        <v>8665.2000000000007</v>
      </c>
      <c r="G33" s="75">
        <v>1337099.3700000001</v>
      </c>
      <c r="H33" s="75">
        <v>-39785.679999999993</v>
      </c>
      <c r="I33" s="75">
        <v>590272.62000000011</v>
      </c>
      <c r="J33" s="75">
        <v>667984.09999999986</v>
      </c>
    </row>
    <row r="34" spans="1:10">
      <c r="A34" s="71"/>
      <c r="B34" s="81" t="s">
        <v>291</v>
      </c>
      <c r="C34" s="75">
        <v>7223431.6299999999</v>
      </c>
      <c r="D34" s="75">
        <v>3917945.3199999994</v>
      </c>
      <c r="E34" s="75">
        <v>11141376.949999999</v>
      </c>
      <c r="F34" s="75">
        <v>504110.79</v>
      </c>
      <c r="G34" s="75">
        <v>4213949.6300000008</v>
      </c>
      <c r="H34" s="75">
        <v>390874.35</v>
      </c>
      <c r="I34" s="75">
        <v>1798781.7600000007</v>
      </c>
      <c r="J34" s="75">
        <v>6423316.5299999993</v>
      </c>
    </row>
    <row r="35" spans="1:10">
      <c r="A35" s="71"/>
      <c r="B35" s="81" t="s">
        <v>292</v>
      </c>
      <c r="C35" s="75">
        <v>262405293.88</v>
      </c>
      <c r="D35" s="75">
        <v>33110733.900000036</v>
      </c>
      <c r="E35" s="75">
        <v>295516027.78000003</v>
      </c>
      <c r="F35" s="75">
        <v>22537303.670000002</v>
      </c>
      <c r="G35" s="75">
        <v>166367529.01000002</v>
      </c>
      <c r="H35" s="75">
        <v>13595798.760000002</v>
      </c>
      <c r="I35" s="75">
        <v>-19095020.417544931</v>
      </c>
      <c r="J35" s="75">
        <v>106611195.09999999</v>
      </c>
    </row>
    <row r="36" spans="1:10">
      <c r="A36" s="71"/>
      <c r="B36" s="81" t="s">
        <v>293</v>
      </c>
      <c r="C36" s="75">
        <v>54324259.909999996</v>
      </c>
      <c r="D36" s="75">
        <v>9628626.640000008</v>
      </c>
      <c r="E36" s="75">
        <v>63952886.550000004</v>
      </c>
      <c r="F36" s="75">
        <v>3417334.83</v>
      </c>
      <c r="G36" s="75">
        <v>40128803.5</v>
      </c>
      <c r="H36" s="75">
        <v>2766069.84</v>
      </c>
      <c r="I36" s="75">
        <v>13587856.91</v>
      </c>
      <c r="J36" s="75">
        <v>20406748.220000006</v>
      </c>
    </row>
    <row r="37" spans="1:10">
      <c r="A37" s="71"/>
      <c r="B37" s="81" t="s">
        <v>294</v>
      </c>
      <c r="C37" s="75">
        <v>27260751.93</v>
      </c>
      <c r="D37" s="75">
        <v>3124563.870000001</v>
      </c>
      <c r="E37" s="75">
        <v>30385315.800000001</v>
      </c>
      <c r="F37" s="75">
        <v>1231394.8599999999</v>
      </c>
      <c r="G37" s="75">
        <v>18076242.620000001</v>
      </c>
      <c r="H37" s="75">
        <v>868288.20999999985</v>
      </c>
      <c r="I37" s="75">
        <v>5982881.8400000017</v>
      </c>
      <c r="J37" s="75">
        <v>11077678.32</v>
      </c>
    </row>
    <row r="38" spans="1:10">
      <c r="A38" s="71"/>
      <c r="B38" s="81" t="s">
        <v>295</v>
      </c>
      <c r="C38" s="75">
        <v>22847291.350000001</v>
      </c>
      <c r="D38" s="75">
        <v>24588619.229999997</v>
      </c>
      <c r="E38" s="75">
        <v>47435910.579999998</v>
      </c>
      <c r="F38" s="75">
        <v>3093535.9899999998</v>
      </c>
      <c r="G38" s="75">
        <v>19630480.91</v>
      </c>
      <c r="H38" s="75">
        <v>1934171.2299999997</v>
      </c>
      <c r="I38" s="75">
        <v>6485633.2300000004</v>
      </c>
      <c r="J38" s="75">
        <v>24711893.679999996</v>
      </c>
    </row>
    <row r="39" spans="1:10">
      <c r="A39" s="71"/>
      <c r="B39" s="81" t="s">
        <v>296</v>
      </c>
      <c r="C39" s="75">
        <v>73007524.209999993</v>
      </c>
      <c r="D39" s="75">
        <v>5801780.700000003</v>
      </c>
      <c r="E39" s="75">
        <v>78809304.909999996</v>
      </c>
      <c r="F39" s="75">
        <v>9402418.1400000006</v>
      </c>
      <c r="G39" s="75">
        <v>35847653.780000001</v>
      </c>
      <c r="H39" s="75">
        <v>6340209.3500000006</v>
      </c>
      <c r="I39" s="75">
        <v>13832774.98</v>
      </c>
      <c r="J39" s="75">
        <v>33559232.989999995</v>
      </c>
    </row>
    <row r="40" spans="1:10">
      <c r="A40" s="71"/>
      <c r="B40" s="81" t="s">
        <v>297</v>
      </c>
      <c r="C40" s="75">
        <v>54500628.489999995</v>
      </c>
      <c r="D40" s="75">
        <v>30284822.719999999</v>
      </c>
      <c r="E40" s="75">
        <v>84785451.209999993</v>
      </c>
      <c r="F40" s="75">
        <v>6395524.8300000001</v>
      </c>
      <c r="G40" s="75">
        <v>46998061.379999995</v>
      </c>
      <c r="H40" s="75">
        <v>4697343.58</v>
      </c>
      <c r="I40" s="75">
        <v>18894958.689999994</v>
      </c>
      <c r="J40" s="75">
        <v>31391865</v>
      </c>
    </row>
    <row r="41" spans="1:10">
      <c r="A41" s="71"/>
      <c r="B41" s="81" t="s">
        <v>298</v>
      </c>
      <c r="C41" s="75">
        <v>83215765.469999999</v>
      </c>
      <c r="D41" s="75">
        <v>10426744.739999995</v>
      </c>
      <c r="E41" s="75">
        <v>93642510.209999993</v>
      </c>
      <c r="F41" s="75">
        <v>8820915.5700000003</v>
      </c>
      <c r="G41" s="75">
        <v>52142834.999999993</v>
      </c>
      <c r="H41" s="75">
        <v>6463043.5800000001</v>
      </c>
      <c r="I41" s="75">
        <v>18678873.870000001</v>
      </c>
      <c r="J41" s="75">
        <v>32678759.639999993</v>
      </c>
    </row>
    <row r="42" spans="1:10">
      <c r="A42" s="71"/>
      <c r="B42" s="81" t="s">
        <v>299</v>
      </c>
      <c r="C42" s="75">
        <v>39510585.939999998</v>
      </c>
      <c r="D42" s="75">
        <v>18820437.710000001</v>
      </c>
      <c r="E42" s="75">
        <v>58331023.649999999</v>
      </c>
      <c r="F42" s="75">
        <v>4475195.79</v>
      </c>
      <c r="G42" s="75">
        <v>26404159.5</v>
      </c>
      <c r="H42" s="75">
        <v>3366308.6</v>
      </c>
      <c r="I42" s="75">
        <v>8519912.1400000006</v>
      </c>
      <c r="J42" s="75">
        <v>27451668.359999999</v>
      </c>
    </row>
    <row r="43" spans="1:10">
      <c r="A43" s="71"/>
      <c r="B43" s="81" t="s">
        <v>300</v>
      </c>
      <c r="C43" s="75">
        <v>75116750.659999996</v>
      </c>
      <c r="D43" s="75">
        <v>15093492.220000014</v>
      </c>
      <c r="E43" s="75">
        <v>90210242.88000001</v>
      </c>
      <c r="F43" s="75">
        <v>13111995.630000001</v>
      </c>
      <c r="G43" s="75">
        <v>35345935.659999996</v>
      </c>
      <c r="H43" s="75">
        <v>8819421.4800000004</v>
      </c>
      <c r="I43" s="75">
        <v>13524658.759999994</v>
      </c>
      <c r="J43" s="75">
        <v>41752311.590000018</v>
      </c>
    </row>
    <row r="44" spans="1:10">
      <c r="A44" s="71"/>
      <c r="B44" s="81" t="s">
        <v>301</v>
      </c>
      <c r="C44" s="75">
        <v>85675181.650000006</v>
      </c>
      <c r="D44" s="75">
        <v>19602690.700000003</v>
      </c>
      <c r="E44" s="75">
        <v>105277872.35000001</v>
      </c>
      <c r="F44" s="75">
        <v>2398164.0999999996</v>
      </c>
      <c r="G44" s="75">
        <v>61883080.870000005</v>
      </c>
      <c r="H44" s="75">
        <v>756119.0699999996</v>
      </c>
      <c r="I44" s="75">
        <v>23882278.120000005</v>
      </c>
      <c r="J44" s="75">
        <v>40996627.38000001</v>
      </c>
    </row>
    <row r="45" spans="1:10">
      <c r="A45" s="71"/>
      <c r="B45" s="81" t="s">
        <v>302</v>
      </c>
      <c r="C45" s="75">
        <v>34740348.909999996</v>
      </c>
      <c r="D45" s="75">
        <v>27868274.550000004</v>
      </c>
      <c r="E45" s="75">
        <v>62608623.460000001</v>
      </c>
      <c r="F45" s="75">
        <v>1523276.85</v>
      </c>
      <c r="G45" s="75">
        <v>24921264.169999994</v>
      </c>
      <c r="H45" s="75">
        <v>753236.3</v>
      </c>
      <c r="I45" s="75">
        <v>8945746.3199999947</v>
      </c>
      <c r="J45" s="75">
        <v>36164082.440000005</v>
      </c>
    </row>
    <row r="46" spans="1:10">
      <c r="A46" s="71"/>
      <c r="B46" s="81" t="s">
        <v>303</v>
      </c>
      <c r="C46" s="75">
        <v>45673986.350000001</v>
      </c>
      <c r="D46" s="75">
        <v>41270315.93</v>
      </c>
      <c r="E46" s="75">
        <v>86944302.280000001</v>
      </c>
      <c r="F46" s="75">
        <v>2239921.9</v>
      </c>
      <c r="G46" s="75">
        <v>54965854.919999987</v>
      </c>
      <c r="H46" s="75">
        <v>-398062.35000000009</v>
      </c>
      <c r="I46" s="75">
        <v>13677508.295756355</v>
      </c>
      <c r="J46" s="75">
        <v>29738525.460000008</v>
      </c>
    </row>
    <row r="47" spans="1:10">
      <c r="A47" s="71"/>
      <c r="B47" s="81" t="s">
        <v>304</v>
      </c>
      <c r="C47" s="75">
        <v>55747765.93</v>
      </c>
      <c r="D47" s="75">
        <v>9258640.0000000075</v>
      </c>
      <c r="E47" s="75">
        <v>65006405.930000007</v>
      </c>
      <c r="F47" s="75">
        <v>2838505.56</v>
      </c>
      <c r="G47" s="75">
        <v>37779113.799999997</v>
      </c>
      <c r="H47" s="75">
        <v>1789883.36</v>
      </c>
      <c r="I47" s="75">
        <v>13866483.559999999</v>
      </c>
      <c r="J47" s="75">
        <v>24388786.570000008</v>
      </c>
    </row>
    <row r="48" spans="1:10">
      <c r="A48" s="71"/>
      <c r="B48" s="81" t="s">
        <v>305</v>
      </c>
      <c r="C48" s="75">
        <v>160684144.99000001</v>
      </c>
      <c r="D48" s="75">
        <v>19030248.770000011</v>
      </c>
      <c r="E48" s="75">
        <v>179714393.76000002</v>
      </c>
      <c r="F48" s="75">
        <v>15097702.77</v>
      </c>
      <c r="G48" s="75">
        <v>94795797.879999995</v>
      </c>
      <c r="H48" s="75">
        <v>9995120.1099999994</v>
      </c>
      <c r="I48" s="75">
        <v>36009495.889999993</v>
      </c>
      <c r="J48" s="75">
        <v>69820893.110000014</v>
      </c>
    </row>
    <row r="49" spans="1:10">
      <c r="A49" s="71"/>
      <c r="B49" s="81" t="s">
        <v>306</v>
      </c>
      <c r="C49" s="75">
        <v>83536846</v>
      </c>
      <c r="D49" s="75">
        <v>13667795.959999993</v>
      </c>
      <c r="E49" s="75">
        <v>97204641.959999993</v>
      </c>
      <c r="F49" s="75">
        <v>5771275.1200000001</v>
      </c>
      <c r="G49" s="75">
        <v>54427441.850000001</v>
      </c>
      <c r="H49" s="75">
        <v>3626688.2600000002</v>
      </c>
      <c r="I49" s="75">
        <v>18940921.180000007</v>
      </c>
      <c r="J49" s="75">
        <v>37005924.989999987</v>
      </c>
    </row>
    <row r="50" spans="1:10">
      <c r="A50" s="71"/>
      <c r="B50" s="81" t="s">
        <v>307</v>
      </c>
      <c r="C50" s="75">
        <v>146626264.02000001</v>
      </c>
      <c r="D50" s="75">
        <v>28095677.349999994</v>
      </c>
      <c r="E50" s="75">
        <v>174721941.37</v>
      </c>
      <c r="F50" s="75">
        <v>18928076.629999999</v>
      </c>
      <c r="G50" s="75">
        <v>91507045.980000019</v>
      </c>
      <c r="H50" s="75">
        <v>11440054.789999999</v>
      </c>
      <c r="I50" s="75">
        <v>-35674654.591822654</v>
      </c>
      <c r="J50" s="75">
        <v>64286818.75999999</v>
      </c>
    </row>
    <row r="51" spans="1:10">
      <c r="A51" s="71"/>
      <c r="B51" s="81" t="s">
        <v>308</v>
      </c>
      <c r="C51" s="75">
        <v>70513730.890000001</v>
      </c>
      <c r="D51" s="75">
        <v>36410718.319999993</v>
      </c>
      <c r="E51" s="75">
        <v>106924449.20999999</v>
      </c>
      <c r="F51" s="75">
        <v>3923206.69</v>
      </c>
      <c r="G51" s="75">
        <v>55097693.219999999</v>
      </c>
      <c r="H51" s="75">
        <v>2156207.88</v>
      </c>
      <c r="I51" s="75">
        <v>20452559.82</v>
      </c>
      <c r="J51" s="75">
        <v>47903549.299999997</v>
      </c>
    </row>
    <row r="52" spans="1:10">
      <c r="A52" s="71"/>
      <c r="B52" s="81" t="s">
        <v>309</v>
      </c>
      <c r="C52" s="75">
        <v>38015771.150000006</v>
      </c>
      <c r="D52" s="75">
        <v>5625089.8399999961</v>
      </c>
      <c r="E52" s="75">
        <v>43640860.990000002</v>
      </c>
      <c r="F52" s="75">
        <v>2303156.4300000002</v>
      </c>
      <c r="G52" s="75">
        <v>27338922.850000001</v>
      </c>
      <c r="H52" s="75">
        <v>1625794.7600000002</v>
      </c>
      <c r="I52" s="75">
        <v>-994056.23026074469</v>
      </c>
      <c r="J52" s="75">
        <v>13998781.710000001</v>
      </c>
    </row>
    <row r="53" spans="1:10">
      <c r="A53" s="71"/>
      <c r="B53" s="81" t="s">
        <v>310</v>
      </c>
      <c r="C53" s="75">
        <v>58767900.379999995</v>
      </c>
      <c r="D53" s="75">
        <v>7631328.2900000066</v>
      </c>
      <c r="E53" s="75">
        <v>66399228.670000002</v>
      </c>
      <c r="F53" s="75">
        <v>3408491.79</v>
      </c>
      <c r="G53" s="75">
        <v>36720367.630000003</v>
      </c>
      <c r="H53" s="75">
        <v>2558789.2599999998</v>
      </c>
      <c r="I53" s="75">
        <v>13365435.039999999</v>
      </c>
      <c r="J53" s="75">
        <v>26270369.25</v>
      </c>
    </row>
    <row r="54" spans="1:10">
      <c r="A54" s="581" t="s">
        <v>26</v>
      </c>
      <c r="B54" s="581"/>
      <c r="C54" s="66">
        <f>SUM(C9:C53)</f>
        <v>3640277797.9999986</v>
      </c>
      <c r="D54" s="66">
        <f t="shared" ref="D54:J54" si="0">SUM(D9:D53)</f>
        <v>832033020.61000001</v>
      </c>
      <c r="E54" s="66">
        <f t="shared" si="0"/>
        <v>4472310818.6100006</v>
      </c>
      <c r="F54" s="66">
        <f t="shared" si="0"/>
        <v>200903068.14000002</v>
      </c>
      <c r="G54" s="66">
        <f t="shared" si="0"/>
        <v>2498174539.6799998</v>
      </c>
      <c r="H54" s="66">
        <f t="shared" si="0"/>
        <v>128811551.09999999</v>
      </c>
      <c r="I54" s="66">
        <f t="shared" si="0"/>
        <v>989498574.85000014</v>
      </c>
      <c r="J54" s="66">
        <f t="shared" si="0"/>
        <v>1773233210.7899997</v>
      </c>
    </row>
    <row r="55" spans="1:10">
      <c r="A55" s="582"/>
      <c r="B55" s="582"/>
      <c r="C55" s="582"/>
      <c r="D55" s="582"/>
      <c r="E55" s="582"/>
      <c r="F55" s="582"/>
      <c r="G55" s="582"/>
      <c r="H55" s="582"/>
      <c r="I55" s="582"/>
      <c r="J55" s="582"/>
    </row>
    <row r="56" spans="1:10">
      <c r="A56" s="498"/>
      <c r="B56" s="498"/>
      <c r="C56" s="498"/>
      <c r="D56" s="498"/>
      <c r="E56" s="498"/>
      <c r="F56" s="498"/>
      <c r="G56" s="498"/>
      <c r="H56" s="498"/>
      <c r="I56" s="498"/>
      <c r="J56" s="498"/>
    </row>
    <row r="57" spans="1:10">
      <c r="A57" s="498"/>
      <c r="B57" s="498"/>
      <c r="C57" s="498"/>
      <c r="D57" s="498"/>
      <c r="E57" s="498"/>
      <c r="F57" s="498"/>
      <c r="G57" s="498"/>
      <c r="H57" s="498"/>
      <c r="I57" s="498"/>
      <c r="J57" s="498"/>
    </row>
    <row r="58" spans="1:10" s="501" customFormat="1">
      <c r="B58" s="499"/>
      <c r="C58" s="499"/>
      <c r="D58" s="499"/>
      <c r="E58" s="499"/>
      <c r="F58" s="499"/>
      <c r="G58" s="499"/>
      <c r="H58" s="499"/>
      <c r="I58" s="499"/>
      <c r="J58" s="48" t="s">
        <v>311</v>
      </c>
    </row>
    <row r="59" spans="1:10">
      <c r="A59" s="580" t="s">
        <v>27</v>
      </c>
      <c r="B59" s="580"/>
      <c r="C59" s="580"/>
      <c r="D59" s="580"/>
      <c r="E59" s="580"/>
      <c r="F59" s="580"/>
      <c r="G59" s="580"/>
      <c r="H59" s="580"/>
      <c r="I59" s="580"/>
      <c r="J59" s="580"/>
    </row>
    <row r="60" spans="1:10" s="501" customFormat="1">
      <c r="A60" s="580" t="s">
        <v>20</v>
      </c>
      <c r="B60" s="580"/>
      <c r="C60" s="580"/>
      <c r="D60" s="580"/>
      <c r="E60" s="580"/>
      <c r="F60" s="580"/>
      <c r="G60" s="580"/>
      <c r="H60" s="580"/>
      <c r="I60" s="580"/>
      <c r="J60" s="580"/>
    </row>
    <row r="61" spans="1:10" s="501" customFormat="1">
      <c r="A61" s="580" t="s">
        <v>156</v>
      </c>
      <c r="B61" s="580"/>
      <c r="C61" s="580"/>
      <c r="D61" s="580"/>
      <c r="E61" s="580"/>
      <c r="F61" s="580"/>
      <c r="G61" s="580"/>
      <c r="H61" s="580"/>
      <c r="I61" s="580"/>
      <c r="J61" s="580"/>
    </row>
    <row r="62" spans="1:10" s="501" customFormat="1">
      <c r="A62" s="580" t="s">
        <v>260</v>
      </c>
      <c r="B62" s="580"/>
      <c r="C62" s="580"/>
      <c r="D62" s="580"/>
      <c r="E62" s="580"/>
      <c r="F62" s="580"/>
      <c r="G62" s="580"/>
      <c r="H62" s="580"/>
      <c r="I62" s="580"/>
      <c r="J62" s="580"/>
    </row>
    <row r="63" spans="1:10" s="501" customFormat="1">
      <c r="A63" s="580" t="s">
        <v>356</v>
      </c>
      <c r="B63" s="580"/>
      <c r="C63" s="580"/>
      <c r="D63" s="580"/>
      <c r="E63" s="580"/>
      <c r="F63" s="580"/>
      <c r="G63" s="580"/>
      <c r="H63" s="580"/>
      <c r="I63" s="580"/>
      <c r="J63" s="580"/>
    </row>
    <row r="64" spans="1:10" s="50" customFormat="1">
      <c r="B64" s="64"/>
      <c r="C64" s="65"/>
      <c r="D64" s="65"/>
      <c r="E64" s="65"/>
      <c r="F64" s="65"/>
      <c r="G64" s="65"/>
      <c r="H64" s="65"/>
      <c r="I64" s="65"/>
      <c r="J64" s="48" t="s">
        <v>357</v>
      </c>
    </row>
    <row r="65" spans="1:10" s="20" customFormat="1" ht="38.25">
      <c r="A65" s="583" t="s">
        <v>156</v>
      </c>
      <c r="B65" s="584"/>
      <c r="C65" s="500" t="s">
        <v>65</v>
      </c>
      <c r="D65" s="500" t="s">
        <v>22</v>
      </c>
      <c r="E65" s="78" t="s">
        <v>354</v>
      </c>
      <c r="F65" s="78" t="s">
        <v>368</v>
      </c>
      <c r="G65" s="78" t="s">
        <v>365</v>
      </c>
      <c r="H65" s="178" t="s">
        <v>369</v>
      </c>
      <c r="I65" s="178" t="s">
        <v>351</v>
      </c>
      <c r="J65" s="500" t="s">
        <v>147</v>
      </c>
    </row>
    <row r="66" spans="1:10">
      <c r="A66" s="74"/>
      <c r="B66" s="67" t="s">
        <v>191</v>
      </c>
      <c r="C66" s="67"/>
      <c r="D66" s="67"/>
      <c r="E66" s="67"/>
      <c r="F66" s="67"/>
      <c r="G66" s="67"/>
      <c r="H66" s="67"/>
      <c r="I66" s="67"/>
      <c r="J66" s="67"/>
    </row>
    <row r="67" spans="1:10">
      <c r="A67" s="44"/>
      <c r="B67" s="68" t="s">
        <v>157</v>
      </c>
      <c r="C67" s="68"/>
      <c r="D67" s="68"/>
      <c r="E67" s="68"/>
      <c r="F67" s="68"/>
      <c r="G67" s="68"/>
      <c r="H67" s="68"/>
      <c r="I67" s="68"/>
      <c r="J67" s="68"/>
    </row>
    <row r="68" spans="1:10">
      <c r="A68" s="44"/>
      <c r="B68" s="68" t="s">
        <v>158</v>
      </c>
      <c r="C68" s="68"/>
      <c r="D68" s="68"/>
      <c r="E68" s="68"/>
      <c r="F68" s="68"/>
      <c r="G68" s="68"/>
      <c r="H68" s="68"/>
      <c r="I68" s="68"/>
      <c r="J68" s="68"/>
    </row>
    <row r="69" spans="1:10">
      <c r="A69" s="44"/>
      <c r="B69" s="68" t="s">
        <v>159</v>
      </c>
      <c r="C69" s="45"/>
      <c r="D69" s="68"/>
      <c r="E69" s="68"/>
      <c r="F69" s="68"/>
      <c r="G69" s="68"/>
      <c r="H69" s="68"/>
      <c r="I69" s="68"/>
      <c r="J69" s="68"/>
    </row>
    <row r="70" spans="1:10">
      <c r="A70" s="170"/>
      <c r="B70" s="517" t="s">
        <v>160</v>
      </c>
      <c r="C70" s="179">
        <v>3640277797.9999986</v>
      </c>
      <c r="D70" s="179">
        <v>832033020.61000001</v>
      </c>
      <c r="E70" s="70">
        <v>4472310818.6100006</v>
      </c>
      <c r="F70" s="70">
        <v>200903068.14000002</v>
      </c>
      <c r="G70" s="70">
        <v>2498174539.6799998</v>
      </c>
      <c r="H70" s="70">
        <v>128811551.09999999</v>
      </c>
      <c r="I70" s="70">
        <v>989498574.85000014</v>
      </c>
      <c r="J70" s="70">
        <v>1773233210.7899997</v>
      </c>
    </row>
    <row r="71" spans="1:10" s="20" customFormat="1">
      <c r="A71" s="576" t="s">
        <v>26</v>
      </c>
      <c r="B71" s="577"/>
      <c r="C71" s="66">
        <f>SUM(C66:C70)</f>
        <v>3640277797.9999986</v>
      </c>
      <c r="D71" s="66">
        <f t="shared" ref="D71:J71" si="1">SUM(D66:D70)</f>
        <v>832033020.61000001</v>
      </c>
      <c r="E71" s="66">
        <f t="shared" si="1"/>
        <v>4472310818.6100006</v>
      </c>
      <c r="F71" s="66">
        <f t="shared" si="1"/>
        <v>200903068.14000002</v>
      </c>
      <c r="G71" s="66">
        <f t="shared" si="1"/>
        <v>2498174539.6799998</v>
      </c>
      <c r="H71" s="66">
        <f t="shared" si="1"/>
        <v>128811551.09999999</v>
      </c>
      <c r="I71" s="66">
        <f t="shared" si="1"/>
        <v>989498574.85000014</v>
      </c>
      <c r="J71" s="66">
        <f t="shared" si="1"/>
        <v>1773233210.7899997</v>
      </c>
    </row>
    <row r="75" spans="1:10" s="501" customFormat="1">
      <c r="B75" s="499"/>
      <c r="C75" s="499"/>
      <c r="D75" s="499"/>
      <c r="E75" s="499"/>
      <c r="F75" s="499"/>
      <c r="G75" s="499"/>
      <c r="H75" s="499"/>
      <c r="I75" s="499"/>
      <c r="J75" s="48" t="s">
        <v>311</v>
      </c>
    </row>
    <row r="76" spans="1:10">
      <c r="A76" s="580" t="s">
        <v>27</v>
      </c>
      <c r="B76" s="580"/>
      <c r="C76" s="580"/>
      <c r="D76" s="580"/>
      <c r="E76" s="580"/>
      <c r="F76" s="580"/>
      <c r="G76" s="580"/>
      <c r="H76" s="580"/>
      <c r="I76" s="580"/>
      <c r="J76" s="580"/>
    </row>
    <row r="77" spans="1:10" s="501" customFormat="1">
      <c r="A77" s="580" t="s">
        <v>20</v>
      </c>
      <c r="B77" s="580"/>
      <c r="C77" s="580"/>
      <c r="D77" s="580"/>
      <c r="E77" s="580"/>
      <c r="F77" s="580"/>
      <c r="G77" s="580"/>
      <c r="H77" s="580"/>
      <c r="I77" s="580"/>
      <c r="J77" s="580"/>
    </row>
    <row r="78" spans="1:10" s="501" customFormat="1">
      <c r="A78" s="580" t="s">
        <v>161</v>
      </c>
      <c r="B78" s="580"/>
      <c r="C78" s="580"/>
      <c r="D78" s="580"/>
      <c r="E78" s="580"/>
      <c r="F78" s="580"/>
      <c r="G78" s="580"/>
      <c r="H78" s="580"/>
      <c r="I78" s="580"/>
      <c r="J78" s="580"/>
    </row>
    <row r="79" spans="1:10" s="501" customFormat="1">
      <c r="A79" s="580" t="s">
        <v>260</v>
      </c>
      <c r="B79" s="580"/>
      <c r="C79" s="580"/>
      <c r="D79" s="580"/>
      <c r="E79" s="580"/>
      <c r="F79" s="580"/>
      <c r="G79" s="580"/>
      <c r="H79" s="580"/>
      <c r="I79" s="580"/>
      <c r="J79" s="580"/>
    </row>
    <row r="80" spans="1:10" s="501" customFormat="1">
      <c r="A80" s="580" t="s">
        <v>356</v>
      </c>
      <c r="B80" s="580"/>
      <c r="C80" s="580"/>
      <c r="D80" s="580"/>
      <c r="E80" s="580"/>
      <c r="F80" s="580"/>
      <c r="G80" s="580"/>
      <c r="H80" s="580"/>
      <c r="I80" s="580"/>
      <c r="J80" s="580"/>
    </row>
    <row r="81" spans="1:10" s="50" customFormat="1">
      <c r="B81" s="64"/>
      <c r="C81" s="65"/>
      <c r="D81" s="65"/>
      <c r="E81" s="65"/>
      <c r="F81" s="65"/>
      <c r="G81" s="65"/>
      <c r="H81" s="65"/>
      <c r="I81" s="65"/>
      <c r="J81" s="48" t="s">
        <v>357</v>
      </c>
    </row>
    <row r="82" spans="1:10" ht="38.25">
      <c r="A82" s="583" t="s">
        <v>11</v>
      </c>
      <c r="B82" s="584"/>
      <c r="C82" s="497" t="s">
        <v>65</v>
      </c>
      <c r="D82" s="500" t="s">
        <v>22</v>
      </c>
      <c r="E82" s="500" t="s">
        <v>354</v>
      </c>
      <c r="F82" s="500" t="s">
        <v>368</v>
      </c>
      <c r="G82" s="500" t="s">
        <v>365</v>
      </c>
      <c r="H82" s="174" t="s">
        <v>369</v>
      </c>
      <c r="I82" s="174" t="s">
        <v>351</v>
      </c>
      <c r="J82" s="497" t="s">
        <v>147</v>
      </c>
    </row>
    <row r="83" spans="1:10">
      <c r="A83" s="72" t="s">
        <v>162</v>
      </c>
      <c r="B83" s="68"/>
      <c r="C83" s="68"/>
      <c r="D83" s="68"/>
      <c r="E83" s="68"/>
      <c r="F83" s="68"/>
      <c r="G83" s="68"/>
      <c r="H83" s="68"/>
      <c r="I83" s="68"/>
      <c r="J83" s="68"/>
    </row>
    <row r="84" spans="1:10">
      <c r="A84" s="44"/>
      <c r="B84" s="68" t="s">
        <v>163</v>
      </c>
      <c r="C84" s="68"/>
      <c r="D84" s="68"/>
      <c r="E84" s="68"/>
      <c r="F84" s="68"/>
      <c r="G84" s="68"/>
      <c r="H84" s="68"/>
      <c r="I84" s="68"/>
      <c r="J84" s="68"/>
    </row>
    <row r="85" spans="1:10">
      <c r="A85" s="44"/>
      <c r="B85" s="68" t="s">
        <v>164</v>
      </c>
      <c r="C85" s="68"/>
      <c r="D85" s="68"/>
      <c r="E85" s="68"/>
      <c r="F85" s="68"/>
      <c r="G85" s="68"/>
      <c r="H85" s="68"/>
      <c r="I85" s="68"/>
      <c r="J85" s="68"/>
    </row>
    <row r="86" spans="1:10">
      <c r="A86" s="44"/>
      <c r="B86" s="68" t="s">
        <v>166</v>
      </c>
      <c r="C86" s="68"/>
      <c r="D86" s="68"/>
      <c r="E86" s="68"/>
      <c r="F86" s="68"/>
      <c r="G86" s="68"/>
      <c r="H86" s="68"/>
      <c r="I86" s="68"/>
      <c r="J86" s="68"/>
    </row>
    <row r="87" spans="1:10">
      <c r="A87" s="44"/>
      <c r="B87" s="68" t="s">
        <v>165</v>
      </c>
      <c r="C87" s="68"/>
      <c r="D87" s="68"/>
      <c r="E87" s="68"/>
      <c r="F87" s="68"/>
      <c r="G87" s="68"/>
      <c r="H87" s="68"/>
      <c r="I87" s="68"/>
      <c r="J87" s="68"/>
    </row>
    <row r="88" spans="1:10">
      <c r="A88" s="44"/>
      <c r="B88" s="68" t="s">
        <v>167</v>
      </c>
      <c r="C88" s="68"/>
      <c r="D88" s="68"/>
      <c r="E88" s="68"/>
      <c r="F88" s="68"/>
      <c r="G88" s="68"/>
      <c r="H88" s="68"/>
      <c r="I88" s="68"/>
      <c r="J88" s="68"/>
    </row>
    <row r="89" spans="1:10">
      <c r="A89" s="44"/>
      <c r="B89" s="68" t="s">
        <v>168</v>
      </c>
      <c r="C89" s="68"/>
      <c r="D89" s="68"/>
      <c r="E89" s="68"/>
      <c r="F89" s="68"/>
      <c r="G89" s="68"/>
      <c r="H89" s="68"/>
      <c r="I89" s="68"/>
      <c r="J89" s="68"/>
    </row>
    <row r="90" spans="1:10">
      <c r="A90" s="44"/>
      <c r="B90" s="68" t="s">
        <v>169</v>
      </c>
      <c r="C90" s="68"/>
      <c r="D90" s="68"/>
      <c r="E90" s="68"/>
      <c r="F90" s="68"/>
      <c r="G90" s="68"/>
      <c r="H90" s="68"/>
      <c r="I90" s="68"/>
      <c r="J90" s="68"/>
    </row>
    <row r="91" spans="1:10">
      <c r="A91" s="44"/>
      <c r="B91" s="68" t="s">
        <v>170</v>
      </c>
      <c r="C91" s="68"/>
      <c r="D91" s="68"/>
      <c r="E91" s="68"/>
      <c r="F91" s="68"/>
      <c r="G91" s="68"/>
      <c r="H91" s="68"/>
      <c r="I91" s="68"/>
      <c r="J91" s="68"/>
    </row>
    <row r="92" spans="1:10">
      <c r="A92" s="44"/>
      <c r="B92" s="68"/>
      <c r="C92" s="68"/>
      <c r="D92" s="68"/>
      <c r="E92" s="68"/>
      <c r="F92" s="68"/>
      <c r="G92" s="68"/>
      <c r="H92" s="68"/>
      <c r="I92" s="68"/>
      <c r="J92" s="68"/>
    </row>
    <row r="93" spans="1:10">
      <c r="A93" s="585" t="s">
        <v>171</v>
      </c>
      <c r="B93" s="586"/>
      <c r="C93" s="68"/>
      <c r="D93" s="68"/>
      <c r="E93" s="68"/>
      <c r="F93" s="68"/>
      <c r="G93" s="68"/>
      <c r="H93" s="68"/>
      <c r="I93" s="68"/>
      <c r="J93" s="68"/>
    </row>
    <row r="94" spans="1:10">
      <c r="A94" s="44"/>
      <c r="B94" s="68" t="s">
        <v>172</v>
      </c>
      <c r="C94" s="68"/>
      <c r="D94" s="68"/>
      <c r="E94" s="68"/>
      <c r="F94" s="68"/>
      <c r="G94" s="68"/>
      <c r="H94" s="68"/>
      <c r="I94" s="68"/>
      <c r="J94" s="68"/>
    </row>
    <row r="95" spans="1:10">
      <c r="A95" s="44"/>
      <c r="B95" s="68" t="s">
        <v>173</v>
      </c>
      <c r="C95" s="68"/>
      <c r="D95" s="68"/>
      <c r="E95" s="68"/>
      <c r="F95" s="68"/>
      <c r="G95" s="68"/>
      <c r="H95" s="68"/>
      <c r="I95" s="68"/>
      <c r="J95" s="68"/>
    </row>
    <row r="96" spans="1:10">
      <c r="A96" s="44"/>
      <c r="B96" s="180" t="s">
        <v>174</v>
      </c>
      <c r="C96" s="168">
        <v>3640277797.9999986</v>
      </c>
      <c r="D96" s="168">
        <v>832033020.61000001</v>
      </c>
      <c r="E96" s="75">
        <v>4472310818.6100006</v>
      </c>
      <c r="F96" s="75">
        <v>200903068.14000002</v>
      </c>
      <c r="G96" s="75">
        <v>2498174539.6799998</v>
      </c>
      <c r="H96" s="75">
        <v>128811551.09999999</v>
      </c>
      <c r="I96" s="75">
        <v>989498574.85000014</v>
      </c>
      <c r="J96" s="75">
        <v>1773233210.7899997</v>
      </c>
    </row>
    <row r="97" spans="1:10" ht="25.5">
      <c r="A97" s="44"/>
      <c r="B97" s="68" t="s">
        <v>175</v>
      </c>
      <c r="C97" s="68"/>
      <c r="D97" s="68"/>
      <c r="E97" s="68"/>
      <c r="F97" s="68"/>
      <c r="G97" s="68"/>
      <c r="H97" s="68"/>
      <c r="I97" s="68"/>
      <c r="J97" s="68"/>
    </row>
    <row r="98" spans="1:10">
      <c r="A98" s="44"/>
      <c r="B98" s="68" t="s">
        <v>176</v>
      </c>
      <c r="C98" s="68"/>
      <c r="D98" s="68"/>
      <c r="E98" s="68"/>
      <c r="F98" s="68"/>
      <c r="G98" s="68"/>
      <c r="H98" s="68"/>
      <c r="I98" s="68"/>
      <c r="J98" s="68"/>
    </row>
    <row r="99" spans="1:10">
      <c r="A99" s="44"/>
      <c r="B99" s="68" t="s">
        <v>177</v>
      </c>
      <c r="C99" s="68"/>
      <c r="D99" s="68"/>
      <c r="E99" s="68"/>
      <c r="F99" s="68"/>
      <c r="G99" s="68"/>
      <c r="H99" s="68"/>
      <c r="I99" s="68"/>
      <c r="J99" s="68"/>
    </row>
    <row r="100" spans="1:10">
      <c r="A100" s="44"/>
      <c r="B100" s="68" t="s">
        <v>178</v>
      </c>
      <c r="C100" s="68"/>
      <c r="D100" s="68"/>
      <c r="E100" s="68"/>
      <c r="F100" s="68"/>
      <c r="G100" s="68"/>
      <c r="H100" s="68"/>
      <c r="I100" s="68"/>
      <c r="J100" s="68"/>
    </row>
    <row r="101" spans="1:10">
      <c r="A101" s="44"/>
      <c r="B101" s="68"/>
      <c r="C101" s="68"/>
      <c r="D101" s="68"/>
      <c r="E101" s="68"/>
      <c r="F101" s="68"/>
      <c r="G101" s="68"/>
      <c r="H101" s="68"/>
      <c r="I101" s="68"/>
      <c r="J101" s="68"/>
    </row>
    <row r="102" spans="1:10">
      <c r="A102" s="585" t="s">
        <v>179</v>
      </c>
      <c r="B102" s="586"/>
      <c r="C102" s="68"/>
      <c r="D102" s="68"/>
      <c r="E102" s="68"/>
      <c r="F102" s="68"/>
      <c r="G102" s="68"/>
      <c r="H102" s="68"/>
      <c r="I102" s="68"/>
      <c r="J102" s="68"/>
    </row>
    <row r="103" spans="1:10" ht="25.5">
      <c r="A103" s="44"/>
      <c r="B103" s="68" t="s">
        <v>180</v>
      </c>
      <c r="C103" s="68"/>
      <c r="D103" s="68"/>
      <c r="E103" s="68"/>
      <c r="F103" s="68"/>
      <c r="G103" s="68"/>
      <c r="H103" s="68"/>
      <c r="I103" s="68"/>
      <c r="J103" s="68"/>
    </row>
    <row r="104" spans="1:10">
      <c r="A104" s="44"/>
      <c r="B104" s="68" t="s">
        <v>181</v>
      </c>
      <c r="C104" s="68"/>
      <c r="D104" s="68"/>
      <c r="E104" s="68"/>
      <c r="F104" s="68"/>
      <c r="G104" s="68"/>
      <c r="H104" s="68"/>
      <c r="I104" s="68"/>
      <c r="J104" s="68"/>
    </row>
    <row r="105" spans="1:10">
      <c r="A105" s="44"/>
      <c r="B105" s="68" t="s">
        <v>226</v>
      </c>
      <c r="C105" s="68"/>
      <c r="D105" s="68"/>
      <c r="E105" s="68"/>
      <c r="F105" s="68"/>
      <c r="G105" s="68"/>
      <c r="H105" s="68"/>
      <c r="I105" s="68"/>
      <c r="J105" s="68"/>
    </row>
    <row r="106" spans="1:10">
      <c r="A106" s="44"/>
      <c r="B106" s="68" t="s">
        <v>192</v>
      </c>
      <c r="C106" s="68"/>
      <c r="D106" s="68"/>
      <c r="E106" s="68"/>
      <c r="F106" s="68"/>
      <c r="G106" s="68"/>
      <c r="H106" s="68"/>
      <c r="I106" s="68"/>
      <c r="J106" s="68"/>
    </row>
    <row r="107" spans="1:10">
      <c r="A107" s="44"/>
      <c r="B107" s="68" t="s">
        <v>182</v>
      </c>
      <c r="C107" s="68"/>
      <c r="D107" s="68"/>
      <c r="E107" s="68"/>
      <c r="F107" s="68"/>
      <c r="G107" s="68"/>
      <c r="H107" s="68"/>
      <c r="I107" s="68"/>
      <c r="J107" s="68"/>
    </row>
    <row r="108" spans="1:10">
      <c r="A108" s="44"/>
      <c r="B108" s="68" t="s">
        <v>227</v>
      </c>
      <c r="C108" s="68"/>
      <c r="D108" s="68"/>
      <c r="E108" s="68"/>
      <c r="F108" s="68"/>
      <c r="G108" s="68"/>
      <c r="H108" s="68"/>
      <c r="I108" s="68"/>
      <c r="J108" s="68"/>
    </row>
    <row r="109" spans="1:10">
      <c r="A109" s="44"/>
      <c r="B109" s="68" t="s">
        <v>183</v>
      </c>
      <c r="C109" s="68"/>
      <c r="D109" s="68"/>
      <c r="E109" s="68"/>
      <c r="F109" s="68"/>
      <c r="G109" s="68"/>
      <c r="H109" s="68"/>
      <c r="I109" s="68"/>
      <c r="J109" s="68"/>
    </row>
    <row r="110" spans="1:10">
      <c r="A110" s="44"/>
      <c r="B110" s="68" t="s">
        <v>184</v>
      </c>
      <c r="C110" s="68"/>
      <c r="D110" s="68"/>
      <c r="E110" s="68"/>
      <c r="F110" s="68"/>
      <c r="G110" s="68"/>
      <c r="H110" s="68"/>
      <c r="I110" s="68"/>
      <c r="J110" s="68"/>
    </row>
    <row r="111" spans="1:10">
      <c r="A111" s="44"/>
      <c r="B111" s="68" t="s">
        <v>185</v>
      </c>
      <c r="C111" s="68"/>
      <c r="D111" s="68"/>
      <c r="E111" s="68"/>
      <c r="F111" s="68"/>
      <c r="G111" s="68"/>
      <c r="H111" s="68"/>
      <c r="I111" s="68"/>
      <c r="J111" s="68"/>
    </row>
    <row r="112" spans="1:10">
      <c r="A112" s="44"/>
      <c r="B112" s="68"/>
      <c r="C112" s="68"/>
      <c r="D112" s="68"/>
      <c r="E112" s="68"/>
      <c r="F112" s="68"/>
      <c r="G112" s="68"/>
      <c r="H112" s="68"/>
      <c r="I112" s="68"/>
      <c r="J112" s="68"/>
    </row>
    <row r="113" spans="1:10">
      <c r="A113" s="585" t="s">
        <v>186</v>
      </c>
      <c r="B113" s="586"/>
      <c r="C113" s="68"/>
      <c r="D113" s="68"/>
      <c r="E113" s="68"/>
      <c r="F113" s="68"/>
      <c r="G113" s="68"/>
      <c r="H113" s="68"/>
      <c r="I113" s="68"/>
      <c r="J113" s="68"/>
    </row>
    <row r="114" spans="1:10" ht="25.5">
      <c r="A114" s="44"/>
      <c r="B114" s="68" t="s">
        <v>187</v>
      </c>
      <c r="C114" s="68"/>
      <c r="D114" s="68"/>
      <c r="E114" s="68"/>
      <c r="F114" s="68"/>
      <c r="G114" s="68"/>
      <c r="H114" s="68"/>
      <c r="I114" s="68"/>
      <c r="J114" s="68"/>
    </row>
    <row r="115" spans="1:10" ht="25.5">
      <c r="A115" s="44"/>
      <c r="B115" s="68" t="s">
        <v>188</v>
      </c>
      <c r="C115" s="68"/>
      <c r="D115" s="68"/>
      <c r="E115" s="68"/>
      <c r="F115" s="68"/>
      <c r="G115" s="68"/>
      <c r="H115" s="68"/>
      <c r="I115" s="68"/>
      <c r="J115" s="68"/>
    </row>
    <row r="116" spans="1:10">
      <c r="A116" s="44"/>
      <c r="B116" s="68" t="s">
        <v>189</v>
      </c>
      <c r="C116" s="68"/>
      <c r="D116" s="68"/>
      <c r="E116" s="68"/>
      <c r="F116" s="68"/>
      <c r="G116" s="68"/>
      <c r="H116" s="68"/>
      <c r="I116" s="68"/>
      <c r="J116" s="68"/>
    </row>
    <row r="117" spans="1:10">
      <c r="A117" s="518"/>
      <c r="B117" s="503" t="s">
        <v>190</v>
      </c>
      <c r="C117" s="503"/>
      <c r="D117" s="503"/>
      <c r="E117" s="503"/>
      <c r="F117" s="503"/>
      <c r="G117" s="503"/>
      <c r="H117" s="503"/>
      <c r="I117" s="503"/>
      <c r="J117" s="503"/>
    </row>
    <row r="118" spans="1:10">
      <c r="A118" s="69"/>
      <c r="B118" s="73" t="s">
        <v>26</v>
      </c>
      <c r="C118" s="66">
        <f>SUM(C83:C117)</f>
        <v>3640277797.9999986</v>
      </c>
      <c r="D118" s="66">
        <f t="shared" ref="D118:J118" si="2">SUM(D83:D117)</f>
        <v>832033020.61000001</v>
      </c>
      <c r="E118" s="66">
        <f t="shared" si="2"/>
        <v>4472310818.6100006</v>
      </c>
      <c r="F118" s="66">
        <f t="shared" si="2"/>
        <v>200903068.14000002</v>
      </c>
      <c r="G118" s="66">
        <f t="shared" si="2"/>
        <v>2498174539.6799998</v>
      </c>
      <c r="H118" s="66">
        <f t="shared" si="2"/>
        <v>128811551.09999999</v>
      </c>
      <c r="I118" s="66">
        <f t="shared" si="2"/>
        <v>989498574.85000014</v>
      </c>
      <c r="J118" s="66">
        <f t="shared" si="2"/>
        <v>1773233210.7899997</v>
      </c>
    </row>
    <row r="122" spans="1:10" s="501" customFormat="1">
      <c r="B122" s="499"/>
      <c r="C122" s="499"/>
      <c r="D122" s="499"/>
      <c r="E122" s="499"/>
      <c r="F122" s="499"/>
      <c r="G122" s="499"/>
      <c r="H122" s="499"/>
      <c r="I122" s="499"/>
      <c r="J122" s="48" t="s">
        <v>311</v>
      </c>
    </row>
    <row r="123" spans="1:10">
      <c r="A123" s="580" t="s">
        <v>27</v>
      </c>
      <c r="B123" s="580"/>
      <c r="C123" s="580"/>
      <c r="D123" s="580"/>
      <c r="E123" s="580"/>
      <c r="F123" s="580"/>
      <c r="G123" s="580"/>
      <c r="H123" s="580"/>
      <c r="I123" s="580"/>
      <c r="J123" s="580"/>
    </row>
    <row r="124" spans="1:10" s="501" customFormat="1">
      <c r="A124" s="580" t="s">
        <v>20</v>
      </c>
      <c r="B124" s="580"/>
      <c r="C124" s="580"/>
      <c r="D124" s="580"/>
      <c r="E124" s="580"/>
      <c r="F124" s="580"/>
      <c r="G124" s="580"/>
      <c r="H124" s="580"/>
      <c r="I124" s="580"/>
      <c r="J124" s="580"/>
    </row>
    <row r="125" spans="1:10" s="501" customFormat="1">
      <c r="A125" s="580" t="s">
        <v>312</v>
      </c>
      <c r="B125" s="580"/>
      <c r="C125" s="580"/>
      <c r="D125" s="580"/>
      <c r="E125" s="580"/>
      <c r="F125" s="580"/>
      <c r="G125" s="580"/>
      <c r="H125" s="580"/>
      <c r="I125" s="580"/>
      <c r="J125" s="580"/>
    </row>
    <row r="126" spans="1:10" s="501" customFormat="1">
      <c r="A126" s="580" t="s">
        <v>260</v>
      </c>
      <c r="B126" s="580"/>
      <c r="C126" s="580"/>
      <c r="D126" s="580"/>
      <c r="E126" s="580"/>
      <c r="F126" s="580"/>
      <c r="G126" s="580"/>
      <c r="H126" s="580"/>
      <c r="I126" s="580"/>
      <c r="J126" s="580"/>
    </row>
    <row r="127" spans="1:10" s="501" customFormat="1">
      <c r="A127" s="580" t="s">
        <v>356</v>
      </c>
      <c r="B127" s="580"/>
      <c r="C127" s="580"/>
      <c r="D127" s="580"/>
      <c r="E127" s="580"/>
      <c r="F127" s="580"/>
      <c r="G127" s="580"/>
      <c r="H127" s="580"/>
      <c r="I127" s="580"/>
      <c r="J127" s="580"/>
    </row>
    <row r="128" spans="1:10" s="50" customFormat="1">
      <c r="B128" s="64"/>
      <c r="C128" s="65"/>
      <c r="D128" s="65"/>
      <c r="E128" s="65"/>
      <c r="F128" s="65"/>
      <c r="G128" s="65"/>
      <c r="H128" s="65"/>
      <c r="I128" s="65"/>
      <c r="J128" s="48" t="s">
        <v>357</v>
      </c>
    </row>
    <row r="129" spans="1:10" ht="38.25">
      <c r="A129" s="583" t="s">
        <v>11</v>
      </c>
      <c r="B129" s="584"/>
      <c r="C129" s="497" t="s">
        <v>65</v>
      </c>
      <c r="D129" s="497" t="s">
        <v>22</v>
      </c>
      <c r="E129" s="500" t="s">
        <v>354</v>
      </c>
      <c r="F129" s="500" t="s">
        <v>368</v>
      </c>
      <c r="G129" s="500" t="s">
        <v>365</v>
      </c>
      <c r="H129" s="174" t="s">
        <v>369</v>
      </c>
      <c r="I129" s="174" t="s">
        <v>351</v>
      </c>
      <c r="J129" s="497" t="s">
        <v>147</v>
      </c>
    </row>
    <row r="130" spans="1:10">
      <c r="A130" s="44"/>
      <c r="B130" s="68"/>
      <c r="C130" s="68"/>
      <c r="D130" s="68"/>
      <c r="E130" s="68"/>
      <c r="F130" s="68"/>
      <c r="G130" s="68"/>
      <c r="H130" s="68"/>
      <c r="I130" s="68"/>
      <c r="J130" s="68"/>
    </row>
    <row r="131" spans="1:10">
      <c r="A131" s="44" t="s">
        <v>193</v>
      </c>
      <c r="B131" s="68"/>
      <c r="C131" s="68"/>
      <c r="D131" s="68"/>
      <c r="E131" s="68"/>
      <c r="F131" s="68"/>
      <c r="G131" s="68"/>
      <c r="H131" s="68"/>
      <c r="I131" s="68"/>
      <c r="J131" s="68"/>
    </row>
    <row r="132" spans="1:10">
      <c r="A132" s="71" t="s">
        <v>194</v>
      </c>
      <c r="B132" s="68"/>
      <c r="C132" s="46"/>
      <c r="D132" s="46"/>
      <c r="E132" s="46"/>
      <c r="F132" s="46"/>
      <c r="G132" s="46"/>
      <c r="H132" s="46"/>
      <c r="I132" s="46"/>
      <c r="J132" s="46"/>
    </row>
    <row r="133" spans="1:10">
      <c r="A133" s="44"/>
      <c r="B133" s="68" t="s">
        <v>195</v>
      </c>
      <c r="C133" s="46"/>
      <c r="D133" s="46"/>
      <c r="E133" s="46"/>
      <c r="F133" s="46"/>
      <c r="G133" s="46"/>
      <c r="H133" s="46"/>
      <c r="I133" s="46"/>
      <c r="J133" s="46"/>
    </row>
    <row r="134" spans="1:10">
      <c r="A134" s="44"/>
      <c r="B134" s="68" t="s">
        <v>196</v>
      </c>
      <c r="C134" s="46"/>
      <c r="D134" s="46"/>
      <c r="E134" s="46"/>
      <c r="F134" s="46"/>
      <c r="G134" s="46"/>
      <c r="H134" s="46"/>
      <c r="I134" s="46"/>
      <c r="J134" s="46"/>
    </row>
    <row r="135" spans="1:10">
      <c r="A135" s="72" t="s">
        <v>313</v>
      </c>
      <c r="B135" s="76" t="s">
        <v>197</v>
      </c>
      <c r="C135" s="46">
        <v>0</v>
      </c>
      <c r="D135" s="46">
        <v>180500</v>
      </c>
      <c r="E135" s="46">
        <v>180500</v>
      </c>
      <c r="F135" s="46">
        <v>0</v>
      </c>
      <c r="G135" s="46">
        <v>180500</v>
      </c>
      <c r="H135" s="75">
        <v>0</v>
      </c>
      <c r="I135" s="75">
        <v>0</v>
      </c>
      <c r="J135" s="46">
        <v>0</v>
      </c>
    </row>
    <row r="136" spans="1:10">
      <c r="A136" s="71" t="s">
        <v>198</v>
      </c>
      <c r="B136" s="68"/>
      <c r="C136" s="46"/>
      <c r="D136" s="46"/>
      <c r="E136" s="46"/>
      <c r="F136" s="46"/>
      <c r="G136" s="46"/>
      <c r="H136" s="46"/>
      <c r="I136" s="46"/>
      <c r="J136" s="46"/>
    </row>
    <row r="137" spans="1:10">
      <c r="A137" s="72" t="s">
        <v>314</v>
      </c>
      <c r="B137" s="76" t="s">
        <v>199</v>
      </c>
      <c r="C137" s="46">
        <v>1942327622.4300003</v>
      </c>
      <c r="D137" s="46">
        <v>522875894.67999935</v>
      </c>
      <c r="E137" s="46">
        <v>2465203517.1099997</v>
      </c>
      <c r="F137" s="46">
        <v>176315045.13999999</v>
      </c>
      <c r="G137" s="46">
        <v>1346368005.0199995</v>
      </c>
      <c r="H137" s="75">
        <v>118629273.94999999</v>
      </c>
      <c r="I137" s="75">
        <v>556729769.35999942</v>
      </c>
      <c r="J137" s="46">
        <v>942520466.95000029</v>
      </c>
    </row>
    <row r="138" spans="1:10">
      <c r="A138" s="44"/>
      <c r="B138" s="68" t="s">
        <v>200</v>
      </c>
      <c r="C138" s="46"/>
      <c r="D138" s="46"/>
      <c r="E138" s="46"/>
      <c r="F138" s="46"/>
      <c r="G138" s="46"/>
      <c r="H138" s="46"/>
      <c r="I138" s="46"/>
      <c r="J138" s="46"/>
    </row>
    <row r="139" spans="1:10" ht="25.5">
      <c r="A139" s="72" t="s">
        <v>315</v>
      </c>
      <c r="B139" s="76" t="s">
        <v>201</v>
      </c>
      <c r="C139" s="46">
        <v>252461876.25000003</v>
      </c>
      <c r="D139" s="46">
        <v>-38680115.01000005</v>
      </c>
      <c r="E139" s="46">
        <v>213781761.23999998</v>
      </c>
      <c r="F139" s="46">
        <v>2900003.7500000005</v>
      </c>
      <c r="G139" s="46">
        <v>141174780.10999998</v>
      </c>
      <c r="H139" s="75">
        <v>2004436.8200000003</v>
      </c>
      <c r="I139" s="75">
        <v>48462081.269999981</v>
      </c>
      <c r="J139" s="46">
        <v>69706977.379999995</v>
      </c>
    </row>
    <row r="140" spans="1:10">
      <c r="A140" s="44"/>
      <c r="B140" s="68" t="s">
        <v>202</v>
      </c>
      <c r="C140" s="46"/>
      <c r="D140" s="46"/>
      <c r="E140" s="46"/>
      <c r="F140" s="46"/>
      <c r="G140" s="46"/>
      <c r="H140" s="46"/>
      <c r="I140" s="46"/>
      <c r="J140" s="46"/>
    </row>
    <row r="141" spans="1:10">
      <c r="A141" s="72" t="s">
        <v>316</v>
      </c>
      <c r="B141" s="76" t="s">
        <v>203</v>
      </c>
      <c r="C141" s="46">
        <v>26077934.34</v>
      </c>
      <c r="D141" s="46">
        <v>8237975.9600000046</v>
      </c>
      <c r="E141" s="46">
        <v>34315910.300000004</v>
      </c>
      <c r="F141" s="46">
        <v>413959.58</v>
      </c>
      <c r="G141" s="46">
        <v>17693081.82</v>
      </c>
      <c r="H141" s="75">
        <v>13799.570000000007</v>
      </c>
      <c r="I141" s="75">
        <v>6615463.0700000003</v>
      </c>
      <c r="J141" s="46">
        <v>16208868.900000006</v>
      </c>
    </row>
    <row r="142" spans="1:10" ht="25.5">
      <c r="A142" s="44"/>
      <c r="B142" s="68" t="s">
        <v>204</v>
      </c>
      <c r="C142" s="46"/>
      <c r="D142" s="46"/>
      <c r="E142" s="46"/>
      <c r="F142" s="46"/>
      <c r="G142" s="46"/>
      <c r="H142" s="46"/>
      <c r="I142" s="46"/>
      <c r="J142" s="46"/>
    </row>
    <row r="143" spans="1:10">
      <c r="A143" s="44"/>
      <c r="B143" s="68" t="s">
        <v>205</v>
      </c>
      <c r="C143" s="46"/>
      <c r="D143" s="46"/>
      <c r="E143" s="46"/>
      <c r="F143" s="46"/>
      <c r="G143" s="46"/>
      <c r="H143" s="46"/>
      <c r="I143" s="46"/>
      <c r="J143" s="46"/>
    </row>
    <row r="144" spans="1:10">
      <c r="A144" s="181" t="s">
        <v>317</v>
      </c>
      <c r="B144" s="180" t="s">
        <v>206</v>
      </c>
      <c r="C144" s="172">
        <v>157955731</v>
      </c>
      <c r="D144" s="46">
        <v>308532958.11000001</v>
      </c>
      <c r="E144" s="46">
        <v>466488689.11000001</v>
      </c>
      <c r="F144" s="46">
        <v>5650571.3399999999</v>
      </c>
      <c r="G144" s="46">
        <v>100792521.07000002</v>
      </c>
      <c r="H144" s="75">
        <v>-3028162.09</v>
      </c>
      <c r="I144" s="75">
        <v>33809470.100000024</v>
      </c>
      <c r="J144" s="46">
        <v>360045596.70000005</v>
      </c>
    </row>
    <row r="145" spans="1:10">
      <c r="A145" s="71" t="s">
        <v>207</v>
      </c>
      <c r="B145" s="68"/>
      <c r="C145" s="46"/>
      <c r="D145" s="46"/>
      <c r="E145" s="46"/>
      <c r="F145" s="46"/>
      <c r="G145" s="46"/>
      <c r="H145" s="46"/>
      <c r="I145" s="46"/>
      <c r="J145" s="46"/>
    </row>
    <row r="146" spans="1:10" ht="25.5">
      <c r="A146" s="72" t="s">
        <v>318</v>
      </c>
      <c r="B146" s="76" t="s">
        <v>208</v>
      </c>
      <c r="C146" s="46">
        <v>1256098613.55</v>
      </c>
      <c r="D146" s="46">
        <v>31122149.2900002</v>
      </c>
      <c r="E146" s="46">
        <v>1287220762.8400002</v>
      </c>
      <c r="F146" s="46">
        <v>15620548.530000001</v>
      </c>
      <c r="G146" s="46">
        <v>888418348.07000005</v>
      </c>
      <c r="H146" s="75">
        <v>11238310.010000002</v>
      </c>
      <c r="I146" s="75">
        <v>342623183.21000004</v>
      </c>
      <c r="J146" s="46">
        <v>383181866.24000013</v>
      </c>
    </row>
    <row r="147" spans="1:10" ht="25.5">
      <c r="A147" s="72" t="s">
        <v>319</v>
      </c>
      <c r="B147" s="76" t="s">
        <v>209</v>
      </c>
      <c r="C147" s="46">
        <v>5356020.43</v>
      </c>
      <c r="D147" s="46">
        <v>-236342.41999999899</v>
      </c>
      <c r="E147" s="46">
        <v>5119678.0100000007</v>
      </c>
      <c r="F147" s="46">
        <v>2939.8</v>
      </c>
      <c r="G147" s="46">
        <v>3547303.59</v>
      </c>
      <c r="H147" s="75">
        <v>-46107.159999999996</v>
      </c>
      <c r="I147" s="75">
        <v>1258607.8399999999</v>
      </c>
      <c r="J147" s="46">
        <v>1569434.620000001</v>
      </c>
    </row>
    <row r="148" spans="1:10">
      <c r="A148" s="44"/>
      <c r="B148" s="68" t="s">
        <v>210</v>
      </c>
      <c r="C148" s="46"/>
      <c r="D148" s="46"/>
      <c r="E148" s="46"/>
      <c r="F148" s="46"/>
      <c r="G148" s="46"/>
      <c r="H148" s="46"/>
      <c r="I148" s="46"/>
      <c r="J148" s="46"/>
    </row>
    <row r="149" spans="1:10">
      <c r="A149" s="71" t="s">
        <v>211</v>
      </c>
      <c r="B149" s="68"/>
      <c r="C149" s="46"/>
      <c r="D149" s="46"/>
      <c r="E149" s="46"/>
      <c r="F149" s="46"/>
      <c r="G149" s="46"/>
      <c r="H149" s="46"/>
      <c r="I149" s="46"/>
      <c r="J149" s="46"/>
    </row>
    <row r="150" spans="1:10" ht="25.5">
      <c r="A150" s="44"/>
      <c r="B150" s="68" t="s">
        <v>212</v>
      </c>
      <c r="C150" s="46"/>
      <c r="D150" s="46"/>
      <c r="E150" s="46"/>
      <c r="F150" s="46"/>
      <c r="G150" s="46"/>
      <c r="H150" s="46"/>
      <c r="I150" s="46"/>
      <c r="J150" s="46"/>
    </row>
    <row r="151" spans="1:10">
      <c r="A151" s="44"/>
      <c r="B151" s="68" t="s">
        <v>213</v>
      </c>
      <c r="C151" s="46"/>
      <c r="D151" s="46"/>
      <c r="E151" s="46"/>
      <c r="F151" s="46"/>
      <c r="G151" s="46"/>
      <c r="H151" s="46"/>
      <c r="I151" s="46"/>
      <c r="J151" s="46"/>
    </row>
    <row r="152" spans="1:10">
      <c r="A152" s="71" t="s">
        <v>214</v>
      </c>
      <c r="B152" s="68"/>
      <c r="C152" s="46"/>
      <c r="D152" s="46"/>
      <c r="E152" s="46"/>
      <c r="F152" s="46"/>
      <c r="G152" s="46"/>
      <c r="H152" s="46"/>
      <c r="I152" s="46"/>
      <c r="J152" s="46"/>
    </row>
    <row r="153" spans="1:10">
      <c r="A153" s="72" t="s">
        <v>320</v>
      </c>
      <c r="B153" s="76" t="s">
        <v>322</v>
      </c>
      <c r="C153" s="85"/>
      <c r="D153" s="85"/>
      <c r="E153" s="85"/>
      <c r="F153" s="85"/>
      <c r="G153" s="85"/>
      <c r="H153" s="85"/>
      <c r="I153" s="85"/>
      <c r="J153" s="85"/>
    </row>
    <row r="154" spans="1:10">
      <c r="A154" s="72" t="s">
        <v>321</v>
      </c>
      <c r="B154" s="76" t="s">
        <v>215</v>
      </c>
      <c r="C154" s="85"/>
      <c r="D154" s="85"/>
      <c r="E154" s="85"/>
      <c r="F154" s="85"/>
      <c r="G154" s="85"/>
      <c r="H154" s="85"/>
      <c r="I154" s="85"/>
      <c r="J154" s="85"/>
    </row>
    <row r="155" spans="1:10">
      <c r="A155" s="44"/>
      <c r="B155" s="68" t="s">
        <v>216</v>
      </c>
      <c r="C155" s="46"/>
      <c r="D155" s="46"/>
      <c r="E155" s="46"/>
      <c r="F155" s="46"/>
      <c r="G155" s="46"/>
      <c r="H155" s="46"/>
      <c r="I155" s="46"/>
      <c r="J155" s="46"/>
    </row>
    <row r="156" spans="1:10" ht="25.5">
      <c r="A156" s="44"/>
      <c r="B156" s="68" t="s">
        <v>217</v>
      </c>
      <c r="C156" s="46"/>
      <c r="D156" s="46"/>
      <c r="E156" s="46"/>
      <c r="F156" s="46"/>
      <c r="G156" s="46"/>
      <c r="H156" s="46"/>
      <c r="I156" s="46"/>
      <c r="J156" s="46"/>
    </row>
    <row r="157" spans="1:10">
      <c r="A157" s="71" t="s">
        <v>218</v>
      </c>
      <c r="B157" s="68"/>
      <c r="C157" s="46"/>
      <c r="D157" s="46"/>
      <c r="E157" s="46"/>
      <c r="F157" s="46"/>
      <c r="G157" s="46"/>
      <c r="H157" s="46"/>
      <c r="I157" s="46"/>
      <c r="J157" s="46"/>
    </row>
    <row r="158" spans="1:10">
      <c r="A158" s="72" t="s">
        <v>350</v>
      </c>
      <c r="B158" s="68" t="s">
        <v>219</v>
      </c>
      <c r="C158" s="46"/>
      <c r="D158" s="46"/>
      <c r="E158" s="46"/>
      <c r="F158" s="46"/>
      <c r="G158" s="46"/>
      <c r="H158" s="46"/>
      <c r="I158" s="46"/>
      <c r="J158" s="46"/>
    </row>
    <row r="159" spans="1:10">
      <c r="A159" s="71" t="s">
        <v>220</v>
      </c>
      <c r="B159" s="68"/>
      <c r="C159" s="46"/>
      <c r="D159" s="46"/>
      <c r="E159" s="46"/>
      <c r="F159" s="46"/>
      <c r="G159" s="46"/>
      <c r="H159" s="46"/>
      <c r="I159" s="46"/>
      <c r="J159" s="46"/>
    </row>
    <row r="160" spans="1:10">
      <c r="A160" s="71" t="s">
        <v>221</v>
      </c>
      <c r="B160" s="68"/>
      <c r="C160" s="46"/>
      <c r="D160" s="46"/>
      <c r="E160" s="46"/>
      <c r="F160" s="46"/>
      <c r="G160" s="46"/>
      <c r="H160" s="46"/>
      <c r="I160" s="46"/>
      <c r="J160" s="46"/>
    </row>
    <row r="161" spans="1:10">
      <c r="A161" s="519" t="s">
        <v>222</v>
      </c>
      <c r="B161" s="503"/>
      <c r="C161" s="520"/>
      <c r="D161" s="520"/>
      <c r="E161" s="520"/>
      <c r="F161" s="520"/>
      <c r="G161" s="520"/>
      <c r="H161" s="520"/>
      <c r="I161" s="520"/>
      <c r="J161" s="520"/>
    </row>
    <row r="162" spans="1:10">
      <c r="A162" s="69"/>
      <c r="B162" s="77" t="s">
        <v>26</v>
      </c>
      <c r="C162" s="83">
        <f>SUM(C130:C161)</f>
        <v>3640277798.0000005</v>
      </c>
      <c r="D162" s="83">
        <f t="shared" ref="D162:I162" si="3">SUM(D130:D161)</f>
        <v>832033020.60999954</v>
      </c>
      <c r="E162" s="83">
        <f t="shared" si="3"/>
        <v>4472310818.6100006</v>
      </c>
      <c r="F162" s="83">
        <f t="shared" si="3"/>
        <v>200903068.14000002</v>
      </c>
      <c r="G162" s="83">
        <f t="shared" si="3"/>
        <v>2498174539.6799994</v>
      </c>
      <c r="H162" s="83">
        <f t="shared" si="3"/>
        <v>128811551.09999998</v>
      </c>
      <c r="I162" s="83">
        <f t="shared" si="3"/>
        <v>989498574.84999955</v>
      </c>
      <c r="J162" s="83">
        <f>E162-F162-G162</f>
        <v>1773233210.7900014</v>
      </c>
    </row>
    <row r="164" spans="1:10">
      <c r="C164" s="84"/>
      <c r="D164" s="84"/>
      <c r="E164" s="84"/>
      <c r="F164" s="84"/>
      <c r="G164" s="84"/>
      <c r="H164" s="84"/>
      <c r="I164" s="84"/>
      <c r="J164" s="84"/>
    </row>
    <row r="168" spans="1:10">
      <c r="C168" s="167"/>
    </row>
  </sheetData>
  <mergeCells count="30">
    <mergeCell ref="A129:B129"/>
    <mergeCell ref="A79:J79"/>
    <mergeCell ref="A80:J80"/>
    <mergeCell ref="A82:B82"/>
    <mergeCell ref="A93:B93"/>
    <mergeCell ref="A102:B102"/>
    <mergeCell ref="A113:B113"/>
    <mergeCell ref="A123:J123"/>
    <mergeCell ref="A124:J124"/>
    <mergeCell ref="A125:J125"/>
    <mergeCell ref="A126:J126"/>
    <mergeCell ref="A127:J127"/>
    <mergeCell ref="A78:J78"/>
    <mergeCell ref="A54:B54"/>
    <mergeCell ref="A55:J55"/>
    <mergeCell ref="A59:J59"/>
    <mergeCell ref="A60:J60"/>
    <mergeCell ref="A61:J61"/>
    <mergeCell ref="A62:J62"/>
    <mergeCell ref="A63:J63"/>
    <mergeCell ref="A65:B65"/>
    <mergeCell ref="A71:B71"/>
    <mergeCell ref="A76:J76"/>
    <mergeCell ref="A77:J77"/>
    <mergeCell ref="A8:B8"/>
    <mergeCell ref="A2:J2"/>
    <mergeCell ref="A3:J3"/>
    <mergeCell ref="A4:J4"/>
    <mergeCell ref="A5:J5"/>
    <mergeCell ref="A6:J6"/>
  </mergeCells>
  <printOptions horizontalCentered="1"/>
  <pageMargins left="0.55118110236220474" right="0.27559055118110237" top="0.39370078740157483" bottom="0.39370078740157483" header="0.31496062992125984" footer="0.31496062992125984"/>
  <pageSetup scale="24" orientation="landscape" r:id="rId1"/>
  <rowBreaks count="2" manualBreakCount="2">
    <brk id="57" max="16383" man="1"/>
    <brk id="121" max="16383" man="1"/>
  </rowBreaks>
  <drawing r:id="rId2"/>
</worksheet>
</file>

<file path=xl/worksheets/sheet15.xml><?xml version="1.0" encoding="utf-8"?>
<worksheet xmlns="http://schemas.openxmlformats.org/spreadsheetml/2006/main" xmlns:r="http://schemas.openxmlformats.org/officeDocument/2006/relationships">
  <sheetPr>
    <tabColor theme="9" tint="-0.249977111117893"/>
    <pageSetUpPr fitToPage="1"/>
  </sheetPr>
  <dimension ref="A1:D39"/>
  <sheetViews>
    <sheetView workbookViewId="0">
      <pane ySplit="10" topLeftCell="A11" activePane="bottomLeft" state="frozen"/>
      <selection activeCell="J46" sqref="J46"/>
      <selection pane="bottomLeft" activeCell="J46" sqref="J46"/>
    </sheetView>
  </sheetViews>
  <sheetFormatPr baseColWidth="10" defaultRowHeight="12.75"/>
  <cols>
    <col min="1" max="1" width="3.28515625" style="49" customWidth="1"/>
    <col min="2" max="2" width="51.7109375" style="49" customWidth="1"/>
    <col min="3" max="3" width="30.85546875" style="49" customWidth="1"/>
    <col min="4" max="4" width="32.7109375" style="49" customWidth="1"/>
    <col min="5" max="16384" width="11.42578125" style="49"/>
  </cols>
  <sheetData>
    <row r="1" spans="1:4" s="94" customFormat="1" ht="15.75">
      <c r="A1" s="495"/>
      <c r="B1" s="495"/>
      <c r="C1" s="495"/>
      <c r="D1" s="93" t="s">
        <v>345</v>
      </c>
    </row>
    <row r="2" spans="1:4" s="92" customFormat="1" ht="15.75">
      <c r="A2" s="570" t="s">
        <v>27</v>
      </c>
      <c r="B2" s="570"/>
      <c r="C2" s="570"/>
      <c r="D2" s="570"/>
    </row>
    <row r="3" spans="1:4" s="94" customFormat="1" ht="15.75">
      <c r="A3" s="570" t="s">
        <v>111</v>
      </c>
      <c r="B3" s="570"/>
      <c r="C3" s="570"/>
      <c r="D3" s="570"/>
    </row>
    <row r="4" spans="1:4" s="94" customFormat="1" ht="15.75">
      <c r="A4" s="570" t="s">
        <v>260</v>
      </c>
      <c r="B4" s="570"/>
      <c r="C4" s="570"/>
      <c r="D4" s="570"/>
    </row>
    <row r="5" spans="1:4" s="94" customFormat="1" ht="15.75">
      <c r="A5" s="570" t="s">
        <v>356</v>
      </c>
      <c r="B5" s="570"/>
      <c r="C5" s="570"/>
      <c r="D5" s="570"/>
    </row>
    <row r="6" spans="1:4" s="94" customFormat="1" ht="15.75">
      <c r="A6" s="495"/>
      <c r="B6" s="495"/>
      <c r="C6" s="495"/>
      <c r="D6" s="93" t="s">
        <v>357</v>
      </c>
    </row>
    <row r="7" spans="1:4" s="120" customFormat="1">
      <c r="A7" s="574" t="s">
        <v>112</v>
      </c>
      <c r="B7" s="575"/>
      <c r="C7" s="151"/>
      <c r="D7" s="152">
        <v>2699077608</v>
      </c>
    </row>
    <row r="8" spans="1:4" s="124" customFormat="1">
      <c r="A8" s="121"/>
      <c r="B8" s="121"/>
      <c r="C8" s="153"/>
      <c r="D8" s="153"/>
    </row>
    <row r="9" spans="1:4" s="124" customFormat="1">
      <c r="A9" s="121" t="s">
        <v>109</v>
      </c>
      <c r="B9" s="121"/>
      <c r="C9" s="153"/>
      <c r="D9" s="153"/>
    </row>
    <row r="10" spans="1:4">
      <c r="A10" s="125" t="s">
        <v>113</v>
      </c>
      <c r="B10" s="126"/>
      <c r="C10" s="154"/>
      <c r="D10" s="152">
        <f>SUM(C11:C29)</f>
        <v>594987342</v>
      </c>
    </row>
    <row r="11" spans="1:4">
      <c r="A11" s="155"/>
      <c r="B11" s="156" t="s">
        <v>116</v>
      </c>
      <c r="C11" s="158">
        <v>0</v>
      </c>
      <c r="D11" s="161"/>
    </row>
    <row r="12" spans="1:4">
      <c r="A12" s="128"/>
      <c r="B12" s="157" t="s">
        <v>117</v>
      </c>
      <c r="C12" s="159">
        <v>0</v>
      </c>
      <c r="D12" s="162"/>
    </row>
    <row r="13" spans="1:4">
      <c r="A13" s="134"/>
      <c r="B13" s="157" t="s">
        <v>118</v>
      </c>
      <c r="C13" s="159">
        <v>0</v>
      </c>
      <c r="D13" s="162"/>
    </row>
    <row r="14" spans="1:4">
      <c r="A14" s="134"/>
      <c r="B14" s="157" t="s">
        <v>119</v>
      </c>
      <c r="C14" s="159">
        <v>0</v>
      </c>
      <c r="D14" s="162"/>
    </row>
    <row r="15" spans="1:4">
      <c r="A15" s="134"/>
      <c r="B15" s="157" t="s">
        <v>120</v>
      </c>
      <c r="C15" s="159">
        <v>0</v>
      </c>
      <c r="D15" s="162"/>
    </row>
    <row r="16" spans="1:4">
      <c r="A16" s="134"/>
      <c r="B16" s="157" t="s">
        <v>121</v>
      </c>
      <c r="C16" s="159">
        <v>0</v>
      </c>
      <c r="D16" s="162"/>
    </row>
    <row r="17" spans="1:4">
      <c r="A17" s="134"/>
      <c r="B17" s="157" t="s">
        <v>122</v>
      </c>
      <c r="C17" s="159">
        <v>0</v>
      </c>
      <c r="D17" s="162"/>
    </row>
    <row r="18" spans="1:4">
      <c r="A18" s="134"/>
      <c r="B18" s="157" t="s">
        <v>343</v>
      </c>
      <c r="C18" s="159">
        <v>38728781</v>
      </c>
      <c r="D18" s="162"/>
    </row>
    <row r="19" spans="1:4">
      <c r="A19" s="134"/>
      <c r="B19" s="157" t="s">
        <v>123</v>
      </c>
      <c r="C19" s="159">
        <v>0</v>
      </c>
      <c r="D19" s="162"/>
    </row>
    <row r="20" spans="1:4">
      <c r="A20" s="134"/>
      <c r="B20" s="157" t="s">
        <v>124</v>
      </c>
      <c r="C20" s="159">
        <v>94349044</v>
      </c>
      <c r="D20" s="162"/>
    </row>
    <row r="21" spans="1:4">
      <c r="A21" s="134"/>
      <c r="B21" s="157" t="s">
        <v>125</v>
      </c>
      <c r="C21" s="159">
        <v>0</v>
      </c>
      <c r="D21" s="162"/>
    </row>
    <row r="22" spans="1:4">
      <c r="A22" s="134"/>
      <c r="B22" s="157" t="s">
        <v>126</v>
      </c>
      <c r="C22" s="159">
        <v>0</v>
      </c>
      <c r="D22" s="162"/>
    </row>
    <row r="23" spans="1:4">
      <c r="A23" s="134"/>
      <c r="B23" s="157" t="s">
        <v>127</v>
      </c>
      <c r="C23" s="159">
        <v>0</v>
      </c>
      <c r="D23" s="162"/>
    </row>
    <row r="24" spans="1:4">
      <c r="A24" s="134"/>
      <c r="B24" s="157" t="s">
        <v>128</v>
      </c>
      <c r="C24" s="159">
        <v>0</v>
      </c>
      <c r="D24" s="162"/>
    </row>
    <row r="25" spans="1:4">
      <c r="A25" s="134"/>
      <c r="B25" s="157" t="s">
        <v>129</v>
      </c>
      <c r="C25" s="159">
        <v>0</v>
      </c>
      <c r="D25" s="162"/>
    </row>
    <row r="26" spans="1:4">
      <c r="A26" s="134"/>
      <c r="B26" s="157" t="s">
        <v>131</v>
      </c>
      <c r="C26" s="159">
        <v>0</v>
      </c>
      <c r="D26" s="162"/>
    </row>
    <row r="27" spans="1:4">
      <c r="A27" s="144" t="s">
        <v>132</v>
      </c>
      <c r="B27" s="157"/>
      <c r="C27" s="159">
        <v>461909517</v>
      </c>
      <c r="D27" s="162"/>
    </row>
    <row r="28" spans="1:4">
      <c r="A28" s="134"/>
      <c r="B28" s="157"/>
      <c r="C28" s="159"/>
      <c r="D28" s="162"/>
    </row>
    <row r="29" spans="1:4">
      <c r="A29" s="521" t="s">
        <v>98</v>
      </c>
      <c r="B29" s="522"/>
      <c r="C29" s="160"/>
      <c r="D29" s="163"/>
    </row>
    <row r="30" spans="1:4">
      <c r="A30" s="125" t="s">
        <v>114</v>
      </c>
      <c r="B30" s="126"/>
      <c r="C30" s="154"/>
      <c r="D30" s="152">
        <f>SUM(C31:C38)</f>
        <v>0</v>
      </c>
    </row>
    <row r="31" spans="1:4" ht="25.5">
      <c r="A31" s="164"/>
      <c r="B31" s="156" t="s">
        <v>133</v>
      </c>
      <c r="C31" s="158">
        <v>0</v>
      </c>
      <c r="D31" s="161"/>
    </row>
    <row r="32" spans="1:4">
      <c r="A32" s="134"/>
      <c r="B32" s="157" t="s">
        <v>8</v>
      </c>
      <c r="C32" s="159"/>
      <c r="D32" s="162"/>
    </row>
    <row r="33" spans="1:4">
      <c r="A33" s="134"/>
      <c r="B33" s="157" t="s">
        <v>134</v>
      </c>
      <c r="C33" s="159">
        <v>0</v>
      </c>
      <c r="D33" s="162"/>
    </row>
    <row r="34" spans="1:4" ht="25.5">
      <c r="A34" s="134"/>
      <c r="B34" s="157" t="s">
        <v>135</v>
      </c>
      <c r="C34" s="159">
        <v>0</v>
      </c>
      <c r="D34" s="162"/>
    </row>
    <row r="35" spans="1:4">
      <c r="A35" s="134"/>
      <c r="B35" s="157" t="s">
        <v>136</v>
      </c>
      <c r="C35" s="159">
        <v>0</v>
      </c>
      <c r="D35" s="162"/>
    </row>
    <row r="36" spans="1:4">
      <c r="A36" s="134"/>
      <c r="B36" s="157" t="s">
        <v>137</v>
      </c>
      <c r="C36" s="159">
        <v>0</v>
      </c>
      <c r="D36" s="162"/>
    </row>
    <row r="37" spans="1:4">
      <c r="A37" s="144" t="s">
        <v>138</v>
      </c>
      <c r="B37" s="157"/>
      <c r="C37" s="159"/>
      <c r="D37" s="162"/>
    </row>
    <row r="38" spans="1:4">
      <c r="A38" s="513"/>
      <c r="B38" s="523"/>
      <c r="C38" s="163"/>
      <c r="D38" s="163"/>
    </row>
    <row r="39" spans="1:4">
      <c r="A39" s="125" t="s">
        <v>344</v>
      </c>
      <c r="B39" s="126"/>
      <c r="C39" s="154"/>
      <c r="D39" s="152">
        <f>D7-D10+D30</f>
        <v>2104090266</v>
      </c>
    </row>
  </sheetData>
  <mergeCells count="5">
    <mergeCell ref="A2:D2"/>
    <mergeCell ref="A3:D3"/>
    <mergeCell ref="A4:D4"/>
    <mergeCell ref="A5:D5"/>
    <mergeCell ref="A7:B7"/>
  </mergeCells>
  <printOptions horizontalCentered="1"/>
  <pageMargins left="0.23622047244094491" right="0.15748031496062992" top="0.5"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sheetPr>
    <tabColor theme="5" tint="-0.249977111117893"/>
  </sheetPr>
  <dimension ref="A1:J37"/>
  <sheetViews>
    <sheetView workbookViewId="0">
      <pane ySplit="10" topLeftCell="A11" activePane="bottomLeft" state="frozen"/>
      <selection activeCell="H18" sqref="H18"/>
      <selection pane="bottomLeft" activeCell="H18" sqref="H18"/>
    </sheetView>
  </sheetViews>
  <sheetFormatPr baseColWidth="10" defaultColWidth="10.85546875" defaultRowHeight="12.75"/>
  <cols>
    <col min="1" max="1" width="3" style="347" bestFit="1" customWidth="1"/>
    <col min="2" max="2" width="30.140625" style="51" customWidth="1"/>
    <col min="3" max="3" width="31" style="51" customWidth="1"/>
    <col min="4" max="4" width="13.42578125" style="51" customWidth="1"/>
    <col min="5" max="5" width="21.85546875" style="51" customWidth="1"/>
    <col min="6" max="16384" width="10.85546875" style="51"/>
  </cols>
  <sheetData>
    <row r="1" spans="1:5" ht="15.75">
      <c r="E1" s="348" t="s">
        <v>229</v>
      </c>
    </row>
    <row r="2" spans="1:5" s="349" customFormat="1" ht="15.75">
      <c r="A2" s="590" t="s">
        <v>27</v>
      </c>
      <c r="B2" s="590"/>
      <c r="C2" s="590"/>
      <c r="D2" s="590"/>
      <c r="E2" s="590"/>
    </row>
    <row r="3" spans="1:5" s="349" customFormat="1" ht="15.75">
      <c r="A3" s="591" t="s">
        <v>34</v>
      </c>
      <c r="B3" s="591"/>
      <c r="C3" s="591"/>
      <c r="D3" s="591"/>
      <c r="E3" s="591"/>
    </row>
    <row r="4" spans="1:5" s="349" customFormat="1" ht="15.75">
      <c r="A4" s="592" t="s">
        <v>260</v>
      </c>
      <c r="B4" s="592"/>
      <c r="C4" s="592"/>
      <c r="D4" s="592"/>
      <c r="E4" s="592"/>
    </row>
    <row r="5" spans="1:5" s="349" customFormat="1" ht="15.75">
      <c r="A5" s="592" t="s">
        <v>356</v>
      </c>
      <c r="B5" s="592"/>
      <c r="C5" s="592"/>
      <c r="D5" s="592"/>
      <c r="E5" s="592"/>
    </row>
    <row r="6" spans="1:5" s="349" customFormat="1" ht="15.75">
      <c r="A6" s="350"/>
      <c r="B6" s="350"/>
      <c r="C6" s="350" t="s">
        <v>139</v>
      </c>
      <c r="D6" s="350"/>
      <c r="E6" s="351"/>
    </row>
    <row r="7" spans="1:5" ht="16.5" thickBot="1">
      <c r="E7" s="93" t="s">
        <v>357</v>
      </c>
    </row>
    <row r="8" spans="1:5" s="86" customFormat="1">
      <c r="A8" s="593" t="s">
        <v>69</v>
      </c>
      <c r="B8" s="594"/>
      <c r="C8" s="352" t="s">
        <v>70</v>
      </c>
      <c r="D8" s="353" t="s">
        <v>71</v>
      </c>
      <c r="E8" s="354" t="s">
        <v>34</v>
      </c>
    </row>
    <row r="9" spans="1:5" s="86" customFormat="1" ht="13.5" thickBot="1">
      <c r="A9" s="595"/>
      <c r="B9" s="596"/>
      <c r="C9" s="355" t="s">
        <v>72</v>
      </c>
      <c r="D9" s="355" t="s">
        <v>73</v>
      </c>
      <c r="E9" s="356" t="s">
        <v>74</v>
      </c>
    </row>
    <row r="10" spans="1:5" s="86" customFormat="1">
      <c r="A10" s="597" t="s">
        <v>75</v>
      </c>
      <c r="B10" s="598"/>
      <c r="C10" s="598"/>
      <c r="D10" s="598"/>
      <c r="E10" s="599"/>
    </row>
    <row r="11" spans="1:5" s="86" customFormat="1">
      <c r="A11" s="357">
        <v>1</v>
      </c>
      <c r="B11" s="358"/>
      <c r="C11" s="359"/>
      <c r="D11" s="358"/>
      <c r="E11" s="360"/>
    </row>
    <row r="12" spans="1:5" s="86" customFormat="1">
      <c r="A12" s="357">
        <v>2</v>
      </c>
      <c r="B12" s="358"/>
      <c r="C12" s="359"/>
      <c r="D12" s="358"/>
      <c r="E12" s="360"/>
    </row>
    <row r="13" spans="1:5" s="86" customFormat="1">
      <c r="A13" s="357">
        <v>3</v>
      </c>
      <c r="B13" s="358"/>
      <c r="C13" s="359"/>
      <c r="D13" s="358"/>
      <c r="E13" s="360"/>
    </row>
    <row r="14" spans="1:5" s="86" customFormat="1">
      <c r="A14" s="357">
        <v>4</v>
      </c>
      <c r="B14" s="358"/>
      <c r="C14" s="359"/>
      <c r="D14" s="358"/>
      <c r="E14" s="360"/>
    </row>
    <row r="15" spans="1:5" s="86" customFormat="1">
      <c r="A15" s="357">
        <v>5</v>
      </c>
      <c r="B15" s="358"/>
      <c r="C15" s="359"/>
      <c r="D15" s="358"/>
      <c r="E15" s="360"/>
    </row>
    <row r="16" spans="1:5" s="86" customFormat="1">
      <c r="A16" s="357">
        <v>6</v>
      </c>
      <c r="B16" s="358"/>
      <c r="C16" s="359"/>
      <c r="D16" s="358"/>
      <c r="E16" s="360"/>
    </row>
    <row r="17" spans="1:5" s="86" customFormat="1">
      <c r="A17" s="357">
        <v>7</v>
      </c>
      <c r="B17" s="358"/>
      <c r="C17" s="359"/>
      <c r="D17" s="358"/>
      <c r="E17" s="360"/>
    </row>
    <row r="18" spans="1:5" s="86" customFormat="1">
      <c r="A18" s="357">
        <v>8</v>
      </c>
      <c r="B18" s="358"/>
      <c r="C18" s="359"/>
      <c r="D18" s="358"/>
      <c r="E18" s="360"/>
    </row>
    <row r="19" spans="1:5" s="86" customFormat="1">
      <c r="A19" s="357">
        <v>9</v>
      </c>
      <c r="B19" s="358"/>
      <c r="C19" s="359"/>
      <c r="D19" s="358"/>
      <c r="E19" s="360"/>
    </row>
    <row r="20" spans="1:5" s="86" customFormat="1">
      <c r="A20" s="357">
        <v>10</v>
      </c>
      <c r="B20" s="358"/>
      <c r="C20" s="359"/>
      <c r="D20" s="358"/>
      <c r="E20" s="360"/>
    </row>
    <row r="21" spans="1:5" s="86" customFormat="1">
      <c r="A21" s="357"/>
      <c r="B21" s="358" t="s">
        <v>76</v>
      </c>
      <c r="C21" s="359"/>
      <c r="D21" s="358"/>
      <c r="E21" s="360"/>
    </row>
    <row r="22" spans="1:5" s="86" customFormat="1">
      <c r="A22" s="357"/>
      <c r="B22" s="358"/>
      <c r="C22" s="359"/>
      <c r="D22" s="358"/>
      <c r="E22" s="360"/>
    </row>
    <row r="23" spans="1:5" s="86" customFormat="1">
      <c r="A23" s="587" t="s">
        <v>77</v>
      </c>
      <c r="B23" s="588"/>
      <c r="C23" s="588"/>
      <c r="D23" s="588"/>
      <c r="E23" s="589"/>
    </row>
    <row r="24" spans="1:5" s="86" customFormat="1">
      <c r="A24" s="357">
        <v>1</v>
      </c>
      <c r="B24" s="358"/>
      <c r="C24" s="359"/>
      <c r="D24" s="358"/>
      <c r="E24" s="360"/>
    </row>
    <row r="25" spans="1:5" s="86" customFormat="1">
      <c r="A25" s="357">
        <v>2</v>
      </c>
      <c r="B25" s="358"/>
      <c r="C25" s="359"/>
      <c r="D25" s="358"/>
      <c r="E25" s="360"/>
    </row>
    <row r="26" spans="1:5" s="86" customFormat="1">
      <c r="A26" s="357">
        <v>3</v>
      </c>
      <c r="B26" s="358"/>
      <c r="C26" s="359"/>
      <c r="D26" s="358"/>
      <c r="E26" s="360"/>
    </row>
    <row r="27" spans="1:5" s="86" customFormat="1">
      <c r="A27" s="357">
        <v>4</v>
      </c>
      <c r="B27" s="358"/>
      <c r="C27" s="359"/>
      <c r="D27" s="358"/>
      <c r="E27" s="360"/>
    </row>
    <row r="28" spans="1:5" s="86" customFormat="1">
      <c r="A28" s="357">
        <v>5</v>
      </c>
      <c r="B28" s="358"/>
      <c r="C28" s="359"/>
      <c r="D28" s="358"/>
      <c r="E28" s="360"/>
    </row>
    <row r="29" spans="1:5" s="86" customFormat="1">
      <c r="A29" s="357">
        <v>6</v>
      </c>
      <c r="B29" s="358"/>
      <c r="C29" s="359"/>
      <c r="D29" s="358"/>
      <c r="E29" s="360"/>
    </row>
    <row r="30" spans="1:5" s="86" customFormat="1">
      <c r="A30" s="357">
        <v>7</v>
      </c>
      <c r="B30" s="358"/>
      <c r="C30" s="359"/>
      <c r="D30" s="358"/>
      <c r="E30" s="360"/>
    </row>
    <row r="31" spans="1:5" s="86" customFormat="1">
      <c r="A31" s="357">
        <v>8</v>
      </c>
      <c r="B31" s="358"/>
      <c r="C31" s="359"/>
      <c r="D31" s="358"/>
      <c r="E31" s="360"/>
    </row>
    <row r="32" spans="1:5" s="86" customFormat="1">
      <c r="A32" s="357">
        <v>9</v>
      </c>
      <c r="B32" s="358"/>
      <c r="C32" s="359"/>
      <c r="D32" s="358"/>
      <c r="E32" s="360"/>
    </row>
    <row r="33" spans="1:10" s="86" customFormat="1">
      <c r="A33" s="357">
        <v>10</v>
      </c>
      <c r="B33" s="358"/>
      <c r="C33" s="359"/>
      <c r="D33" s="358"/>
      <c r="E33" s="360"/>
    </row>
    <row r="34" spans="1:10" s="365" customFormat="1">
      <c r="A34" s="357"/>
      <c r="B34" s="361" t="s">
        <v>78</v>
      </c>
      <c r="C34" s="362"/>
      <c r="D34" s="363"/>
      <c r="E34" s="364"/>
    </row>
    <row r="35" spans="1:10" s="365" customFormat="1" ht="13.5" thickBot="1">
      <c r="A35" s="357"/>
      <c r="B35" s="361"/>
      <c r="C35" s="362"/>
      <c r="D35" s="363"/>
      <c r="E35" s="364"/>
    </row>
    <row r="36" spans="1:10" ht="13.5" thickBot="1">
      <c r="A36" s="366"/>
      <c r="B36" s="367" t="s">
        <v>79</v>
      </c>
      <c r="C36" s="368"/>
      <c r="D36" s="369"/>
      <c r="E36" s="370"/>
    </row>
    <row r="37" spans="1:10">
      <c r="J37" s="371"/>
    </row>
  </sheetData>
  <mergeCells count="7">
    <mergeCell ref="A23:E23"/>
    <mergeCell ref="A2:E2"/>
    <mergeCell ref="A3:E3"/>
    <mergeCell ref="A4:E4"/>
    <mergeCell ref="A5:E5"/>
    <mergeCell ref="A8:B9"/>
    <mergeCell ref="A10:E10"/>
  </mergeCells>
  <printOptions horizontalCentered="1"/>
  <pageMargins left="0.33" right="0.45" top="0.74803149606299213" bottom="0.74803149606299213" header="0.31496062992125984" footer="0.31496062992125984"/>
  <pageSetup scale="85" orientation="landscape" r:id="rId1"/>
  <drawing r:id="rId2"/>
</worksheet>
</file>

<file path=xl/worksheets/sheet17.xml><?xml version="1.0" encoding="utf-8"?>
<worksheet xmlns="http://schemas.openxmlformats.org/spreadsheetml/2006/main" xmlns:r="http://schemas.openxmlformats.org/officeDocument/2006/relationships">
  <sheetPr>
    <tabColor theme="5" tint="-0.249977111117893"/>
  </sheetPr>
  <dimension ref="A1:I37"/>
  <sheetViews>
    <sheetView workbookViewId="0">
      <pane ySplit="10" topLeftCell="A11" activePane="bottomLeft" state="frozen"/>
      <selection activeCell="H18" sqref="H18"/>
      <selection pane="bottomLeft" activeCell="H18" sqref="H18"/>
    </sheetView>
  </sheetViews>
  <sheetFormatPr baseColWidth="10" defaultColWidth="10.85546875" defaultRowHeight="12.75"/>
  <cols>
    <col min="1" max="1" width="3" style="347" bestFit="1" customWidth="1"/>
    <col min="2" max="2" width="54.7109375" style="51" customWidth="1"/>
    <col min="3" max="3" width="24.140625" style="51" customWidth="1"/>
    <col min="4" max="4" width="25.28515625" style="51" customWidth="1"/>
    <col min="5" max="16384" width="10.85546875" style="51"/>
  </cols>
  <sheetData>
    <row r="1" spans="1:4" ht="15.75">
      <c r="D1" s="348" t="s">
        <v>230</v>
      </c>
    </row>
    <row r="2" spans="1:4" s="349" customFormat="1" ht="15.75">
      <c r="A2" s="590" t="s">
        <v>27</v>
      </c>
      <c r="B2" s="590"/>
      <c r="C2" s="590"/>
      <c r="D2" s="590"/>
    </row>
    <row r="3" spans="1:4" s="349" customFormat="1" ht="15.75">
      <c r="A3" s="591" t="s">
        <v>529</v>
      </c>
      <c r="B3" s="591"/>
      <c r="C3" s="591"/>
      <c r="D3" s="591"/>
    </row>
    <row r="4" spans="1:4" s="349" customFormat="1" ht="15.75">
      <c r="A4" s="592" t="s">
        <v>260</v>
      </c>
      <c r="B4" s="592"/>
      <c r="C4" s="592"/>
      <c r="D4" s="592"/>
    </row>
    <row r="5" spans="1:4" s="349" customFormat="1" ht="15.75">
      <c r="A5" s="592" t="s">
        <v>356</v>
      </c>
      <c r="B5" s="592"/>
      <c r="C5" s="592"/>
      <c r="D5" s="592"/>
    </row>
    <row r="6" spans="1:4" s="349" customFormat="1" ht="15.75">
      <c r="A6" s="591" t="s">
        <v>139</v>
      </c>
      <c r="B6" s="591"/>
      <c r="C6" s="591"/>
      <c r="D6" s="591"/>
    </row>
    <row r="7" spans="1:4" s="349" customFormat="1" ht="16.5" thickBot="1">
      <c r="A7" s="372"/>
      <c r="D7" s="93" t="s">
        <v>357</v>
      </c>
    </row>
    <row r="8" spans="1:4" s="86" customFormat="1">
      <c r="A8" s="593" t="s">
        <v>69</v>
      </c>
      <c r="B8" s="594"/>
      <c r="C8" s="600" t="s">
        <v>44</v>
      </c>
      <c r="D8" s="602" t="s">
        <v>80</v>
      </c>
    </row>
    <row r="9" spans="1:4" s="86" customFormat="1" ht="13.5" thickBot="1">
      <c r="A9" s="595"/>
      <c r="B9" s="596"/>
      <c r="C9" s="601"/>
      <c r="D9" s="603"/>
    </row>
    <row r="10" spans="1:4" s="86" customFormat="1">
      <c r="A10" s="597" t="s">
        <v>75</v>
      </c>
      <c r="B10" s="598"/>
      <c r="C10" s="598"/>
      <c r="D10" s="599"/>
    </row>
    <row r="11" spans="1:4" s="86" customFormat="1">
      <c r="A11" s="357">
        <v>1</v>
      </c>
      <c r="B11" s="358"/>
      <c r="C11" s="359"/>
      <c r="D11" s="360"/>
    </row>
    <row r="12" spans="1:4" s="86" customFormat="1">
      <c r="A12" s="357">
        <v>2</v>
      </c>
      <c r="B12" s="358"/>
      <c r="C12" s="359"/>
      <c r="D12" s="360"/>
    </row>
    <row r="13" spans="1:4" s="86" customFormat="1">
      <c r="A13" s="357">
        <v>3</v>
      </c>
      <c r="B13" s="358"/>
      <c r="C13" s="359"/>
      <c r="D13" s="360"/>
    </row>
    <row r="14" spans="1:4" s="86" customFormat="1">
      <c r="A14" s="357">
        <v>4</v>
      </c>
      <c r="B14" s="358"/>
      <c r="C14" s="359"/>
      <c r="D14" s="360"/>
    </row>
    <row r="15" spans="1:4" s="86" customFormat="1">
      <c r="A15" s="357">
        <v>5</v>
      </c>
      <c r="B15" s="358"/>
      <c r="C15" s="359"/>
      <c r="D15" s="360"/>
    </row>
    <row r="16" spans="1:4" s="86" customFormat="1">
      <c r="A16" s="357">
        <v>6</v>
      </c>
      <c r="B16" s="358"/>
      <c r="C16" s="359"/>
      <c r="D16" s="360"/>
    </row>
    <row r="17" spans="1:4" s="86" customFormat="1">
      <c r="A17" s="357">
        <v>7</v>
      </c>
      <c r="B17" s="358"/>
      <c r="C17" s="359"/>
      <c r="D17" s="360"/>
    </row>
    <row r="18" spans="1:4" s="86" customFormat="1">
      <c r="A18" s="357">
        <v>8</v>
      </c>
      <c r="B18" s="358"/>
      <c r="C18" s="359"/>
      <c r="D18" s="360"/>
    </row>
    <row r="19" spans="1:4" s="86" customFormat="1">
      <c r="A19" s="357">
        <v>9</v>
      </c>
      <c r="B19" s="358"/>
      <c r="C19" s="359"/>
      <c r="D19" s="360"/>
    </row>
    <row r="20" spans="1:4" s="86" customFormat="1">
      <c r="A20" s="357">
        <v>10</v>
      </c>
      <c r="B20" s="358"/>
      <c r="C20" s="359"/>
      <c r="D20" s="360"/>
    </row>
    <row r="21" spans="1:4" s="86" customFormat="1">
      <c r="A21" s="357"/>
      <c r="B21" s="358" t="s">
        <v>81</v>
      </c>
      <c r="C21" s="359"/>
      <c r="D21" s="360"/>
    </row>
    <row r="22" spans="1:4" s="86" customFormat="1">
      <c r="A22" s="357"/>
      <c r="B22" s="358"/>
      <c r="C22" s="359"/>
      <c r="D22" s="360"/>
    </row>
    <row r="23" spans="1:4" s="86" customFormat="1">
      <c r="A23" s="587" t="s">
        <v>77</v>
      </c>
      <c r="B23" s="588"/>
      <c r="C23" s="588"/>
      <c r="D23" s="589"/>
    </row>
    <row r="24" spans="1:4" s="86" customFormat="1">
      <c r="A24" s="357">
        <v>1</v>
      </c>
      <c r="B24" s="358"/>
      <c r="C24" s="359"/>
      <c r="D24" s="360"/>
    </row>
    <row r="25" spans="1:4" s="86" customFormat="1">
      <c r="A25" s="357">
        <v>2</v>
      </c>
      <c r="B25" s="358"/>
      <c r="C25" s="359"/>
      <c r="D25" s="360"/>
    </row>
    <row r="26" spans="1:4" s="86" customFormat="1">
      <c r="A26" s="357">
        <v>3</v>
      </c>
      <c r="B26" s="358"/>
      <c r="C26" s="359"/>
      <c r="D26" s="360"/>
    </row>
    <row r="27" spans="1:4" s="86" customFormat="1">
      <c r="A27" s="357">
        <v>4</v>
      </c>
      <c r="B27" s="358"/>
      <c r="C27" s="359"/>
      <c r="D27" s="360"/>
    </row>
    <row r="28" spans="1:4" s="86" customFormat="1">
      <c r="A28" s="357">
        <v>5</v>
      </c>
      <c r="B28" s="358"/>
      <c r="C28" s="359"/>
      <c r="D28" s="360"/>
    </row>
    <row r="29" spans="1:4" s="86" customFormat="1">
      <c r="A29" s="357">
        <v>6</v>
      </c>
      <c r="B29" s="358"/>
      <c r="C29" s="359"/>
      <c r="D29" s="360"/>
    </row>
    <row r="30" spans="1:4" s="86" customFormat="1">
      <c r="A30" s="357">
        <v>7</v>
      </c>
      <c r="B30" s="358"/>
      <c r="C30" s="359"/>
      <c r="D30" s="360"/>
    </row>
    <row r="31" spans="1:4" s="86" customFormat="1">
      <c r="A31" s="357">
        <v>8</v>
      </c>
      <c r="B31" s="358"/>
      <c r="C31" s="359"/>
      <c r="D31" s="360"/>
    </row>
    <row r="32" spans="1:4" s="86" customFormat="1">
      <c r="A32" s="357">
        <v>9</v>
      </c>
      <c r="B32" s="358"/>
      <c r="C32" s="359"/>
      <c r="D32" s="360"/>
    </row>
    <row r="33" spans="1:9" s="86" customFormat="1">
      <c r="A33" s="357">
        <v>10</v>
      </c>
      <c r="B33" s="358"/>
      <c r="C33" s="359"/>
      <c r="D33" s="360"/>
    </row>
    <row r="34" spans="1:9" s="365" customFormat="1">
      <c r="A34" s="357"/>
      <c r="B34" s="361" t="s">
        <v>82</v>
      </c>
      <c r="C34" s="362"/>
      <c r="D34" s="364"/>
    </row>
    <row r="35" spans="1:9" s="365" customFormat="1" ht="13.5" thickBot="1">
      <c r="A35" s="357"/>
      <c r="B35" s="361"/>
      <c r="C35" s="362"/>
      <c r="D35" s="364"/>
    </row>
    <row r="36" spans="1:9" ht="13.5" thickBot="1">
      <c r="A36" s="366"/>
      <c r="B36" s="367" t="s">
        <v>79</v>
      </c>
      <c r="C36" s="368"/>
      <c r="D36" s="370"/>
    </row>
    <row r="37" spans="1:9">
      <c r="I37" s="371"/>
    </row>
  </sheetData>
  <mergeCells count="10">
    <mergeCell ref="A10:D10"/>
    <mergeCell ref="A23:D23"/>
    <mergeCell ref="A2:D2"/>
    <mergeCell ref="A3:D3"/>
    <mergeCell ref="A4:D4"/>
    <mergeCell ref="A5:D5"/>
    <mergeCell ref="A6:D6"/>
    <mergeCell ref="A8:B9"/>
    <mergeCell ref="C8:C9"/>
    <mergeCell ref="D8:D9"/>
  </mergeCells>
  <printOptions horizontalCentered="1"/>
  <pageMargins left="0.34" right="0.22" top="0.74803149606299213" bottom="0.74803149606299213" header="0.31496062992125984" footer="0.31496062992125984"/>
  <pageSetup scale="80" orientation="landscape" r:id="rId1"/>
  <drawing r:id="rId2"/>
</worksheet>
</file>

<file path=xl/worksheets/sheet18.xml><?xml version="1.0" encoding="utf-8"?>
<worksheet xmlns="http://schemas.openxmlformats.org/spreadsheetml/2006/main" xmlns:r="http://schemas.openxmlformats.org/officeDocument/2006/relationships">
  <sheetPr>
    <tabColor theme="5" tint="-0.249977111117893"/>
  </sheetPr>
  <dimension ref="A1:J35"/>
  <sheetViews>
    <sheetView workbookViewId="0">
      <pane ySplit="9" topLeftCell="A10" activePane="bottomLeft" state="frozen"/>
      <selection activeCell="H18" sqref="H18"/>
      <selection pane="bottomLeft" activeCell="H18" sqref="H18"/>
    </sheetView>
  </sheetViews>
  <sheetFormatPr baseColWidth="10" defaultColWidth="10.85546875" defaultRowHeight="12.75"/>
  <cols>
    <col min="1" max="1" width="8.7109375" style="347" customWidth="1"/>
    <col min="2" max="2" width="47.140625" style="51" customWidth="1"/>
    <col min="3" max="3" width="13.5703125" style="51" customWidth="1"/>
    <col min="4" max="4" width="13.140625" style="51" customWidth="1"/>
    <col min="5" max="5" width="13.28515625" style="51" customWidth="1"/>
    <col min="6" max="16384" width="10.85546875" style="51"/>
  </cols>
  <sheetData>
    <row r="1" spans="1:5" ht="15.75">
      <c r="E1" s="373" t="s">
        <v>231</v>
      </c>
    </row>
    <row r="2" spans="1:5" s="349" customFormat="1" ht="15.75">
      <c r="A2" s="612" t="s">
        <v>27</v>
      </c>
      <c r="B2" s="612"/>
      <c r="C2" s="612"/>
      <c r="D2" s="612"/>
      <c r="E2" s="612"/>
    </row>
    <row r="3" spans="1:5" s="349" customFormat="1" ht="15.75">
      <c r="A3" s="613" t="s">
        <v>530</v>
      </c>
      <c r="B3" s="613"/>
      <c r="C3" s="613"/>
      <c r="D3" s="613"/>
      <c r="E3" s="613"/>
    </row>
    <row r="4" spans="1:5" s="349" customFormat="1" ht="15.75">
      <c r="A4" s="592" t="s">
        <v>260</v>
      </c>
      <c r="B4" s="592"/>
      <c r="C4" s="592"/>
      <c r="D4" s="592"/>
      <c r="E4" s="592"/>
    </row>
    <row r="5" spans="1:5" s="349" customFormat="1" ht="15.75">
      <c r="A5" s="592" t="s">
        <v>356</v>
      </c>
      <c r="B5" s="592"/>
      <c r="C5" s="592"/>
      <c r="D5" s="592"/>
      <c r="E5" s="592"/>
    </row>
    <row r="6" spans="1:5" s="349" customFormat="1" ht="15.75">
      <c r="A6" s="591" t="s">
        <v>139</v>
      </c>
      <c r="B6" s="591"/>
      <c r="C6" s="591"/>
      <c r="D6" s="591"/>
      <c r="E6" s="591"/>
    </row>
    <row r="7" spans="1:5" s="349" customFormat="1" ht="16.5" thickBot="1">
      <c r="A7" s="372"/>
      <c r="E7" s="93" t="s">
        <v>357</v>
      </c>
    </row>
    <row r="8" spans="1:5" s="86" customFormat="1">
      <c r="A8" s="604" t="s">
        <v>11</v>
      </c>
      <c r="B8" s="605"/>
      <c r="C8" s="608" t="s">
        <v>83</v>
      </c>
      <c r="D8" s="608" t="s">
        <v>44</v>
      </c>
      <c r="E8" s="610" t="s">
        <v>531</v>
      </c>
    </row>
    <row r="9" spans="1:5" s="86" customFormat="1" ht="15.75" customHeight="1" thickBot="1">
      <c r="A9" s="606"/>
      <c r="B9" s="607"/>
      <c r="C9" s="609"/>
      <c r="D9" s="609"/>
      <c r="E9" s="611"/>
    </row>
    <row r="10" spans="1:5" s="86" customFormat="1">
      <c r="A10" s="374" t="s">
        <v>84</v>
      </c>
      <c r="B10" s="358"/>
      <c r="C10" s="359"/>
      <c r="D10" s="353"/>
      <c r="E10" s="360"/>
    </row>
    <row r="11" spans="1:5" s="86" customFormat="1">
      <c r="A11" s="357"/>
      <c r="B11" s="375" t="s">
        <v>87</v>
      </c>
      <c r="C11" s="359"/>
      <c r="D11" s="359"/>
      <c r="E11" s="360"/>
    </row>
    <row r="12" spans="1:5" s="86" customFormat="1">
      <c r="A12" s="357"/>
      <c r="B12" s="375" t="s">
        <v>85</v>
      </c>
      <c r="C12" s="359"/>
      <c r="D12" s="359"/>
      <c r="E12" s="360"/>
    </row>
    <row r="13" spans="1:5" s="86" customFormat="1">
      <c r="A13" s="374" t="s">
        <v>86</v>
      </c>
      <c r="B13" s="375"/>
      <c r="C13" s="359"/>
      <c r="D13" s="359"/>
      <c r="E13" s="360"/>
    </row>
    <row r="14" spans="1:5" s="86" customFormat="1">
      <c r="A14" s="357"/>
      <c r="B14" s="375" t="s">
        <v>88</v>
      </c>
      <c r="C14" s="359"/>
      <c r="D14" s="359"/>
      <c r="E14" s="360"/>
    </row>
    <row r="15" spans="1:5" s="86" customFormat="1">
      <c r="A15" s="357"/>
      <c r="B15" s="375" t="s">
        <v>89</v>
      </c>
      <c r="C15" s="359"/>
      <c r="D15" s="359"/>
      <c r="E15" s="360"/>
    </row>
    <row r="16" spans="1:5" s="86" customFormat="1">
      <c r="A16" s="374" t="s">
        <v>95</v>
      </c>
      <c r="B16" s="375"/>
      <c r="C16" s="359"/>
      <c r="D16" s="359"/>
      <c r="E16" s="360"/>
    </row>
    <row r="17" spans="1:10" s="86" customFormat="1" ht="13.5" thickBot="1">
      <c r="A17" s="357"/>
      <c r="B17" s="358"/>
      <c r="C17" s="359"/>
      <c r="D17" s="359"/>
      <c r="E17" s="360"/>
    </row>
    <row r="18" spans="1:10" s="86" customFormat="1">
      <c r="A18" s="604" t="s">
        <v>11</v>
      </c>
      <c r="B18" s="605"/>
      <c r="C18" s="608" t="s">
        <v>83</v>
      </c>
      <c r="D18" s="608" t="s">
        <v>44</v>
      </c>
      <c r="E18" s="615" t="s">
        <v>531</v>
      </c>
    </row>
    <row r="19" spans="1:10" s="86" customFormat="1" ht="13.5" thickBot="1">
      <c r="A19" s="606"/>
      <c r="B19" s="607"/>
      <c r="C19" s="609"/>
      <c r="D19" s="609"/>
      <c r="E19" s="616"/>
    </row>
    <row r="20" spans="1:10" s="86" customFormat="1">
      <c r="A20" s="374" t="s">
        <v>90</v>
      </c>
      <c r="B20" s="358"/>
      <c r="C20" s="359"/>
      <c r="D20" s="359"/>
      <c r="E20" s="360"/>
    </row>
    <row r="21" spans="1:10" s="86" customFormat="1">
      <c r="A21" s="374" t="s">
        <v>91</v>
      </c>
      <c r="B21" s="358"/>
      <c r="C21" s="359"/>
      <c r="D21" s="359"/>
      <c r="E21" s="360"/>
    </row>
    <row r="22" spans="1:10" s="86" customFormat="1">
      <c r="A22" s="374" t="s">
        <v>96</v>
      </c>
      <c r="B22" s="358"/>
      <c r="C22" s="359"/>
      <c r="D22" s="359"/>
      <c r="E22" s="360"/>
    </row>
    <row r="23" spans="1:10" s="86" customFormat="1" ht="13.5" thickBot="1">
      <c r="A23" s="357"/>
      <c r="B23" s="358"/>
      <c r="C23" s="359"/>
      <c r="D23" s="359"/>
      <c r="E23" s="360"/>
    </row>
    <row r="24" spans="1:10" s="86" customFormat="1">
      <c r="A24" s="604" t="s">
        <v>11</v>
      </c>
      <c r="B24" s="605"/>
      <c r="C24" s="608" t="s">
        <v>83</v>
      </c>
      <c r="D24" s="608" t="s">
        <v>44</v>
      </c>
      <c r="E24" s="615" t="s">
        <v>531</v>
      </c>
    </row>
    <row r="25" spans="1:10" s="86" customFormat="1" ht="13.5" thickBot="1">
      <c r="A25" s="606"/>
      <c r="B25" s="607"/>
      <c r="C25" s="609"/>
      <c r="D25" s="609"/>
      <c r="E25" s="616"/>
    </row>
    <row r="26" spans="1:10" s="86" customFormat="1">
      <c r="A26" s="374" t="s">
        <v>92</v>
      </c>
      <c r="B26" s="358"/>
      <c r="C26" s="359"/>
      <c r="D26" s="359"/>
      <c r="E26" s="360"/>
    </row>
    <row r="27" spans="1:10" s="86" customFormat="1">
      <c r="A27" s="374" t="s">
        <v>93</v>
      </c>
      <c r="B27" s="358"/>
      <c r="C27" s="359"/>
      <c r="D27" s="359"/>
      <c r="E27" s="360"/>
    </row>
    <row r="28" spans="1:10" s="86" customFormat="1">
      <c r="A28" s="374" t="s">
        <v>94</v>
      </c>
      <c r="B28" s="358"/>
      <c r="C28" s="359"/>
      <c r="D28" s="359"/>
      <c r="E28" s="360"/>
    </row>
    <row r="29" spans="1:10" s="86" customFormat="1" ht="13.5" thickBot="1">
      <c r="A29" s="376"/>
      <c r="B29" s="377"/>
      <c r="C29" s="378"/>
      <c r="D29" s="378"/>
      <c r="E29" s="379"/>
    </row>
    <row r="30" spans="1:10">
      <c r="J30" s="371"/>
    </row>
    <row r="31" spans="1:10">
      <c r="A31" s="614" t="s">
        <v>532</v>
      </c>
      <c r="B31" s="614"/>
      <c r="C31" s="614"/>
      <c r="D31" s="614"/>
      <c r="E31" s="614"/>
    </row>
    <row r="33" spans="1:5">
      <c r="A33" s="614" t="s">
        <v>533</v>
      </c>
      <c r="B33" s="614"/>
      <c r="C33" s="614"/>
      <c r="D33" s="614"/>
      <c r="E33" s="614"/>
    </row>
    <row r="35" spans="1:5">
      <c r="A35" s="614" t="s">
        <v>534</v>
      </c>
      <c r="B35" s="614"/>
      <c r="C35" s="614"/>
      <c r="D35" s="614"/>
      <c r="E35" s="614"/>
    </row>
  </sheetData>
  <mergeCells count="20">
    <mergeCell ref="A31:E31"/>
    <mergeCell ref="A33:E33"/>
    <mergeCell ref="A35:E35"/>
    <mergeCell ref="A18:B19"/>
    <mergeCell ref="C18:C19"/>
    <mergeCell ref="D18:D19"/>
    <mergeCell ref="E18:E19"/>
    <mergeCell ref="A24:B25"/>
    <mergeCell ref="C24:C25"/>
    <mergeCell ref="D24:D25"/>
    <mergeCell ref="E24:E25"/>
    <mergeCell ref="A8:B9"/>
    <mergeCell ref="C8:C9"/>
    <mergeCell ref="D8:D9"/>
    <mergeCell ref="E8:E9"/>
    <mergeCell ref="A2:E2"/>
    <mergeCell ref="A3:E3"/>
    <mergeCell ref="A4:E4"/>
    <mergeCell ref="A5:E5"/>
    <mergeCell ref="A6:E6"/>
  </mergeCells>
  <printOptions horizontalCentered="1"/>
  <pageMargins left="0.35" right="0.28000000000000003" top="0.74803149606299213" bottom="0.74803149606299213" header="0.31496062992125984" footer="0.31496062992125984"/>
  <pageSetup scale="80" orientation="landscape" r:id="rId1"/>
  <drawing r:id="rId2"/>
</worksheet>
</file>

<file path=xl/worksheets/sheet19.xml><?xml version="1.0" encoding="utf-8"?>
<worksheet xmlns="http://schemas.openxmlformats.org/spreadsheetml/2006/main" xmlns:r="http://schemas.openxmlformats.org/officeDocument/2006/relationships">
  <sheetPr>
    <tabColor theme="6" tint="-0.249977111117893"/>
    <pageSetUpPr fitToPage="1"/>
  </sheetPr>
  <dimension ref="A1:Q63"/>
  <sheetViews>
    <sheetView zoomScale="88" zoomScaleNormal="88" workbookViewId="0">
      <pane ySplit="4" topLeftCell="A38" activePane="bottomLeft" state="frozen"/>
      <selection activeCell="H18" sqref="H18"/>
      <selection pane="bottomLeft" activeCell="H18" sqref="H18:I18"/>
    </sheetView>
  </sheetViews>
  <sheetFormatPr baseColWidth="10" defaultRowHeight="12.75"/>
  <cols>
    <col min="1" max="16384" width="11.42578125" style="383"/>
  </cols>
  <sheetData>
    <row r="1" spans="1:17">
      <c r="A1" s="380"/>
      <c r="B1" s="381"/>
      <c r="C1" s="381"/>
      <c r="D1" s="381"/>
      <c r="E1" s="381"/>
      <c r="F1" s="381"/>
      <c r="G1" s="381"/>
      <c r="H1" s="381"/>
      <c r="I1" s="381"/>
      <c r="J1" s="381"/>
      <c r="K1" s="381"/>
      <c r="L1" s="381"/>
      <c r="M1" s="381"/>
      <c r="N1" s="381"/>
      <c r="O1" s="381"/>
      <c r="P1" s="381"/>
      <c r="Q1" s="382"/>
    </row>
    <row r="2" spans="1:17">
      <c r="A2" s="384"/>
      <c r="B2" s="385"/>
      <c r="C2" s="385"/>
      <c r="D2" s="385"/>
      <c r="E2" s="385"/>
      <c r="F2" s="385"/>
      <c r="G2" s="385"/>
      <c r="H2" s="385"/>
      <c r="I2" s="385"/>
      <c r="J2" s="385"/>
      <c r="K2" s="385"/>
      <c r="L2" s="385"/>
      <c r="M2" s="385"/>
      <c r="N2" s="385"/>
      <c r="O2" s="385"/>
      <c r="P2" s="385"/>
      <c r="Q2" s="386"/>
    </row>
    <row r="3" spans="1:17" ht="15" customHeight="1">
      <c r="A3" s="384"/>
      <c r="B3" s="385"/>
      <c r="C3" s="385"/>
      <c r="D3" s="385"/>
      <c r="E3" s="385"/>
      <c r="F3" s="385"/>
      <c r="G3" s="385"/>
      <c r="H3" s="385"/>
      <c r="I3" s="385"/>
      <c r="J3" s="385"/>
      <c r="K3" s="385"/>
      <c r="L3" s="385"/>
      <c r="M3" s="385"/>
      <c r="N3" s="385"/>
      <c r="O3" s="385"/>
      <c r="P3" s="385"/>
      <c r="Q3" s="386"/>
    </row>
    <row r="4" spans="1:17" ht="27.75" customHeight="1">
      <c r="A4" s="617" t="s">
        <v>535</v>
      </c>
      <c r="B4" s="618"/>
      <c r="C4" s="618"/>
      <c r="D4" s="618"/>
      <c r="E4" s="618"/>
      <c r="F4" s="618"/>
      <c r="G4" s="618"/>
      <c r="H4" s="618"/>
      <c r="I4" s="618"/>
      <c r="J4" s="618"/>
      <c r="K4" s="618"/>
      <c r="L4" s="618"/>
      <c r="M4" s="618"/>
      <c r="N4" s="618"/>
      <c r="O4" s="618"/>
      <c r="P4" s="618"/>
      <c r="Q4" s="619"/>
    </row>
    <row r="5" spans="1:17">
      <c r="A5" s="381"/>
      <c r="B5" s="381"/>
      <c r="C5" s="381"/>
      <c r="D5" s="385"/>
      <c r="E5" s="385"/>
      <c r="F5" s="385"/>
      <c r="G5" s="385"/>
      <c r="H5" s="385"/>
      <c r="I5" s="385"/>
      <c r="J5" s="385"/>
      <c r="K5" s="385"/>
      <c r="L5" s="385"/>
      <c r="M5" s="385"/>
      <c r="N5" s="385"/>
      <c r="O5" s="385"/>
      <c r="P5" s="385"/>
    </row>
    <row r="6" spans="1:17">
      <c r="A6" s="620" t="s">
        <v>536</v>
      </c>
      <c r="B6" s="620"/>
      <c r="C6" s="621"/>
      <c r="D6" s="387"/>
      <c r="E6" s="388"/>
      <c r="F6" s="388"/>
      <c r="G6" s="388"/>
      <c r="H6" s="388"/>
      <c r="I6" s="388"/>
      <c r="J6" s="388"/>
      <c r="K6" s="389"/>
      <c r="L6" s="390"/>
      <c r="M6" s="390"/>
      <c r="N6" s="390"/>
      <c r="O6" s="622"/>
      <c r="P6" s="622"/>
      <c r="Q6" s="623"/>
    </row>
    <row r="7" spans="1:17">
      <c r="A7" s="385"/>
      <c r="B7" s="385"/>
      <c r="C7" s="385"/>
      <c r="D7" s="391"/>
      <c r="E7" s="392"/>
      <c r="F7" s="392"/>
      <c r="G7" s="392"/>
      <c r="H7" s="392"/>
      <c r="I7" s="392"/>
      <c r="J7" s="392"/>
      <c r="K7" s="392"/>
      <c r="L7" s="392"/>
      <c r="M7" s="392"/>
      <c r="N7" s="392"/>
      <c r="O7" s="385"/>
      <c r="P7" s="385"/>
    </row>
    <row r="8" spans="1:17">
      <c r="A8" s="624" t="s">
        <v>537</v>
      </c>
      <c r="B8" s="624"/>
      <c r="C8" s="625"/>
      <c r="D8" s="626"/>
      <c r="E8" s="627"/>
      <c r="F8" s="627"/>
      <c r="G8" s="627"/>
      <c r="H8" s="627"/>
      <c r="I8" s="627"/>
      <c r="J8" s="628"/>
      <c r="K8" s="393"/>
      <c r="L8" s="629" t="s">
        <v>538</v>
      </c>
      <c r="M8" s="629"/>
      <c r="N8" s="629"/>
      <c r="O8" s="630"/>
      <c r="P8" s="631"/>
      <c r="Q8" s="632"/>
    </row>
    <row r="9" spans="1:17">
      <c r="A9" s="385"/>
      <c r="B9" s="385"/>
      <c r="C9" s="394"/>
      <c r="D9" s="394"/>
      <c r="E9" s="385"/>
      <c r="F9" s="385"/>
      <c r="G9" s="385"/>
      <c r="H9" s="385"/>
      <c r="I9" s="385"/>
      <c r="J9" s="385"/>
      <c r="K9" s="385"/>
      <c r="L9" s="385"/>
      <c r="M9" s="385"/>
      <c r="N9" s="385"/>
      <c r="O9" s="385"/>
      <c r="P9" s="385"/>
    </row>
    <row r="10" spans="1:17">
      <c r="A10" s="620" t="s">
        <v>539</v>
      </c>
      <c r="B10" s="620"/>
      <c r="C10" s="620"/>
      <c r="D10" s="633"/>
      <c r="E10" s="634"/>
      <c r="F10" s="634"/>
      <c r="G10" s="634"/>
      <c r="H10" s="634"/>
      <c r="I10" s="634"/>
      <c r="J10" s="635"/>
      <c r="K10" s="394"/>
      <c r="L10" s="636" t="s">
        <v>540</v>
      </c>
      <c r="M10" s="637"/>
      <c r="N10" s="633"/>
      <c r="O10" s="634"/>
      <c r="P10" s="634"/>
      <c r="Q10" s="635"/>
    </row>
    <row r="11" spans="1:17">
      <c r="A11" s="395"/>
      <c r="B11" s="395"/>
      <c r="C11" s="395"/>
      <c r="D11" s="394"/>
      <c r="E11" s="394"/>
      <c r="F11" s="394"/>
      <c r="G11" s="394"/>
      <c r="H11" s="394"/>
      <c r="I11" s="394"/>
      <c r="J11" s="394"/>
      <c r="K11" s="394"/>
      <c r="L11" s="385"/>
      <c r="M11" s="396"/>
      <c r="N11" s="396"/>
      <c r="O11" s="396"/>
      <c r="P11" s="397"/>
    </row>
    <row r="12" spans="1:17">
      <c r="A12" s="620" t="s">
        <v>541</v>
      </c>
      <c r="B12" s="620"/>
      <c r="C12" s="620"/>
      <c r="D12" s="633"/>
      <c r="E12" s="634"/>
      <c r="F12" s="634"/>
      <c r="G12" s="634"/>
      <c r="H12" s="634"/>
      <c r="I12" s="634"/>
      <c r="J12" s="634"/>
      <c r="K12" s="634"/>
      <c r="L12" s="634"/>
      <c r="M12" s="634"/>
      <c r="N12" s="634"/>
      <c r="O12" s="634"/>
      <c r="P12" s="634"/>
      <c r="Q12" s="635"/>
    </row>
    <row r="13" spans="1:17">
      <c r="A13" s="395"/>
      <c r="B13" s="395"/>
      <c r="C13" s="395"/>
      <c r="D13" s="391"/>
      <c r="E13" s="391"/>
      <c r="F13" s="391"/>
      <c r="G13" s="391"/>
      <c r="H13" s="391"/>
      <c r="I13" s="391"/>
      <c r="J13" s="391"/>
      <c r="K13" s="391"/>
      <c r="L13" s="391"/>
      <c r="M13" s="391"/>
      <c r="N13" s="391"/>
      <c r="O13" s="391"/>
      <c r="P13" s="391"/>
      <c r="Q13" s="391"/>
    </row>
    <row r="14" spans="1:17">
      <c r="A14" s="620" t="s">
        <v>542</v>
      </c>
      <c r="B14" s="638"/>
      <c r="C14" s="638"/>
      <c r="D14" s="639"/>
      <c r="E14" s="640"/>
      <c r="F14" s="640"/>
      <c r="G14" s="640"/>
      <c r="H14" s="640"/>
      <c r="I14" s="640"/>
      <c r="J14" s="640"/>
      <c r="K14" s="640"/>
      <c r="L14" s="640"/>
      <c r="M14" s="640"/>
      <c r="N14" s="640"/>
      <c r="O14" s="640"/>
      <c r="P14" s="640"/>
      <c r="Q14" s="641"/>
    </row>
    <row r="15" spans="1:17">
      <c r="A15" s="395"/>
      <c r="B15" s="395"/>
      <c r="C15" s="395"/>
      <c r="D15" s="391"/>
      <c r="E15" s="391"/>
      <c r="F15" s="391"/>
      <c r="G15" s="391"/>
      <c r="H15" s="391"/>
      <c r="I15" s="391"/>
      <c r="J15" s="391"/>
      <c r="K15" s="391"/>
      <c r="L15" s="391"/>
      <c r="M15" s="391"/>
      <c r="N15" s="391"/>
      <c r="O15" s="391"/>
      <c r="P15" s="391"/>
      <c r="Q15" s="391"/>
    </row>
    <row r="16" spans="1:17">
      <c r="A16" s="642" t="s">
        <v>543</v>
      </c>
      <c r="B16" s="643"/>
      <c r="C16" s="643"/>
      <c r="D16" s="648" t="s">
        <v>544</v>
      </c>
      <c r="E16" s="648"/>
      <c r="F16" s="648"/>
      <c r="G16" s="648"/>
      <c r="H16" s="648" t="s">
        <v>545</v>
      </c>
      <c r="I16" s="648"/>
      <c r="J16" s="649" t="s">
        <v>546</v>
      </c>
      <c r="K16" s="649"/>
      <c r="L16" s="649"/>
      <c r="M16" s="649"/>
      <c r="N16" s="649"/>
      <c r="O16" s="650" t="s">
        <v>547</v>
      </c>
      <c r="P16" s="651"/>
      <c r="Q16" s="652"/>
    </row>
    <row r="17" spans="1:17" ht="38.25">
      <c r="A17" s="644"/>
      <c r="B17" s="645"/>
      <c r="C17" s="645"/>
      <c r="D17" s="648"/>
      <c r="E17" s="648"/>
      <c r="F17" s="648"/>
      <c r="G17" s="648"/>
      <c r="H17" s="648"/>
      <c r="I17" s="648"/>
      <c r="J17" s="398" t="s">
        <v>548</v>
      </c>
      <c r="K17" s="399" t="s">
        <v>549</v>
      </c>
      <c r="L17" s="399" t="s">
        <v>44</v>
      </c>
      <c r="M17" s="400" t="s">
        <v>550</v>
      </c>
      <c r="N17" s="400" t="s">
        <v>551</v>
      </c>
      <c r="O17" s="399" t="s">
        <v>44</v>
      </c>
      <c r="P17" s="400" t="s">
        <v>552</v>
      </c>
      <c r="Q17" s="400" t="s">
        <v>551</v>
      </c>
    </row>
    <row r="18" spans="1:17">
      <c r="A18" s="646"/>
      <c r="B18" s="647"/>
      <c r="C18" s="647"/>
      <c r="D18" s="648"/>
      <c r="E18" s="648"/>
      <c r="F18" s="648"/>
      <c r="G18" s="648"/>
      <c r="H18" s="648"/>
      <c r="I18" s="648"/>
      <c r="J18" s="648"/>
      <c r="K18" s="648"/>
      <c r="L18" s="648"/>
      <c r="M18" s="401"/>
      <c r="N18" s="401"/>
      <c r="O18" s="401"/>
      <c r="P18" s="650"/>
      <c r="Q18" s="652"/>
    </row>
    <row r="19" spans="1:17">
      <c r="A19" s="395"/>
      <c r="B19" s="395"/>
      <c r="C19" s="395"/>
      <c r="D19" s="394"/>
      <c r="E19" s="394"/>
      <c r="F19" s="394"/>
      <c r="G19" s="394"/>
      <c r="H19" s="394"/>
      <c r="I19" s="394"/>
      <c r="J19" s="394"/>
      <c r="K19" s="394"/>
      <c r="L19" s="394"/>
      <c r="M19" s="394"/>
      <c r="N19" s="394"/>
      <c r="O19" s="394"/>
      <c r="P19" s="394"/>
      <c r="Q19" s="394"/>
    </row>
    <row r="20" spans="1:17">
      <c r="A20" s="620" t="s">
        <v>553</v>
      </c>
      <c r="B20" s="620"/>
      <c r="C20" s="620"/>
      <c r="D20" s="396"/>
      <c r="E20" s="385"/>
      <c r="F20" s="385"/>
      <c r="G20" s="385"/>
      <c r="H20" s="385"/>
      <c r="I20" s="385"/>
      <c r="J20" s="385"/>
      <c r="K20" s="385"/>
      <c r="L20" s="385"/>
      <c r="M20" s="385"/>
      <c r="N20" s="385"/>
      <c r="O20" s="385"/>
      <c r="P20" s="385"/>
    </row>
    <row r="21" spans="1:17">
      <c r="A21" s="385"/>
      <c r="B21" s="385"/>
      <c r="C21" s="396"/>
      <c r="D21" s="396"/>
      <c r="E21" s="385"/>
      <c r="F21" s="385"/>
      <c r="G21" s="385"/>
      <c r="H21" s="385"/>
      <c r="I21" s="385"/>
      <c r="J21" s="385"/>
      <c r="K21" s="385"/>
      <c r="L21" s="385"/>
      <c r="M21" s="385"/>
      <c r="N21" s="385"/>
      <c r="O21" s="385"/>
      <c r="P21" s="385"/>
    </row>
    <row r="22" spans="1:17">
      <c r="A22" s="624" t="s">
        <v>554</v>
      </c>
      <c r="B22" s="624"/>
      <c r="C22" s="625"/>
      <c r="D22" s="402"/>
      <c r="E22" s="403"/>
      <c r="F22" s="403"/>
      <c r="G22" s="403"/>
      <c r="H22" s="403"/>
      <c r="I22" s="403"/>
      <c r="J22" s="403"/>
      <c r="K22" s="403"/>
      <c r="L22" s="403"/>
      <c r="M22" s="403"/>
      <c r="N22" s="403"/>
      <c r="O22" s="404" t="s">
        <v>555</v>
      </c>
      <c r="P22" s="630"/>
      <c r="Q22" s="632"/>
    </row>
    <row r="23" spans="1:17">
      <c r="A23" s="385"/>
      <c r="B23" s="385"/>
      <c r="C23" s="385"/>
      <c r="D23" s="385"/>
      <c r="E23" s="385"/>
      <c r="F23" s="385"/>
      <c r="G23" s="385"/>
      <c r="H23" s="385"/>
      <c r="I23" s="385"/>
      <c r="J23" s="385"/>
      <c r="K23" s="385"/>
      <c r="L23" s="385"/>
      <c r="M23" s="385"/>
      <c r="N23" s="385"/>
      <c r="O23" s="385"/>
      <c r="P23" s="385"/>
    </row>
    <row r="24" spans="1:17">
      <c r="A24" s="620" t="s">
        <v>556</v>
      </c>
      <c r="B24" s="620"/>
      <c r="C24" s="621"/>
      <c r="D24" s="626"/>
      <c r="E24" s="627"/>
      <c r="F24" s="627"/>
      <c r="G24" s="627"/>
      <c r="H24" s="627"/>
      <c r="I24" s="627"/>
      <c r="J24" s="627"/>
      <c r="K24" s="627"/>
      <c r="L24" s="627"/>
      <c r="M24" s="627"/>
      <c r="N24" s="627"/>
      <c r="O24" s="627"/>
      <c r="P24" s="627"/>
      <c r="Q24" s="628"/>
    </row>
    <row r="25" spans="1:17">
      <c r="A25" s="385"/>
      <c r="B25" s="385"/>
      <c r="C25" s="385"/>
      <c r="D25" s="385"/>
      <c r="E25" s="385"/>
      <c r="F25" s="385"/>
      <c r="G25" s="385"/>
      <c r="H25" s="385"/>
      <c r="I25" s="385"/>
      <c r="J25" s="385"/>
      <c r="K25" s="385"/>
      <c r="L25" s="385"/>
      <c r="M25" s="385"/>
      <c r="N25" s="385"/>
      <c r="O25" s="385"/>
      <c r="P25" s="385"/>
    </row>
    <row r="26" spans="1:17" ht="15">
      <c r="A26" s="620" t="s">
        <v>557</v>
      </c>
      <c r="B26" s="620"/>
      <c r="C26" s="621"/>
      <c r="D26" s="626"/>
      <c r="E26" s="627"/>
      <c r="F26" s="627"/>
      <c r="G26" s="627"/>
      <c r="H26" s="627"/>
      <c r="I26" s="627"/>
      <c r="J26" s="627"/>
      <c r="K26" s="627"/>
      <c r="L26" s="627"/>
      <c r="M26" s="627"/>
      <c r="N26" s="627"/>
      <c r="O26" s="627"/>
      <c r="P26" s="627"/>
      <c r="Q26" s="628"/>
    </row>
    <row r="27" spans="1:17">
      <c r="A27" s="385"/>
      <c r="B27" s="385"/>
      <c r="C27" s="385"/>
      <c r="D27" s="405"/>
      <c r="E27" s="385"/>
      <c r="F27" s="385"/>
      <c r="G27" s="385"/>
      <c r="H27" s="385"/>
      <c r="I27" s="385"/>
      <c r="J27" s="385"/>
      <c r="K27" s="385"/>
      <c r="L27" s="385"/>
      <c r="M27" s="385"/>
      <c r="N27" s="385"/>
      <c r="O27" s="385"/>
      <c r="P27" s="385"/>
    </row>
    <row r="28" spans="1:17">
      <c r="A28" s="624" t="s">
        <v>558</v>
      </c>
      <c r="B28" s="624"/>
      <c r="C28" s="625"/>
      <c r="D28" s="627"/>
      <c r="E28" s="627"/>
      <c r="F28" s="627"/>
      <c r="G28" s="628"/>
      <c r="H28" s="385"/>
      <c r="I28" s="406" t="s">
        <v>559</v>
      </c>
      <c r="J28" s="406"/>
      <c r="K28" s="406"/>
      <c r="L28" s="406"/>
      <c r="M28" s="406"/>
      <c r="N28" s="406"/>
      <c r="O28" s="633"/>
      <c r="P28" s="635"/>
    </row>
    <row r="29" spans="1:17">
      <c r="A29" s="385"/>
      <c r="B29" s="385"/>
      <c r="C29" s="395"/>
      <c r="D29" s="407"/>
      <c r="E29" s="385"/>
      <c r="F29" s="385"/>
      <c r="G29" s="385"/>
      <c r="H29" s="385"/>
      <c r="I29" s="385"/>
      <c r="J29" s="385"/>
      <c r="K29" s="385"/>
      <c r="L29" s="385"/>
      <c r="M29" s="385"/>
      <c r="N29" s="385"/>
      <c r="O29" s="385"/>
      <c r="P29" s="385"/>
    </row>
    <row r="30" spans="1:17">
      <c r="A30" s="624" t="s">
        <v>560</v>
      </c>
      <c r="B30" s="624"/>
      <c r="C30" s="625"/>
      <c r="D30" s="653"/>
      <c r="E30" s="653"/>
      <c r="F30" s="653"/>
      <c r="G30" s="654"/>
      <c r="H30" s="385"/>
      <c r="I30" s="624" t="s">
        <v>561</v>
      </c>
      <c r="J30" s="624"/>
      <c r="K30" s="624"/>
      <c r="L30" s="624"/>
      <c r="M30" s="624"/>
      <c r="N30" s="630"/>
      <c r="O30" s="631"/>
      <c r="P30" s="632"/>
    </row>
    <row r="31" spans="1:17">
      <c r="A31" s="408"/>
      <c r="B31" s="408"/>
      <c r="C31" s="408"/>
      <c r="D31" s="409"/>
      <c r="E31" s="408"/>
      <c r="F31" s="408"/>
      <c r="G31" s="408"/>
      <c r="H31" s="385"/>
      <c r="I31" s="408"/>
      <c r="J31" s="408"/>
      <c r="K31" s="408"/>
      <c r="L31" s="408"/>
      <c r="M31" s="408"/>
      <c r="N31" s="393"/>
      <c r="O31" s="393"/>
      <c r="P31" s="393"/>
    </row>
    <row r="32" spans="1:17">
      <c r="A32" s="385"/>
      <c r="B32" s="385"/>
      <c r="C32" s="385"/>
      <c r="D32" s="385"/>
      <c r="E32" s="385"/>
      <c r="F32" s="385"/>
      <c r="G32" s="385"/>
      <c r="H32" s="385"/>
      <c r="I32" s="385"/>
      <c r="J32" s="385"/>
      <c r="K32" s="385"/>
      <c r="L32" s="385"/>
      <c r="M32" s="385"/>
      <c r="N32" s="385"/>
      <c r="O32" s="385"/>
      <c r="P32" s="385"/>
    </row>
    <row r="33" spans="1:16">
      <c r="A33" s="620" t="s">
        <v>562</v>
      </c>
      <c r="B33" s="620"/>
      <c r="C33" s="620"/>
      <c r="D33" s="655" t="s">
        <v>563</v>
      </c>
      <c r="E33" s="655"/>
      <c r="F33" s="655"/>
      <c r="G33" s="655"/>
      <c r="H33" s="410"/>
      <c r="I33" s="385"/>
      <c r="J33" s="385"/>
      <c r="K33" s="385"/>
      <c r="L33" s="385"/>
      <c r="M33" s="385"/>
      <c r="N33" s="385"/>
      <c r="O33" s="385"/>
      <c r="P33" s="385"/>
    </row>
    <row r="34" spans="1:16">
      <c r="A34" s="411"/>
      <c r="B34" s="411"/>
      <c r="C34" s="411"/>
      <c r="D34" s="397"/>
      <c r="E34" s="397"/>
      <c r="F34" s="397"/>
      <c r="G34" s="397"/>
      <c r="H34" s="385"/>
      <c r="I34" s="385"/>
      <c r="J34" s="385"/>
      <c r="K34" s="385"/>
      <c r="L34" s="385"/>
      <c r="M34" s="385"/>
      <c r="N34" s="385"/>
      <c r="O34" s="385"/>
      <c r="P34" s="385"/>
    </row>
    <row r="35" spans="1:16">
      <c r="A35" s="656" t="s">
        <v>564</v>
      </c>
      <c r="B35" s="657"/>
      <c r="C35" s="658"/>
      <c r="D35" s="656" t="s">
        <v>565</v>
      </c>
      <c r="E35" s="657"/>
      <c r="F35" s="658"/>
      <c r="G35" s="665" t="s">
        <v>566</v>
      </c>
      <c r="H35" s="650" t="s">
        <v>546</v>
      </c>
      <c r="I35" s="651"/>
      <c r="J35" s="652"/>
      <c r="K35" s="412"/>
      <c r="L35" s="650" t="s">
        <v>567</v>
      </c>
      <c r="M35" s="651"/>
      <c r="N35" s="652"/>
      <c r="O35" s="669" t="s">
        <v>568</v>
      </c>
      <c r="P35" s="672" t="s">
        <v>569</v>
      </c>
    </row>
    <row r="36" spans="1:16">
      <c r="A36" s="659"/>
      <c r="B36" s="660"/>
      <c r="C36" s="661"/>
      <c r="D36" s="659"/>
      <c r="E36" s="660"/>
      <c r="F36" s="661"/>
      <c r="G36" s="666"/>
      <c r="H36" s="665" t="s">
        <v>548</v>
      </c>
      <c r="I36" s="672" t="s">
        <v>570</v>
      </c>
      <c r="J36" s="672" t="s">
        <v>571</v>
      </c>
      <c r="K36" s="413"/>
      <c r="L36" s="675" t="s">
        <v>548</v>
      </c>
      <c r="M36" s="672" t="s">
        <v>570</v>
      </c>
      <c r="N36" s="675" t="s">
        <v>571</v>
      </c>
      <c r="O36" s="670"/>
      <c r="P36" s="673"/>
    </row>
    <row r="37" spans="1:16">
      <c r="A37" s="662"/>
      <c r="B37" s="663"/>
      <c r="C37" s="664"/>
      <c r="D37" s="662"/>
      <c r="E37" s="663"/>
      <c r="F37" s="664"/>
      <c r="G37" s="667"/>
      <c r="H37" s="667"/>
      <c r="I37" s="674"/>
      <c r="J37" s="674"/>
      <c r="K37" s="414"/>
      <c r="L37" s="676"/>
      <c r="M37" s="674"/>
      <c r="N37" s="676"/>
      <c r="O37" s="671"/>
      <c r="P37" s="674"/>
    </row>
    <row r="38" spans="1:16">
      <c r="A38" s="677"/>
      <c r="B38" s="678"/>
      <c r="C38" s="679"/>
      <c r="D38" s="680"/>
      <c r="E38" s="681"/>
      <c r="F38" s="682"/>
      <c r="G38" s="415"/>
      <c r="H38" s="415"/>
      <c r="I38" s="415"/>
      <c r="J38" s="415"/>
      <c r="K38" s="415"/>
      <c r="L38" s="415"/>
      <c r="M38" s="415"/>
      <c r="N38" s="415"/>
      <c r="O38" s="415"/>
      <c r="P38" s="416"/>
    </row>
    <row r="39" spans="1:16">
      <c r="A39" s="683"/>
      <c r="B39" s="684"/>
      <c r="C39" s="685"/>
      <c r="D39" s="417"/>
      <c r="E39" s="417"/>
      <c r="F39" s="418"/>
      <c r="G39" s="415"/>
      <c r="H39" s="415"/>
      <c r="I39" s="419"/>
      <c r="J39" s="419"/>
      <c r="K39" s="419"/>
      <c r="L39" s="419"/>
      <c r="M39" s="419"/>
      <c r="N39" s="419"/>
      <c r="O39" s="419"/>
      <c r="P39" s="419"/>
    </row>
    <row r="40" spans="1:16" s="420" customFormat="1">
      <c r="A40" s="683"/>
      <c r="B40" s="684"/>
      <c r="C40" s="685"/>
      <c r="D40" s="417"/>
      <c r="E40" s="417"/>
      <c r="F40" s="418"/>
      <c r="G40" s="419"/>
      <c r="H40" s="419"/>
      <c r="I40" s="419"/>
      <c r="J40" s="419"/>
      <c r="K40" s="419"/>
      <c r="L40" s="419"/>
      <c r="M40" s="419"/>
      <c r="N40" s="419"/>
      <c r="O40" s="419"/>
      <c r="P40" s="419"/>
    </row>
    <row r="41" spans="1:16">
      <c r="C41" s="421"/>
      <c r="D41" s="421"/>
      <c r="E41" s="422"/>
      <c r="F41" s="422"/>
      <c r="G41" s="422"/>
    </row>
    <row r="42" spans="1:16">
      <c r="C42" s="686" t="s">
        <v>572</v>
      </c>
      <c r="D42" s="687"/>
      <c r="E42" s="687"/>
      <c r="F42" s="687"/>
      <c r="G42" s="687"/>
      <c r="H42" s="687"/>
      <c r="I42" s="687"/>
      <c r="J42" s="687"/>
      <c r="K42" s="687"/>
      <c r="L42" s="687"/>
      <c r="M42" s="687"/>
      <c r="N42" s="687"/>
      <c r="O42" s="688"/>
    </row>
    <row r="43" spans="1:16">
      <c r="C43" s="423" t="s">
        <v>573</v>
      </c>
      <c r="D43" s="668" t="s">
        <v>574</v>
      </c>
      <c r="E43" s="668"/>
      <c r="F43" s="668"/>
      <c r="G43" s="423">
        <v>2009</v>
      </c>
      <c r="H43" s="424">
        <v>2010</v>
      </c>
      <c r="I43" s="424">
        <v>2011</v>
      </c>
      <c r="J43" s="424">
        <v>2012</v>
      </c>
      <c r="K43" s="424"/>
      <c r="L43" s="424">
        <v>2013</v>
      </c>
      <c r="M43" s="424">
        <v>2014</v>
      </c>
      <c r="N43" s="423" t="s">
        <v>575</v>
      </c>
      <c r="O43" s="424" t="s">
        <v>569</v>
      </c>
    </row>
    <row r="44" spans="1:16">
      <c r="C44" s="425"/>
      <c r="D44" s="686"/>
      <c r="E44" s="687"/>
      <c r="F44" s="688"/>
      <c r="G44" s="426"/>
      <c r="H44" s="427"/>
      <c r="I44" s="427"/>
      <c r="J44" s="427"/>
      <c r="K44" s="427"/>
      <c r="L44" s="427"/>
      <c r="M44" s="427"/>
      <c r="N44" s="427"/>
      <c r="O44" s="427"/>
    </row>
    <row r="45" spans="1:16">
      <c r="C45" s="425"/>
      <c r="D45" s="686"/>
      <c r="E45" s="687"/>
      <c r="F45" s="688"/>
      <c r="G45" s="426"/>
      <c r="H45" s="427"/>
      <c r="I45" s="427"/>
      <c r="J45" s="427"/>
      <c r="K45" s="427"/>
      <c r="L45" s="427"/>
      <c r="M45" s="427"/>
      <c r="N45" s="427"/>
      <c r="O45" s="427"/>
    </row>
    <row r="46" spans="1:16">
      <c r="C46" s="425"/>
      <c r="D46" s="686"/>
      <c r="E46" s="687"/>
      <c r="F46" s="688"/>
      <c r="G46" s="428"/>
      <c r="H46" s="428"/>
      <c r="I46" s="428"/>
      <c r="J46" s="428"/>
      <c r="K46" s="428"/>
      <c r="L46" s="428"/>
      <c r="M46" s="428"/>
      <c r="N46" s="427"/>
      <c r="O46" s="427"/>
    </row>
    <row r="47" spans="1:16">
      <c r="C47" s="408"/>
      <c r="D47" s="393"/>
      <c r="E47" s="393"/>
      <c r="F47" s="393"/>
      <c r="G47" s="429"/>
      <c r="H47" s="385"/>
      <c r="I47" s="385"/>
      <c r="J47" s="385"/>
      <c r="K47" s="385"/>
      <c r="L47" s="385"/>
      <c r="M47" s="385"/>
      <c r="N47" s="385"/>
      <c r="O47" s="385"/>
    </row>
    <row r="48" spans="1:16">
      <c r="C48" s="624" t="s">
        <v>576</v>
      </c>
      <c r="D48" s="624"/>
      <c r="E48" s="624"/>
      <c r="F48" s="624"/>
      <c r="G48" s="624"/>
      <c r="H48" s="624"/>
      <c r="I48" s="624"/>
      <c r="J48" s="624"/>
      <c r="K48" s="624"/>
      <c r="L48" s="624"/>
      <c r="M48" s="624"/>
      <c r="N48" s="624"/>
      <c r="O48" s="624"/>
    </row>
    <row r="50" spans="1:17">
      <c r="C50" s="695" t="s">
        <v>577</v>
      </c>
      <c r="D50" s="695"/>
      <c r="E50" s="695"/>
      <c r="F50" s="695"/>
      <c r="G50" s="695"/>
    </row>
    <row r="52" spans="1:17">
      <c r="C52" s="696" t="s">
        <v>578</v>
      </c>
      <c r="D52" s="696"/>
      <c r="E52" s="696"/>
      <c r="F52" s="696"/>
      <c r="G52" s="696"/>
      <c r="H52" s="696"/>
      <c r="I52" s="696"/>
      <c r="J52" s="696"/>
      <c r="K52" s="696"/>
      <c r="L52" s="696"/>
      <c r="M52" s="696"/>
      <c r="N52" s="696"/>
      <c r="O52" s="696"/>
      <c r="P52" s="696"/>
    </row>
    <row r="53" spans="1:17">
      <c r="C53" s="696" t="s">
        <v>579</v>
      </c>
      <c r="D53" s="696"/>
      <c r="E53" s="696"/>
      <c r="F53" s="696"/>
      <c r="G53" s="696"/>
      <c r="H53" s="696"/>
      <c r="I53" s="696"/>
      <c r="J53" s="696"/>
      <c r="K53" s="696"/>
      <c r="L53" s="696"/>
      <c r="M53" s="696"/>
      <c r="N53" s="696"/>
      <c r="O53" s="696"/>
      <c r="P53" s="696"/>
    </row>
    <row r="54" spans="1:17">
      <c r="C54" s="696" t="s">
        <v>580</v>
      </c>
      <c r="D54" s="696"/>
      <c r="E54" s="696"/>
      <c r="F54" s="696"/>
      <c r="G54" s="696"/>
      <c r="H54" s="696"/>
      <c r="I54" s="696"/>
      <c r="J54" s="696"/>
      <c r="K54" s="696"/>
      <c r="L54" s="696"/>
      <c r="M54" s="696"/>
      <c r="N54" s="696"/>
      <c r="O54" s="696"/>
      <c r="P54" s="696"/>
    </row>
    <row r="56" spans="1:17">
      <c r="J56" s="430"/>
      <c r="K56" s="430"/>
    </row>
    <row r="57" spans="1:17">
      <c r="A57" s="696" t="s">
        <v>581</v>
      </c>
      <c r="B57" s="696"/>
      <c r="C57" s="696"/>
    </row>
    <row r="58" spans="1:17">
      <c r="A58" s="697"/>
      <c r="B58" s="698"/>
      <c r="C58" s="698"/>
      <c r="D58" s="698"/>
      <c r="E58" s="698"/>
      <c r="F58" s="698"/>
      <c r="G58" s="698"/>
      <c r="H58" s="698"/>
      <c r="I58" s="698"/>
      <c r="J58" s="698"/>
      <c r="K58" s="698"/>
      <c r="L58" s="698"/>
      <c r="M58" s="698"/>
      <c r="N58" s="698"/>
      <c r="O58" s="698"/>
      <c r="P58" s="698"/>
      <c r="Q58" s="699"/>
    </row>
    <row r="59" spans="1:17">
      <c r="A59" s="700"/>
      <c r="B59" s="701"/>
      <c r="C59" s="701"/>
      <c r="D59" s="701"/>
      <c r="E59" s="701"/>
      <c r="F59" s="701"/>
      <c r="G59" s="701"/>
      <c r="H59" s="701"/>
      <c r="I59" s="701"/>
      <c r="J59" s="701"/>
      <c r="K59" s="701"/>
      <c r="L59" s="701"/>
      <c r="M59" s="701"/>
      <c r="N59" s="701"/>
      <c r="O59" s="701"/>
      <c r="P59" s="701"/>
      <c r="Q59" s="702"/>
    </row>
    <row r="61" spans="1:17">
      <c r="A61" s="696" t="s">
        <v>582</v>
      </c>
      <c r="B61" s="696"/>
      <c r="C61" s="696"/>
    </row>
    <row r="62" spans="1:17">
      <c r="A62" s="689"/>
      <c r="B62" s="690"/>
      <c r="C62" s="690"/>
      <c r="D62" s="690"/>
      <c r="E62" s="690"/>
      <c r="F62" s="690"/>
      <c r="G62" s="690"/>
      <c r="H62" s="690"/>
      <c r="I62" s="690"/>
      <c r="J62" s="690"/>
      <c r="K62" s="690"/>
      <c r="L62" s="690"/>
      <c r="M62" s="690"/>
      <c r="N62" s="690"/>
      <c r="O62" s="690"/>
      <c r="P62" s="690"/>
      <c r="Q62" s="691"/>
    </row>
    <row r="63" spans="1:17">
      <c r="A63" s="692"/>
      <c r="B63" s="693"/>
      <c r="C63" s="693"/>
      <c r="D63" s="693"/>
      <c r="E63" s="693"/>
      <c r="F63" s="693"/>
      <c r="G63" s="693"/>
      <c r="H63" s="693"/>
      <c r="I63" s="693"/>
      <c r="J63" s="693"/>
      <c r="K63" s="693"/>
      <c r="L63" s="693"/>
      <c r="M63" s="693"/>
      <c r="N63" s="693"/>
      <c r="O63" s="693"/>
      <c r="P63" s="693"/>
      <c r="Q63" s="694"/>
    </row>
  </sheetData>
  <mergeCells count="71">
    <mergeCell ref="A62:Q63"/>
    <mergeCell ref="D44:F44"/>
    <mergeCell ref="D45:F45"/>
    <mergeCell ref="D46:F46"/>
    <mergeCell ref="C48:O48"/>
    <mergeCell ref="C50:G50"/>
    <mergeCell ref="C52:P52"/>
    <mergeCell ref="C53:P53"/>
    <mergeCell ref="C54:P54"/>
    <mergeCell ref="A57:C57"/>
    <mergeCell ref="A58:Q59"/>
    <mergeCell ref="A61:C61"/>
    <mergeCell ref="A38:C38"/>
    <mergeCell ref="D38:F38"/>
    <mergeCell ref="A39:C39"/>
    <mergeCell ref="A40:C40"/>
    <mergeCell ref="C42:O42"/>
    <mergeCell ref="D43:F43"/>
    <mergeCell ref="L35:N35"/>
    <mergeCell ref="O35:O37"/>
    <mergeCell ref="P35:P37"/>
    <mergeCell ref="H36:H37"/>
    <mergeCell ref="I36:I37"/>
    <mergeCell ref="J36:J37"/>
    <mergeCell ref="L36:L37"/>
    <mergeCell ref="M36:M37"/>
    <mergeCell ref="N36:N37"/>
    <mergeCell ref="H35:J35"/>
    <mergeCell ref="A33:C33"/>
    <mergeCell ref="D33:G33"/>
    <mergeCell ref="A35:C37"/>
    <mergeCell ref="D35:F37"/>
    <mergeCell ref="G35:G37"/>
    <mergeCell ref="A30:C30"/>
    <mergeCell ref="D30:G30"/>
    <mergeCell ref="I30:M30"/>
    <mergeCell ref="N30:P30"/>
    <mergeCell ref="P18:Q18"/>
    <mergeCell ref="A20:C20"/>
    <mergeCell ref="A22:C22"/>
    <mergeCell ref="P22:Q22"/>
    <mergeCell ref="A24:C24"/>
    <mergeCell ref="D24:Q24"/>
    <mergeCell ref="A26:C26"/>
    <mergeCell ref="D26:Q26"/>
    <mergeCell ref="A28:C28"/>
    <mergeCell ref="D28:G28"/>
    <mergeCell ref="O28:P28"/>
    <mergeCell ref="A14:C14"/>
    <mergeCell ref="D14:Q14"/>
    <mergeCell ref="A16:C18"/>
    <mergeCell ref="D16:G17"/>
    <mergeCell ref="H16:I17"/>
    <mergeCell ref="J16:N16"/>
    <mergeCell ref="O16:Q16"/>
    <mergeCell ref="D18:G18"/>
    <mergeCell ref="H18:I18"/>
    <mergeCell ref="J18:L18"/>
    <mergeCell ref="A10:C10"/>
    <mergeCell ref="D10:J10"/>
    <mergeCell ref="L10:M10"/>
    <mergeCell ref="N10:Q10"/>
    <mergeCell ref="A12:C12"/>
    <mergeCell ref="D12:Q12"/>
    <mergeCell ref="A4:Q4"/>
    <mergeCell ref="A6:C6"/>
    <mergeCell ref="O6:Q6"/>
    <mergeCell ref="A8:C8"/>
    <mergeCell ref="D8:J8"/>
    <mergeCell ref="L8:N8"/>
    <mergeCell ref="O8:Q8"/>
  </mergeCells>
  <printOptions horizontalCentered="1"/>
  <pageMargins left="0.35433070866141736" right="0.27559055118110237" top="0.43307086614173229" bottom="0.39370078740157483" header="0.31496062992125984" footer="0.15748031496062992"/>
  <pageSetup scale="68"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tabColor rgb="FFFFFF00"/>
  </sheetPr>
  <dimension ref="B1:G40"/>
  <sheetViews>
    <sheetView tabSelected="1" workbookViewId="0">
      <selection activeCell="B7" sqref="B7"/>
    </sheetView>
  </sheetViews>
  <sheetFormatPr baseColWidth="10" defaultRowHeight="15"/>
  <cols>
    <col min="1" max="1" width="6.140625" customWidth="1"/>
    <col min="2" max="2" width="59.7109375" customWidth="1"/>
    <col min="3" max="3" width="14.140625" style="204" bestFit="1" customWidth="1"/>
    <col min="4" max="4" width="13.85546875" style="204" bestFit="1" customWidth="1"/>
    <col min="6" max="6" width="27.85546875" bestFit="1" customWidth="1"/>
  </cols>
  <sheetData>
    <row r="1" spans="2:4" s="249" customFormat="1">
      <c r="B1" s="713"/>
      <c r="C1" s="204"/>
      <c r="D1" s="204"/>
    </row>
    <row r="2" spans="2:4" s="249" customFormat="1">
      <c r="B2" s="713"/>
      <c r="C2" s="204"/>
      <c r="D2" s="204"/>
    </row>
    <row r="3" spans="2:4">
      <c r="B3" s="524" t="s">
        <v>370</v>
      </c>
      <c r="C3" s="525"/>
      <c r="D3" s="526"/>
    </row>
    <row r="4" spans="2:4">
      <c r="B4" s="527" t="s">
        <v>0</v>
      </c>
      <c r="C4" s="528"/>
      <c r="D4" s="529"/>
    </row>
    <row r="5" spans="2:4">
      <c r="B5" s="530" t="s">
        <v>397</v>
      </c>
      <c r="C5" s="531"/>
      <c r="D5" s="532"/>
    </row>
    <row r="6" spans="2:4">
      <c r="B6" s="206"/>
      <c r="C6" s="185" t="s">
        <v>374</v>
      </c>
      <c r="D6" s="185" t="s">
        <v>398</v>
      </c>
    </row>
    <row r="7" spans="2:4">
      <c r="B7" s="192" t="s">
        <v>399</v>
      </c>
      <c r="C7" s="190"/>
      <c r="D7" s="191"/>
    </row>
    <row r="8" spans="2:4">
      <c r="B8" s="192"/>
      <c r="C8" s="190"/>
      <c r="D8" s="191"/>
    </row>
    <row r="9" spans="2:4">
      <c r="B9" s="192" t="s">
        <v>400</v>
      </c>
      <c r="C9" s="190"/>
      <c r="D9" s="191"/>
    </row>
    <row r="10" spans="2:4">
      <c r="B10" s="187" t="s">
        <v>401</v>
      </c>
      <c r="C10" s="200">
        <v>23743280</v>
      </c>
      <c r="D10" s="200">
        <v>62865685</v>
      </c>
    </row>
    <row r="11" spans="2:4">
      <c r="B11" s="187" t="s">
        <v>402</v>
      </c>
      <c r="C11" s="190">
        <v>160139415.53</v>
      </c>
      <c r="D11" s="190">
        <v>68202549</v>
      </c>
    </row>
    <row r="12" spans="2:4">
      <c r="B12" s="187"/>
      <c r="C12" s="190"/>
      <c r="D12" s="190"/>
    </row>
    <row r="13" spans="2:4" ht="26.25">
      <c r="B13" s="207" t="s">
        <v>403</v>
      </c>
      <c r="C13" s="190"/>
      <c r="D13" s="190"/>
    </row>
    <row r="14" spans="2:4">
      <c r="B14" s="187" t="s">
        <v>4</v>
      </c>
      <c r="C14" s="194">
        <f>1855200620.54+75563463.45</f>
        <v>1930764083.99</v>
      </c>
      <c r="D14" s="190">
        <v>1864233424</v>
      </c>
    </row>
    <row r="15" spans="2:4">
      <c r="B15" s="187" t="s">
        <v>404</v>
      </c>
      <c r="C15" s="190">
        <v>229836371.09</v>
      </c>
      <c r="D15" s="190">
        <v>325712226</v>
      </c>
    </row>
    <row r="16" spans="2:4">
      <c r="B16" s="187" t="s">
        <v>24</v>
      </c>
      <c r="C16" s="190"/>
      <c r="D16" s="190"/>
    </row>
    <row r="17" spans="2:7">
      <c r="B17" s="187"/>
      <c r="C17" s="190"/>
      <c r="D17" s="190"/>
    </row>
    <row r="18" spans="2:7">
      <c r="B18" s="192" t="s">
        <v>405</v>
      </c>
      <c r="C18" s="190"/>
      <c r="D18" s="190"/>
    </row>
    <row r="19" spans="2:7">
      <c r="B19" s="187" t="s">
        <v>406</v>
      </c>
      <c r="C19" s="190">
        <v>7490432.8799999999</v>
      </c>
      <c r="D19" s="190">
        <v>1816987</v>
      </c>
    </row>
    <row r="20" spans="2:7">
      <c r="B20" s="187" t="s">
        <v>407</v>
      </c>
      <c r="C20" s="190">
        <v>1059234.82</v>
      </c>
      <c r="D20" s="190">
        <v>1901603</v>
      </c>
    </row>
    <row r="21" spans="2:7">
      <c r="B21" s="187"/>
      <c r="C21" s="190"/>
      <c r="D21" s="190"/>
    </row>
    <row r="22" spans="2:7">
      <c r="B22" s="192" t="s">
        <v>408</v>
      </c>
      <c r="C22" s="190">
        <f>SUM(C10:C20)</f>
        <v>2353032818.3100004</v>
      </c>
      <c r="D22" s="190">
        <f>SUM(D10:D20)</f>
        <v>2324732474</v>
      </c>
    </row>
    <row r="23" spans="2:7">
      <c r="B23" s="192"/>
      <c r="C23" s="190"/>
      <c r="D23" s="190"/>
    </row>
    <row r="24" spans="2:7">
      <c r="B24" s="192" t="s">
        <v>409</v>
      </c>
      <c r="C24" s="190"/>
      <c r="D24" s="190"/>
    </row>
    <row r="25" spans="2:7">
      <c r="B25" s="192"/>
      <c r="C25" s="190"/>
      <c r="D25" s="190"/>
    </row>
    <row r="26" spans="2:7">
      <c r="B26" s="192" t="s">
        <v>410</v>
      </c>
      <c r="C26" s="190"/>
      <c r="D26" s="190"/>
    </row>
    <row r="27" spans="2:7">
      <c r="B27" s="187" t="s">
        <v>5</v>
      </c>
      <c r="C27" s="190">
        <f>526468775.13+364374412.41+35831942.12+103460047.96+318819754.05+41414441.9</f>
        <v>1390369373.5700002</v>
      </c>
      <c r="D27" s="190">
        <v>1291614094</v>
      </c>
      <c r="G27" s="208"/>
    </row>
    <row r="28" spans="2:7">
      <c r="B28" s="187" t="s">
        <v>6</v>
      </c>
      <c r="C28" s="190">
        <f>30633017.68+34221320.45+175+983140.48+339549014.36+22773430.79+12938111.76+2312671.8</f>
        <v>443410882.32000005</v>
      </c>
      <c r="D28" s="190">
        <v>257721113</v>
      </c>
      <c r="G28" s="208"/>
    </row>
    <row r="29" spans="2:7">
      <c r="B29" s="187" t="s">
        <v>7</v>
      </c>
      <c r="C29" s="190">
        <f>47821973.7+11644739.17+37524879.47+1289655.44+73112646.33+11029129.93+17389744.59+6685195.65+57950630.44</f>
        <v>264448594.72000003</v>
      </c>
      <c r="D29" s="190">
        <v>200172673</v>
      </c>
      <c r="G29" s="208"/>
    </row>
    <row r="30" spans="2:7">
      <c r="B30" s="187"/>
      <c r="C30" s="190"/>
      <c r="D30" s="190"/>
      <c r="G30" s="208"/>
    </row>
    <row r="31" spans="2:7">
      <c r="B31" s="192" t="s">
        <v>24</v>
      </c>
      <c r="C31" s="190"/>
      <c r="D31" s="190"/>
    </row>
    <row r="32" spans="2:7">
      <c r="B32" s="187" t="s">
        <v>411</v>
      </c>
      <c r="C32" s="200">
        <f>137896.7+60000</f>
        <v>197896.7</v>
      </c>
      <c r="D32" s="200">
        <v>107290</v>
      </c>
    </row>
    <row r="33" spans="2:4">
      <c r="B33" s="187"/>
      <c r="C33" s="190"/>
      <c r="D33" s="190"/>
    </row>
    <row r="34" spans="2:4">
      <c r="B34" s="192" t="s">
        <v>412</v>
      </c>
      <c r="C34" s="190"/>
      <c r="D34" s="190"/>
    </row>
    <row r="35" spans="2:4">
      <c r="B35" s="187" t="s">
        <v>413</v>
      </c>
      <c r="C35" s="190">
        <v>0</v>
      </c>
      <c r="D35" s="190">
        <v>0</v>
      </c>
    </row>
    <row r="36" spans="2:4">
      <c r="B36" s="187"/>
      <c r="C36" s="190"/>
      <c r="D36" s="190"/>
    </row>
    <row r="37" spans="2:4">
      <c r="B37" s="192" t="s">
        <v>414</v>
      </c>
      <c r="C37" s="190">
        <f>SUM(C27:C35)</f>
        <v>2098426747.3100004</v>
      </c>
      <c r="D37" s="190">
        <f>SUM(D27:D35)</f>
        <v>1749615170</v>
      </c>
    </row>
    <row r="38" spans="2:4">
      <c r="B38" s="192"/>
      <c r="C38" s="190"/>
      <c r="D38" s="191"/>
    </row>
    <row r="39" spans="2:4">
      <c r="B39" s="192" t="s">
        <v>415</v>
      </c>
      <c r="C39" s="190">
        <f>+C22-C37</f>
        <v>254606071</v>
      </c>
      <c r="D39" s="190">
        <f>+D22-D37</f>
        <v>575117304</v>
      </c>
    </row>
    <row r="40" spans="2:4">
      <c r="B40" s="201"/>
      <c r="C40" s="202"/>
      <c r="D40" s="203"/>
    </row>
  </sheetData>
  <mergeCells count="3">
    <mergeCell ref="B3:D3"/>
    <mergeCell ref="B4:D4"/>
    <mergeCell ref="B5:D5"/>
  </mergeCells>
  <pageMargins left="0.23622047244094491" right="0.23622047244094491" top="0.74803149606299213" bottom="0.74803149606299213" header="0.31496062992125984" footer="0.31496062992125984"/>
  <pageSetup scale="95" orientation="portrait" r:id="rId1"/>
</worksheet>
</file>

<file path=xl/worksheets/sheet20.xml><?xml version="1.0" encoding="utf-8"?>
<worksheet xmlns="http://schemas.openxmlformats.org/spreadsheetml/2006/main" xmlns:r="http://schemas.openxmlformats.org/officeDocument/2006/relationships">
  <sheetPr>
    <tabColor theme="6" tint="-0.249977111117893"/>
  </sheetPr>
  <dimension ref="A1:C22"/>
  <sheetViews>
    <sheetView zoomScale="80" zoomScaleNormal="80" workbookViewId="0">
      <pane ySplit="8" topLeftCell="A15" activePane="bottomLeft" state="frozen"/>
      <selection activeCell="H18" sqref="H18"/>
      <selection pane="bottomLeft" activeCell="H18" sqref="H18"/>
    </sheetView>
  </sheetViews>
  <sheetFormatPr baseColWidth="10" defaultColWidth="10.85546875" defaultRowHeight="15"/>
  <cols>
    <col min="1" max="1" width="84.42578125" style="265" bestFit="1" customWidth="1"/>
    <col min="2" max="2" width="22.85546875" style="265" customWidth="1"/>
    <col min="3" max="16384" width="10.85546875" style="265"/>
  </cols>
  <sheetData>
    <row r="1" spans="1:3" s="439" customFormat="1" ht="18.75">
      <c r="A1" s="437"/>
      <c r="B1" s="438" t="s">
        <v>248</v>
      </c>
    </row>
    <row r="2" spans="1:3" s="440" customFormat="1" ht="18.75">
      <c r="A2" s="703" t="s">
        <v>27</v>
      </c>
      <c r="B2" s="703"/>
    </row>
    <row r="3" spans="1:3" s="439" customFormat="1" ht="18.75">
      <c r="A3" s="703" t="s">
        <v>583</v>
      </c>
      <c r="B3" s="703"/>
    </row>
    <row r="4" spans="1:3" s="439" customFormat="1" ht="18.75">
      <c r="A4" s="703" t="s">
        <v>260</v>
      </c>
      <c r="B4" s="703"/>
    </row>
    <row r="5" spans="1:3" s="439" customFormat="1" ht="18.75">
      <c r="A5" s="703" t="s">
        <v>356</v>
      </c>
      <c r="B5" s="703"/>
    </row>
    <row r="6" spans="1:3" s="440" customFormat="1" ht="18.75">
      <c r="A6" s="441"/>
      <c r="B6" s="438"/>
    </row>
    <row r="7" spans="1:3" s="443" customFormat="1" ht="18.75">
      <c r="A7" s="431" t="s">
        <v>584</v>
      </c>
      <c r="B7" s="93" t="s">
        <v>357</v>
      </c>
      <c r="C7" s="442"/>
    </row>
    <row r="8" spans="1:3" s="432" customFormat="1" ht="25.5" customHeight="1">
      <c r="A8" s="433" t="s">
        <v>585</v>
      </c>
      <c r="B8" s="433" t="s">
        <v>586</v>
      </c>
      <c r="C8" s="444"/>
    </row>
    <row r="9" spans="1:3" s="432" customFormat="1" ht="54.75" customHeight="1">
      <c r="A9" s="434" t="s">
        <v>587</v>
      </c>
      <c r="B9" s="435">
        <v>0</v>
      </c>
      <c r="C9" s="444"/>
    </row>
    <row r="10" spans="1:3" ht="51.75" customHeight="1">
      <c r="A10" s="436" t="s">
        <v>588</v>
      </c>
      <c r="B10" s="435">
        <v>0</v>
      </c>
    </row>
    <row r="11" spans="1:3" ht="40.5" customHeight="1">
      <c r="A11" s="436" t="s">
        <v>589</v>
      </c>
      <c r="B11" s="435">
        <v>0</v>
      </c>
    </row>
    <row r="12" spans="1:3" ht="57" customHeight="1">
      <c r="A12" s="434" t="s">
        <v>590</v>
      </c>
      <c r="B12" s="435">
        <v>0</v>
      </c>
    </row>
    <row r="13" spans="1:3" ht="42" customHeight="1">
      <c r="A13" s="434" t="s">
        <v>591</v>
      </c>
      <c r="B13" s="435">
        <v>0</v>
      </c>
    </row>
    <row r="14" spans="1:3" ht="24.75" customHeight="1">
      <c r="A14" s="434" t="s">
        <v>592</v>
      </c>
      <c r="B14" s="435">
        <v>0</v>
      </c>
    </row>
    <row r="15" spans="1:3" ht="24.75" customHeight="1">
      <c r="A15" s="434" t="s">
        <v>593</v>
      </c>
      <c r="B15" s="435">
        <v>0</v>
      </c>
    </row>
    <row r="16" spans="1:3" ht="24.75" customHeight="1">
      <c r="A16" s="434" t="s">
        <v>594</v>
      </c>
      <c r="B16" s="435">
        <v>0</v>
      </c>
    </row>
    <row r="17" spans="1:2" ht="24.75" customHeight="1">
      <c r="A17" s="434" t="s">
        <v>595</v>
      </c>
      <c r="B17" s="435">
        <v>0</v>
      </c>
    </row>
    <row r="18" spans="1:2" ht="24.75" customHeight="1">
      <c r="A18" s="434" t="s">
        <v>596</v>
      </c>
      <c r="B18" s="435">
        <v>0</v>
      </c>
    </row>
    <row r="19" spans="1:2" ht="24.75" customHeight="1">
      <c r="A19" s="434" t="s">
        <v>597</v>
      </c>
      <c r="B19" s="435">
        <v>0</v>
      </c>
    </row>
    <row r="20" spans="1:2" ht="24.75" customHeight="1">
      <c r="A20" s="434" t="s">
        <v>598</v>
      </c>
      <c r="B20" s="435">
        <v>0</v>
      </c>
    </row>
    <row r="21" spans="1:2" ht="24.75" customHeight="1">
      <c r="A21" s="434" t="s">
        <v>599</v>
      </c>
      <c r="B21" s="435">
        <v>4999999</v>
      </c>
    </row>
    <row r="22" spans="1:2">
      <c r="B22" s="445">
        <f>SUM(B9:B21)</f>
        <v>4999999</v>
      </c>
    </row>
  </sheetData>
  <mergeCells count="4">
    <mergeCell ref="A2:B2"/>
    <mergeCell ref="A3:B3"/>
    <mergeCell ref="A4:B4"/>
    <mergeCell ref="A5:B5"/>
  </mergeCells>
  <printOptions horizontalCentered="1"/>
  <pageMargins left="0.35" right="0.28000000000000003" top="0.74803149606299213" bottom="0.74803149606299213" header="0.31496062992125984" footer="0.31496062992125984"/>
  <pageSetup scale="80" orientation="portrait" r:id="rId1"/>
</worksheet>
</file>

<file path=xl/worksheets/sheet21.xml><?xml version="1.0" encoding="utf-8"?>
<worksheet xmlns="http://schemas.openxmlformats.org/spreadsheetml/2006/main" xmlns:r="http://schemas.openxmlformats.org/officeDocument/2006/relationships">
  <sheetPr codeName="Hoja24"/>
  <dimension ref="A1:H46"/>
  <sheetViews>
    <sheetView topLeftCell="B28" zoomScale="115" zoomScaleNormal="115" workbookViewId="0">
      <selection activeCell="J37" sqref="J37"/>
    </sheetView>
  </sheetViews>
  <sheetFormatPr baseColWidth="10" defaultRowHeight="15"/>
  <cols>
    <col min="1" max="1" width="0.5703125" hidden="1" customWidth="1"/>
    <col min="2" max="2" width="3.28515625" customWidth="1"/>
    <col min="3" max="3" width="12.5703125" customWidth="1"/>
    <col min="5" max="5" width="64.42578125" customWidth="1"/>
    <col min="6" max="6" width="3" customWidth="1"/>
    <col min="7" max="7" width="1.42578125" customWidth="1"/>
    <col min="8" max="8" width="17" hidden="1" customWidth="1"/>
  </cols>
  <sheetData>
    <row r="1" spans="1:5" ht="15" customHeight="1">
      <c r="A1" s="705" t="s">
        <v>141</v>
      </c>
      <c r="B1" s="705"/>
      <c r="C1" s="705"/>
      <c r="D1" s="705"/>
      <c r="E1" s="705"/>
    </row>
    <row r="2" spans="1:5" ht="15" customHeight="1">
      <c r="A2" s="705" t="s">
        <v>142</v>
      </c>
      <c r="B2" s="705"/>
      <c r="C2" s="705"/>
      <c r="D2" s="705"/>
      <c r="E2" s="705"/>
    </row>
    <row r="3" spans="1:5">
      <c r="A3" s="706" t="s">
        <v>253</v>
      </c>
      <c r="B3" s="706"/>
      <c r="C3" s="706"/>
      <c r="D3" s="706"/>
      <c r="E3" s="706"/>
    </row>
    <row r="4" spans="1:5">
      <c r="A4" s="706" t="s">
        <v>140</v>
      </c>
      <c r="B4" s="706"/>
      <c r="C4" s="706"/>
      <c r="D4" s="706"/>
      <c r="E4" s="706"/>
    </row>
    <row r="5" spans="1:5">
      <c r="A5" s="706" t="s">
        <v>43</v>
      </c>
      <c r="B5" s="706"/>
      <c r="C5" s="706"/>
      <c r="D5" s="706"/>
      <c r="E5" s="706"/>
    </row>
    <row r="6" spans="1:5" ht="8.25" customHeight="1">
      <c r="E6" s="7"/>
    </row>
    <row r="7" spans="1:5">
      <c r="C7" s="11" t="s">
        <v>250</v>
      </c>
      <c r="D7" s="11"/>
      <c r="E7" s="12"/>
    </row>
    <row r="8" spans="1:5" ht="9" customHeight="1">
      <c r="E8" s="7"/>
    </row>
    <row r="9" spans="1:5" s="2" customFormat="1" ht="15.75">
      <c r="B9" s="10" t="s">
        <v>30</v>
      </c>
      <c r="C9" s="32" t="s">
        <v>31</v>
      </c>
      <c r="D9" s="33"/>
      <c r="E9" s="10" t="s">
        <v>36</v>
      </c>
    </row>
    <row r="10" spans="1:5" s="2" customFormat="1" ht="18.75" customHeight="1">
      <c r="B10" s="13"/>
      <c r="C10" s="704" t="s">
        <v>37</v>
      </c>
      <c r="D10" s="704"/>
      <c r="E10" s="704"/>
    </row>
    <row r="11" spans="1:5" s="2" customFormat="1" ht="6" customHeight="1">
      <c r="B11" s="14"/>
      <c r="C11" s="14"/>
      <c r="D11" s="14"/>
      <c r="E11" s="14"/>
    </row>
    <row r="12" spans="1:5">
      <c r="B12" s="3">
        <v>1</v>
      </c>
      <c r="C12" s="26" t="s">
        <v>228</v>
      </c>
      <c r="D12" s="27"/>
      <c r="E12" s="4" t="s">
        <v>155</v>
      </c>
    </row>
    <row r="13" spans="1:5">
      <c r="B13" s="3">
        <v>2</v>
      </c>
      <c r="C13" s="26" t="s">
        <v>233</v>
      </c>
      <c r="D13" s="27"/>
      <c r="E13" s="4" t="s">
        <v>0</v>
      </c>
    </row>
    <row r="14" spans="1:5">
      <c r="B14" s="3">
        <v>3</v>
      </c>
      <c r="C14" s="26" t="s">
        <v>234</v>
      </c>
      <c r="D14" s="27"/>
      <c r="E14" s="4" t="s">
        <v>10</v>
      </c>
    </row>
    <row r="15" spans="1:5">
      <c r="B15" s="3">
        <v>4</v>
      </c>
      <c r="C15" s="26" t="s">
        <v>235</v>
      </c>
      <c r="D15" s="27"/>
      <c r="E15" s="4" t="s">
        <v>225</v>
      </c>
    </row>
    <row r="16" spans="1:5">
      <c r="B16" s="3">
        <v>5</v>
      </c>
      <c r="C16" s="26" t="s">
        <v>236</v>
      </c>
      <c r="D16" s="27"/>
      <c r="E16" s="4" t="s">
        <v>13</v>
      </c>
    </row>
    <row r="17" spans="2:8">
      <c r="B17" s="3">
        <v>6</v>
      </c>
      <c r="C17" s="26" t="s">
        <v>237</v>
      </c>
      <c r="D17" s="27"/>
      <c r="E17" s="4" t="s">
        <v>32</v>
      </c>
    </row>
    <row r="18" spans="2:8">
      <c r="B18" s="3">
        <v>7</v>
      </c>
      <c r="C18" s="26" t="s">
        <v>238</v>
      </c>
      <c r="D18" s="27"/>
      <c r="E18" s="4" t="s">
        <v>33</v>
      </c>
    </row>
    <row r="19" spans="2:8">
      <c r="B19" s="3">
        <v>8</v>
      </c>
      <c r="C19" s="26" t="s">
        <v>239</v>
      </c>
      <c r="D19" s="27"/>
      <c r="E19" s="4" t="s">
        <v>14</v>
      </c>
    </row>
    <row r="20" spans="2:8">
      <c r="B20" s="3">
        <v>9</v>
      </c>
      <c r="C20" s="26" t="s">
        <v>240</v>
      </c>
      <c r="D20" s="27"/>
      <c r="E20" s="4" t="s">
        <v>15</v>
      </c>
    </row>
    <row r="21" spans="2:8" s="2" customFormat="1" ht="21" customHeight="1">
      <c r="B21" s="13"/>
      <c r="C21" s="704" t="s">
        <v>38</v>
      </c>
      <c r="D21" s="704"/>
      <c r="E21" s="704"/>
    </row>
    <row r="22" spans="2:8" s="2" customFormat="1" ht="9" customHeight="1">
      <c r="B22" s="14"/>
      <c r="C22" s="14"/>
      <c r="D22" s="14"/>
      <c r="E22" s="14"/>
    </row>
    <row r="23" spans="2:8">
      <c r="B23" s="3">
        <v>10</v>
      </c>
      <c r="C23" s="26" t="s">
        <v>241</v>
      </c>
      <c r="D23" s="27"/>
      <c r="E23" s="4" t="s">
        <v>16</v>
      </c>
    </row>
    <row r="24" spans="2:8">
      <c r="B24" s="9">
        <v>11</v>
      </c>
      <c r="C24" s="26" t="s">
        <v>242</v>
      </c>
      <c r="D24" s="27"/>
      <c r="E24" s="5" t="s">
        <v>110</v>
      </c>
      <c r="H24" s="23" t="s">
        <v>145</v>
      </c>
    </row>
    <row r="25" spans="2:8" ht="13.5" customHeight="1">
      <c r="B25" s="9">
        <v>12</v>
      </c>
      <c r="C25" s="25" t="s">
        <v>243</v>
      </c>
      <c r="D25" s="30"/>
      <c r="E25" s="5" t="s">
        <v>20</v>
      </c>
    </row>
    <row r="26" spans="2:8" ht="13.5" customHeight="1">
      <c r="B26" s="8"/>
      <c r="C26" s="28"/>
      <c r="D26" s="29"/>
      <c r="E26" s="6" t="s">
        <v>152</v>
      </c>
    </row>
    <row r="27" spans="2:8">
      <c r="B27" s="9">
        <v>13</v>
      </c>
      <c r="C27" s="25" t="s">
        <v>244</v>
      </c>
      <c r="D27" s="30"/>
      <c r="E27" s="5" t="s">
        <v>20</v>
      </c>
    </row>
    <row r="28" spans="2:8">
      <c r="B28" s="8"/>
      <c r="C28" s="28"/>
      <c r="D28" s="29"/>
      <c r="E28" s="6" t="s">
        <v>29</v>
      </c>
    </row>
    <row r="29" spans="2:8">
      <c r="B29" s="9">
        <v>14</v>
      </c>
      <c r="C29" s="25" t="s">
        <v>245</v>
      </c>
      <c r="D29" s="30"/>
      <c r="E29" s="5" t="s">
        <v>20</v>
      </c>
    </row>
    <row r="30" spans="2:8">
      <c r="B30" s="8"/>
      <c r="C30" s="28"/>
      <c r="D30" s="31"/>
      <c r="E30" s="6" t="s">
        <v>153</v>
      </c>
    </row>
    <row r="31" spans="2:8">
      <c r="B31" s="9">
        <v>15</v>
      </c>
      <c r="C31" s="25" t="s">
        <v>246</v>
      </c>
      <c r="D31" s="30"/>
      <c r="E31" s="5" t="s">
        <v>20</v>
      </c>
    </row>
    <row r="32" spans="2:8" ht="27.75" customHeight="1">
      <c r="B32" s="8"/>
      <c r="C32" s="28"/>
      <c r="D32" s="29"/>
      <c r="E32" s="34" t="s">
        <v>223</v>
      </c>
    </row>
    <row r="33" spans="2:8">
      <c r="B33" s="8">
        <v>16</v>
      </c>
      <c r="C33" s="25" t="s">
        <v>247</v>
      </c>
      <c r="D33" s="30"/>
      <c r="E33" s="22" t="s">
        <v>111</v>
      </c>
      <c r="H33" s="23" t="s">
        <v>145</v>
      </c>
    </row>
    <row r="34" spans="2:8">
      <c r="B34" s="3">
        <v>17</v>
      </c>
      <c r="C34" s="25" t="s">
        <v>229</v>
      </c>
      <c r="D34" s="27"/>
      <c r="E34" s="5" t="s">
        <v>34</v>
      </c>
    </row>
    <row r="35" spans="2:8">
      <c r="B35" s="3">
        <v>18</v>
      </c>
      <c r="C35" s="26" t="s">
        <v>230</v>
      </c>
      <c r="D35" s="27"/>
      <c r="E35" s="4" t="s">
        <v>35</v>
      </c>
    </row>
    <row r="36" spans="2:8">
      <c r="B36" s="3">
        <v>19</v>
      </c>
      <c r="C36" s="26" t="s">
        <v>231</v>
      </c>
      <c r="D36" s="27"/>
      <c r="E36" s="4" t="s">
        <v>130</v>
      </c>
    </row>
    <row r="37" spans="2:8" s="2" customFormat="1" ht="22.5" customHeight="1">
      <c r="B37" s="13"/>
      <c r="C37" s="704" t="s">
        <v>39</v>
      </c>
      <c r="D37" s="704"/>
      <c r="E37" s="704"/>
    </row>
    <row r="38" spans="2:8" s="2" customFormat="1" ht="9.75" customHeight="1">
      <c r="B38" s="14"/>
      <c r="C38" s="14"/>
      <c r="D38" s="14"/>
      <c r="E38" s="14"/>
    </row>
    <row r="39" spans="2:8" ht="45">
      <c r="B39" s="36">
        <v>20</v>
      </c>
      <c r="C39" s="37" t="s">
        <v>232</v>
      </c>
      <c r="D39" s="38"/>
      <c r="E39" s="35" t="s">
        <v>252</v>
      </c>
    </row>
    <row r="40" spans="2:8">
      <c r="B40" s="3">
        <v>22</v>
      </c>
      <c r="C40" s="26" t="s">
        <v>248</v>
      </c>
      <c r="D40" s="27"/>
      <c r="E40" s="4" t="s">
        <v>148</v>
      </c>
    </row>
    <row r="41" spans="2:8" s="2" customFormat="1" ht="24" customHeight="1">
      <c r="B41" s="13"/>
      <c r="C41" s="704" t="s">
        <v>40</v>
      </c>
      <c r="D41" s="704"/>
      <c r="E41" s="704"/>
    </row>
    <row r="42" spans="2:8" s="2" customFormat="1" ht="15.75">
      <c r="B42" s="15"/>
      <c r="C42" s="18" t="s">
        <v>41</v>
      </c>
      <c r="D42" s="18"/>
      <c r="E42" s="16"/>
    </row>
    <row r="43" spans="2:8">
      <c r="C43" s="17" t="s">
        <v>42</v>
      </c>
      <c r="D43" s="17"/>
    </row>
    <row r="44" spans="2:8">
      <c r="B44" s="3">
        <v>21</v>
      </c>
      <c r="C44" s="25" t="s">
        <v>251</v>
      </c>
      <c r="D44" s="27"/>
      <c r="E44" s="5" t="s">
        <v>146</v>
      </c>
      <c r="H44" s="24" t="s">
        <v>145</v>
      </c>
    </row>
    <row r="45" spans="2:8">
      <c r="B45" s="3">
        <v>22</v>
      </c>
      <c r="C45" s="26" t="s">
        <v>249</v>
      </c>
      <c r="D45" s="27"/>
      <c r="E45" s="4" t="s">
        <v>224</v>
      </c>
      <c r="H45" s="24" t="s">
        <v>145</v>
      </c>
    </row>
    <row r="46" spans="2:8">
      <c r="B46" s="3">
        <v>23</v>
      </c>
      <c r="C46" s="26" t="s">
        <v>254</v>
      </c>
      <c r="D46" s="27"/>
      <c r="E46" s="4" t="s">
        <v>255</v>
      </c>
      <c r="H46" s="24" t="s">
        <v>145</v>
      </c>
    </row>
  </sheetData>
  <mergeCells count="9">
    <mergeCell ref="C21:E21"/>
    <mergeCell ref="C37:E37"/>
    <mergeCell ref="C41:E41"/>
    <mergeCell ref="A1:E1"/>
    <mergeCell ref="A2:E2"/>
    <mergeCell ref="A3:E3"/>
    <mergeCell ref="A4:E4"/>
    <mergeCell ref="A5:E5"/>
    <mergeCell ref="C10:E10"/>
  </mergeCells>
  <pageMargins left="0.5" right="0.22" top="0.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74"/>
  <sheetViews>
    <sheetView topLeftCell="A58" workbookViewId="0">
      <selection activeCell="I14" sqref="I14"/>
    </sheetView>
  </sheetViews>
  <sheetFormatPr baseColWidth="10" defaultRowHeight="14.25"/>
  <cols>
    <col min="1" max="1" width="1.5703125" style="1" customWidth="1"/>
    <col min="2" max="2" width="63.85546875" style="1" customWidth="1"/>
    <col min="3" max="3" width="15.28515625" style="1" customWidth="1"/>
    <col min="4" max="4" width="16.7109375" style="1" customWidth="1"/>
    <col min="5" max="5" width="11.42578125" style="1"/>
    <col min="6" max="8" width="16.85546875" style="1" bestFit="1" customWidth="1"/>
    <col min="9" max="16384" width="11.42578125" style="1"/>
  </cols>
  <sheetData>
    <row r="1" spans="1:8" ht="15">
      <c r="A1" s="541" t="s">
        <v>27</v>
      </c>
      <c r="B1" s="541"/>
      <c r="C1" s="541"/>
      <c r="D1" s="541"/>
    </row>
    <row r="2" spans="1:8" ht="15">
      <c r="A2" s="542" t="s">
        <v>10</v>
      </c>
      <c r="B2" s="542"/>
      <c r="C2" s="542"/>
      <c r="D2" s="542"/>
    </row>
    <row r="3" spans="1:8" ht="15">
      <c r="A3" s="542" t="s">
        <v>478</v>
      </c>
      <c r="B3" s="542"/>
      <c r="C3" s="542"/>
      <c r="D3" s="542"/>
    </row>
    <row r="4" spans="1:8" ht="15">
      <c r="A4" s="542" t="s">
        <v>416</v>
      </c>
      <c r="B4" s="542"/>
      <c r="C4" s="542"/>
      <c r="D4" s="542"/>
    </row>
    <row r="5" spans="1:8" ht="15" thickBot="1">
      <c r="A5" s="543" t="s">
        <v>417</v>
      </c>
      <c r="B5" s="543"/>
      <c r="C5" s="543"/>
      <c r="D5" s="543"/>
    </row>
    <row r="6" spans="1:8" ht="15">
      <c r="A6" s="296"/>
      <c r="B6" s="297" t="s">
        <v>11</v>
      </c>
      <c r="C6" s="298">
        <v>42277</v>
      </c>
      <c r="D6" s="299">
        <v>41912</v>
      </c>
    </row>
    <row r="7" spans="1:8">
      <c r="A7" s="300" t="s">
        <v>479</v>
      </c>
      <c r="B7" s="301"/>
      <c r="C7" s="302"/>
      <c r="D7" s="303"/>
    </row>
    <row r="8" spans="1:8" ht="12.75" customHeight="1">
      <c r="A8" s="304"/>
      <c r="B8" s="301" t="s">
        <v>418</v>
      </c>
      <c r="C8" s="305">
        <f>SUM(C9:C19)</f>
        <v>2353032819</v>
      </c>
      <c r="D8" s="306">
        <f>SUM(D9:D19)</f>
        <v>2324732474</v>
      </c>
      <c r="F8" s="307"/>
      <c r="G8" s="307"/>
      <c r="H8" s="308"/>
    </row>
    <row r="9" spans="1:8" ht="12" hidden="1" customHeight="1">
      <c r="A9" s="304"/>
      <c r="B9" s="309" t="s">
        <v>1</v>
      </c>
      <c r="C9" s="310"/>
      <c r="D9" s="311"/>
      <c r="F9" s="307"/>
      <c r="G9" s="307"/>
    </row>
    <row r="10" spans="1:8" ht="12" hidden="1" customHeight="1">
      <c r="A10" s="304"/>
      <c r="B10" s="309" t="s">
        <v>2</v>
      </c>
      <c r="C10" s="310"/>
      <c r="D10" s="311"/>
      <c r="F10" s="307"/>
      <c r="G10" s="307"/>
    </row>
    <row r="11" spans="1:8" ht="12" hidden="1" customHeight="1">
      <c r="A11" s="304"/>
      <c r="B11" s="309" t="s">
        <v>480</v>
      </c>
      <c r="C11" s="310"/>
      <c r="D11" s="311"/>
      <c r="F11" s="307"/>
      <c r="G11" s="307"/>
    </row>
    <row r="12" spans="1:8" ht="12" hidden="1" customHeight="1">
      <c r="A12" s="304"/>
      <c r="B12" s="309" t="s">
        <v>3</v>
      </c>
      <c r="C12" s="310"/>
      <c r="D12" s="311"/>
      <c r="F12" s="307"/>
      <c r="G12" s="307"/>
    </row>
    <row r="13" spans="1:8" ht="12" hidden="1" customHeight="1">
      <c r="A13" s="304"/>
      <c r="B13" s="309" t="s">
        <v>481</v>
      </c>
      <c r="C13" s="310"/>
      <c r="D13" s="311"/>
      <c r="F13" s="307"/>
      <c r="G13" s="307"/>
    </row>
    <row r="14" spans="1:8" ht="15.75" hidden="1" customHeight="1">
      <c r="A14" s="304"/>
      <c r="B14" s="309" t="s">
        <v>401</v>
      </c>
      <c r="C14" s="310"/>
      <c r="D14" s="311"/>
      <c r="F14" s="307"/>
      <c r="G14" s="307"/>
    </row>
    <row r="15" spans="1:8" ht="16.5" customHeight="1">
      <c r="A15" s="304"/>
      <c r="B15" s="309" t="s">
        <v>482</v>
      </c>
      <c r="C15" s="310">
        <v>160139416</v>
      </c>
      <c r="D15" s="312">
        <v>68202549</v>
      </c>
      <c r="E15" s="313"/>
      <c r="F15" s="307"/>
      <c r="G15" s="307"/>
      <c r="H15" s="308"/>
    </row>
    <row r="16" spans="1:8" ht="24.75" hidden="1" customHeight="1">
      <c r="A16" s="304"/>
      <c r="B16" s="309" t="s">
        <v>483</v>
      </c>
      <c r="C16" s="310"/>
      <c r="D16" s="312"/>
      <c r="E16" s="313"/>
      <c r="F16" s="307"/>
      <c r="G16" s="307"/>
    </row>
    <row r="17" spans="1:8" ht="12" customHeight="1">
      <c r="A17" s="304"/>
      <c r="B17" s="309" t="s">
        <v>4</v>
      </c>
      <c r="C17" s="310">
        <v>1930764084</v>
      </c>
      <c r="D17" s="312">
        <v>1864233424</v>
      </c>
      <c r="E17" s="313"/>
      <c r="F17" s="307"/>
      <c r="G17" s="307"/>
      <c r="H17" s="308"/>
    </row>
    <row r="18" spans="1:8" ht="12" customHeight="1">
      <c r="A18" s="304"/>
      <c r="B18" s="309" t="s">
        <v>484</v>
      </c>
      <c r="C18" s="310">
        <v>229836371</v>
      </c>
      <c r="D18" s="312">
        <v>325712226</v>
      </c>
      <c r="E18" s="313"/>
    </row>
    <row r="19" spans="1:8" ht="12" customHeight="1">
      <c r="A19" s="304"/>
      <c r="B19" s="309" t="s">
        <v>485</v>
      </c>
      <c r="C19" s="310">
        <f>23743280+7490433+1059235</f>
        <v>32292948</v>
      </c>
      <c r="D19" s="312">
        <f>3718590+62865685</f>
        <v>66584275</v>
      </c>
      <c r="E19" s="313"/>
    </row>
    <row r="20" spans="1:8" ht="12" customHeight="1">
      <c r="A20" s="304"/>
      <c r="B20" s="309"/>
      <c r="C20" s="310"/>
      <c r="D20" s="312"/>
      <c r="E20" s="313"/>
      <c r="F20" s="307"/>
      <c r="G20" s="307"/>
      <c r="H20" s="308"/>
    </row>
    <row r="21" spans="1:8" ht="13.5" customHeight="1">
      <c r="A21" s="304"/>
      <c r="B21" s="301" t="s">
        <v>419</v>
      </c>
      <c r="C21" s="314">
        <f>SUM(C22:C37)</f>
        <v>2098426748</v>
      </c>
      <c r="D21" s="315">
        <f>SUM(D22:D37)</f>
        <v>1749615170</v>
      </c>
      <c r="E21" s="313"/>
      <c r="F21" s="307"/>
      <c r="G21" s="307"/>
      <c r="H21" s="308"/>
    </row>
    <row r="22" spans="1:8" ht="11.25" customHeight="1">
      <c r="A22" s="304"/>
      <c r="B22" s="309" t="s">
        <v>5</v>
      </c>
      <c r="C22" s="310">
        <v>1390369374</v>
      </c>
      <c r="D22" s="312">
        <v>1291614094</v>
      </c>
      <c r="E22" s="313"/>
    </row>
    <row r="23" spans="1:8" ht="11.25" customHeight="1">
      <c r="A23" s="304"/>
      <c r="B23" s="309" t="s">
        <v>6</v>
      </c>
      <c r="C23" s="310">
        <v>443410882</v>
      </c>
      <c r="D23" s="312">
        <v>257721113</v>
      </c>
      <c r="E23" s="313"/>
    </row>
    <row r="24" spans="1:8" ht="11.25" customHeight="1">
      <c r="A24" s="304"/>
      <c r="B24" s="309" t="s">
        <v>7</v>
      </c>
      <c r="C24" s="310">
        <v>264448595</v>
      </c>
      <c r="D24" s="312">
        <v>200172673</v>
      </c>
      <c r="E24" s="313"/>
    </row>
    <row r="25" spans="1:8" ht="11.25" customHeight="1">
      <c r="A25" s="304"/>
      <c r="B25" s="309" t="s">
        <v>411</v>
      </c>
      <c r="C25" s="310">
        <v>197897</v>
      </c>
      <c r="D25" s="312">
        <v>107290</v>
      </c>
      <c r="E25" s="313"/>
      <c r="H25" s="308"/>
    </row>
    <row r="26" spans="1:8" ht="11.25" hidden="1" customHeight="1">
      <c r="A26" s="304"/>
      <c r="B26" s="309" t="s">
        <v>486</v>
      </c>
      <c r="C26" s="310"/>
      <c r="D26" s="312"/>
      <c r="E26" s="313"/>
    </row>
    <row r="27" spans="1:8" ht="11.25" hidden="1" customHeight="1">
      <c r="A27" s="304"/>
      <c r="B27" s="309" t="s">
        <v>487</v>
      </c>
      <c r="C27" s="310"/>
      <c r="D27" s="312"/>
      <c r="E27" s="313"/>
    </row>
    <row r="28" spans="1:8" ht="11.25" hidden="1" customHeight="1">
      <c r="A28" s="304"/>
      <c r="B28" s="309" t="s">
        <v>488</v>
      </c>
      <c r="C28" s="310"/>
      <c r="D28" s="312"/>
      <c r="E28" s="313"/>
    </row>
    <row r="29" spans="1:8" ht="11.25" hidden="1" customHeight="1">
      <c r="A29" s="304"/>
      <c r="B29" s="309" t="s">
        <v>322</v>
      </c>
      <c r="C29" s="310"/>
      <c r="D29" s="312"/>
      <c r="E29" s="313"/>
    </row>
    <row r="30" spans="1:8" ht="11.25" hidden="1" customHeight="1">
      <c r="A30" s="304"/>
      <c r="B30" s="309" t="s">
        <v>489</v>
      </c>
      <c r="C30" s="310"/>
      <c r="D30" s="312"/>
      <c r="E30" s="313"/>
    </row>
    <row r="31" spans="1:8" ht="11.25" hidden="1" customHeight="1">
      <c r="A31" s="304"/>
      <c r="B31" s="309" t="s">
        <v>490</v>
      </c>
      <c r="C31" s="310"/>
      <c r="D31" s="312"/>
      <c r="E31" s="313"/>
    </row>
    <row r="32" spans="1:8" ht="11.25" hidden="1" customHeight="1">
      <c r="A32" s="304"/>
      <c r="B32" s="309" t="s">
        <v>491</v>
      </c>
      <c r="C32" s="310"/>
      <c r="D32" s="312"/>
      <c r="E32" s="313"/>
    </row>
    <row r="33" spans="1:5" ht="11.25" hidden="1" customHeight="1">
      <c r="A33" s="304"/>
      <c r="B33" s="309" t="s">
        <v>492</v>
      </c>
      <c r="C33" s="310"/>
      <c r="D33" s="312"/>
      <c r="E33" s="313"/>
    </row>
    <row r="34" spans="1:5" ht="11.25" hidden="1" customHeight="1">
      <c r="A34" s="304"/>
      <c r="B34" s="309" t="s">
        <v>493</v>
      </c>
      <c r="C34" s="310"/>
      <c r="D34" s="312"/>
      <c r="E34" s="313"/>
    </row>
    <row r="35" spans="1:5" ht="11.25" hidden="1" customHeight="1">
      <c r="A35" s="304"/>
      <c r="B35" s="309" t="s">
        <v>386</v>
      </c>
      <c r="C35" s="310"/>
      <c r="D35" s="312"/>
      <c r="E35" s="313"/>
    </row>
    <row r="36" spans="1:5" ht="11.25" hidden="1" customHeight="1">
      <c r="A36" s="304"/>
      <c r="B36" s="309" t="s">
        <v>404</v>
      </c>
      <c r="C36" s="310"/>
      <c r="D36" s="312"/>
      <c r="E36" s="313"/>
    </row>
    <row r="37" spans="1:5">
      <c r="A37" s="304"/>
      <c r="B37" s="309" t="s">
        <v>494</v>
      </c>
      <c r="C37" s="310"/>
      <c r="D37" s="312"/>
      <c r="E37" s="313"/>
    </row>
    <row r="38" spans="1:5" ht="12" customHeight="1">
      <c r="A38" s="316" t="s">
        <v>495</v>
      </c>
      <c r="B38" s="317"/>
      <c r="C38" s="314">
        <f>+C8-C21</f>
        <v>254606071</v>
      </c>
      <c r="D38" s="315">
        <f>+D8-D21</f>
        <v>575117304</v>
      </c>
      <c r="E38" s="313"/>
    </row>
    <row r="39" spans="1:5" ht="10.5" customHeight="1">
      <c r="A39" s="318"/>
      <c r="B39" s="319"/>
      <c r="C39" s="320"/>
      <c r="D39" s="312"/>
      <c r="E39" s="313"/>
    </row>
    <row r="40" spans="1:5">
      <c r="A40" s="300" t="s">
        <v>496</v>
      </c>
      <c r="B40" s="301"/>
      <c r="C40" s="310"/>
      <c r="D40" s="312"/>
      <c r="E40" s="313"/>
    </row>
    <row r="41" spans="1:5" ht="10.5" customHeight="1">
      <c r="A41" s="304"/>
      <c r="B41" s="301" t="s">
        <v>418</v>
      </c>
      <c r="C41" s="321">
        <f>SUM(C42:C44)</f>
        <v>-125919430</v>
      </c>
      <c r="D41" s="315">
        <f>SUM(D42:D44)</f>
        <v>-269534704</v>
      </c>
      <c r="E41" s="313"/>
    </row>
    <row r="42" spans="1:5" ht="10.5" customHeight="1">
      <c r="A42" s="304"/>
      <c r="B42" s="322" t="s">
        <v>389</v>
      </c>
      <c r="C42" s="310">
        <v>-94349044</v>
      </c>
      <c r="D42" s="311">
        <v>-94340386</v>
      </c>
      <c r="E42" s="313"/>
    </row>
    <row r="43" spans="1:5" ht="10.5" customHeight="1">
      <c r="A43" s="304"/>
      <c r="B43" s="323" t="s">
        <v>391</v>
      </c>
      <c r="C43" s="310">
        <v>-41383059</v>
      </c>
      <c r="D43" s="311">
        <v>-120375047</v>
      </c>
      <c r="E43" s="313"/>
    </row>
    <row r="44" spans="1:5" ht="10.5" customHeight="1">
      <c r="A44" s="304"/>
      <c r="B44" s="323" t="s">
        <v>497</v>
      </c>
      <c r="C44" s="310">
        <v>9812673</v>
      </c>
      <c r="D44" s="311">
        <v>-54819271</v>
      </c>
      <c r="E44" s="313"/>
    </row>
    <row r="45" spans="1:5" ht="10.5" customHeight="1">
      <c r="A45" s="304"/>
      <c r="B45" s="323"/>
      <c r="C45" s="310"/>
      <c r="D45" s="311"/>
      <c r="E45" s="313"/>
    </row>
    <row r="46" spans="1:5" ht="10.5" customHeight="1">
      <c r="A46" s="304"/>
      <c r="B46" s="301" t="s">
        <v>419</v>
      </c>
      <c r="C46" s="321">
        <f>+C47+C48+C49</f>
        <v>0</v>
      </c>
      <c r="D46" s="324">
        <f>+D48+D49</f>
        <v>0</v>
      </c>
      <c r="E46" s="313"/>
    </row>
    <row r="47" spans="1:5" ht="10.5" customHeight="1">
      <c r="A47" s="304"/>
      <c r="B47" s="323" t="s">
        <v>389</v>
      </c>
      <c r="C47" s="310"/>
      <c r="D47" s="311"/>
      <c r="E47" s="313"/>
    </row>
    <row r="48" spans="1:5" ht="10.5" customHeight="1">
      <c r="A48" s="304"/>
      <c r="B48" s="323" t="s">
        <v>391</v>
      </c>
      <c r="C48" s="310"/>
      <c r="D48" s="311"/>
      <c r="E48" s="313"/>
    </row>
    <row r="49" spans="1:5" ht="10.5" customHeight="1">
      <c r="A49" s="304"/>
      <c r="B49" s="323" t="s">
        <v>498</v>
      </c>
      <c r="C49" s="310"/>
      <c r="D49" s="311"/>
      <c r="E49" s="313"/>
    </row>
    <row r="50" spans="1:5" ht="12.75" customHeight="1">
      <c r="A50" s="316" t="s">
        <v>499</v>
      </c>
      <c r="B50" s="317"/>
      <c r="C50" s="325">
        <f>+C41-C46</f>
        <v>-125919430</v>
      </c>
      <c r="D50" s="315">
        <f>+D41-D46</f>
        <v>-269534704</v>
      </c>
      <c r="E50" s="313"/>
    </row>
    <row r="51" spans="1:5" ht="11.25" customHeight="1">
      <c r="A51" s="318"/>
      <c r="B51" s="319"/>
      <c r="C51" s="320"/>
      <c r="D51" s="326"/>
      <c r="E51" s="313"/>
    </row>
    <row r="52" spans="1:5">
      <c r="A52" s="300" t="s">
        <v>500</v>
      </c>
      <c r="B52" s="301"/>
      <c r="C52" s="321"/>
      <c r="D52" s="315"/>
      <c r="E52" s="313"/>
    </row>
    <row r="53" spans="1:5" ht="11.25" customHeight="1">
      <c r="A53" s="304"/>
      <c r="B53" s="301" t="s">
        <v>418</v>
      </c>
      <c r="C53" s="321"/>
      <c r="D53" s="315">
        <f>SUM(D54:D57)</f>
        <v>-63758288</v>
      </c>
      <c r="E53" s="313"/>
    </row>
    <row r="54" spans="1:5" ht="11.25" customHeight="1">
      <c r="A54" s="304"/>
      <c r="B54" s="323" t="s">
        <v>34</v>
      </c>
      <c r="C54" s="310"/>
      <c r="D54" s="311"/>
      <c r="E54" s="313"/>
    </row>
    <row r="55" spans="1:5" ht="11.25" customHeight="1">
      <c r="A55" s="304"/>
      <c r="B55" s="323" t="s">
        <v>501</v>
      </c>
      <c r="C55" s="310"/>
      <c r="D55" s="311"/>
      <c r="E55" s="313"/>
    </row>
    <row r="56" spans="1:5" ht="11.25" customHeight="1">
      <c r="A56" s="304"/>
      <c r="B56" s="323" t="s">
        <v>502</v>
      </c>
      <c r="C56" s="310"/>
      <c r="D56" s="311"/>
      <c r="E56" s="313"/>
    </row>
    <row r="57" spans="1:5" ht="11.25" customHeight="1">
      <c r="A57" s="304"/>
      <c r="B57" s="323" t="s">
        <v>503</v>
      </c>
      <c r="C57" s="310">
        <f>-138521512+49320391+7792795</f>
        <v>-81408326</v>
      </c>
      <c r="D57" s="311">
        <f>-45918737-17839551</f>
        <v>-63758288</v>
      </c>
      <c r="E57" s="313"/>
    </row>
    <row r="58" spans="1:5" ht="11.25" customHeight="1">
      <c r="A58" s="304"/>
      <c r="B58" s="301" t="s">
        <v>419</v>
      </c>
      <c r="C58" s="321"/>
      <c r="D58" s="315">
        <f>SUM(D59:D62)</f>
        <v>480985000</v>
      </c>
      <c r="E58" s="313"/>
    </row>
    <row r="59" spans="1:5" ht="11.25" customHeight="1">
      <c r="A59" s="304"/>
      <c r="B59" s="323" t="s">
        <v>504</v>
      </c>
      <c r="C59" s="310"/>
      <c r="D59" s="311"/>
      <c r="E59" s="313"/>
    </row>
    <row r="60" spans="1:5" ht="11.25" customHeight="1">
      <c r="A60" s="304"/>
      <c r="B60" s="323" t="s">
        <v>501</v>
      </c>
      <c r="C60" s="310"/>
      <c r="D60" s="311"/>
      <c r="E60" s="313"/>
    </row>
    <row r="61" spans="1:5" ht="11.25" customHeight="1">
      <c r="A61" s="304"/>
      <c r="B61" s="323" t="s">
        <v>502</v>
      </c>
      <c r="C61" s="310"/>
      <c r="D61" s="311"/>
      <c r="E61" s="313"/>
    </row>
    <row r="62" spans="1:5" ht="11.25" customHeight="1">
      <c r="A62" s="304"/>
      <c r="B62" s="323" t="s">
        <v>505</v>
      </c>
      <c r="C62" s="310">
        <v>-34731435</v>
      </c>
      <c r="D62" s="311">
        <v>480985000</v>
      </c>
      <c r="E62" s="313"/>
    </row>
    <row r="63" spans="1:5" ht="13.5" customHeight="1">
      <c r="A63" s="537" t="s">
        <v>506</v>
      </c>
      <c r="B63" s="538"/>
      <c r="C63" s="325">
        <f>SUM(C62-C57)</f>
        <v>46676891</v>
      </c>
      <c r="D63" s="327">
        <f>+D53-D58</f>
        <v>-544743288</v>
      </c>
      <c r="E63" s="313"/>
    </row>
    <row r="64" spans="1:5" ht="5.25" customHeight="1">
      <c r="A64" s="318"/>
      <c r="B64" s="319"/>
      <c r="C64" s="320"/>
      <c r="D64" s="326"/>
      <c r="E64" s="313"/>
    </row>
    <row r="65" spans="1:5" ht="11.25" customHeight="1">
      <c r="A65" s="533" t="s">
        <v>507</v>
      </c>
      <c r="B65" s="534"/>
      <c r="C65" s="314">
        <f>+C38+C50+C63</f>
        <v>175363532</v>
      </c>
      <c r="D65" s="315">
        <f>+D38+D50+D63</f>
        <v>-239160688</v>
      </c>
      <c r="E65" s="313"/>
    </row>
    <row r="66" spans="1:5" ht="14.25" customHeight="1">
      <c r="A66" s="535"/>
      <c r="B66" s="536"/>
      <c r="C66" s="310"/>
      <c r="D66" s="311"/>
      <c r="E66" s="313"/>
    </row>
    <row r="67" spans="1:5" ht="14.25" customHeight="1">
      <c r="A67" s="537" t="s">
        <v>508</v>
      </c>
      <c r="B67" s="538"/>
      <c r="C67" s="314">
        <v>501456896</v>
      </c>
      <c r="D67" s="315">
        <v>669771403</v>
      </c>
      <c r="E67" s="313"/>
    </row>
    <row r="68" spans="1:5" ht="15" customHeight="1" thickBot="1">
      <c r="A68" s="539" t="s">
        <v>509</v>
      </c>
      <c r="B68" s="540"/>
      <c r="C68" s="328">
        <f>SUM(C65:C67)</f>
        <v>676820428</v>
      </c>
      <c r="D68" s="329">
        <f>+D67-D65</f>
        <v>908932091</v>
      </c>
      <c r="E68" s="313"/>
    </row>
    <row r="69" spans="1:5">
      <c r="E69" s="313"/>
    </row>
    <row r="70" spans="1:5">
      <c r="E70" s="313"/>
    </row>
    <row r="71" spans="1:5">
      <c r="E71" s="313"/>
    </row>
    <row r="72" spans="1:5">
      <c r="E72" s="313"/>
    </row>
    <row r="73" spans="1:5">
      <c r="E73" s="313"/>
    </row>
    <row r="74" spans="1:5">
      <c r="E74" s="313"/>
    </row>
  </sheetData>
  <mergeCells count="10">
    <mergeCell ref="A65:B65"/>
    <mergeCell ref="A66:B66"/>
    <mergeCell ref="A67:B67"/>
    <mergeCell ref="A68:B68"/>
    <mergeCell ref="A1:D1"/>
    <mergeCell ref="A2:D2"/>
    <mergeCell ref="A3:D3"/>
    <mergeCell ref="A4:D4"/>
    <mergeCell ref="A5:D5"/>
    <mergeCell ref="A63:B63"/>
  </mergeCells>
  <printOptions horizontalCentered="1"/>
  <pageMargins left="0.23622047244094491" right="0.23622047244094491" top="0.74803149606299213" bottom="0.74803149606299213" header="0.31496062992125984" footer="0.31496062992125984"/>
  <pageSetup scale="90" orientation="portrait" r:id="rId1"/>
  <drawing r:id="rId2"/>
</worksheet>
</file>

<file path=xl/worksheets/sheet4.xml><?xml version="1.0" encoding="utf-8"?>
<worksheet xmlns="http://schemas.openxmlformats.org/spreadsheetml/2006/main" xmlns:r="http://schemas.openxmlformats.org/officeDocument/2006/relationships">
  <dimension ref="A1:F35"/>
  <sheetViews>
    <sheetView topLeftCell="A31" workbookViewId="0">
      <selection activeCell="B40" sqref="B40"/>
    </sheetView>
  </sheetViews>
  <sheetFormatPr baseColWidth="10" defaultRowHeight="15"/>
  <cols>
    <col min="1" max="1" width="49.140625" bestFit="1" customWidth="1"/>
    <col min="2" max="2" width="11.7109375" bestFit="1" customWidth="1"/>
    <col min="3" max="3" width="11.28515625" bestFit="1" customWidth="1"/>
    <col min="4" max="4" width="11.7109375" bestFit="1" customWidth="1"/>
    <col min="5" max="5" width="8.140625" bestFit="1" customWidth="1"/>
    <col min="6" max="6" width="11.7109375" bestFit="1" customWidth="1"/>
  </cols>
  <sheetData>
    <row r="1" spans="1:6" s="249" customFormat="1">
      <c r="A1" s="544" t="s">
        <v>27</v>
      </c>
      <c r="B1" s="545"/>
      <c r="C1" s="545"/>
      <c r="D1" s="545"/>
      <c r="E1" s="545"/>
      <c r="F1" s="546"/>
    </row>
    <row r="2" spans="1:6" s="210" customFormat="1" ht="15.75">
      <c r="A2" s="547" t="s">
        <v>461</v>
      </c>
      <c r="B2" s="542"/>
      <c r="C2" s="542"/>
      <c r="D2" s="542"/>
      <c r="E2" s="542"/>
      <c r="F2" s="548"/>
    </row>
    <row r="3" spans="1:6" s="210" customFormat="1" ht="15.75">
      <c r="A3" s="547" t="s">
        <v>370</v>
      </c>
      <c r="B3" s="542"/>
      <c r="C3" s="542"/>
      <c r="D3" s="542"/>
      <c r="E3" s="542"/>
      <c r="F3" s="548"/>
    </row>
    <row r="4" spans="1:6" s="210" customFormat="1" ht="15.75">
      <c r="A4" s="547" t="s">
        <v>416</v>
      </c>
      <c r="B4" s="542"/>
      <c r="C4" s="542"/>
      <c r="D4" s="542"/>
      <c r="E4" s="542"/>
      <c r="F4" s="548"/>
    </row>
    <row r="5" spans="1:6" s="211" customFormat="1" ht="15.75" thickBot="1">
      <c r="A5" s="549" t="s">
        <v>417</v>
      </c>
      <c r="B5" s="550"/>
      <c r="C5" s="550"/>
      <c r="D5" s="550"/>
      <c r="E5" s="550"/>
      <c r="F5" s="551"/>
    </row>
    <row r="6" spans="1:6" s="252" customFormat="1" ht="72.75" thickBot="1">
      <c r="A6" s="250" t="s">
        <v>11</v>
      </c>
      <c r="B6" s="251" t="s">
        <v>462</v>
      </c>
      <c r="C6" s="251" t="s">
        <v>463</v>
      </c>
      <c r="D6" s="251" t="s">
        <v>464</v>
      </c>
      <c r="E6" s="251" t="s">
        <v>465</v>
      </c>
      <c r="F6" s="251" t="s">
        <v>12</v>
      </c>
    </row>
    <row r="7" spans="1:6" s="255" customFormat="1" ht="16.5" customHeight="1">
      <c r="A7" s="253"/>
      <c r="B7" s="254"/>
      <c r="C7" s="254"/>
      <c r="D7" s="254"/>
      <c r="E7" s="254"/>
      <c r="F7" s="254"/>
    </row>
    <row r="8" spans="1:6" s="259" customFormat="1" ht="16.5" customHeight="1">
      <c r="A8" s="256" t="s">
        <v>392</v>
      </c>
      <c r="B8" s="257"/>
      <c r="C8" s="257">
        <v>13872127</v>
      </c>
      <c r="D8" s="258"/>
      <c r="E8" s="257"/>
      <c r="F8" s="258">
        <f>SUM(B8:E8)</f>
        <v>13872127</v>
      </c>
    </row>
    <row r="9" spans="1:6" s="259" customFormat="1" ht="16.5" customHeight="1">
      <c r="A9" s="256"/>
      <c r="B9" s="257"/>
      <c r="C9" s="257"/>
      <c r="D9" s="257"/>
      <c r="E9" s="257"/>
      <c r="F9" s="258"/>
    </row>
    <row r="10" spans="1:6" s="259" customFormat="1" ht="16.5" customHeight="1">
      <c r="A10" s="256" t="s">
        <v>466</v>
      </c>
      <c r="B10" s="258"/>
      <c r="C10" s="258"/>
      <c r="D10" s="257"/>
      <c r="E10" s="257"/>
      <c r="F10" s="258"/>
    </row>
    <row r="11" spans="1:6" s="259" customFormat="1" ht="16.5" customHeight="1">
      <c r="A11" s="260" t="s">
        <v>386</v>
      </c>
      <c r="B11" s="257">
        <v>2535140300</v>
      </c>
      <c r="C11" s="257"/>
      <c r="D11" s="257"/>
      <c r="E11" s="257"/>
      <c r="F11" s="258">
        <f t="shared" ref="F11:F17" si="0">SUM(B11:E11)</f>
        <v>2535140300</v>
      </c>
    </row>
    <row r="12" spans="1:6" s="259" customFormat="1" ht="16.5" customHeight="1">
      <c r="A12" s="260" t="s">
        <v>455</v>
      </c>
      <c r="B12" s="257"/>
      <c r="C12" s="257"/>
      <c r="D12" s="257"/>
      <c r="E12" s="257"/>
      <c r="F12" s="258"/>
    </row>
    <row r="13" spans="1:6" s="259" customFormat="1" ht="16.5" customHeight="1">
      <c r="A13" s="260" t="s">
        <v>456</v>
      </c>
      <c r="B13" s="257"/>
      <c r="C13" s="257"/>
      <c r="D13" s="257"/>
      <c r="E13" s="257"/>
      <c r="F13" s="258"/>
    </row>
    <row r="14" spans="1:6" s="259" customFormat="1" ht="16.5" customHeight="1">
      <c r="A14" s="256"/>
      <c r="B14" s="257"/>
      <c r="C14" s="257"/>
      <c r="D14" s="257"/>
      <c r="E14" s="257"/>
      <c r="F14" s="258"/>
    </row>
    <row r="15" spans="1:6" s="259" customFormat="1" ht="24">
      <c r="A15" s="256" t="s">
        <v>467</v>
      </c>
      <c r="B15" s="257"/>
      <c r="C15" s="258"/>
      <c r="D15" s="257"/>
      <c r="E15" s="257"/>
      <c r="F15" s="258"/>
    </row>
    <row r="16" spans="1:6" s="259" customFormat="1" ht="16.5" customHeight="1">
      <c r="A16" s="260" t="s">
        <v>415</v>
      </c>
      <c r="B16" s="257"/>
      <c r="C16" s="257"/>
      <c r="D16" s="257">
        <v>303926462</v>
      </c>
      <c r="E16" s="257"/>
      <c r="F16" s="258">
        <f t="shared" si="0"/>
        <v>303926462</v>
      </c>
    </row>
    <row r="17" spans="1:6" s="259" customFormat="1" ht="16.5" customHeight="1">
      <c r="A17" s="260" t="s">
        <v>390</v>
      </c>
      <c r="B17" s="258"/>
      <c r="C17" s="257">
        <v>482793042</v>
      </c>
      <c r="D17" s="257"/>
      <c r="E17" s="257"/>
      <c r="F17" s="258">
        <f t="shared" si="0"/>
        <v>482793042</v>
      </c>
    </row>
    <row r="18" spans="1:6" s="259" customFormat="1" ht="16.5" customHeight="1">
      <c r="A18" s="256"/>
      <c r="B18" s="257"/>
      <c r="C18" s="257"/>
      <c r="D18" s="257"/>
      <c r="E18" s="257"/>
      <c r="F18" s="258"/>
    </row>
    <row r="19" spans="1:6" s="259" customFormat="1" ht="16.5" customHeight="1" thickBot="1">
      <c r="A19" s="256" t="s">
        <v>468</v>
      </c>
      <c r="B19" s="261">
        <f t="shared" ref="B19:D19" si="1">SUM(B8:B18)</f>
        <v>2535140300</v>
      </c>
      <c r="C19" s="261">
        <f t="shared" si="1"/>
        <v>496665169</v>
      </c>
      <c r="D19" s="261">
        <f t="shared" si="1"/>
        <v>303926462</v>
      </c>
      <c r="E19" s="261"/>
      <c r="F19" s="261">
        <f>SUM(F8:F18)</f>
        <v>3335731931</v>
      </c>
    </row>
    <row r="20" spans="1:6" s="259" customFormat="1" ht="16.5" customHeight="1" thickTop="1">
      <c r="A20" s="256"/>
      <c r="B20" s="257"/>
      <c r="C20" s="257"/>
      <c r="D20" s="257"/>
      <c r="E20" s="257"/>
      <c r="F20" s="257"/>
    </row>
    <row r="21" spans="1:6" s="259" customFormat="1" ht="24">
      <c r="A21" s="256" t="s">
        <v>469</v>
      </c>
      <c r="B21" s="258"/>
      <c r="C21" s="257"/>
      <c r="D21" s="258"/>
      <c r="E21" s="257"/>
      <c r="F21" s="258"/>
    </row>
    <row r="22" spans="1:6" s="259" customFormat="1" ht="16.5" customHeight="1">
      <c r="A22" s="260" t="s">
        <v>386</v>
      </c>
      <c r="B22" s="257">
        <v>3313274831</v>
      </c>
      <c r="C22" s="257"/>
      <c r="D22" s="257"/>
      <c r="E22" s="257"/>
      <c r="F22" s="258">
        <f t="shared" ref="F22:F29" si="2">SUM(B22:E22)</f>
        <v>3313274831</v>
      </c>
    </row>
    <row r="23" spans="1:6" s="259" customFormat="1" ht="16.5" customHeight="1">
      <c r="A23" s="260" t="s">
        <v>455</v>
      </c>
      <c r="B23" s="257"/>
      <c r="C23" s="257"/>
      <c r="D23" s="257"/>
      <c r="E23" s="257"/>
      <c r="F23" s="258"/>
    </row>
    <row r="24" spans="1:6" s="259" customFormat="1" ht="16.5" customHeight="1">
      <c r="A24" s="260" t="s">
        <v>456</v>
      </c>
      <c r="B24" s="257"/>
      <c r="C24" s="257"/>
      <c r="D24" s="257"/>
      <c r="E24" s="257"/>
      <c r="F24" s="258"/>
    </row>
    <row r="25" spans="1:6" s="259" customFormat="1" ht="16.5" customHeight="1">
      <c r="A25" s="256"/>
      <c r="B25" s="257"/>
      <c r="C25" s="257"/>
      <c r="D25" s="257"/>
      <c r="E25" s="257"/>
      <c r="F25" s="258"/>
    </row>
    <row r="26" spans="1:6" s="259" customFormat="1" ht="24">
      <c r="A26" s="256" t="s">
        <v>470</v>
      </c>
      <c r="B26" s="257"/>
      <c r="C26" s="258"/>
      <c r="D26" s="258"/>
      <c r="E26" s="257"/>
      <c r="F26" s="258"/>
    </row>
    <row r="27" spans="1:6" s="259" customFormat="1" ht="16.5" customHeight="1">
      <c r="A27" s="260" t="s">
        <v>415</v>
      </c>
      <c r="B27" s="257"/>
      <c r="C27" s="257"/>
      <c r="D27" s="257">
        <v>254606071</v>
      </c>
      <c r="E27" s="257"/>
      <c r="F27" s="258">
        <f t="shared" si="2"/>
        <v>254606071</v>
      </c>
    </row>
    <row r="28" spans="1:6" s="259" customFormat="1" ht="16.5" customHeight="1">
      <c r="A28" s="260" t="s">
        <v>390</v>
      </c>
      <c r="B28" s="258"/>
      <c r="C28" s="257">
        <v>-9536464</v>
      </c>
      <c r="D28" s="257"/>
      <c r="E28" s="258"/>
      <c r="F28" s="258">
        <f t="shared" si="2"/>
        <v>-9536464</v>
      </c>
    </row>
    <row r="29" spans="1:6" s="259" customFormat="1" ht="16.5" customHeight="1">
      <c r="A29" s="260" t="s">
        <v>392</v>
      </c>
      <c r="B29" s="258"/>
      <c r="C29" s="257"/>
      <c r="D29" s="257">
        <v>-25119622</v>
      </c>
      <c r="E29" s="258"/>
      <c r="F29" s="258">
        <f t="shared" si="2"/>
        <v>-25119622</v>
      </c>
    </row>
    <row r="30" spans="1:6" s="259" customFormat="1" ht="16.5" customHeight="1">
      <c r="A30" s="256"/>
      <c r="B30" s="258"/>
      <c r="C30" s="258"/>
      <c r="D30" s="258"/>
      <c r="E30" s="258"/>
      <c r="F30" s="258"/>
    </row>
    <row r="31" spans="1:6" s="259" customFormat="1" ht="16.5" customHeight="1" thickBot="1">
      <c r="A31" s="262" t="s">
        <v>471</v>
      </c>
      <c r="B31" s="263">
        <f t="shared" ref="B31:D31" si="3">SUM(B20:B30)</f>
        <v>3313274831</v>
      </c>
      <c r="C31" s="263">
        <f t="shared" si="3"/>
        <v>-9536464</v>
      </c>
      <c r="D31" s="263">
        <f t="shared" si="3"/>
        <v>229486449</v>
      </c>
      <c r="E31" s="263"/>
      <c r="F31" s="263">
        <f>SUM(F20:F30)</f>
        <v>3533224816</v>
      </c>
    </row>
    <row r="32" spans="1:6">
      <c r="C32" s="264"/>
    </row>
    <row r="33" spans="3:3">
      <c r="C33" s="264"/>
    </row>
    <row r="34" spans="3:3">
      <c r="C34" s="264"/>
    </row>
    <row r="35" spans="3:3">
      <c r="C35" s="264"/>
    </row>
  </sheetData>
  <mergeCells count="5">
    <mergeCell ref="A1:F1"/>
    <mergeCell ref="A2:F2"/>
    <mergeCell ref="A3:F3"/>
    <mergeCell ref="A4:F4"/>
    <mergeCell ref="A5:F5"/>
  </mergeCells>
  <printOptions horizontalCentered="1"/>
  <pageMargins left="0.23622047244094491" right="0.23622047244094491" top="0.74803149606299213" bottom="0.74803149606299213" header="0.31496062992125984" footer="0.31496062992125984"/>
  <pageSetup scale="90" orientation="portrait" r:id="rId1"/>
  <drawing r:id="rId2"/>
</worksheet>
</file>

<file path=xl/worksheets/sheet5.xml><?xml version="1.0" encoding="utf-8"?>
<worksheet xmlns="http://schemas.openxmlformats.org/spreadsheetml/2006/main" xmlns:r="http://schemas.openxmlformats.org/officeDocument/2006/relationships">
  <dimension ref="A1:H196"/>
  <sheetViews>
    <sheetView topLeftCell="A223" zoomScale="95" zoomScaleNormal="95" workbookViewId="0">
      <selection activeCell="B4" sqref="B4"/>
    </sheetView>
  </sheetViews>
  <sheetFormatPr baseColWidth="10" defaultColWidth="10.42578125" defaultRowHeight="14.25"/>
  <cols>
    <col min="1" max="1" width="10.42578125" style="454"/>
    <col min="2" max="2" width="6.7109375" style="454" customWidth="1"/>
    <col min="3" max="3" width="85.85546875" style="493" customWidth="1"/>
    <col min="4" max="8" width="16.5703125" style="454" customWidth="1"/>
    <col min="9" max="16384" width="10.42578125" style="454"/>
  </cols>
  <sheetData>
    <row r="1" spans="1:8" s="450" customFormat="1" ht="15">
      <c r="A1" s="447"/>
      <c r="B1" s="446"/>
      <c r="C1" s="449"/>
      <c r="D1" s="446"/>
      <c r="E1" s="446"/>
      <c r="F1" s="446"/>
      <c r="G1" s="446"/>
    </row>
    <row r="2" spans="1:8" s="94" customFormat="1" ht="15.75">
      <c r="A2" s="447"/>
      <c r="B2" s="446"/>
      <c r="C2" s="449"/>
      <c r="D2" s="446"/>
      <c r="E2" s="446"/>
      <c r="F2" s="446"/>
      <c r="G2" s="446"/>
    </row>
    <row r="3" spans="1:8" s="94" customFormat="1" ht="15.75">
      <c r="A3" s="447"/>
      <c r="B3" s="451"/>
      <c r="C3" s="452"/>
      <c r="D3" s="255"/>
      <c r="E3" s="255"/>
      <c r="F3" s="255"/>
      <c r="G3" s="255"/>
      <c r="H3" s="255"/>
    </row>
    <row r="4" spans="1:8" s="94" customFormat="1" ht="15.75">
      <c r="A4" s="447"/>
      <c r="B4" s="453" t="s">
        <v>370</v>
      </c>
      <c r="C4" s="452"/>
      <c r="D4" s="255"/>
      <c r="E4" s="255"/>
      <c r="F4" s="255"/>
      <c r="G4" s="255"/>
      <c r="H4" s="255"/>
    </row>
    <row r="5" spans="1:8" s="266" customFormat="1" ht="15">
      <c r="A5" s="448"/>
      <c r="B5" s="453"/>
      <c r="C5" s="452"/>
      <c r="D5" s="255"/>
      <c r="E5" s="255"/>
      <c r="F5" s="255"/>
      <c r="G5" s="255"/>
      <c r="H5" s="255"/>
    </row>
    <row r="6" spans="1:8" ht="15">
      <c r="B6" s="453" t="s">
        <v>33</v>
      </c>
      <c r="C6" s="452"/>
      <c r="D6" s="255"/>
      <c r="E6" s="255"/>
      <c r="F6" s="255"/>
      <c r="G6" s="255"/>
      <c r="H6" s="255"/>
    </row>
    <row r="7" spans="1:8" ht="15.75">
      <c r="A7" s="455"/>
      <c r="B7" s="453" t="s">
        <v>600</v>
      </c>
      <c r="C7" s="452"/>
      <c r="D7" s="255"/>
      <c r="E7" s="255"/>
      <c r="F7" s="255"/>
      <c r="G7" s="255"/>
      <c r="H7" s="255"/>
    </row>
    <row r="8" spans="1:8" ht="15.75">
      <c r="A8" s="456"/>
      <c r="B8" s="453" t="s">
        <v>601</v>
      </c>
      <c r="C8" s="452"/>
      <c r="D8" s="255"/>
      <c r="E8" s="255"/>
      <c r="F8" s="255"/>
      <c r="G8" s="255"/>
      <c r="H8" s="255"/>
    </row>
    <row r="9" spans="1:8" ht="15.75">
      <c r="A9" s="456"/>
      <c r="B9" s="451"/>
      <c r="C9" s="452"/>
      <c r="D9" s="255"/>
      <c r="E9" s="255"/>
      <c r="F9" s="255"/>
      <c r="G9" s="255"/>
      <c r="H9" s="255"/>
    </row>
    <row r="10" spans="1:8" ht="15.75">
      <c r="A10" s="456"/>
      <c r="B10" s="457" t="s">
        <v>602</v>
      </c>
      <c r="C10" s="452"/>
      <c r="D10" s="255"/>
      <c r="E10" s="255"/>
      <c r="F10" s="255"/>
      <c r="G10" s="255"/>
      <c r="H10" s="255"/>
    </row>
    <row r="11" spans="1:8" ht="15.75">
      <c r="A11" s="456"/>
      <c r="B11" s="458" t="s">
        <v>603</v>
      </c>
      <c r="C11" s="452"/>
      <c r="D11" s="255"/>
      <c r="E11" s="255"/>
      <c r="F11" s="255"/>
      <c r="G11" s="255"/>
      <c r="H11" s="255"/>
    </row>
    <row r="12" spans="1:8" ht="15.75">
      <c r="A12" s="456"/>
      <c r="B12" s="458" t="s">
        <v>604</v>
      </c>
      <c r="C12" s="452"/>
      <c r="D12" s="255"/>
      <c r="E12" s="255"/>
      <c r="F12" s="255"/>
      <c r="G12" s="255"/>
      <c r="H12" s="255"/>
    </row>
    <row r="13" spans="1:8" ht="15.75">
      <c r="A13" s="459"/>
      <c r="B13" s="457" t="s">
        <v>605</v>
      </c>
      <c r="C13" s="452"/>
      <c r="D13" s="255"/>
      <c r="E13" s="255"/>
      <c r="F13" s="255"/>
      <c r="G13" s="255"/>
      <c r="H13" s="255"/>
    </row>
    <row r="14" spans="1:8" ht="15.75">
      <c r="A14" s="460"/>
      <c r="B14" s="458" t="s">
        <v>606</v>
      </c>
      <c r="C14" s="452"/>
      <c r="D14" s="255"/>
      <c r="E14" s="255"/>
      <c r="F14" s="255"/>
      <c r="G14" s="255"/>
      <c r="H14" s="255"/>
    </row>
    <row r="15" spans="1:8" ht="15.75">
      <c r="A15" s="461"/>
      <c r="B15" s="457" t="s">
        <v>607</v>
      </c>
      <c r="C15" s="452"/>
      <c r="D15" s="255"/>
      <c r="E15" s="255"/>
      <c r="F15" s="255"/>
      <c r="G15" s="255"/>
      <c r="H15" s="255"/>
    </row>
    <row r="16" spans="1:8" ht="15.75">
      <c r="A16" s="461"/>
      <c r="B16" s="458" t="s">
        <v>608</v>
      </c>
      <c r="C16" s="452"/>
      <c r="D16" s="255"/>
      <c r="E16" s="255"/>
      <c r="F16" s="255"/>
      <c r="G16" s="255"/>
      <c r="H16" s="255"/>
    </row>
    <row r="17" spans="1:8" ht="15.75">
      <c r="A17" s="460"/>
      <c r="B17" s="458" t="s">
        <v>744</v>
      </c>
      <c r="C17" s="452"/>
      <c r="D17" s="255"/>
      <c r="E17" s="255"/>
      <c r="F17" s="255"/>
      <c r="G17" s="255"/>
      <c r="H17" s="255"/>
    </row>
    <row r="18" spans="1:8" ht="15.75">
      <c r="A18" s="461"/>
      <c r="B18" s="458" t="s">
        <v>745</v>
      </c>
      <c r="C18" s="452"/>
      <c r="D18" s="255"/>
      <c r="E18" s="255"/>
      <c r="F18" s="255"/>
      <c r="G18" s="255"/>
      <c r="H18" s="255"/>
    </row>
    <row r="19" spans="1:8" ht="15.75">
      <c r="A19" s="460"/>
      <c r="B19" s="458" t="s">
        <v>746</v>
      </c>
      <c r="C19" s="452"/>
      <c r="D19" s="255"/>
      <c r="E19" s="255"/>
      <c r="F19" s="255"/>
      <c r="G19" s="255"/>
      <c r="H19" s="255"/>
    </row>
    <row r="20" spans="1:8" ht="15.75">
      <c r="A20" s="461"/>
      <c r="B20" s="458" t="s">
        <v>609</v>
      </c>
      <c r="C20" s="452"/>
      <c r="D20" s="255"/>
      <c r="E20" s="255"/>
      <c r="F20" s="255"/>
      <c r="G20" s="255"/>
      <c r="H20" s="255"/>
    </row>
    <row r="21" spans="1:8" ht="15">
      <c r="A21" s="462"/>
      <c r="B21" s="463" t="s">
        <v>610</v>
      </c>
      <c r="C21" s="464" t="s">
        <v>611</v>
      </c>
      <c r="D21" s="255"/>
      <c r="E21" s="255"/>
      <c r="F21" s="255"/>
      <c r="G21" s="255"/>
      <c r="H21" s="255"/>
    </row>
    <row r="22" spans="1:8" ht="15">
      <c r="A22" s="462"/>
      <c r="B22" s="465"/>
      <c r="C22" s="452"/>
      <c r="D22" s="255"/>
      <c r="E22" s="255"/>
      <c r="F22" s="255"/>
      <c r="G22" s="255"/>
      <c r="H22" s="255"/>
    </row>
    <row r="23" spans="1:8" ht="15">
      <c r="A23" s="462"/>
      <c r="B23" s="465" t="s">
        <v>612</v>
      </c>
      <c r="C23" s="452"/>
      <c r="D23" s="255"/>
      <c r="E23" s="255"/>
      <c r="F23" s="255"/>
      <c r="G23" s="255"/>
      <c r="H23" s="255"/>
    </row>
    <row r="24" spans="1:8" ht="15.75">
      <c r="A24" s="461"/>
      <c r="B24" s="451"/>
      <c r="C24" s="452"/>
      <c r="D24" s="255"/>
      <c r="E24" s="255"/>
      <c r="F24" s="255"/>
      <c r="G24" s="255"/>
      <c r="H24" s="255"/>
    </row>
    <row r="25" spans="1:8" ht="15.75">
      <c r="A25" s="466"/>
      <c r="B25" s="463" t="s">
        <v>747</v>
      </c>
      <c r="C25" s="452"/>
      <c r="D25" s="255"/>
      <c r="E25" s="255"/>
      <c r="F25" s="255"/>
      <c r="G25" s="255"/>
      <c r="H25" s="255"/>
    </row>
    <row r="26" spans="1:8" ht="15.75">
      <c r="A26" s="459"/>
      <c r="B26" s="465"/>
      <c r="C26" s="452"/>
      <c r="D26" s="255"/>
      <c r="E26" s="255"/>
      <c r="F26" s="255"/>
      <c r="G26" s="255"/>
      <c r="H26" s="255"/>
    </row>
    <row r="27" spans="1:8" ht="15.75">
      <c r="A27" s="459"/>
      <c r="B27" s="465" t="s">
        <v>613</v>
      </c>
      <c r="C27" s="452"/>
      <c r="D27" s="255"/>
      <c r="E27" s="255"/>
      <c r="F27" s="255"/>
      <c r="G27" s="255"/>
      <c r="H27" s="255"/>
    </row>
    <row r="28" spans="1:8" ht="51">
      <c r="A28" s="459"/>
      <c r="B28" s="467" t="s">
        <v>614</v>
      </c>
      <c r="C28" s="468" t="s">
        <v>615</v>
      </c>
      <c r="D28" s="255"/>
      <c r="E28" s="255"/>
      <c r="F28" s="255"/>
      <c r="G28" s="255"/>
      <c r="H28" s="255"/>
    </row>
    <row r="29" spans="1:8" ht="15.75">
      <c r="A29" s="466"/>
      <c r="B29" s="465"/>
      <c r="C29" s="452"/>
      <c r="D29" s="255"/>
      <c r="E29" s="255"/>
      <c r="F29" s="255"/>
      <c r="G29" s="255"/>
      <c r="H29" s="255"/>
    </row>
    <row r="30" spans="1:8" ht="38.25">
      <c r="A30" s="459"/>
      <c r="B30" s="467" t="s">
        <v>616</v>
      </c>
      <c r="C30" s="468" t="s">
        <v>617</v>
      </c>
      <c r="D30" s="255"/>
      <c r="E30" s="255"/>
      <c r="F30" s="255"/>
      <c r="G30" s="255"/>
      <c r="H30" s="255"/>
    </row>
    <row r="31" spans="1:8" ht="15.75">
      <c r="A31" s="459"/>
      <c r="B31" s="465"/>
      <c r="C31" s="452"/>
      <c r="D31" s="255"/>
      <c r="E31" s="255"/>
      <c r="F31" s="255"/>
      <c r="G31" s="255"/>
      <c r="H31" s="255"/>
    </row>
    <row r="32" spans="1:8" ht="15.75">
      <c r="A32" s="469"/>
      <c r="B32" s="467" t="s">
        <v>618</v>
      </c>
      <c r="C32" s="468" t="s">
        <v>619</v>
      </c>
      <c r="D32" s="255"/>
      <c r="E32" s="255"/>
      <c r="F32" s="255"/>
      <c r="G32" s="255"/>
      <c r="H32" s="255"/>
    </row>
    <row r="33" spans="1:8" ht="15.75">
      <c r="A33" s="459"/>
      <c r="B33" s="470"/>
      <c r="C33" s="452"/>
      <c r="D33" s="255"/>
      <c r="E33" s="255"/>
      <c r="F33" s="255"/>
      <c r="G33" s="255"/>
      <c r="H33" s="255"/>
    </row>
    <row r="34" spans="1:8" ht="15.75">
      <c r="A34" s="469"/>
      <c r="B34" s="467"/>
      <c r="C34" s="452"/>
      <c r="D34" s="255"/>
      <c r="E34" s="255"/>
      <c r="F34" s="255"/>
      <c r="G34" s="255"/>
      <c r="H34" s="255"/>
    </row>
    <row r="35" spans="1:8" ht="15.75">
      <c r="A35" s="471"/>
      <c r="B35" s="463" t="s">
        <v>620</v>
      </c>
      <c r="C35" s="452"/>
      <c r="D35" s="255"/>
      <c r="E35" s="255"/>
      <c r="F35" s="255"/>
      <c r="G35" s="255"/>
      <c r="H35" s="255"/>
    </row>
    <row r="36" spans="1:8" ht="15.75">
      <c r="A36" s="469"/>
      <c r="B36" s="463"/>
      <c r="C36" s="452"/>
      <c r="D36" s="255"/>
      <c r="E36" s="255"/>
      <c r="F36" s="255"/>
      <c r="G36" s="255"/>
      <c r="H36" s="255"/>
    </row>
    <row r="37" spans="1:8" ht="15">
      <c r="A37" s="472"/>
      <c r="B37" s="463" t="s">
        <v>621</v>
      </c>
      <c r="C37" s="464" t="s">
        <v>622</v>
      </c>
      <c r="D37" s="255"/>
      <c r="E37" s="255"/>
      <c r="F37" s="255"/>
      <c r="G37" s="255"/>
      <c r="H37" s="255"/>
    </row>
    <row r="38" spans="1:8" ht="15.75">
      <c r="A38" s="469"/>
      <c r="B38" s="465"/>
      <c r="C38" s="452"/>
      <c r="D38" s="255"/>
      <c r="E38" s="255"/>
      <c r="F38" s="255"/>
      <c r="G38" s="255"/>
      <c r="H38" s="255"/>
    </row>
    <row r="39" spans="1:8" ht="15.75">
      <c r="A39" s="466"/>
      <c r="B39" s="465" t="s">
        <v>623</v>
      </c>
      <c r="C39" s="452"/>
      <c r="D39" s="255"/>
      <c r="E39" s="255"/>
      <c r="F39" s="255"/>
      <c r="G39" s="255"/>
      <c r="H39" s="255"/>
    </row>
    <row r="40" spans="1:8" ht="15.75">
      <c r="A40" s="466"/>
      <c r="B40" s="465"/>
      <c r="C40" s="452"/>
      <c r="D40" s="255"/>
      <c r="E40" s="255"/>
      <c r="F40" s="255"/>
      <c r="G40" s="255"/>
      <c r="H40" s="255"/>
    </row>
    <row r="41" spans="1:8" ht="15.75">
      <c r="A41" s="466"/>
      <c r="B41" s="463" t="s">
        <v>624</v>
      </c>
      <c r="C41" s="464" t="s">
        <v>625</v>
      </c>
      <c r="D41" s="255"/>
      <c r="E41" s="255"/>
      <c r="F41" s="255"/>
      <c r="G41" s="255"/>
      <c r="H41" s="255"/>
    </row>
    <row r="42" spans="1:8" ht="15.75">
      <c r="A42" s="459"/>
      <c r="B42" s="463"/>
      <c r="C42" s="452"/>
      <c r="D42" s="255"/>
      <c r="E42" s="255"/>
      <c r="F42" s="255"/>
      <c r="G42" s="255"/>
      <c r="H42" s="255"/>
    </row>
    <row r="43" spans="1:8" ht="15.75">
      <c r="A43" s="459"/>
      <c r="B43" s="465" t="s">
        <v>626</v>
      </c>
      <c r="C43" s="452"/>
      <c r="D43" s="255"/>
      <c r="E43" s="255"/>
      <c r="F43" s="255"/>
      <c r="G43" s="255"/>
      <c r="H43" s="255"/>
    </row>
    <row r="44" spans="1:8" ht="15.75">
      <c r="A44" s="459"/>
      <c r="B44" s="465"/>
      <c r="C44" s="452"/>
      <c r="D44" s="255"/>
      <c r="E44" s="255"/>
      <c r="F44" s="255"/>
      <c r="G44" s="255"/>
      <c r="H44" s="255"/>
    </row>
    <row r="45" spans="1:8" ht="15.75">
      <c r="A45" s="466"/>
      <c r="B45" s="463" t="s">
        <v>627</v>
      </c>
      <c r="C45" s="464" t="s">
        <v>628</v>
      </c>
      <c r="D45" s="255"/>
      <c r="E45" s="255"/>
      <c r="F45" s="255"/>
      <c r="G45" s="255"/>
      <c r="H45" s="255"/>
    </row>
    <row r="46" spans="1:8" ht="15.75">
      <c r="A46" s="466"/>
      <c r="B46" s="463"/>
      <c r="C46" s="452"/>
      <c r="D46" s="255"/>
      <c r="E46" s="255"/>
      <c r="F46" s="255"/>
      <c r="G46" s="255"/>
      <c r="H46" s="255"/>
    </row>
    <row r="47" spans="1:8" ht="15.75">
      <c r="A47" s="459"/>
      <c r="B47" s="465" t="s">
        <v>629</v>
      </c>
      <c r="C47" s="452"/>
      <c r="D47" s="255"/>
      <c r="E47" s="255"/>
      <c r="F47" s="255"/>
      <c r="G47" s="255"/>
      <c r="H47" s="255"/>
    </row>
    <row r="48" spans="1:8" ht="15.75">
      <c r="A48" s="459"/>
      <c r="B48" s="465"/>
      <c r="C48" s="452"/>
      <c r="D48" s="255"/>
      <c r="E48" s="255"/>
      <c r="F48" s="255"/>
      <c r="G48" s="255"/>
      <c r="H48" s="255"/>
    </row>
    <row r="49" spans="1:8" ht="15.75">
      <c r="A49" s="466"/>
      <c r="B49" s="463" t="s">
        <v>630</v>
      </c>
      <c r="C49" s="452"/>
      <c r="D49" s="255"/>
      <c r="E49" s="255"/>
      <c r="F49" s="255"/>
      <c r="G49" s="255"/>
      <c r="H49" s="255"/>
    </row>
    <row r="50" spans="1:8" ht="15.75">
      <c r="A50" s="466"/>
      <c r="B50" s="463"/>
      <c r="C50" s="452"/>
      <c r="D50" s="255"/>
      <c r="E50" s="255"/>
      <c r="F50" s="255"/>
      <c r="G50" s="255"/>
      <c r="H50" s="255"/>
    </row>
    <row r="51" spans="1:8" ht="51">
      <c r="A51" s="459"/>
      <c r="B51" s="465" t="s">
        <v>28</v>
      </c>
      <c r="C51" s="468" t="s">
        <v>631</v>
      </c>
      <c r="D51" s="255"/>
      <c r="E51" s="255"/>
      <c r="F51" s="255"/>
      <c r="G51" s="255"/>
      <c r="H51" s="255"/>
    </row>
    <row r="52" spans="1:8" ht="15.75">
      <c r="A52" s="459"/>
      <c r="B52" s="463" t="s">
        <v>632</v>
      </c>
      <c r="C52" s="464" t="s">
        <v>633</v>
      </c>
      <c r="D52" s="255"/>
      <c r="E52" s="255"/>
      <c r="F52" s="255"/>
      <c r="G52" s="255"/>
      <c r="H52" s="255"/>
    </row>
    <row r="53" spans="1:8" ht="15.75">
      <c r="A53" s="466"/>
      <c r="B53" s="463"/>
      <c r="C53" s="452"/>
      <c r="D53" s="255"/>
      <c r="E53" s="255"/>
      <c r="F53" s="255"/>
      <c r="G53" s="255"/>
      <c r="H53" s="255"/>
    </row>
    <row r="54" spans="1:8" ht="15.75">
      <c r="A54" s="466"/>
      <c r="B54" s="458" t="s">
        <v>634</v>
      </c>
      <c r="C54" s="452"/>
      <c r="D54" s="255"/>
      <c r="E54" s="255"/>
      <c r="F54" s="255"/>
      <c r="G54" s="255"/>
      <c r="H54" s="255"/>
    </row>
    <row r="55" spans="1:8" ht="15.75">
      <c r="A55" s="459"/>
      <c r="B55" s="467"/>
      <c r="C55" s="452"/>
      <c r="D55" s="255"/>
      <c r="E55" s="255"/>
      <c r="F55" s="255"/>
      <c r="G55" s="255"/>
      <c r="H55" s="255"/>
    </row>
    <row r="56" spans="1:8" ht="15.75">
      <c r="A56" s="466"/>
      <c r="B56" s="453" t="s">
        <v>635</v>
      </c>
      <c r="C56" s="473" t="s">
        <v>636</v>
      </c>
      <c r="D56" s="255"/>
      <c r="E56" s="255"/>
      <c r="F56" s="255"/>
      <c r="G56" s="255"/>
      <c r="H56" s="255"/>
    </row>
    <row r="57" spans="1:8" ht="15.75">
      <c r="A57" s="466"/>
      <c r="B57" s="451"/>
      <c r="C57" s="452"/>
      <c r="D57" s="255"/>
      <c r="E57" s="255"/>
      <c r="F57" s="255"/>
      <c r="G57" s="255"/>
      <c r="H57" s="255"/>
    </row>
    <row r="58" spans="1:8" ht="15.75">
      <c r="A58" s="461"/>
      <c r="B58" s="255"/>
      <c r="C58" s="474" t="s">
        <v>637</v>
      </c>
      <c r="D58" s="255"/>
      <c r="E58" s="255"/>
      <c r="F58" s="255"/>
      <c r="G58" s="255"/>
      <c r="H58" s="255"/>
    </row>
    <row r="59" spans="1:8" ht="15.75">
      <c r="A59" s="469"/>
      <c r="B59" s="451"/>
      <c r="C59" s="452"/>
      <c r="D59" s="255"/>
      <c r="E59" s="255"/>
      <c r="F59" s="255"/>
      <c r="G59" s="255"/>
      <c r="H59" s="255"/>
    </row>
    <row r="60" spans="1:8" ht="15.75">
      <c r="A60" s="466"/>
      <c r="B60" s="255"/>
      <c r="C60" s="452"/>
      <c r="D60" s="475" t="s">
        <v>638</v>
      </c>
      <c r="E60" s="475" t="s">
        <v>639</v>
      </c>
      <c r="F60" s="255"/>
      <c r="G60" s="255"/>
      <c r="H60" s="255"/>
    </row>
    <row r="61" spans="1:8" ht="15.75">
      <c r="A61" s="459"/>
      <c r="B61" s="451"/>
      <c r="C61" s="452"/>
      <c r="D61" s="255"/>
      <c r="E61" s="255"/>
      <c r="F61" s="255"/>
      <c r="G61" s="255"/>
      <c r="H61" s="255"/>
    </row>
    <row r="62" spans="1:8" ht="15">
      <c r="A62" s="476"/>
      <c r="B62" s="255"/>
      <c r="C62" s="474" t="s">
        <v>640</v>
      </c>
      <c r="D62" s="451" t="s">
        <v>641</v>
      </c>
      <c r="E62" s="451">
        <v>0</v>
      </c>
      <c r="F62" s="255"/>
      <c r="G62" s="255"/>
      <c r="H62" s="255"/>
    </row>
    <row r="63" spans="1:8" ht="15.75">
      <c r="A63" s="459"/>
      <c r="B63" s="255"/>
      <c r="C63" s="474" t="s">
        <v>642</v>
      </c>
      <c r="D63" s="255"/>
      <c r="E63" s="451" t="s">
        <v>643</v>
      </c>
      <c r="F63" s="255"/>
      <c r="G63" s="451" t="s">
        <v>644</v>
      </c>
      <c r="H63" s="255"/>
    </row>
    <row r="64" spans="1:8" ht="15">
      <c r="A64" s="476"/>
      <c r="B64" s="255"/>
      <c r="C64" s="452"/>
      <c r="D64" s="255"/>
      <c r="E64" s="255"/>
      <c r="F64" s="451" t="s">
        <v>645</v>
      </c>
      <c r="G64" s="255"/>
      <c r="H64" s="451" t="s">
        <v>646</v>
      </c>
    </row>
    <row r="65" spans="1:8" ht="15.75">
      <c r="A65" s="459"/>
      <c r="B65" s="255"/>
      <c r="C65" s="452"/>
      <c r="D65" s="255"/>
      <c r="E65" s="451" t="s">
        <v>647</v>
      </c>
      <c r="F65" s="451" t="s">
        <v>648</v>
      </c>
      <c r="G65" s="451" t="s">
        <v>647</v>
      </c>
      <c r="H65" s="451" t="s">
        <v>649</v>
      </c>
    </row>
    <row r="66" spans="1:8" ht="15">
      <c r="A66" s="476"/>
      <c r="B66" s="255"/>
      <c r="C66" s="452"/>
      <c r="D66" s="255"/>
      <c r="E66" s="255"/>
      <c r="F66" s="451" t="s">
        <v>650</v>
      </c>
      <c r="G66" s="255"/>
      <c r="H66" s="451" t="s">
        <v>651</v>
      </c>
    </row>
    <row r="67" spans="1:8" ht="15">
      <c r="A67" s="476"/>
      <c r="B67" s="451"/>
      <c r="C67" s="452"/>
      <c r="D67" s="255"/>
      <c r="E67" s="255"/>
      <c r="F67" s="255"/>
      <c r="G67" s="255"/>
      <c r="H67" s="255"/>
    </row>
    <row r="68" spans="1:8" ht="25.5">
      <c r="A68" s="476"/>
      <c r="B68" s="255"/>
      <c r="C68" s="474" t="s">
        <v>652</v>
      </c>
      <c r="D68" s="255"/>
      <c r="E68" s="255"/>
      <c r="F68" s="255"/>
      <c r="G68" s="255"/>
      <c r="H68" s="255"/>
    </row>
    <row r="69" spans="1:8" ht="15">
      <c r="A69" s="476"/>
      <c r="B69" s="477"/>
      <c r="C69" s="452"/>
      <c r="D69" s="255"/>
      <c r="E69" s="255"/>
      <c r="F69" s="255"/>
      <c r="G69" s="255"/>
      <c r="H69" s="255"/>
    </row>
    <row r="70" spans="1:8" ht="15">
      <c r="A70" s="476"/>
      <c r="B70" s="451" t="s">
        <v>653</v>
      </c>
      <c r="C70" s="452"/>
      <c r="D70" s="255"/>
      <c r="E70" s="255"/>
      <c r="F70" s="255"/>
      <c r="G70" s="255"/>
      <c r="H70" s="255"/>
    </row>
    <row r="71" spans="1:8" ht="15.75">
      <c r="A71" s="459"/>
      <c r="B71" s="478"/>
      <c r="C71" s="452"/>
      <c r="D71" s="255"/>
      <c r="E71" s="255"/>
      <c r="F71" s="255"/>
      <c r="G71" s="255"/>
      <c r="H71" s="255"/>
    </row>
    <row r="72" spans="1:8" ht="15">
      <c r="A72" s="476"/>
      <c r="B72" s="453" t="s">
        <v>654</v>
      </c>
      <c r="C72" s="473" t="s">
        <v>655</v>
      </c>
      <c r="D72" s="255"/>
      <c r="E72" s="255"/>
      <c r="F72" s="255"/>
      <c r="G72" s="255"/>
      <c r="H72" s="255"/>
    </row>
    <row r="73" spans="1:8" ht="15.75">
      <c r="A73" s="469"/>
      <c r="B73" s="451"/>
      <c r="C73" s="452"/>
      <c r="D73" s="255"/>
      <c r="E73" s="255"/>
      <c r="F73" s="255"/>
      <c r="G73" s="255"/>
      <c r="H73" s="255"/>
    </row>
    <row r="74" spans="1:8" ht="15.75">
      <c r="A74" s="459"/>
      <c r="B74" s="255"/>
      <c r="C74" s="474" t="s">
        <v>637</v>
      </c>
      <c r="D74" s="255"/>
      <c r="E74" s="255"/>
      <c r="F74" s="255"/>
      <c r="G74" s="255"/>
      <c r="H74" s="255"/>
    </row>
    <row r="75" spans="1:8" ht="15">
      <c r="A75" s="479"/>
      <c r="B75" s="451"/>
      <c r="C75" s="452"/>
      <c r="D75" s="255"/>
      <c r="E75" s="255"/>
      <c r="F75" s="255"/>
      <c r="G75" s="255"/>
      <c r="H75" s="255"/>
    </row>
    <row r="76" spans="1:8" ht="15.75">
      <c r="A76" s="466"/>
      <c r="B76" s="255"/>
      <c r="C76" s="452"/>
      <c r="D76" s="475" t="s">
        <v>638</v>
      </c>
      <c r="E76" s="475" t="s">
        <v>639</v>
      </c>
      <c r="F76" s="255"/>
      <c r="G76" s="255"/>
      <c r="H76" s="255"/>
    </row>
    <row r="77" spans="1:8" ht="15.75">
      <c r="A77" s="459"/>
      <c r="B77" s="451"/>
      <c r="C77" s="452"/>
      <c r="D77" s="255"/>
      <c r="E77" s="255"/>
      <c r="F77" s="255"/>
      <c r="G77" s="255"/>
      <c r="H77" s="255"/>
    </row>
    <row r="78" spans="1:8" ht="15">
      <c r="A78" s="476"/>
      <c r="B78" s="255"/>
      <c r="C78" s="452"/>
      <c r="D78" s="451" t="s">
        <v>656</v>
      </c>
      <c r="E78" s="451" t="s">
        <v>647</v>
      </c>
      <c r="F78" s="451" t="s">
        <v>657</v>
      </c>
      <c r="G78" s="451" t="s">
        <v>647</v>
      </c>
      <c r="H78" s="451" t="s">
        <v>658</v>
      </c>
    </row>
    <row r="79" spans="1:8" ht="15.75">
      <c r="A79" s="459"/>
      <c r="B79" s="255"/>
      <c r="C79" s="452"/>
      <c r="D79" s="451" t="s">
        <v>659</v>
      </c>
      <c r="E79" s="255"/>
      <c r="F79" s="480">
        <v>610093</v>
      </c>
      <c r="G79" s="255"/>
      <c r="H79" s="480">
        <v>689188</v>
      </c>
    </row>
    <row r="80" spans="1:8" ht="15">
      <c r="A80" s="476"/>
      <c r="B80" s="255"/>
      <c r="C80" s="452"/>
      <c r="D80" s="451" t="s">
        <v>660</v>
      </c>
      <c r="E80" s="255"/>
      <c r="F80" s="451" t="s">
        <v>661</v>
      </c>
      <c r="G80" s="255"/>
      <c r="H80" s="451">
        <v>0</v>
      </c>
    </row>
    <row r="81" spans="1:8" ht="15.75">
      <c r="A81" s="459"/>
      <c r="B81" s="255"/>
      <c r="C81" s="452"/>
      <c r="D81" s="451" t="s">
        <v>662</v>
      </c>
      <c r="E81" s="451" t="s">
        <v>50</v>
      </c>
      <c r="F81" s="480">
        <v>43862</v>
      </c>
      <c r="G81" s="480">
        <v>427548</v>
      </c>
      <c r="H81" s="255"/>
    </row>
    <row r="82" spans="1:8" ht="15">
      <c r="A82" s="476"/>
      <c r="B82" s="255"/>
      <c r="C82" s="452"/>
      <c r="D82" s="255"/>
      <c r="E82" s="255"/>
      <c r="F82" s="451" t="s">
        <v>663</v>
      </c>
      <c r="G82" s="255"/>
      <c r="H82" s="451" t="s">
        <v>645</v>
      </c>
    </row>
    <row r="83" spans="1:8" ht="15">
      <c r="A83" s="476"/>
      <c r="B83" s="255"/>
      <c r="C83" s="452"/>
      <c r="D83" s="255"/>
      <c r="E83" s="451" t="s">
        <v>647</v>
      </c>
      <c r="F83" s="451" t="s">
        <v>664</v>
      </c>
      <c r="G83" s="451" t="s">
        <v>647</v>
      </c>
      <c r="H83" s="451" t="s">
        <v>665</v>
      </c>
    </row>
    <row r="84" spans="1:8" ht="15">
      <c r="A84" s="476"/>
      <c r="B84" s="255"/>
      <c r="C84" s="452"/>
      <c r="D84" s="255"/>
      <c r="E84" s="255"/>
      <c r="F84" s="451" t="s">
        <v>650</v>
      </c>
      <c r="G84" s="255"/>
      <c r="H84" s="451" t="s">
        <v>650</v>
      </c>
    </row>
    <row r="85" spans="1:8" ht="15">
      <c r="A85" s="476"/>
      <c r="B85" s="477"/>
      <c r="C85" s="452"/>
      <c r="D85" s="255"/>
      <c r="E85" s="255"/>
      <c r="F85" s="255"/>
      <c r="G85" s="255"/>
      <c r="H85" s="255"/>
    </row>
    <row r="86" spans="1:8" ht="25.5">
      <c r="A86" s="476"/>
      <c r="B86" s="255"/>
      <c r="C86" s="474" t="s">
        <v>666</v>
      </c>
      <c r="D86" s="255"/>
      <c r="E86" s="255"/>
      <c r="F86" s="255"/>
      <c r="G86" s="255"/>
      <c r="H86" s="255"/>
    </row>
    <row r="87" spans="1:8" ht="15">
      <c r="A87" s="476"/>
      <c r="B87" s="453" t="s">
        <v>667</v>
      </c>
      <c r="C87" s="473" t="s">
        <v>477</v>
      </c>
      <c r="D87" s="255"/>
      <c r="E87" s="255"/>
      <c r="F87" s="255"/>
      <c r="G87" s="255"/>
      <c r="H87" s="255"/>
    </row>
    <row r="88" spans="1:8" ht="15">
      <c r="A88" s="476"/>
      <c r="B88" s="451"/>
      <c r="C88" s="452"/>
      <c r="D88" s="255"/>
      <c r="E88" s="255"/>
      <c r="F88" s="255"/>
      <c r="G88" s="255"/>
      <c r="H88" s="255"/>
    </row>
    <row r="89" spans="1:8" ht="15.75">
      <c r="A89" s="469"/>
      <c r="B89" s="451" t="s">
        <v>668</v>
      </c>
      <c r="C89" s="452"/>
      <c r="D89" s="255"/>
      <c r="E89" s="255"/>
      <c r="F89" s="255"/>
      <c r="G89" s="255"/>
      <c r="H89" s="255"/>
    </row>
    <row r="90" spans="1:8" ht="15">
      <c r="A90" s="476"/>
      <c r="B90" s="477"/>
      <c r="C90" s="452"/>
      <c r="D90" s="255"/>
      <c r="E90" s="255"/>
      <c r="F90" s="255"/>
      <c r="G90" s="255"/>
      <c r="H90" s="255"/>
    </row>
    <row r="91" spans="1:8" ht="15.75">
      <c r="A91" s="466"/>
      <c r="B91" s="451" t="s">
        <v>669</v>
      </c>
      <c r="C91" s="452"/>
      <c r="D91" s="255"/>
      <c r="E91" s="255"/>
      <c r="F91" s="255"/>
      <c r="G91" s="255"/>
      <c r="H91" s="255"/>
    </row>
    <row r="92" spans="1:8" ht="15.75">
      <c r="A92" s="459"/>
      <c r="B92" s="477"/>
      <c r="C92" s="452"/>
      <c r="D92" s="255"/>
      <c r="E92" s="255"/>
      <c r="F92" s="255"/>
      <c r="G92" s="255"/>
      <c r="H92" s="255"/>
    </row>
    <row r="93" spans="1:8" ht="15.75">
      <c r="A93" s="459"/>
      <c r="B93" s="453" t="s">
        <v>670</v>
      </c>
      <c r="C93" s="473" t="s">
        <v>671</v>
      </c>
      <c r="D93" s="255"/>
      <c r="E93" s="255"/>
      <c r="F93" s="255"/>
      <c r="G93" s="255"/>
      <c r="H93" s="255"/>
    </row>
    <row r="94" spans="1:8" ht="15">
      <c r="A94" s="481"/>
      <c r="B94" s="451"/>
      <c r="C94" s="452"/>
      <c r="D94" s="255"/>
      <c r="E94" s="255"/>
      <c r="F94" s="255"/>
      <c r="G94" s="255"/>
      <c r="H94" s="255"/>
    </row>
    <row r="95" spans="1:8" ht="15.75">
      <c r="A95" s="459"/>
      <c r="B95" s="255"/>
      <c r="C95" s="474" t="s">
        <v>637</v>
      </c>
      <c r="D95" s="255"/>
      <c r="E95" s="255"/>
      <c r="F95" s="255"/>
      <c r="G95" s="255"/>
      <c r="H95" s="255"/>
    </row>
    <row r="96" spans="1:8" ht="15">
      <c r="A96" s="481"/>
      <c r="B96" s="255"/>
      <c r="C96" s="452"/>
      <c r="D96" s="475" t="s">
        <v>638</v>
      </c>
      <c r="E96" s="475" t="s">
        <v>639</v>
      </c>
      <c r="F96" s="255"/>
      <c r="G96" s="255"/>
      <c r="H96" s="255"/>
    </row>
    <row r="97" spans="1:8" ht="15.75">
      <c r="A97" s="466"/>
      <c r="B97" s="451"/>
      <c r="C97" s="452"/>
      <c r="D97" s="255"/>
      <c r="E97" s="255"/>
      <c r="F97" s="255"/>
      <c r="G97" s="255"/>
      <c r="H97" s="255"/>
    </row>
    <row r="98" spans="1:8" ht="15.75">
      <c r="A98" s="459"/>
      <c r="B98" s="255"/>
      <c r="C98" s="452"/>
      <c r="D98" s="451" t="s">
        <v>672</v>
      </c>
      <c r="E98" s="451" t="s">
        <v>673</v>
      </c>
      <c r="F98" s="451" t="s">
        <v>674</v>
      </c>
      <c r="G98" s="451" t="s">
        <v>647</v>
      </c>
      <c r="H98" s="451" t="s">
        <v>675</v>
      </c>
    </row>
    <row r="99" spans="1:8" ht="15">
      <c r="A99" s="476"/>
      <c r="B99" s="255"/>
      <c r="C99" s="452"/>
      <c r="D99" s="451" t="s">
        <v>676</v>
      </c>
      <c r="E99" s="255"/>
      <c r="F99" s="451" t="s">
        <v>677</v>
      </c>
      <c r="G99" s="255"/>
      <c r="H99" s="451" t="s">
        <v>678</v>
      </c>
    </row>
    <row r="100" spans="1:8" ht="15">
      <c r="A100" s="476"/>
      <c r="B100" s="255"/>
      <c r="C100" s="452"/>
      <c r="D100" s="451" t="s">
        <v>679</v>
      </c>
      <c r="E100" s="255"/>
      <c r="F100" s="451" t="s">
        <v>680</v>
      </c>
      <c r="G100" s="255"/>
      <c r="H100" s="451" t="s">
        <v>681</v>
      </c>
    </row>
    <row r="101" spans="1:8" ht="15.75">
      <c r="A101" s="459"/>
      <c r="B101" s="255"/>
      <c r="C101" s="452"/>
      <c r="D101" s="451" t="s">
        <v>682</v>
      </c>
      <c r="E101" s="255"/>
      <c r="F101" s="451" t="s">
        <v>683</v>
      </c>
      <c r="G101" s="255"/>
      <c r="H101" s="451" t="s">
        <v>684</v>
      </c>
    </row>
    <row r="102" spans="1:8" ht="15">
      <c r="A102" s="476"/>
      <c r="B102" s="255"/>
      <c r="C102" s="452"/>
      <c r="D102" s="255"/>
      <c r="E102" s="255"/>
      <c r="F102" s="451" t="s">
        <v>685</v>
      </c>
      <c r="G102" s="255"/>
      <c r="H102" s="451" t="s">
        <v>685</v>
      </c>
    </row>
    <row r="103" spans="1:8" ht="15">
      <c r="A103" s="476"/>
      <c r="B103" s="255"/>
      <c r="C103" s="452"/>
      <c r="D103" s="255"/>
      <c r="E103" s="451" t="s">
        <v>647</v>
      </c>
      <c r="F103" s="451" t="s">
        <v>686</v>
      </c>
      <c r="G103" s="451" t="s">
        <v>647</v>
      </c>
      <c r="H103" s="451" t="s">
        <v>687</v>
      </c>
    </row>
    <row r="104" spans="1:8" ht="15">
      <c r="A104" s="476"/>
      <c r="B104" s="255"/>
      <c r="C104" s="452"/>
      <c r="D104" s="255"/>
      <c r="E104" s="255"/>
      <c r="F104" s="451" t="s">
        <v>688</v>
      </c>
      <c r="G104" s="255"/>
      <c r="H104" s="451" t="s">
        <v>688</v>
      </c>
    </row>
    <row r="105" spans="1:8" ht="15">
      <c r="A105" s="476"/>
      <c r="B105" s="451"/>
      <c r="C105" s="452"/>
      <c r="D105" s="255"/>
      <c r="E105" s="255"/>
      <c r="F105" s="255"/>
      <c r="G105" s="255"/>
      <c r="H105" s="255"/>
    </row>
    <row r="106" spans="1:8" ht="38.25">
      <c r="A106" s="476"/>
      <c r="B106" s="255"/>
      <c r="C106" s="474" t="s">
        <v>689</v>
      </c>
      <c r="D106" s="255"/>
      <c r="E106" s="255"/>
      <c r="F106" s="255"/>
      <c r="G106" s="255"/>
      <c r="H106" s="255"/>
    </row>
    <row r="107" spans="1:8" ht="15">
      <c r="A107" s="476"/>
      <c r="B107" s="477"/>
      <c r="C107" s="452"/>
      <c r="D107" s="255"/>
      <c r="E107" s="255"/>
      <c r="F107" s="255"/>
      <c r="G107" s="255"/>
      <c r="H107" s="255"/>
    </row>
    <row r="108" spans="1:8" ht="15">
      <c r="A108" s="476"/>
      <c r="B108" s="255"/>
      <c r="C108" s="452"/>
      <c r="D108" s="451" t="s">
        <v>672</v>
      </c>
      <c r="E108" s="451" t="s">
        <v>647</v>
      </c>
      <c r="F108" s="451" t="s">
        <v>690</v>
      </c>
      <c r="G108" s="255"/>
      <c r="H108" s="255"/>
    </row>
    <row r="109" spans="1:8" ht="15.75">
      <c r="A109" s="459"/>
      <c r="B109" s="255"/>
      <c r="C109" s="452"/>
      <c r="D109" s="451" t="s">
        <v>691</v>
      </c>
      <c r="E109" s="451" t="s">
        <v>692</v>
      </c>
      <c r="F109" s="451" t="s">
        <v>693</v>
      </c>
      <c r="G109" s="255"/>
      <c r="H109" s="255"/>
    </row>
    <row r="110" spans="1:8" ht="15">
      <c r="A110" s="476"/>
      <c r="B110" s="255"/>
      <c r="C110" s="452"/>
      <c r="D110" s="451" t="s">
        <v>679</v>
      </c>
      <c r="E110" s="255"/>
      <c r="F110" s="451" t="s">
        <v>694</v>
      </c>
      <c r="G110" s="255"/>
      <c r="H110" s="255"/>
    </row>
    <row r="111" spans="1:8" ht="15.75">
      <c r="A111" s="469"/>
      <c r="B111" s="255"/>
      <c r="C111" s="452"/>
      <c r="D111" s="451" t="s">
        <v>682</v>
      </c>
      <c r="E111" s="255"/>
      <c r="F111" s="451" t="s">
        <v>695</v>
      </c>
      <c r="G111" s="255"/>
      <c r="H111" s="255"/>
    </row>
    <row r="112" spans="1:8" ht="15">
      <c r="A112" s="476"/>
      <c r="B112" s="255"/>
      <c r="C112" s="452"/>
      <c r="D112" s="255"/>
      <c r="E112" s="255"/>
      <c r="F112" s="451" t="s">
        <v>696</v>
      </c>
      <c r="G112" s="255"/>
      <c r="H112" s="255"/>
    </row>
    <row r="113" spans="1:8" ht="15">
      <c r="A113" s="476"/>
      <c r="B113" s="255"/>
      <c r="C113" s="452"/>
      <c r="D113" s="255"/>
      <c r="E113" s="451" t="s">
        <v>647</v>
      </c>
      <c r="F113" s="451" t="s">
        <v>697</v>
      </c>
      <c r="G113" s="255"/>
      <c r="H113" s="255"/>
    </row>
    <row r="114" spans="1:8" ht="15">
      <c r="A114" s="476"/>
      <c r="B114" s="255"/>
      <c r="C114" s="452"/>
      <c r="D114" s="255"/>
      <c r="E114" s="255"/>
      <c r="F114" s="451" t="s">
        <v>688</v>
      </c>
      <c r="G114" s="255"/>
      <c r="H114" s="255"/>
    </row>
    <row r="115" spans="1:8" ht="15">
      <c r="A115" s="476"/>
      <c r="B115" s="477"/>
      <c r="C115" s="452"/>
      <c r="D115" s="255"/>
      <c r="E115" s="255"/>
      <c r="F115" s="255"/>
      <c r="G115" s="255"/>
      <c r="H115" s="255"/>
    </row>
    <row r="116" spans="1:8" ht="15">
      <c r="A116" s="476"/>
      <c r="B116" s="453" t="s">
        <v>698</v>
      </c>
      <c r="C116" s="473" t="s">
        <v>437</v>
      </c>
      <c r="D116" s="255"/>
      <c r="E116" s="255"/>
      <c r="F116" s="255"/>
      <c r="G116" s="255"/>
      <c r="H116" s="255"/>
    </row>
    <row r="117" spans="1:8" ht="15">
      <c r="A117" s="476"/>
      <c r="B117" s="451"/>
      <c r="C117" s="452"/>
      <c r="D117" s="255"/>
      <c r="E117" s="255"/>
      <c r="F117" s="255"/>
      <c r="G117" s="255"/>
      <c r="H117" s="255"/>
    </row>
    <row r="118" spans="1:8" ht="15">
      <c r="A118" s="476"/>
      <c r="B118" s="255"/>
      <c r="C118" s="474" t="s">
        <v>637</v>
      </c>
      <c r="D118" s="255"/>
      <c r="E118" s="255"/>
      <c r="F118" s="255"/>
      <c r="G118" s="255"/>
      <c r="H118" s="255"/>
    </row>
    <row r="119" spans="1:8" ht="15.75">
      <c r="A119" s="469"/>
      <c r="B119" s="477"/>
      <c r="C119" s="452"/>
      <c r="D119" s="255"/>
      <c r="E119" s="255"/>
      <c r="F119" s="255"/>
      <c r="G119" s="255"/>
      <c r="H119" s="255"/>
    </row>
    <row r="120" spans="1:8" ht="15.75">
      <c r="A120" s="466"/>
      <c r="B120" s="255"/>
      <c r="C120" s="452"/>
      <c r="D120" s="475" t="s">
        <v>638</v>
      </c>
      <c r="E120" s="475" t="s">
        <v>639</v>
      </c>
      <c r="F120" s="255"/>
      <c r="G120" s="255"/>
      <c r="H120" s="255"/>
    </row>
    <row r="121" spans="1:8" ht="15.75">
      <c r="A121" s="459"/>
      <c r="B121" s="477"/>
      <c r="C121" s="452"/>
      <c r="D121" s="255"/>
      <c r="E121" s="255"/>
      <c r="F121" s="255"/>
      <c r="G121" s="255"/>
      <c r="H121" s="255"/>
    </row>
    <row r="122" spans="1:8" ht="15">
      <c r="A122" s="476"/>
      <c r="B122" s="451" t="s">
        <v>699</v>
      </c>
      <c r="C122" s="474" t="s">
        <v>700</v>
      </c>
      <c r="D122" s="451" t="s">
        <v>647</v>
      </c>
      <c r="E122" s="451" t="s">
        <v>701</v>
      </c>
      <c r="F122" s="451" t="s">
        <v>647</v>
      </c>
      <c r="G122" s="451" t="s">
        <v>702</v>
      </c>
      <c r="H122" s="255"/>
    </row>
    <row r="123" spans="1:8" ht="15.75">
      <c r="A123" s="469"/>
      <c r="B123" s="451" t="s">
        <v>699</v>
      </c>
      <c r="C123" s="474" t="s">
        <v>703</v>
      </c>
      <c r="D123" s="255"/>
      <c r="E123" s="451" t="s">
        <v>704</v>
      </c>
      <c r="F123" s="255"/>
      <c r="G123" s="451" t="s">
        <v>705</v>
      </c>
      <c r="H123" s="255"/>
    </row>
    <row r="124" spans="1:8" ht="15">
      <c r="A124" s="476"/>
      <c r="B124" s="255"/>
      <c r="C124" s="482" t="s">
        <v>706</v>
      </c>
      <c r="D124" s="451" t="s">
        <v>707</v>
      </c>
      <c r="E124" s="255"/>
      <c r="F124" s="451" t="s">
        <v>708</v>
      </c>
      <c r="G124" s="255"/>
      <c r="H124" s="255"/>
    </row>
    <row r="125" spans="1:8" ht="15.75">
      <c r="A125" s="469"/>
      <c r="B125" s="255"/>
      <c r="C125" s="452"/>
      <c r="D125" s="255"/>
      <c r="E125" s="451" t="s">
        <v>663</v>
      </c>
      <c r="F125" s="255"/>
      <c r="G125" s="451" t="s">
        <v>646</v>
      </c>
      <c r="H125" s="255"/>
    </row>
    <row r="126" spans="1:8" ht="15.75">
      <c r="A126" s="459"/>
      <c r="B126" s="255"/>
      <c r="C126" s="452"/>
      <c r="D126" s="451" t="s">
        <v>647</v>
      </c>
      <c r="E126" s="451" t="s">
        <v>709</v>
      </c>
      <c r="F126" s="451" t="s">
        <v>710</v>
      </c>
      <c r="G126" s="451" t="s">
        <v>711</v>
      </c>
      <c r="H126" s="255"/>
    </row>
    <row r="127" spans="1:8" ht="15.75">
      <c r="A127" s="459"/>
      <c r="B127" s="255"/>
      <c r="C127" s="452"/>
      <c r="D127" s="255"/>
      <c r="E127" s="451" t="s">
        <v>650</v>
      </c>
      <c r="F127" s="255"/>
      <c r="G127" s="451" t="s">
        <v>712</v>
      </c>
      <c r="H127" s="255"/>
    </row>
    <row r="128" spans="1:8" ht="15">
      <c r="A128" s="476"/>
      <c r="B128" s="477"/>
      <c r="C128" s="452"/>
      <c r="D128" s="255"/>
      <c r="E128" s="255"/>
      <c r="F128" s="255"/>
      <c r="G128" s="255"/>
      <c r="H128" s="255"/>
    </row>
    <row r="129" spans="1:8" ht="15">
      <c r="A129" s="476"/>
      <c r="B129" s="477"/>
      <c r="C129" s="452"/>
      <c r="D129" s="255"/>
      <c r="E129" s="255"/>
      <c r="F129" s="255"/>
      <c r="G129" s="255"/>
      <c r="H129" s="255"/>
    </row>
    <row r="130" spans="1:8" ht="25.5">
      <c r="A130" s="476"/>
      <c r="B130" s="255"/>
      <c r="C130" s="474" t="s">
        <v>713</v>
      </c>
      <c r="D130" s="255"/>
      <c r="E130" s="255"/>
      <c r="F130" s="255"/>
      <c r="G130" s="255"/>
      <c r="H130" s="255"/>
    </row>
    <row r="131" spans="1:8" ht="15">
      <c r="A131" s="476"/>
      <c r="B131" s="477"/>
      <c r="C131" s="452"/>
      <c r="D131" s="255"/>
      <c r="E131" s="255"/>
      <c r="F131" s="255"/>
      <c r="G131" s="255"/>
      <c r="H131" s="255"/>
    </row>
    <row r="132" spans="1:8" ht="15.75">
      <c r="A132" s="469"/>
      <c r="B132" s="255"/>
      <c r="C132" s="474" t="s">
        <v>700</v>
      </c>
      <c r="D132" s="451" t="s">
        <v>714</v>
      </c>
      <c r="E132" s="451" t="s">
        <v>715</v>
      </c>
      <c r="F132" s="451" t="s">
        <v>28</v>
      </c>
      <c r="G132" s="255"/>
      <c r="H132" s="255"/>
    </row>
    <row r="133" spans="1:8" ht="15.75">
      <c r="A133" s="469"/>
      <c r="B133" s="451" t="s">
        <v>699</v>
      </c>
      <c r="C133" s="474" t="s">
        <v>716</v>
      </c>
      <c r="D133" s="451" t="s">
        <v>717</v>
      </c>
      <c r="E133" s="255"/>
      <c r="F133" s="255"/>
      <c r="G133" s="255"/>
      <c r="H133" s="255"/>
    </row>
    <row r="134" spans="1:8" ht="15">
      <c r="A134" s="476"/>
      <c r="B134" s="255"/>
      <c r="C134" s="482" t="s">
        <v>718</v>
      </c>
      <c r="D134" s="483" t="s">
        <v>748</v>
      </c>
      <c r="E134" s="255"/>
      <c r="F134" s="255"/>
      <c r="G134" s="255"/>
      <c r="H134" s="255"/>
    </row>
    <row r="135" spans="1:8" ht="15.75">
      <c r="A135" s="469"/>
      <c r="B135" s="255"/>
      <c r="C135" s="452"/>
      <c r="D135" s="255"/>
      <c r="E135" s="451" t="s">
        <v>663</v>
      </c>
      <c r="F135" s="255"/>
      <c r="G135" s="255"/>
      <c r="H135" s="255"/>
    </row>
    <row r="136" spans="1:8" ht="15">
      <c r="A136" s="476"/>
      <c r="B136" s="255"/>
      <c r="C136" s="452"/>
      <c r="D136" s="451" t="s">
        <v>714</v>
      </c>
      <c r="E136" s="451" t="s">
        <v>719</v>
      </c>
      <c r="F136" s="255"/>
      <c r="G136" s="255"/>
      <c r="H136" s="255"/>
    </row>
    <row r="137" spans="1:8" ht="15.75">
      <c r="A137" s="459"/>
      <c r="B137" s="255"/>
      <c r="C137" s="452"/>
      <c r="D137" s="255"/>
      <c r="E137" s="451" t="s">
        <v>650</v>
      </c>
      <c r="F137" s="255"/>
      <c r="G137" s="255"/>
      <c r="H137" s="255"/>
    </row>
    <row r="138" spans="1:8" ht="15">
      <c r="A138" s="476"/>
      <c r="B138" s="477"/>
      <c r="C138" s="452"/>
      <c r="D138" s="255"/>
      <c r="E138" s="255"/>
      <c r="F138" s="255"/>
      <c r="G138" s="255"/>
      <c r="H138" s="255"/>
    </row>
    <row r="139" spans="1:8" ht="15">
      <c r="A139" s="476"/>
      <c r="B139" s="453" t="s">
        <v>720</v>
      </c>
      <c r="C139" s="473" t="s">
        <v>721</v>
      </c>
      <c r="D139" s="255"/>
      <c r="E139" s="255"/>
      <c r="F139" s="255"/>
      <c r="G139" s="255"/>
      <c r="H139" s="255"/>
    </row>
    <row r="140" spans="1:8" ht="15">
      <c r="A140" s="476"/>
      <c r="B140" s="451"/>
      <c r="C140" s="452"/>
      <c r="D140" s="255"/>
      <c r="E140" s="255"/>
      <c r="F140" s="255"/>
      <c r="G140" s="255"/>
      <c r="H140" s="255"/>
    </row>
    <row r="141" spans="1:8" ht="15">
      <c r="A141" s="476"/>
      <c r="B141" s="453" t="s">
        <v>722</v>
      </c>
      <c r="C141" s="473" t="s">
        <v>723</v>
      </c>
      <c r="D141" s="255"/>
      <c r="E141" s="255"/>
      <c r="F141" s="255"/>
      <c r="G141" s="255"/>
      <c r="H141" s="255"/>
    </row>
    <row r="142" spans="1:8" ht="15.75">
      <c r="A142" s="469"/>
      <c r="B142" s="451"/>
      <c r="C142" s="452"/>
      <c r="D142" s="255"/>
      <c r="E142" s="255"/>
      <c r="F142" s="255"/>
      <c r="G142" s="255"/>
      <c r="H142" s="255"/>
    </row>
    <row r="143" spans="1:8" ht="15.75">
      <c r="A143" s="466"/>
      <c r="B143" s="453" t="s">
        <v>724</v>
      </c>
      <c r="C143" s="452"/>
      <c r="D143" s="255"/>
      <c r="E143" s="255"/>
      <c r="F143" s="255"/>
      <c r="G143" s="255"/>
      <c r="H143" s="255"/>
    </row>
    <row r="144" spans="1:8" ht="15.75">
      <c r="A144" s="459"/>
      <c r="B144" s="453"/>
      <c r="C144" s="452"/>
      <c r="D144" s="255"/>
      <c r="E144" s="255"/>
      <c r="F144" s="255"/>
      <c r="G144" s="255"/>
      <c r="H144" s="255"/>
    </row>
    <row r="145" spans="1:8" ht="15.75">
      <c r="A145" s="466"/>
      <c r="B145" s="465" t="s">
        <v>725</v>
      </c>
      <c r="C145" s="452"/>
      <c r="D145" s="255"/>
      <c r="E145" s="255"/>
      <c r="F145" s="255"/>
      <c r="G145" s="255"/>
      <c r="H145" s="255"/>
    </row>
    <row r="146" spans="1:8" ht="15.75">
      <c r="A146" s="459"/>
      <c r="B146" s="465"/>
      <c r="C146" s="452"/>
      <c r="D146" s="255"/>
      <c r="E146" s="255"/>
      <c r="F146" s="255"/>
      <c r="G146" s="255"/>
      <c r="H146" s="255"/>
    </row>
    <row r="147" spans="1:8" ht="15.75">
      <c r="A147" s="466"/>
      <c r="B147" s="465" t="s">
        <v>726</v>
      </c>
      <c r="C147" s="452"/>
      <c r="D147" s="255"/>
      <c r="E147" s="255"/>
      <c r="F147" s="255"/>
      <c r="G147" s="255"/>
      <c r="H147" s="255"/>
    </row>
    <row r="148" spans="1:8" ht="15.75">
      <c r="A148" s="466"/>
      <c r="B148" s="465"/>
      <c r="C148" s="452"/>
      <c r="D148" s="255"/>
      <c r="E148" s="255"/>
      <c r="F148" s="255"/>
      <c r="G148" s="255"/>
      <c r="H148" s="255"/>
    </row>
    <row r="149" spans="1:8" ht="15.75">
      <c r="A149" s="459"/>
      <c r="B149" s="463" t="s">
        <v>614</v>
      </c>
      <c r="C149" s="464" t="s">
        <v>727</v>
      </c>
      <c r="D149" s="255"/>
      <c r="E149" s="255"/>
      <c r="F149" s="255"/>
      <c r="G149" s="255"/>
      <c r="H149" s="255"/>
    </row>
    <row r="150" spans="1:8" ht="15.75">
      <c r="A150" s="459"/>
      <c r="B150" s="484"/>
      <c r="C150" s="452"/>
      <c r="D150" s="255"/>
      <c r="E150" s="255"/>
      <c r="F150" s="255"/>
      <c r="G150" s="255"/>
      <c r="H150" s="255"/>
    </row>
    <row r="151" spans="1:8" ht="15.75">
      <c r="A151" s="459"/>
      <c r="B151" s="465" t="s">
        <v>728</v>
      </c>
      <c r="C151" s="452"/>
      <c r="D151" s="255"/>
      <c r="E151" s="255"/>
      <c r="F151" s="255"/>
      <c r="G151" s="255"/>
      <c r="H151" s="255"/>
    </row>
    <row r="152" spans="1:8" ht="15.75">
      <c r="A152" s="459"/>
      <c r="B152" s="465"/>
      <c r="C152" s="452"/>
      <c r="D152" s="255"/>
      <c r="E152" s="255"/>
      <c r="F152" s="255"/>
      <c r="G152" s="255"/>
      <c r="H152" s="255"/>
    </row>
    <row r="153" spans="1:8" ht="15.75">
      <c r="A153" s="466"/>
      <c r="B153" s="465"/>
      <c r="C153" s="452"/>
      <c r="D153" s="255"/>
      <c r="E153" s="255"/>
      <c r="F153" s="255"/>
      <c r="G153" s="255"/>
      <c r="H153" s="255"/>
    </row>
    <row r="154" spans="1:8" ht="15.75">
      <c r="A154" s="485"/>
      <c r="B154" s="465" t="s">
        <v>729</v>
      </c>
      <c r="C154" s="452"/>
      <c r="D154" s="255"/>
      <c r="E154" s="255"/>
      <c r="F154" s="255"/>
      <c r="G154" s="255"/>
      <c r="H154" s="255"/>
    </row>
    <row r="155" spans="1:8" ht="15.75">
      <c r="A155" s="459"/>
      <c r="B155" s="467"/>
      <c r="C155" s="452"/>
      <c r="D155" s="255"/>
      <c r="E155" s="255"/>
      <c r="F155" s="255"/>
      <c r="G155" s="255"/>
      <c r="H155" s="255"/>
    </row>
    <row r="156" spans="1:8" ht="15.75">
      <c r="A156" s="459"/>
      <c r="B156" s="463" t="s">
        <v>730</v>
      </c>
      <c r="C156" s="464" t="s">
        <v>731</v>
      </c>
      <c r="D156" s="255"/>
      <c r="E156" s="255"/>
      <c r="F156" s="255"/>
      <c r="G156" s="255"/>
      <c r="H156" s="255"/>
    </row>
    <row r="157" spans="1:8" ht="15.75">
      <c r="A157" s="459"/>
      <c r="B157" s="467"/>
      <c r="C157" s="452"/>
      <c r="D157" s="255"/>
      <c r="E157" s="255"/>
      <c r="F157" s="255"/>
      <c r="G157" s="255"/>
      <c r="H157" s="255"/>
    </row>
    <row r="158" spans="1:8" ht="15.75">
      <c r="A158" s="459"/>
      <c r="B158" s="465" t="s">
        <v>732</v>
      </c>
      <c r="C158" s="452"/>
      <c r="D158" s="255"/>
      <c r="E158" s="255"/>
      <c r="F158" s="255"/>
      <c r="G158" s="255"/>
      <c r="H158" s="255"/>
    </row>
    <row r="159" spans="1:8" ht="15.75">
      <c r="A159" s="486"/>
      <c r="B159" s="467"/>
      <c r="C159" s="452"/>
      <c r="D159" s="255"/>
      <c r="E159" s="255"/>
      <c r="F159" s="255"/>
      <c r="G159" s="255"/>
      <c r="H159" s="255"/>
    </row>
    <row r="160" spans="1:8" ht="15.75">
      <c r="A160" s="487"/>
      <c r="B160" s="463" t="s">
        <v>733</v>
      </c>
      <c r="C160" s="464" t="s">
        <v>734</v>
      </c>
      <c r="D160" s="255"/>
      <c r="E160" s="255"/>
      <c r="F160" s="255"/>
      <c r="G160" s="255"/>
      <c r="H160" s="255"/>
    </row>
    <row r="161" spans="1:8" ht="15.75">
      <c r="A161" s="486"/>
      <c r="B161" s="467"/>
      <c r="C161" s="452"/>
      <c r="D161" s="255"/>
      <c r="E161" s="255"/>
      <c r="F161" s="255"/>
      <c r="G161" s="255"/>
      <c r="H161" s="255"/>
    </row>
    <row r="162" spans="1:8" ht="25.5">
      <c r="A162" s="459"/>
      <c r="B162" s="255"/>
      <c r="C162" s="468" t="s">
        <v>735</v>
      </c>
      <c r="D162" s="255"/>
      <c r="E162" s="255"/>
      <c r="F162" s="255"/>
      <c r="G162" s="255"/>
      <c r="H162" s="255"/>
    </row>
    <row r="163" spans="1:8" ht="15.75">
      <c r="A163" s="486"/>
      <c r="B163" s="465"/>
      <c r="C163" s="452"/>
      <c r="D163" s="255"/>
      <c r="E163" s="255"/>
      <c r="F163" s="255"/>
      <c r="G163" s="255"/>
      <c r="H163" s="255"/>
    </row>
    <row r="164" spans="1:8" ht="15.75">
      <c r="A164" s="487"/>
      <c r="B164" s="465" t="s">
        <v>736</v>
      </c>
      <c r="C164" s="452"/>
      <c r="D164" s="255"/>
      <c r="E164" s="255"/>
      <c r="F164" s="255"/>
      <c r="G164" s="255"/>
      <c r="H164" s="255"/>
    </row>
    <row r="165" spans="1:8" ht="15.75">
      <c r="A165" s="486"/>
      <c r="B165" s="465" t="s">
        <v>737</v>
      </c>
      <c r="C165" s="452"/>
      <c r="D165" s="255"/>
      <c r="E165" s="255"/>
      <c r="F165" s="255"/>
      <c r="G165" s="255"/>
      <c r="H165" s="255"/>
    </row>
    <row r="166" spans="1:8" ht="15">
      <c r="A166" s="476"/>
      <c r="B166" s="465" t="s">
        <v>738</v>
      </c>
      <c r="C166" s="452"/>
      <c r="D166" s="255"/>
      <c r="E166" s="255"/>
      <c r="F166" s="255"/>
      <c r="G166" s="255"/>
      <c r="H166" s="255"/>
    </row>
    <row r="167" spans="1:8" ht="15.75">
      <c r="A167" s="488"/>
      <c r="B167" s="463" t="s">
        <v>739</v>
      </c>
      <c r="C167" s="464" t="s">
        <v>740</v>
      </c>
      <c r="D167" s="255"/>
      <c r="E167" s="255"/>
      <c r="F167" s="255"/>
      <c r="G167" s="255"/>
      <c r="H167" s="255"/>
    </row>
    <row r="168" spans="1:8" ht="15.75">
      <c r="A168" s="459"/>
      <c r="B168" s="484"/>
      <c r="C168" s="452"/>
      <c r="D168" s="255"/>
      <c r="E168" s="255"/>
      <c r="F168" s="255"/>
      <c r="G168" s="255"/>
      <c r="H168" s="255"/>
    </row>
    <row r="169" spans="1:8" ht="38.25">
      <c r="A169" s="459"/>
      <c r="B169" s="255"/>
      <c r="C169" s="468" t="s">
        <v>741</v>
      </c>
      <c r="D169" s="255"/>
      <c r="E169" s="255"/>
      <c r="F169" s="255"/>
      <c r="G169" s="255"/>
      <c r="H169" s="255"/>
    </row>
    <row r="170" spans="1:8" ht="15.75">
      <c r="A170" s="459"/>
      <c r="B170" s="463"/>
      <c r="C170" s="452"/>
      <c r="D170" s="255"/>
      <c r="E170" s="255"/>
      <c r="F170" s="255"/>
      <c r="G170" s="255"/>
      <c r="H170" s="255"/>
    </row>
    <row r="171" spans="1:8" ht="15.75">
      <c r="A171" s="487"/>
      <c r="B171" s="463" t="s">
        <v>742</v>
      </c>
      <c r="C171" s="452"/>
      <c r="D171" s="255"/>
      <c r="E171" s="255"/>
      <c r="F171" s="255"/>
      <c r="G171" s="255"/>
      <c r="H171" s="255"/>
    </row>
    <row r="172" spans="1:8" ht="15.75">
      <c r="A172" s="485"/>
      <c r="B172" s="463"/>
      <c r="C172" s="452"/>
      <c r="D172" s="255"/>
      <c r="E172" s="255"/>
      <c r="F172" s="255"/>
      <c r="G172" s="255"/>
      <c r="H172" s="255"/>
    </row>
    <row r="173" spans="1:8" ht="15">
      <c r="A173" s="476"/>
      <c r="B173" s="458" t="s">
        <v>743</v>
      </c>
      <c r="C173" s="452"/>
      <c r="D173" s="255"/>
      <c r="E173" s="255"/>
      <c r="F173" s="255"/>
      <c r="G173" s="255"/>
      <c r="H173" s="255"/>
    </row>
    <row r="174" spans="1:8" ht="15.75">
      <c r="A174" s="466"/>
      <c r="B174" s="465" t="s">
        <v>749</v>
      </c>
      <c r="C174" s="452"/>
      <c r="D174" s="255"/>
      <c r="E174" s="255"/>
      <c r="F174" s="255"/>
      <c r="G174" s="255"/>
      <c r="H174" s="255"/>
    </row>
    <row r="175" spans="1:8" ht="15.75">
      <c r="A175" s="466"/>
      <c r="B175" s="465"/>
      <c r="C175" s="452"/>
      <c r="D175" s="255"/>
      <c r="E175" s="255"/>
      <c r="F175" s="255"/>
      <c r="G175" s="255"/>
      <c r="H175" s="255"/>
    </row>
    <row r="176" spans="1:8" ht="15.75">
      <c r="A176" s="466"/>
      <c r="B176" s="465"/>
      <c r="C176" s="452"/>
      <c r="D176" s="255"/>
      <c r="E176" s="255"/>
      <c r="F176" s="255"/>
      <c r="G176" s="255"/>
      <c r="H176" s="255"/>
    </row>
    <row r="177" spans="1:8" ht="15.75">
      <c r="A177" s="461"/>
      <c r="B177" s="451"/>
      <c r="C177" s="452"/>
      <c r="D177" s="255"/>
      <c r="E177" s="255"/>
      <c r="F177" s="255"/>
      <c r="G177" s="255"/>
      <c r="H177" s="255"/>
    </row>
    <row r="178" spans="1:8" ht="15.75">
      <c r="A178" s="459"/>
      <c r="B178" s="476"/>
      <c r="C178" s="489"/>
      <c r="D178" s="476"/>
      <c r="E178" s="476"/>
      <c r="F178" s="476"/>
      <c r="G178" s="476"/>
    </row>
    <row r="179" spans="1:8" ht="15.75">
      <c r="A179" s="459"/>
      <c r="B179" s="476"/>
      <c r="C179" s="489"/>
      <c r="D179" s="476"/>
      <c r="E179" s="476"/>
      <c r="F179" s="476"/>
      <c r="G179" s="476"/>
    </row>
    <row r="180" spans="1:8" ht="15.75">
      <c r="A180" s="459"/>
      <c r="B180" s="476"/>
      <c r="C180" s="489"/>
      <c r="D180" s="476"/>
      <c r="E180" s="476"/>
      <c r="F180" s="476"/>
      <c r="G180" s="476"/>
    </row>
    <row r="181" spans="1:8" ht="15.75">
      <c r="A181" s="459"/>
      <c r="B181" s="476"/>
      <c r="C181" s="489"/>
      <c r="D181" s="476"/>
      <c r="E181" s="476"/>
      <c r="F181" s="476"/>
      <c r="G181" s="476"/>
    </row>
    <row r="182" spans="1:8" ht="15.75">
      <c r="A182" s="459"/>
      <c r="B182" s="476"/>
      <c r="C182" s="489"/>
      <c r="D182" s="476"/>
      <c r="E182" s="476"/>
      <c r="F182" s="476"/>
      <c r="G182" s="476"/>
    </row>
    <row r="183" spans="1:8" ht="15.75">
      <c r="A183" s="459"/>
      <c r="B183" s="476"/>
      <c r="C183" s="489"/>
      <c r="D183" s="476"/>
      <c r="E183" s="476"/>
      <c r="F183" s="476"/>
      <c r="G183" s="476"/>
    </row>
    <row r="184" spans="1:8" ht="15.75">
      <c r="A184" s="459"/>
      <c r="B184" s="476"/>
      <c r="C184" s="489"/>
      <c r="D184" s="476"/>
      <c r="E184" s="476"/>
      <c r="F184" s="476"/>
      <c r="G184" s="476"/>
    </row>
    <row r="185" spans="1:8" ht="15.75">
      <c r="A185" s="456"/>
      <c r="B185" s="476"/>
      <c r="C185" s="489"/>
      <c r="D185" s="476"/>
      <c r="E185" s="476"/>
      <c r="F185" s="476"/>
      <c r="G185" s="476"/>
    </row>
    <row r="186" spans="1:8" ht="15.75">
      <c r="A186" s="490"/>
      <c r="B186" s="476"/>
      <c r="C186" s="489"/>
      <c r="D186" s="476"/>
      <c r="E186" s="476"/>
      <c r="F186" s="476"/>
      <c r="G186" s="476"/>
    </row>
    <row r="187" spans="1:8" ht="15.75">
      <c r="A187" s="490"/>
      <c r="B187" s="476"/>
      <c r="C187" s="489"/>
      <c r="D187" s="476"/>
      <c r="E187" s="476"/>
      <c r="F187" s="476"/>
      <c r="G187" s="476"/>
    </row>
    <row r="188" spans="1:8" ht="15.75">
      <c r="A188" s="490"/>
      <c r="B188" s="476"/>
      <c r="C188" s="489"/>
      <c r="D188" s="476"/>
      <c r="E188" s="476"/>
      <c r="F188" s="476"/>
      <c r="G188" s="476"/>
    </row>
    <row r="189" spans="1:8" ht="15.75">
      <c r="A189" s="490"/>
      <c r="B189" s="476"/>
      <c r="C189" s="489"/>
      <c r="D189" s="476"/>
      <c r="E189" s="476"/>
      <c r="F189" s="476"/>
      <c r="G189" s="476"/>
    </row>
    <row r="190" spans="1:8" ht="15.75">
      <c r="A190" s="490"/>
      <c r="B190" s="476"/>
      <c r="C190" s="489"/>
      <c r="D190" s="476"/>
      <c r="E190" s="476"/>
      <c r="F190" s="476"/>
      <c r="G190" s="476"/>
    </row>
    <row r="191" spans="1:8" ht="15.75">
      <c r="A191" s="490"/>
      <c r="B191" s="476"/>
      <c r="C191" s="489"/>
      <c r="D191" s="476"/>
      <c r="E191" s="476"/>
      <c r="F191" s="476"/>
      <c r="G191" s="476"/>
    </row>
    <row r="192" spans="1:8" ht="15.75">
      <c r="A192" s="490"/>
      <c r="B192" s="476"/>
      <c r="C192" s="489"/>
      <c r="D192" s="476"/>
      <c r="E192" s="476"/>
      <c r="F192" s="476"/>
      <c r="G192" s="476"/>
    </row>
    <row r="193" spans="1:7" ht="15.75">
      <c r="A193" s="490"/>
      <c r="B193" s="476"/>
      <c r="C193" s="489"/>
      <c r="D193" s="476"/>
      <c r="E193" s="476"/>
      <c r="F193" s="476"/>
      <c r="G193" s="476"/>
    </row>
    <row r="194" spans="1:7" ht="15.75">
      <c r="A194" s="476"/>
      <c r="B194" s="466"/>
      <c r="C194" s="491"/>
      <c r="D194" s="476"/>
      <c r="E194" s="476"/>
      <c r="F194" s="476"/>
      <c r="G194" s="476"/>
    </row>
    <row r="195" spans="1:7" ht="15.75">
      <c r="A195" s="476"/>
      <c r="B195" s="459"/>
      <c r="C195" s="492"/>
      <c r="D195" s="476"/>
      <c r="E195" s="476"/>
      <c r="F195" s="476"/>
      <c r="G195" s="476"/>
    </row>
    <row r="196" spans="1:7" ht="15.75">
      <c r="A196" s="490"/>
      <c r="B196" s="476"/>
      <c r="C196" s="489"/>
      <c r="D196" s="476"/>
      <c r="E196" s="476"/>
      <c r="F196" s="476"/>
      <c r="G196" s="476"/>
    </row>
  </sheetData>
  <printOptions horizontalCentered="1"/>
  <pageMargins left="0.25" right="0.23622047244094491" top="0.15748031496062992" bottom="0.15748031496062992"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dimension ref="B1:I68"/>
  <sheetViews>
    <sheetView topLeftCell="A47" workbookViewId="0">
      <selection activeCell="I14" sqref="I14"/>
    </sheetView>
  </sheetViews>
  <sheetFormatPr baseColWidth="10" defaultRowHeight="15"/>
  <cols>
    <col min="1" max="1" width="3.85546875" style="248" customWidth="1"/>
    <col min="2" max="2" width="65.42578125" style="248" customWidth="1"/>
    <col min="3" max="3" width="17.7109375" style="248" bestFit="1" customWidth="1"/>
    <col min="4" max="4" width="14" style="248" bestFit="1" customWidth="1"/>
    <col min="5" max="6" width="15.5703125" style="248" bestFit="1" customWidth="1"/>
    <col min="7" max="16384" width="11.42578125" style="248"/>
  </cols>
  <sheetData>
    <row r="1" spans="2:5" s="209" customFormat="1">
      <c r="B1" s="541" t="s">
        <v>27</v>
      </c>
      <c r="C1" s="541"/>
      <c r="D1" s="541"/>
    </row>
    <row r="2" spans="2:5" s="210" customFormat="1" ht="15.75">
      <c r="B2" s="542" t="s">
        <v>13</v>
      </c>
      <c r="C2" s="542"/>
      <c r="D2" s="542"/>
    </row>
    <row r="3" spans="2:5" s="210" customFormat="1" ht="15.75">
      <c r="B3" s="542" t="s">
        <v>370</v>
      </c>
      <c r="C3" s="542"/>
      <c r="D3" s="542"/>
    </row>
    <row r="4" spans="2:5" s="210" customFormat="1" ht="15.75">
      <c r="B4" s="542" t="s">
        <v>416</v>
      </c>
      <c r="C4" s="542"/>
      <c r="D4" s="542"/>
    </row>
    <row r="5" spans="2:5" s="211" customFormat="1" ht="15.75" thickBot="1">
      <c r="B5" s="550" t="s">
        <v>417</v>
      </c>
      <c r="C5" s="550"/>
      <c r="D5" s="550"/>
    </row>
    <row r="6" spans="2:5" s="19" customFormat="1">
      <c r="B6" s="212"/>
      <c r="C6" s="213" t="s">
        <v>418</v>
      </c>
      <c r="D6" s="214" t="s">
        <v>419</v>
      </c>
    </row>
    <row r="7" spans="2:5" s="19" customFormat="1" ht="16.5">
      <c r="B7" s="215"/>
      <c r="C7" s="552" t="s">
        <v>420</v>
      </c>
      <c r="D7" s="553"/>
    </row>
    <row r="8" spans="2:5" s="19" customFormat="1">
      <c r="B8" s="216" t="s">
        <v>421</v>
      </c>
      <c r="C8" s="217">
        <f>SUM(C9)</f>
        <v>9812673</v>
      </c>
      <c r="D8" s="218">
        <f>SUM(D9,D19)</f>
        <v>345827070</v>
      </c>
      <c r="E8" s="219"/>
    </row>
    <row r="9" spans="2:5" s="19" customFormat="1" ht="14.25">
      <c r="B9" s="220" t="s">
        <v>377</v>
      </c>
      <c r="C9" s="221">
        <f>SUM(C11:C12:C15)</f>
        <v>9812673</v>
      </c>
      <c r="D9" s="222">
        <f>SUM(D11:D15)</f>
        <v>210094967</v>
      </c>
    </row>
    <row r="10" spans="2:5" s="19" customFormat="1" ht="14.25">
      <c r="B10" s="220"/>
      <c r="C10" s="221"/>
      <c r="D10" s="222"/>
    </row>
    <row r="11" spans="2:5" s="19" customFormat="1" ht="14.25">
      <c r="B11" s="223" t="s">
        <v>422</v>
      </c>
      <c r="C11" s="224"/>
      <c r="D11" s="225">
        <v>175363532</v>
      </c>
    </row>
    <row r="12" spans="2:5" s="19" customFormat="1" ht="14.25">
      <c r="B12" s="223" t="s">
        <v>423</v>
      </c>
      <c r="C12" s="224"/>
      <c r="D12" s="225">
        <v>34731435</v>
      </c>
    </row>
    <row r="13" spans="2:5" s="19" customFormat="1" ht="14.25">
      <c r="B13" s="223" t="s">
        <v>424</v>
      </c>
      <c r="C13" s="224"/>
      <c r="D13" s="225"/>
    </row>
    <row r="14" spans="2:5" s="19" customFormat="1" ht="14.25">
      <c r="B14" s="223" t="s">
        <v>425</v>
      </c>
      <c r="C14" s="224"/>
      <c r="D14" s="225"/>
    </row>
    <row r="15" spans="2:5" s="19" customFormat="1" ht="14.25">
      <c r="B15" s="223" t="s">
        <v>426</v>
      </c>
      <c r="C15" s="224">
        <v>9812673</v>
      </c>
      <c r="D15" s="225"/>
    </row>
    <row r="16" spans="2:5" s="19" customFormat="1" ht="14.25">
      <c r="B16" s="223" t="s">
        <v>427</v>
      </c>
      <c r="C16" s="224"/>
      <c r="D16" s="225"/>
    </row>
    <row r="17" spans="2:6" s="19" customFormat="1" ht="14.25">
      <c r="B17" s="223" t="s">
        <v>428</v>
      </c>
      <c r="C17" s="224"/>
      <c r="D17" s="225"/>
    </row>
    <row r="18" spans="2:6" s="19" customFormat="1">
      <c r="B18" s="216"/>
      <c r="C18" s="224"/>
      <c r="D18" s="225"/>
    </row>
    <row r="19" spans="2:6" s="19" customFormat="1" ht="14.25">
      <c r="B19" s="220" t="s">
        <v>387</v>
      </c>
      <c r="C19" s="226"/>
      <c r="D19" s="227">
        <f>SUM(D22:D23)</f>
        <v>135732103</v>
      </c>
    </row>
    <row r="20" spans="2:6" s="19" customFormat="1" ht="14.25">
      <c r="B20" s="223" t="s">
        <v>429</v>
      </c>
      <c r="C20" s="224"/>
      <c r="D20" s="225"/>
    </row>
    <row r="21" spans="2:6" s="19" customFormat="1" ht="14.25">
      <c r="B21" s="223" t="s">
        <v>430</v>
      </c>
      <c r="C21" s="224"/>
      <c r="D21" s="225"/>
    </row>
    <row r="22" spans="2:6" s="19" customFormat="1" ht="14.25">
      <c r="B22" s="223" t="s">
        <v>389</v>
      </c>
      <c r="C22" s="224"/>
      <c r="D22" s="225">
        <v>94349044</v>
      </c>
    </row>
    <row r="23" spans="2:6" s="19" customFormat="1" ht="14.25">
      <c r="B23" s="223" t="s">
        <v>391</v>
      </c>
      <c r="C23" s="224"/>
      <c r="D23" s="225">
        <v>41383059</v>
      </c>
    </row>
    <row r="24" spans="2:6" s="19" customFormat="1" ht="14.25" hidden="1">
      <c r="B24" s="223" t="s">
        <v>431</v>
      </c>
      <c r="C24" s="224"/>
      <c r="D24" s="225"/>
    </row>
    <row r="25" spans="2:6" s="19" customFormat="1" ht="14.25" hidden="1">
      <c r="B25" s="223" t="s">
        <v>432</v>
      </c>
      <c r="C25" s="224"/>
      <c r="D25" s="225"/>
    </row>
    <row r="26" spans="2:6" s="19" customFormat="1" ht="14.25" hidden="1">
      <c r="B26" s="223" t="s">
        <v>433</v>
      </c>
      <c r="C26" s="224"/>
      <c r="D26" s="225"/>
    </row>
    <row r="27" spans="2:6" s="19" customFormat="1" ht="14.25" hidden="1">
      <c r="B27" s="223" t="s">
        <v>434</v>
      </c>
      <c r="C27" s="224"/>
      <c r="D27" s="225"/>
    </row>
    <row r="28" spans="2:6" s="19" customFormat="1" ht="14.25" hidden="1">
      <c r="B28" s="223" t="s">
        <v>435</v>
      </c>
      <c r="C28" s="224"/>
      <c r="D28" s="225"/>
    </row>
    <row r="29" spans="2:6" s="19" customFormat="1">
      <c r="B29" s="228"/>
      <c r="C29" s="229"/>
      <c r="D29" s="230"/>
      <c r="F29" s="219"/>
    </row>
    <row r="30" spans="2:6" s="19" customFormat="1" ht="16.5">
      <c r="B30" s="228"/>
      <c r="C30" s="552" t="s">
        <v>436</v>
      </c>
      <c r="D30" s="553"/>
      <c r="F30" s="219"/>
    </row>
    <row r="31" spans="2:6" s="19" customFormat="1">
      <c r="B31" s="216" t="s">
        <v>437</v>
      </c>
      <c r="C31" s="217">
        <f>SUM(C32)</f>
        <v>138521512</v>
      </c>
      <c r="D31" s="218">
        <f>SUM(D32)</f>
        <v>0</v>
      </c>
    </row>
    <row r="32" spans="2:6" s="19" customFormat="1" ht="14.25">
      <c r="B32" s="220" t="s">
        <v>378</v>
      </c>
      <c r="C32" s="221">
        <f>SUM(C33)</f>
        <v>138521512</v>
      </c>
      <c r="D32" s="222">
        <f>SUM(D33)</f>
        <v>0</v>
      </c>
    </row>
    <row r="33" spans="2:4" s="19" customFormat="1" ht="14.25">
      <c r="B33" s="223" t="s">
        <v>438</v>
      </c>
      <c r="C33" s="231">
        <v>138521512</v>
      </c>
      <c r="D33" s="232"/>
    </row>
    <row r="34" spans="2:4" s="19" customFormat="1" ht="14.25">
      <c r="B34" s="223" t="s">
        <v>439</v>
      </c>
      <c r="C34" s="233"/>
      <c r="D34" s="234"/>
    </row>
    <row r="35" spans="2:4" s="19" customFormat="1" ht="14.25" hidden="1">
      <c r="B35" s="223" t="s">
        <v>440</v>
      </c>
      <c r="C35" s="233"/>
      <c r="D35" s="234"/>
    </row>
    <row r="36" spans="2:4" s="19" customFormat="1" ht="14.25" hidden="1">
      <c r="B36" s="223" t="s">
        <v>441</v>
      </c>
      <c r="C36" s="233"/>
      <c r="D36" s="234"/>
    </row>
    <row r="37" spans="2:4" s="19" customFormat="1" ht="14.25" hidden="1">
      <c r="B37" s="223" t="s">
        <v>442</v>
      </c>
      <c r="C37" s="233"/>
      <c r="D37" s="234"/>
    </row>
    <row r="38" spans="2:4" s="19" customFormat="1" ht="14.25" hidden="1">
      <c r="B38" s="223" t="s">
        <v>443</v>
      </c>
      <c r="C38" s="233"/>
      <c r="D38" s="234"/>
    </row>
    <row r="39" spans="2:4" s="19" customFormat="1" ht="14.25" hidden="1">
      <c r="B39" s="223" t="s">
        <v>444</v>
      </c>
      <c r="C39" s="233"/>
      <c r="D39" s="234"/>
    </row>
    <row r="40" spans="2:4" s="19" customFormat="1" ht="14.25" hidden="1">
      <c r="B40" s="223" t="s">
        <v>445</v>
      </c>
      <c r="C40" s="233"/>
      <c r="D40" s="234"/>
    </row>
    <row r="41" spans="2:4" s="19" customFormat="1">
      <c r="B41" s="216"/>
      <c r="C41" s="235"/>
      <c r="D41" s="236"/>
    </row>
    <row r="42" spans="2:4" s="19" customFormat="1" ht="14.25">
      <c r="B42" s="220" t="s">
        <v>446</v>
      </c>
      <c r="C42" s="237"/>
      <c r="D42" s="238"/>
    </row>
    <row r="43" spans="2:4" s="19" customFormat="1">
      <c r="B43" s="223" t="s">
        <v>447</v>
      </c>
      <c r="C43" s="235"/>
      <c r="D43" s="236"/>
    </row>
    <row r="44" spans="2:4" s="19" customFormat="1">
      <c r="B44" s="223" t="s">
        <v>448</v>
      </c>
      <c r="C44" s="235"/>
      <c r="D44" s="236"/>
    </row>
    <row r="45" spans="2:4" s="19" customFormat="1">
      <c r="B45" s="223" t="s">
        <v>449</v>
      </c>
      <c r="C45" s="235"/>
      <c r="D45" s="236"/>
    </row>
    <row r="46" spans="2:4" s="19" customFormat="1">
      <c r="B46" s="223" t="s">
        <v>450</v>
      </c>
      <c r="C46" s="235"/>
      <c r="D46" s="236"/>
    </row>
    <row r="47" spans="2:4" s="19" customFormat="1">
      <c r="B47" s="223" t="s">
        <v>451</v>
      </c>
      <c r="C47" s="235"/>
      <c r="D47" s="236"/>
    </row>
    <row r="48" spans="2:4" s="19" customFormat="1">
      <c r="B48" s="223" t="s">
        <v>452</v>
      </c>
      <c r="C48" s="235"/>
      <c r="D48" s="236"/>
    </row>
    <row r="49" spans="2:8" s="19" customFormat="1" ht="16.5">
      <c r="B49" s="223"/>
      <c r="C49" s="552"/>
      <c r="D49" s="553"/>
    </row>
    <row r="50" spans="2:8" s="19" customFormat="1" ht="16.5">
      <c r="B50" s="216" t="s">
        <v>453</v>
      </c>
      <c r="C50" s="239">
        <f>SUM(C56)</f>
        <v>580641646</v>
      </c>
      <c r="D50" s="218">
        <f>SUM(D51,D56)</f>
        <v>778134532</v>
      </c>
      <c r="E50" s="219"/>
    </row>
    <row r="51" spans="2:8" s="19" customFormat="1" ht="14.25">
      <c r="B51" s="220" t="s">
        <v>454</v>
      </c>
      <c r="C51" s="237"/>
      <c r="D51" s="240">
        <f>SUM(D52)</f>
        <v>778134532</v>
      </c>
    </row>
    <row r="52" spans="2:8" s="19" customFormat="1" ht="14.25">
      <c r="B52" s="223" t="s">
        <v>386</v>
      </c>
      <c r="C52" s="241"/>
      <c r="D52" s="242">
        <v>778134532</v>
      </c>
    </row>
    <row r="53" spans="2:8" s="19" customFormat="1" ht="14.25">
      <c r="B53" s="223" t="s">
        <v>455</v>
      </c>
      <c r="C53" s="241"/>
      <c r="D53" s="242"/>
    </row>
    <row r="54" spans="2:8" s="19" customFormat="1" ht="14.25">
      <c r="B54" s="223" t="s">
        <v>456</v>
      </c>
      <c r="C54" s="241"/>
      <c r="D54" s="242"/>
    </row>
    <row r="55" spans="2:8" s="19" customFormat="1" ht="14.25">
      <c r="B55" s="220"/>
      <c r="C55" s="226"/>
      <c r="D55" s="227"/>
    </row>
    <row r="56" spans="2:8" s="19" customFormat="1" ht="14.25">
      <c r="B56" s="220" t="s">
        <v>457</v>
      </c>
      <c r="C56" s="226">
        <f>SUM(C57:C61)</f>
        <v>580641646</v>
      </c>
      <c r="D56" s="227">
        <f>SUM(D57:D61)</f>
        <v>0</v>
      </c>
    </row>
    <row r="57" spans="2:8" s="19" customFormat="1" ht="14.25">
      <c r="B57" s="223" t="s">
        <v>458</v>
      </c>
      <c r="C57" s="241">
        <v>49320391</v>
      </c>
      <c r="D57" s="242"/>
    </row>
    <row r="58" spans="2:8" s="19" customFormat="1" ht="14.25">
      <c r="B58" s="223" t="s">
        <v>390</v>
      </c>
      <c r="C58" s="241">
        <f>482793042-(-9536464)</f>
        <v>492329506</v>
      </c>
      <c r="D58" s="242"/>
    </row>
    <row r="59" spans="2:8" s="19" customFormat="1" ht="14.25">
      <c r="B59" s="223" t="s">
        <v>459</v>
      </c>
      <c r="C59" s="241"/>
      <c r="D59" s="242"/>
    </row>
    <row r="60" spans="2:8" s="19" customFormat="1" ht="14.25">
      <c r="B60" s="223" t="s">
        <v>460</v>
      </c>
      <c r="C60" s="241"/>
      <c r="D60" s="242"/>
    </row>
    <row r="61" spans="2:8" s="19" customFormat="1" ht="14.25">
      <c r="B61" s="223" t="s">
        <v>392</v>
      </c>
      <c r="C61" s="243">
        <f>13872127-(-25119622)</f>
        <v>38991749</v>
      </c>
      <c r="D61" s="244"/>
    </row>
    <row r="62" spans="2:8" s="19" customFormat="1" thickBot="1">
      <c r="B62" s="245"/>
      <c r="C62" s="246"/>
      <c r="D62" s="247"/>
      <c r="F62" s="219"/>
    </row>
    <row r="64" spans="2:8" customFormat="1">
      <c r="D64" s="204"/>
      <c r="E64" s="204"/>
      <c r="G64" s="204"/>
      <c r="H64" s="204"/>
    </row>
    <row r="65" spans="4:9" customFormat="1">
      <c r="D65" s="204"/>
      <c r="E65" s="204"/>
      <c r="G65" s="204"/>
      <c r="H65" s="204"/>
    </row>
    <row r="66" spans="4:9" customFormat="1">
      <c r="D66" s="204"/>
      <c r="E66" s="204"/>
      <c r="G66" s="204"/>
      <c r="H66" s="204"/>
    </row>
    <row r="67" spans="4:9" customFormat="1">
      <c r="D67" s="204"/>
      <c r="E67" s="204"/>
      <c r="G67" s="204"/>
      <c r="H67" s="204"/>
      <c r="I67" s="205"/>
    </row>
    <row r="68" spans="4:9" customFormat="1">
      <c r="D68" s="204"/>
      <c r="E68" s="204"/>
      <c r="G68" s="204"/>
      <c r="H68" s="204"/>
    </row>
  </sheetData>
  <mergeCells count="8">
    <mergeCell ref="C30:D30"/>
    <mergeCell ref="C49:D49"/>
    <mergeCell ref="B1:D1"/>
    <mergeCell ref="B2:D2"/>
    <mergeCell ref="B3:D3"/>
    <mergeCell ref="B4:D4"/>
    <mergeCell ref="B5:D5"/>
    <mergeCell ref="C7:D7"/>
  </mergeCells>
  <printOptions horizontalCentered="1"/>
  <pageMargins left="0.23622047244094491" right="0.23622047244094491" top="0.43307086614173229" bottom="0.51181102362204722" header="0.23622047244094491" footer="0.23622047244094491"/>
  <pageSetup scale="85" orientation="portrait" r:id="rId1"/>
  <drawing r:id="rId2"/>
</worksheet>
</file>

<file path=xl/worksheets/sheet7.xml><?xml version="1.0" encoding="utf-8"?>
<worksheet xmlns="http://schemas.openxmlformats.org/spreadsheetml/2006/main" xmlns:r="http://schemas.openxmlformats.org/officeDocument/2006/relationships">
  <dimension ref="A1:Q44"/>
  <sheetViews>
    <sheetView topLeftCell="A22" zoomScale="95" zoomScaleNormal="95" workbookViewId="0">
      <selection activeCell="I14" sqref="I14"/>
    </sheetView>
  </sheetViews>
  <sheetFormatPr baseColWidth="10" defaultRowHeight="14.25"/>
  <cols>
    <col min="1" max="1" width="1.42578125" style="273" customWidth="1"/>
    <col min="2" max="2" width="44.28515625" style="273" bestFit="1" customWidth="1"/>
    <col min="3" max="5" width="16.5703125" style="273" bestFit="1" customWidth="1"/>
    <col min="6" max="6" width="14.85546875" style="273" bestFit="1" customWidth="1"/>
    <col min="7" max="7" width="13.85546875" style="273" bestFit="1" customWidth="1"/>
    <col min="8" max="8" width="11.42578125" style="273"/>
    <col min="9" max="10" width="15.85546875" style="273" bestFit="1" customWidth="1"/>
    <col min="11" max="16384" width="11.42578125" style="273"/>
  </cols>
  <sheetData>
    <row r="1" spans="1:17" s="265" customFormat="1" ht="15">
      <c r="A1" s="555" t="s">
        <v>27</v>
      </c>
      <c r="B1" s="555"/>
      <c r="C1" s="555"/>
      <c r="D1" s="555"/>
      <c r="E1" s="555"/>
      <c r="F1" s="555"/>
      <c r="G1" s="555"/>
    </row>
    <row r="2" spans="1:17" s="94" customFormat="1" ht="15.75">
      <c r="A2" s="555" t="s">
        <v>14</v>
      </c>
      <c r="B2" s="555"/>
      <c r="C2" s="555"/>
      <c r="D2" s="555"/>
      <c r="E2" s="555"/>
      <c r="F2" s="555"/>
      <c r="G2" s="555"/>
    </row>
    <row r="3" spans="1:17" s="94" customFormat="1" ht="15.75">
      <c r="A3" s="555" t="s">
        <v>370</v>
      </c>
      <c r="B3" s="555"/>
      <c r="C3" s="555"/>
      <c r="D3" s="555"/>
      <c r="E3" s="555"/>
      <c r="F3" s="555"/>
      <c r="G3" s="555"/>
    </row>
    <row r="4" spans="1:17" s="94" customFormat="1" ht="15.75">
      <c r="A4" s="555" t="s">
        <v>416</v>
      </c>
      <c r="B4" s="555"/>
      <c r="C4" s="555"/>
      <c r="D4" s="555"/>
      <c r="E4" s="555"/>
      <c r="F4" s="555"/>
      <c r="G4" s="555"/>
    </row>
    <row r="5" spans="1:17" s="266" customFormat="1" ht="15.75" thickBot="1">
      <c r="A5" s="556" t="s">
        <v>417</v>
      </c>
      <c r="B5" s="556"/>
      <c r="C5" s="556"/>
      <c r="D5" s="556"/>
      <c r="E5" s="556"/>
      <c r="F5" s="556"/>
      <c r="G5" s="556"/>
    </row>
    <row r="6" spans="1:17" s="268" customFormat="1" ht="45.75" thickBot="1">
      <c r="A6" s="554" t="s">
        <v>11</v>
      </c>
      <c r="B6" s="554"/>
      <c r="C6" s="267" t="s">
        <v>472</v>
      </c>
      <c r="D6" s="267" t="s">
        <v>473</v>
      </c>
      <c r="E6" s="267" t="s">
        <v>474</v>
      </c>
      <c r="F6" s="267" t="s">
        <v>475</v>
      </c>
      <c r="G6" s="267" t="s">
        <v>476</v>
      </c>
    </row>
    <row r="7" spans="1:17" ht="20.100000000000001" customHeight="1">
      <c r="A7" s="269" t="s">
        <v>373</v>
      </c>
      <c r="B7" s="270"/>
      <c r="C7" s="271"/>
      <c r="D7" s="272"/>
      <c r="E7" s="271"/>
      <c r="F7" s="272"/>
      <c r="G7" s="271"/>
    </row>
    <row r="8" spans="1:17" ht="20.100000000000001" customHeight="1">
      <c r="A8" s="274"/>
      <c r="B8" s="275" t="s">
        <v>377</v>
      </c>
      <c r="C8" s="276"/>
      <c r="D8" s="272"/>
      <c r="E8" s="276"/>
      <c r="F8" s="272"/>
      <c r="G8" s="276"/>
    </row>
    <row r="9" spans="1:17" ht="20.100000000000001" customHeight="1">
      <c r="A9" s="277"/>
      <c r="B9" s="278" t="s">
        <v>422</v>
      </c>
      <c r="C9" s="279">
        <v>501456896</v>
      </c>
      <c r="D9" s="280">
        <v>4372118141.3400002</v>
      </c>
      <c r="E9" s="279">
        <v>4196754609.6599998</v>
      </c>
      <c r="F9" s="280">
        <f>+C9+D9-E9</f>
        <v>676820427.68000031</v>
      </c>
      <c r="G9" s="279">
        <f>+F9-C9</f>
        <v>175363531.68000031</v>
      </c>
      <c r="I9" s="21"/>
      <c r="K9" s="281"/>
      <c r="L9" s="281"/>
      <c r="M9" s="281"/>
      <c r="N9" s="281"/>
      <c r="O9" s="281"/>
      <c r="P9" s="281"/>
      <c r="Q9" s="281"/>
    </row>
    <row r="10" spans="1:17" ht="20.100000000000001" customHeight="1">
      <c r="A10" s="277"/>
      <c r="B10" s="278" t="s">
        <v>423</v>
      </c>
      <c r="C10" s="282"/>
      <c r="E10" s="282"/>
      <c r="G10" s="282"/>
      <c r="I10" s="283"/>
      <c r="J10" s="283"/>
      <c r="K10" s="283"/>
      <c r="L10" s="281"/>
      <c r="M10" s="281"/>
      <c r="N10" s="281"/>
      <c r="O10" s="281"/>
      <c r="P10" s="281"/>
      <c r="Q10" s="281"/>
    </row>
    <row r="11" spans="1:17" ht="20.100000000000001" customHeight="1">
      <c r="A11" s="277"/>
      <c r="B11" s="278" t="s">
        <v>424</v>
      </c>
      <c r="C11" s="279">
        <v>29629779</v>
      </c>
      <c r="D11" s="280">
        <v>253456056</v>
      </c>
      <c r="E11" s="279">
        <v>218724621</v>
      </c>
      <c r="F11" s="284">
        <f>+C11+D11-E11</f>
        <v>64361214</v>
      </c>
      <c r="G11" s="279">
        <f>+F11-C11</f>
        <v>34731435</v>
      </c>
      <c r="I11" s="283"/>
      <c r="J11" s="283"/>
      <c r="K11" s="283"/>
      <c r="L11" s="281"/>
      <c r="M11" s="281"/>
      <c r="N11" s="281"/>
      <c r="O11" s="281"/>
      <c r="P11" s="281"/>
      <c r="Q11" s="281"/>
    </row>
    <row r="12" spans="1:17" ht="20.100000000000001" customHeight="1">
      <c r="A12" s="277"/>
      <c r="B12" s="278" t="s">
        <v>477</v>
      </c>
      <c r="C12" s="279"/>
      <c r="D12" s="280"/>
      <c r="E12" s="279"/>
      <c r="F12" s="280"/>
      <c r="G12" s="279"/>
      <c r="I12" s="283"/>
      <c r="J12" s="283"/>
      <c r="K12" s="283"/>
      <c r="L12" s="281"/>
      <c r="M12" s="281"/>
      <c r="N12" s="281"/>
      <c r="O12" s="281"/>
      <c r="P12" s="281"/>
      <c r="Q12" s="281"/>
    </row>
    <row r="13" spans="1:17" ht="20.100000000000001" customHeight="1">
      <c r="A13" s="277"/>
      <c r="B13" s="278" t="s">
        <v>426</v>
      </c>
      <c r="C13" s="279">
        <v>116598484</v>
      </c>
      <c r="D13" s="280">
        <v>277095395.72000003</v>
      </c>
      <c r="E13" s="279">
        <v>286908069.26999998</v>
      </c>
      <c r="F13" s="280">
        <f t="shared" ref="F13:F20" si="0">+C13+D13-E13</f>
        <v>106785810.45000005</v>
      </c>
      <c r="G13" s="279">
        <f>+F13-C13</f>
        <v>-9812673.5499999523</v>
      </c>
      <c r="I13" s="283"/>
      <c r="J13" s="283"/>
      <c r="K13" s="283"/>
      <c r="L13" s="281"/>
      <c r="M13" s="281"/>
      <c r="N13" s="281"/>
      <c r="O13" s="281"/>
      <c r="P13" s="281"/>
      <c r="Q13" s="281"/>
    </row>
    <row r="14" spans="1:17" ht="20.100000000000001" customHeight="1">
      <c r="A14" s="277"/>
      <c r="B14" s="278" t="s">
        <v>427</v>
      </c>
      <c r="C14" s="279"/>
      <c r="D14" s="280"/>
      <c r="E14" s="279"/>
      <c r="F14" s="280"/>
      <c r="G14" s="279"/>
      <c r="I14" s="283"/>
      <c r="J14" s="283"/>
      <c r="K14" s="283"/>
      <c r="L14" s="281"/>
      <c r="M14" s="281"/>
      <c r="N14" s="281"/>
      <c r="O14" s="281"/>
      <c r="P14" s="281"/>
      <c r="Q14" s="281"/>
    </row>
    <row r="15" spans="1:17" ht="20.100000000000001" customHeight="1">
      <c r="A15" s="277"/>
      <c r="B15" s="278" t="s">
        <v>428</v>
      </c>
      <c r="C15" s="279"/>
      <c r="D15" s="280"/>
      <c r="E15" s="279"/>
      <c r="F15" s="280"/>
      <c r="G15" s="279"/>
      <c r="I15" s="283"/>
      <c r="J15" s="283"/>
      <c r="K15" s="283"/>
      <c r="L15" s="281"/>
      <c r="M15" s="281"/>
      <c r="N15" s="281"/>
      <c r="O15" s="281"/>
      <c r="P15" s="281"/>
      <c r="Q15" s="281"/>
    </row>
    <row r="16" spans="1:17" ht="20.100000000000001" customHeight="1">
      <c r="A16" s="274"/>
      <c r="B16" s="275" t="s">
        <v>387</v>
      </c>
      <c r="C16" s="285"/>
      <c r="D16" s="286"/>
      <c r="E16" s="285"/>
      <c r="F16" s="280"/>
      <c r="G16" s="279"/>
      <c r="I16" s="281"/>
      <c r="J16" s="287"/>
      <c r="K16" s="281"/>
      <c r="L16" s="281"/>
      <c r="M16" s="281"/>
      <c r="N16" s="281"/>
      <c r="O16" s="281"/>
      <c r="P16" s="281"/>
      <c r="Q16" s="281"/>
    </row>
    <row r="17" spans="1:17" ht="20.100000000000001" customHeight="1">
      <c r="A17" s="277"/>
      <c r="B17" s="278" t="s">
        <v>429</v>
      </c>
      <c r="C17" s="279"/>
      <c r="D17" s="280"/>
      <c r="E17" s="279"/>
      <c r="F17" s="280"/>
      <c r="G17" s="279"/>
      <c r="I17" s="283"/>
      <c r="J17" s="283"/>
      <c r="K17" s="283"/>
      <c r="L17" s="283"/>
      <c r="M17" s="283"/>
      <c r="N17" s="283"/>
      <c r="O17" s="283"/>
      <c r="P17" s="283"/>
      <c r="Q17" s="281"/>
    </row>
    <row r="18" spans="1:17" ht="20.100000000000001" customHeight="1">
      <c r="A18" s="277"/>
      <c r="B18" s="278" t="s">
        <v>430</v>
      </c>
      <c r="C18" s="279"/>
      <c r="D18" s="280"/>
      <c r="E18" s="279"/>
      <c r="F18" s="280"/>
      <c r="G18" s="279"/>
      <c r="I18" s="283"/>
      <c r="J18" s="283"/>
      <c r="K18" s="283"/>
      <c r="L18" s="283"/>
      <c r="M18" s="283"/>
      <c r="N18" s="283"/>
      <c r="O18" s="283"/>
      <c r="P18" s="283"/>
    </row>
    <row r="19" spans="1:17" ht="20.100000000000001" customHeight="1">
      <c r="A19" s="277"/>
      <c r="B19" s="278" t="s">
        <v>389</v>
      </c>
      <c r="C19" s="279">
        <v>1660314199</v>
      </c>
      <c r="D19" s="280">
        <f>66448696.26+27900347.3</f>
        <v>94349043.560000002</v>
      </c>
      <c r="E19" s="279"/>
      <c r="F19" s="280">
        <f>+C19+D19-E19</f>
        <v>1754663242.5599999</v>
      </c>
      <c r="G19" s="279">
        <f>+F19-C19</f>
        <v>94349043.559999943</v>
      </c>
      <c r="I19" s="283"/>
      <c r="J19" s="288"/>
      <c r="K19" s="283"/>
      <c r="L19" s="283"/>
      <c r="M19" s="283"/>
      <c r="N19" s="283"/>
      <c r="O19" s="283"/>
      <c r="P19" s="283"/>
    </row>
    <row r="20" spans="1:17" ht="20.100000000000001" customHeight="1">
      <c r="A20" s="277"/>
      <c r="B20" s="278" t="s">
        <v>391</v>
      </c>
      <c r="C20" s="279">
        <v>1276497102</v>
      </c>
      <c r="D20" s="280">
        <f>17072529.69+24898251.47</f>
        <v>41970781.159999996</v>
      </c>
      <c r="E20" s="279">
        <v>587721.88</v>
      </c>
      <c r="F20" s="280">
        <f t="shared" si="0"/>
        <v>1317880161.28</v>
      </c>
      <c r="G20" s="279">
        <f t="shared" ref="G20" si="1">+F20-C20</f>
        <v>41383059.279999971</v>
      </c>
      <c r="I20" s="283"/>
      <c r="J20" s="283"/>
      <c r="K20" s="283"/>
      <c r="L20" s="283"/>
      <c r="M20" s="283"/>
      <c r="N20" s="283"/>
      <c r="O20" s="283"/>
      <c r="P20" s="283"/>
    </row>
    <row r="21" spans="1:17" ht="20.100000000000001" customHeight="1">
      <c r="A21" s="277"/>
      <c r="B21" s="278" t="s">
        <v>431</v>
      </c>
      <c r="C21" s="279"/>
      <c r="D21" s="280"/>
      <c r="E21" s="279"/>
      <c r="F21" s="280"/>
      <c r="G21" s="279"/>
      <c r="I21" s="289"/>
      <c r="J21" s="289"/>
      <c r="K21" s="289"/>
      <c r="L21" s="289"/>
      <c r="M21" s="289"/>
      <c r="N21" s="289"/>
      <c r="O21" s="289"/>
      <c r="P21" s="289"/>
    </row>
    <row r="22" spans="1:17" ht="20.100000000000001" customHeight="1">
      <c r="A22" s="277"/>
      <c r="B22" s="278" t="s">
        <v>432</v>
      </c>
      <c r="C22" s="279"/>
      <c r="D22" s="280"/>
      <c r="E22" s="279"/>
      <c r="F22" s="280"/>
      <c r="G22" s="279"/>
      <c r="I22" s="289"/>
      <c r="J22" s="289"/>
      <c r="K22" s="289"/>
      <c r="L22" s="289"/>
      <c r="M22" s="289"/>
      <c r="N22" s="289"/>
      <c r="O22" s="289"/>
      <c r="P22" s="289"/>
    </row>
    <row r="23" spans="1:17" ht="20.100000000000001" customHeight="1">
      <c r="A23" s="277"/>
      <c r="B23" s="278" t="s">
        <v>433</v>
      </c>
      <c r="C23" s="279"/>
      <c r="D23" s="280"/>
      <c r="E23" s="279"/>
      <c r="F23" s="280"/>
      <c r="G23" s="279"/>
      <c r="I23" s="289"/>
      <c r="J23" s="289"/>
      <c r="K23" s="289"/>
      <c r="L23" s="289"/>
      <c r="M23" s="289"/>
      <c r="N23" s="289"/>
      <c r="O23" s="289"/>
      <c r="P23" s="289"/>
    </row>
    <row r="24" spans="1:17" ht="20.100000000000001" customHeight="1">
      <c r="A24" s="277"/>
      <c r="B24" s="278" t="s">
        <v>434</v>
      </c>
      <c r="C24" s="279"/>
      <c r="D24" s="280"/>
      <c r="E24" s="279"/>
      <c r="F24" s="280"/>
      <c r="G24" s="279"/>
      <c r="I24" s="289"/>
      <c r="J24" s="289"/>
      <c r="K24" s="289"/>
      <c r="L24" s="289"/>
      <c r="M24" s="289"/>
      <c r="N24" s="289"/>
      <c r="O24" s="289"/>
      <c r="P24" s="289"/>
    </row>
    <row r="25" spans="1:17" ht="20.100000000000001" customHeight="1" thickBot="1">
      <c r="A25" s="290"/>
      <c r="B25" s="291" t="s">
        <v>435</v>
      </c>
      <c r="C25" s="292"/>
      <c r="D25" s="293"/>
      <c r="E25" s="292"/>
      <c r="F25" s="293"/>
      <c r="G25" s="292"/>
      <c r="I25" s="289"/>
      <c r="J25" s="289"/>
      <c r="K25" s="289"/>
      <c r="L25" s="289"/>
      <c r="M25" s="289"/>
      <c r="N25" s="289"/>
      <c r="O25" s="289"/>
      <c r="P25" s="289"/>
    </row>
    <row r="26" spans="1:17">
      <c r="I26" s="289"/>
      <c r="J26" s="289"/>
      <c r="K26" s="289"/>
      <c r="L26" s="289"/>
      <c r="M26" s="289"/>
      <c r="N26" s="289"/>
      <c r="O26" s="289"/>
      <c r="P26" s="289"/>
    </row>
    <row r="27" spans="1:17" customFormat="1" ht="15">
      <c r="I27" s="252"/>
      <c r="J27" s="252"/>
      <c r="K27" s="252"/>
      <c r="L27" s="252"/>
      <c r="M27" s="252"/>
      <c r="N27" s="252"/>
      <c r="O27" s="252"/>
      <c r="P27" s="252"/>
    </row>
    <row r="28" spans="1:17" customFormat="1" ht="15">
      <c r="I28" s="252"/>
      <c r="J28" s="252"/>
      <c r="K28" s="252"/>
      <c r="L28" s="252"/>
      <c r="M28" s="252"/>
      <c r="N28" s="252"/>
      <c r="O28" s="252"/>
      <c r="P28" s="252"/>
    </row>
    <row r="29" spans="1:17" customFormat="1" ht="15">
      <c r="I29" s="252"/>
      <c r="J29" s="252"/>
      <c r="K29" s="252"/>
      <c r="L29" s="252"/>
      <c r="M29" s="252"/>
      <c r="N29" s="252"/>
      <c r="O29" s="252"/>
      <c r="P29" s="252"/>
    </row>
    <row r="30" spans="1:17" customFormat="1" ht="15">
      <c r="I30" s="252"/>
      <c r="J30" s="252"/>
      <c r="K30" s="252"/>
      <c r="L30" s="252"/>
      <c r="M30" s="252"/>
      <c r="N30" s="252"/>
      <c r="O30" s="252"/>
      <c r="P30" s="252"/>
    </row>
    <row r="31" spans="1:17" customFormat="1" ht="15">
      <c r="I31" s="252"/>
      <c r="J31" s="252"/>
      <c r="K31" s="252"/>
      <c r="L31" s="252"/>
      <c r="M31" s="252"/>
      <c r="N31" s="252"/>
      <c r="O31" s="252"/>
      <c r="P31" s="252"/>
    </row>
    <row r="32" spans="1:17" customFormat="1" ht="15">
      <c r="I32" s="252"/>
      <c r="J32" s="252"/>
      <c r="K32" s="252"/>
      <c r="L32" s="252"/>
      <c r="M32" s="252"/>
      <c r="N32" s="252"/>
      <c r="O32" s="252"/>
      <c r="P32" s="252"/>
    </row>
    <row r="33" spans="3:16" customFormat="1" ht="15">
      <c r="I33" s="252"/>
      <c r="J33" s="252"/>
      <c r="K33" s="252"/>
      <c r="L33" s="252"/>
      <c r="M33" s="252"/>
      <c r="N33" s="252"/>
      <c r="O33" s="252"/>
      <c r="P33" s="252"/>
    </row>
    <row r="36" spans="3:16">
      <c r="C36" s="284"/>
    </row>
    <row r="37" spans="3:16">
      <c r="C37" s="284"/>
    </row>
    <row r="38" spans="3:16">
      <c r="C38" s="284"/>
    </row>
    <row r="39" spans="3:16">
      <c r="C39" s="284"/>
    </row>
    <row r="40" spans="3:16">
      <c r="C40" s="284"/>
    </row>
    <row r="41" spans="3:16">
      <c r="C41" s="294"/>
    </row>
    <row r="42" spans="3:16">
      <c r="C42" s="284"/>
    </row>
    <row r="43" spans="3:16">
      <c r="C43" s="284"/>
    </row>
    <row r="44" spans="3:16">
      <c r="C44" s="295"/>
    </row>
  </sheetData>
  <mergeCells count="6">
    <mergeCell ref="A6:B6"/>
    <mergeCell ref="A1:G1"/>
    <mergeCell ref="A2:G2"/>
    <mergeCell ref="A3:G3"/>
    <mergeCell ref="A4:G4"/>
    <mergeCell ref="A5:G5"/>
  </mergeCells>
  <printOptions horizontalCentered="1"/>
  <pageMargins left="0.25" right="0.23622047244094491" top="0.15748031496062992" bottom="0.15748031496062992" header="0.31496062992125984" footer="0.31496062992125984"/>
  <pageSetup orientation="landscape" r:id="rId1"/>
  <drawing r:id="rId2"/>
</worksheet>
</file>

<file path=xl/worksheets/sheet8.xml><?xml version="1.0" encoding="utf-8"?>
<worksheet xmlns="http://schemas.openxmlformats.org/spreadsheetml/2006/main" xmlns:r="http://schemas.openxmlformats.org/officeDocument/2006/relationships">
  <dimension ref="A1:G47"/>
  <sheetViews>
    <sheetView topLeftCell="A40" workbookViewId="0">
      <selection activeCell="D62" sqref="D62"/>
    </sheetView>
  </sheetViews>
  <sheetFormatPr baseColWidth="10" defaultRowHeight="14.25"/>
  <cols>
    <col min="1" max="1" width="4.42578125" style="1" customWidth="1"/>
    <col min="2" max="2" width="34" style="1" customWidth="1"/>
    <col min="3" max="3" width="15.7109375" style="1" bestFit="1" customWidth="1"/>
    <col min="4" max="4" width="16.28515625" style="1" bestFit="1" customWidth="1"/>
    <col min="5" max="5" width="14.7109375" style="1" bestFit="1" customWidth="1"/>
    <col min="6" max="6" width="13.5703125" style="1" bestFit="1" customWidth="1"/>
    <col min="7" max="7" width="9.28515625" style="1" customWidth="1"/>
    <col min="8" max="16384" width="11.42578125" style="1"/>
  </cols>
  <sheetData>
    <row r="1" spans="1:6" s="265" customFormat="1" ht="15">
      <c r="A1" s="555" t="s">
        <v>27</v>
      </c>
      <c r="B1" s="555"/>
      <c r="C1" s="555"/>
      <c r="D1" s="555"/>
      <c r="E1" s="555"/>
      <c r="F1" s="555"/>
    </row>
    <row r="2" spans="1:6" s="94" customFormat="1" ht="15.75">
      <c r="A2" s="555" t="s">
        <v>15</v>
      </c>
      <c r="B2" s="555"/>
      <c r="C2" s="555"/>
      <c r="D2" s="555"/>
      <c r="E2" s="555"/>
      <c r="F2" s="555"/>
    </row>
    <row r="3" spans="1:6" s="94" customFormat="1" ht="15.75">
      <c r="A3" s="555" t="s">
        <v>370</v>
      </c>
      <c r="B3" s="555"/>
      <c r="C3" s="555"/>
      <c r="D3" s="555"/>
      <c r="E3" s="555"/>
      <c r="F3" s="555"/>
    </row>
    <row r="4" spans="1:6" s="94" customFormat="1" ht="15.75">
      <c r="A4" s="555" t="s">
        <v>416</v>
      </c>
      <c r="B4" s="555"/>
      <c r="C4" s="555"/>
      <c r="D4" s="555"/>
      <c r="E4" s="555"/>
      <c r="F4" s="555"/>
    </row>
    <row r="5" spans="1:6" s="266" customFormat="1" ht="15.75" thickBot="1">
      <c r="A5" s="556" t="s">
        <v>417</v>
      </c>
      <c r="B5" s="556"/>
      <c r="C5" s="556"/>
      <c r="D5" s="556"/>
      <c r="E5" s="556"/>
      <c r="F5" s="556"/>
    </row>
    <row r="6" spans="1:6" s="333" customFormat="1" ht="26.25" thickBot="1">
      <c r="A6" s="557" t="s">
        <v>510</v>
      </c>
      <c r="B6" s="558"/>
      <c r="C6" s="330" t="s">
        <v>511</v>
      </c>
      <c r="D6" s="331" t="s">
        <v>512</v>
      </c>
      <c r="E6" s="332" t="s">
        <v>513</v>
      </c>
      <c r="F6" s="330" t="s">
        <v>514</v>
      </c>
    </row>
    <row r="7" spans="1:6" ht="15.75">
      <c r="A7" s="563"/>
      <c r="B7" s="564"/>
      <c r="C7" s="334"/>
      <c r="D7" s="334"/>
      <c r="E7" s="335"/>
      <c r="F7" s="334"/>
    </row>
    <row r="8" spans="1:6">
      <c r="A8" s="565" t="s">
        <v>515</v>
      </c>
      <c r="B8" s="566"/>
      <c r="C8" s="336"/>
      <c r="D8" s="336"/>
      <c r="E8" s="336"/>
      <c r="F8" s="336"/>
    </row>
    <row r="9" spans="1:6" ht="15">
      <c r="A9" s="567" t="s">
        <v>516</v>
      </c>
      <c r="B9" s="568"/>
      <c r="C9" s="337"/>
      <c r="D9" s="337"/>
      <c r="E9" s="337"/>
      <c r="F9" s="337"/>
    </row>
    <row r="10" spans="1:6" ht="15">
      <c r="A10" s="559" t="s">
        <v>517</v>
      </c>
      <c r="B10" s="560"/>
      <c r="C10" s="337"/>
      <c r="D10" s="337"/>
      <c r="E10" s="337"/>
      <c r="F10" s="337"/>
    </row>
    <row r="11" spans="1:6" ht="15">
      <c r="A11" s="338"/>
      <c r="B11" s="339" t="s">
        <v>518</v>
      </c>
      <c r="C11" s="337"/>
      <c r="D11" s="337"/>
      <c r="E11" s="337"/>
      <c r="F11" s="337"/>
    </row>
    <row r="12" spans="1:6">
      <c r="A12" s="340"/>
      <c r="B12" s="339" t="s">
        <v>519</v>
      </c>
      <c r="C12" s="341"/>
      <c r="D12" s="341"/>
      <c r="E12" s="341"/>
      <c r="F12" s="341"/>
    </row>
    <row r="13" spans="1:6">
      <c r="A13" s="340"/>
      <c r="B13" s="339" t="s">
        <v>520</v>
      </c>
      <c r="C13" s="341"/>
      <c r="D13" s="341"/>
      <c r="E13" s="341"/>
      <c r="F13" s="341"/>
    </row>
    <row r="14" spans="1:6">
      <c r="A14" s="340"/>
      <c r="B14" s="341"/>
      <c r="C14" s="341"/>
      <c r="D14" s="341"/>
      <c r="E14" s="341"/>
      <c r="F14" s="341"/>
    </row>
    <row r="15" spans="1:6" ht="15">
      <c r="A15" s="559" t="s">
        <v>521</v>
      </c>
      <c r="B15" s="560"/>
      <c r="C15" s="337"/>
      <c r="D15" s="337"/>
      <c r="E15" s="337"/>
      <c r="F15" s="337"/>
    </row>
    <row r="16" spans="1:6">
      <c r="A16" s="340"/>
      <c r="B16" s="339" t="s">
        <v>522</v>
      </c>
      <c r="C16" s="341"/>
      <c r="D16" s="341"/>
      <c r="E16" s="341"/>
      <c r="F16" s="341"/>
    </row>
    <row r="17" spans="1:6" ht="15">
      <c r="A17" s="338"/>
      <c r="B17" s="339" t="s">
        <v>523</v>
      </c>
      <c r="C17" s="341"/>
      <c r="D17" s="341"/>
      <c r="E17" s="341"/>
      <c r="F17" s="341"/>
    </row>
    <row r="18" spans="1:6" ht="15">
      <c r="A18" s="338"/>
      <c r="B18" s="339" t="s">
        <v>519</v>
      </c>
      <c r="C18" s="337"/>
      <c r="D18" s="337"/>
      <c r="E18" s="337"/>
      <c r="F18" s="337"/>
    </row>
    <row r="19" spans="1:6">
      <c r="A19" s="340"/>
      <c r="B19" s="339" t="s">
        <v>520</v>
      </c>
      <c r="C19" s="341"/>
      <c r="D19" s="341"/>
      <c r="E19" s="341"/>
      <c r="F19" s="341"/>
    </row>
    <row r="20" spans="1:6" ht="15">
      <c r="A20" s="338"/>
      <c r="B20" s="337"/>
      <c r="C20" s="337"/>
      <c r="D20" s="337"/>
      <c r="E20" s="337"/>
      <c r="F20" s="337"/>
    </row>
    <row r="21" spans="1:6">
      <c r="A21" s="342"/>
      <c r="B21" s="343" t="s">
        <v>524</v>
      </c>
      <c r="C21" s="343"/>
      <c r="D21" s="343"/>
      <c r="E21" s="343"/>
      <c r="F21" s="343"/>
    </row>
    <row r="22" spans="1:6">
      <c r="A22" s="342"/>
      <c r="B22" s="343"/>
      <c r="C22" s="343"/>
      <c r="D22" s="343"/>
      <c r="E22" s="343"/>
      <c r="F22" s="343"/>
    </row>
    <row r="23" spans="1:6" ht="15">
      <c r="A23" s="567" t="s">
        <v>525</v>
      </c>
      <c r="B23" s="568"/>
      <c r="C23" s="337"/>
      <c r="D23" s="337"/>
      <c r="E23" s="337"/>
      <c r="F23" s="337"/>
    </row>
    <row r="24" spans="1:6" ht="15">
      <c r="A24" s="559" t="s">
        <v>517</v>
      </c>
      <c r="B24" s="560"/>
      <c r="C24" s="337"/>
      <c r="D24" s="337"/>
      <c r="E24" s="337"/>
      <c r="F24" s="337"/>
    </row>
    <row r="25" spans="1:6" ht="15">
      <c r="A25" s="338"/>
      <c r="B25" s="339" t="s">
        <v>518</v>
      </c>
      <c r="C25" s="337"/>
      <c r="D25" s="337"/>
      <c r="E25" s="337"/>
      <c r="F25" s="337"/>
    </row>
    <row r="26" spans="1:6">
      <c r="A26" s="340"/>
      <c r="B26" s="339" t="s">
        <v>519</v>
      </c>
      <c r="C26" s="341"/>
      <c r="D26" s="341"/>
      <c r="E26" s="341"/>
      <c r="F26" s="341"/>
    </row>
    <row r="27" spans="1:6">
      <c r="A27" s="340"/>
      <c r="B27" s="339" t="s">
        <v>520</v>
      </c>
      <c r="C27" s="341"/>
      <c r="D27" s="341"/>
      <c r="E27" s="341"/>
      <c r="F27" s="341"/>
    </row>
    <row r="28" spans="1:6">
      <c r="A28" s="340"/>
      <c r="B28" s="341"/>
      <c r="C28" s="341"/>
      <c r="D28" s="341"/>
      <c r="E28" s="341"/>
      <c r="F28" s="341"/>
    </row>
    <row r="29" spans="1:6" ht="15">
      <c r="A29" s="559" t="s">
        <v>521</v>
      </c>
      <c r="B29" s="560"/>
      <c r="C29" s="337"/>
      <c r="D29" s="337"/>
      <c r="E29" s="337"/>
      <c r="F29" s="337"/>
    </row>
    <row r="30" spans="1:6">
      <c r="A30" s="340"/>
      <c r="B30" s="339" t="s">
        <v>522</v>
      </c>
      <c r="C30" s="341"/>
      <c r="D30" s="341"/>
      <c r="E30" s="341"/>
      <c r="F30" s="341"/>
    </row>
    <row r="31" spans="1:6" ht="15">
      <c r="A31" s="338"/>
      <c r="B31" s="339" t="s">
        <v>523</v>
      </c>
      <c r="C31" s="341"/>
      <c r="D31" s="341"/>
      <c r="E31" s="341"/>
      <c r="F31" s="341"/>
    </row>
    <row r="32" spans="1:6" ht="15">
      <c r="A32" s="338"/>
      <c r="B32" s="339" t="s">
        <v>519</v>
      </c>
      <c r="C32" s="337"/>
      <c r="D32" s="337"/>
      <c r="E32" s="337"/>
      <c r="F32" s="337"/>
    </row>
    <row r="33" spans="1:7">
      <c r="A33" s="340"/>
      <c r="B33" s="339" t="s">
        <v>520</v>
      </c>
      <c r="C33" s="341"/>
      <c r="D33" s="341"/>
      <c r="E33" s="341"/>
      <c r="F33" s="341"/>
    </row>
    <row r="34" spans="1:7" ht="15">
      <c r="A34" s="338"/>
      <c r="B34" s="337"/>
      <c r="C34" s="337"/>
      <c r="D34" s="337"/>
      <c r="E34" s="337"/>
      <c r="F34" s="337"/>
    </row>
    <row r="35" spans="1:7">
      <c r="A35" s="342"/>
      <c r="B35" s="343" t="s">
        <v>526</v>
      </c>
      <c r="C35" s="343"/>
      <c r="D35" s="343"/>
      <c r="E35" s="343"/>
      <c r="F35" s="343"/>
    </row>
    <row r="36" spans="1:7">
      <c r="A36" s="340"/>
      <c r="B36" s="341"/>
      <c r="C36" s="341"/>
      <c r="D36" s="341"/>
      <c r="E36" s="341"/>
      <c r="F36" s="341"/>
    </row>
    <row r="37" spans="1:7">
      <c r="A37" s="340"/>
      <c r="B37" s="339" t="s">
        <v>527</v>
      </c>
      <c r="C37" s="341"/>
      <c r="D37" s="341"/>
      <c r="E37" s="344">
        <v>248764529</v>
      </c>
      <c r="F37" s="344">
        <v>387286041</v>
      </c>
    </row>
    <row r="38" spans="1:7">
      <c r="A38" s="340"/>
      <c r="B38" s="341"/>
      <c r="C38" s="341"/>
      <c r="D38" s="341"/>
      <c r="E38" s="341"/>
      <c r="F38" s="341"/>
    </row>
    <row r="39" spans="1:7" ht="15">
      <c r="A39" s="338"/>
      <c r="B39" s="337" t="s">
        <v>528</v>
      </c>
      <c r="C39" s="337"/>
      <c r="D39" s="337"/>
      <c r="E39" s="345">
        <f>SUM(E8:E38)</f>
        <v>248764529</v>
      </c>
      <c r="F39" s="345">
        <f>SUM(F8:F38)</f>
        <v>387286041</v>
      </c>
    </row>
    <row r="40" spans="1:7" ht="5.25" customHeight="1" thickBot="1">
      <c r="A40" s="561"/>
      <c r="B40" s="562"/>
      <c r="C40" s="346"/>
      <c r="D40" s="346"/>
      <c r="E40" s="346"/>
      <c r="F40" s="346"/>
    </row>
    <row r="47" spans="1:7">
      <c r="G47" s="1" t="s">
        <v>28</v>
      </c>
    </row>
  </sheetData>
  <mergeCells count="15">
    <mergeCell ref="A24:B24"/>
    <mergeCell ref="A29:B29"/>
    <mergeCell ref="A40:B40"/>
    <mergeCell ref="A7:B7"/>
    <mergeCell ref="A8:B8"/>
    <mergeCell ref="A9:B9"/>
    <mergeCell ref="A10:B10"/>
    <mergeCell ref="A15:B15"/>
    <mergeCell ref="A23:B23"/>
    <mergeCell ref="A6:B6"/>
    <mergeCell ref="A1:F1"/>
    <mergeCell ref="A2:F2"/>
    <mergeCell ref="A3:F3"/>
    <mergeCell ref="A4:F4"/>
    <mergeCell ref="A5:F5"/>
  </mergeCells>
  <printOptions horizontalCentered="1"/>
  <pageMargins left="0.23622047244094491" right="0.23622047244094491" top="0.74803149606299213" bottom="0.74803149606299213" header="0.31496062992125984" footer="0.31496062992125984"/>
  <pageSetup scale="90" orientation="portrait" r:id="rId1"/>
  <drawing r:id="rId2"/>
</worksheet>
</file>

<file path=xl/worksheets/sheet9.xml><?xml version="1.0" encoding="utf-8"?>
<worksheet xmlns="http://schemas.openxmlformats.org/spreadsheetml/2006/main" xmlns:r="http://schemas.openxmlformats.org/officeDocument/2006/relationships">
  <sheetPr>
    <tabColor rgb="FFFFFF00"/>
  </sheetPr>
  <dimension ref="A1:K58"/>
  <sheetViews>
    <sheetView workbookViewId="0">
      <pane ySplit="8" topLeftCell="A18" activePane="bottomLeft" state="frozen"/>
      <selection activeCell="F23" sqref="F23"/>
      <selection pane="bottomLeft" activeCell="B1" sqref="B1"/>
    </sheetView>
  </sheetViews>
  <sheetFormatPr baseColWidth="10" defaultRowHeight="12.75"/>
  <cols>
    <col min="1" max="1" width="2.85546875" style="49" customWidth="1"/>
    <col min="2" max="2" width="36.7109375" style="49" customWidth="1"/>
    <col min="3" max="11" width="14.28515625" style="49" customWidth="1"/>
    <col min="12" max="16384" width="11.42578125" style="49"/>
  </cols>
  <sheetData>
    <row r="1" spans="1:11" s="92" customFormat="1" ht="18.75">
      <c r="B1" s="711" t="s">
        <v>750</v>
      </c>
      <c r="K1" s="93" t="s">
        <v>241</v>
      </c>
    </row>
    <row r="2" spans="1:11" s="92" customFormat="1" ht="15.75">
      <c r="A2" s="570" t="s">
        <v>27</v>
      </c>
      <c r="B2" s="570"/>
      <c r="C2" s="570"/>
      <c r="D2" s="570"/>
      <c r="E2" s="570"/>
      <c r="F2" s="570"/>
      <c r="G2" s="570"/>
      <c r="H2" s="570"/>
      <c r="I2" s="570"/>
      <c r="J2" s="570"/>
      <c r="K2" s="570"/>
    </row>
    <row r="3" spans="1:11" s="94" customFormat="1" ht="15.75">
      <c r="A3" s="570" t="s">
        <v>16</v>
      </c>
      <c r="B3" s="570"/>
      <c r="C3" s="570"/>
      <c r="D3" s="570"/>
      <c r="E3" s="570"/>
      <c r="F3" s="570"/>
      <c r="G3" s="570"/>
      <c r="H3" s="570"/>
      <c r="I3" s="570"/>
      <c r="J3" s="570"/>
      <c r="K3" s="570"/>
    </row>
    <row r="4" spans="1:11" s="94" customFormat="1" ht="15.75">
      <c r="A4" s="570" t="s">
        <v>260</v>
      </c>
      <c r="B4" s="570"/>
      <c r="C4" s="570"/>
      <c r="D4" s="570"/>
      <c r="E4" s="570"/>
      <c r="F4" s="570"/>
      <c r="G4" s="570"/>
      <c r="H4" s="570"/>
      <c r="I4" s="570"/>
      <c r="J4" s="570"/>
      <c r="K4" s="570"/>
    </row>
    <row r="5" spans="1:11" s="94" customFormat="1" ht="15.75">
      <c r="A5" s="570" t="s">
        <v>356</v>
      </c>
      <c r="B5" s="570"/>
      <c r="C5" s="570"/>
      <c r="D5" s="570"/>
      <c r="E5" s="570"/>
      <c r="F5" s="570"/>
      <c r="G5" s="570"/>
      <c r="H5" s="570"/>
      <c r="I5" s="570"/>
      <c r="J5" s="570"/>
      <c r="K5" s="570"/>
    </row>
    <row r="6" spans="1:11" s="94" customFormat="1" ht="15.75">
      <c r="A6" s="571"/>
      <c r="B6" s="571"/>
      <c r="C6" s="571"/>
      <c r="D6" s="571"/>
      <c r="E6" s="571"/>
      <c r="F6" s="571"/>
      <c r="G6" s="571"/>
      <c r="H6" s="571"/>
      <c r="I6" s="571"/>
      <c r="J6" s="571"/>
      <c r="K6" s="571"/>
    </row>
    <row r="7" spans="1:11" s="94" customFormat="1" ht="15.75">
      <c r="A7" s="496"/>
      <c r="B7" s="496"/>
      <c r="C7" s="496"/>
      <c r="D7" s="496"/>
      <c r="E7" s="496"/>
      <c r="F7" s="496"/>
      <c r="G7" s="496"/>
      <c r="H7" s="496"/>
      <c r="I7" s="496"/>
      <c r="J7" s="496"/>
      <c r="K7" s="93" t="s">
        <v>357</v>
      </c>
    </row>
    <row r="8" spans="1:11" s="86" customFormat="1" ht="38.25">
      <c r="A8" s="569" t="s">
        <v>17</v>
      </c>
      <c r="B8" s="569"/>
      <c r="C8" s="500" t="s">
        <v>60</v>
      </c>
      <c r="D8" s="500" t="s">
        <v>64</v>
      </c>
      <c r="E8" s="500" t="s">
        <v>61</v>
      </c>
      <c r="F8" s="500" t="s">
        <v>256</v>
      </c>
      <c r="G8" s="500" t="s">
        <v>257</v>
      </c>
      <c r="H8" s="500" t="s">
        <v>258</v>
      </c>
      <c r="I8" s="500" t="s">
        <v>259</v>
      </c>
      <c r="J8" s="500" t="s">
        <v>51</v>
      </c>
      <c r="K8" s="500" t="s">
        <v>67</v>
      </c>
    </row>
    <row r="9" spans="1:11" s="86" customFormat="1">
      <c r="A9" s="96"/>
      <c r="B9" s="97" t="s">
        <v>62</v>
      </c>
      <c r="C9" s="101"/>
      <c r="D9" s="101"/>
      <c r="E9" s="101"/>
      <c r="F9" s="101"/>
      <c r="G9" s="101"/>
      <c r="H9" s="101"/>
      <c r="I9" s="101"/>
      <c r="J9" s="101"/>
      <c r="K9" s="101"/>
    </row>
    <row r="10" spans="1:11" s="86" customFormat="1">
      <c r="A10" s="98"/>
      <c r="B10" s="99"/>
      <c r="C10" s="102"/>
      <c r="D10" s="102"/>
      <c r="E10" s="102"/>
      <c r="F10" s="102"/>
      <c r="G10" s="102"/>
      <c r="H10" s="102"/>
      <c r="I10" s="102"/>
      <c r="J10" s="102"/>
      <c r="K10" s="102"/>
    </row>
    <row r="11" spans="1:11">
      <c r="A11" s="100">
        <v>1</v>
      </c>
      <c r="B11" s="68" t="s">
        <v>1</v>
      </c>
      <c r="C11" s="103"/>
      <c r="D11" s="103"/>
      <c r="E11" s="103"/>
      <c r="F11" s="103"/>
      <c r="G11" s="103"/>
      <c r="H11" s="103"/>
      <c r="I11" s="103"/>
      <c r="J11" s="104"/>
      <c r="K11" s="103"/>
    </row>
    <row r="12" spans="1:11">
      <c r="A12" s="100">
        <v>2</v>
      </c>
      <c r="B12" s="68" t="s">
        <v>2</v>
      </c>
      <c r="C12" s="103"/>
      <c r="D12" s="103"/>
      <c r="E12" s="103"/>
      <c r="F12" s="103"/>
      <c r="G12" s="103"/>
      <c r="H12" s="103"/>
      <c r="I12" s="103"/>
      <c r="J12" s="104"/>
      <c r="K12" s="103"/>
    </row>
    <row r="13" spans="1:11">
      <c r="A13" s="100">
        <v>3</v>
      </c>
      <c r="B13" s="68" t="s">
        <v>45</v>
      </c>
      <c r="C13" s="103"/>
      <c r="D13" s="103"/>
      <c r="E13" s="103"/>
      <c r="F13" s="103"/>
      <c r="G13" s="103"/>
      <c r="H13" s="103"/>
      <c r="I13" s="103"/>
      <c r="J13" s="104"/>
      <c r="K13" s="103"/>
    </row>
    <row r="14" spans="1:11">
      <c r="A14" s="100">
        <v>4</v>
      </c>
      <c r="B14" s="68" t="s">
        <v>3</v>
      </c>
      <c r="C14" s="103"/>
      <c r="D14" s="103"/>
      <c r="E14" s="103"/>
      <c r="F14" s="103"/>
      <c r="G14" s="103"/>
      <c r="H14" s="103"/>
      <c r="I14" s="103"/>
      <c r="J14" s="104"/>
      <c r="K14" s="103"/>
    </row>
    <row r="15" spans="1:11">
      <c r="A15" s="100">
        <v>5</v>
      </c>
      <c r="B15" s="68" t="s">
        <v>46</v>
      </c>
      <c r="C15" s="103"/>
      <c r="D15" s="103"/>
      <c r="E15" s="103"/>
      <c r="F15" s="103"/>
      <c r="G15" s="103"/>
      <c r="H15" s="103"/>
      <c r="I15" s="103"/>
      <c r="J15" s="104"/>
      <c r="K15" s="103"/>
    </row>
    <row r="16" spans="1:11">
      <c r="A16" s="100"/>
      <c r="B16" s="68" t="s">
        <v>18</v>
      </c>
      <c r="C16" s="103"/>
      <c r="D16" s="103"/>
      <c r="E16" s="103"/>
      <c r="F16" s="103"/>
      <c r="G16" s="103"/>
      <c r="H16" s="103"/>
      <c r="I16" s="103"/>
      <c r="J16" s="104"/>
      <c r="K16" s="103"/>
    </row>
    <row r="17" spans="1:11">
      <c r="A17" s="100"/>
      <c r="B17" s="68" t="s">
        <v>19</v>
      </c>
      <c r="C17" s="103"/>
      <c r="D17" s="103"/>
      <c r="E17" s="103"/>
      <c r="F17" s="103"/>
      <c r="G17" s="103" t="s">
        <v>28</v>
      </c>
      <c r="H17" s="103"/>
      <c r="I17" s="103"/>
      <c r="J17" s="104"/>
      <c r="K17" s="103"/>
    </row>
    <row r="18" spans="1:11">
      <c r="A18" s="100">
        <v>6</v>
      </c>
      <c r="B18" s="68" t="s">
        <v>47</v>
      </c>
      <c r="C18" s="103"/>
      <c r="D18" s="103"/>
      <c r="E18" s="103"/>
      <c r="F18" s="103"/>
      <c r="G18" s="103"/>
      <c r="H18" s="103"/>
      <c r="I18" s="103"/>
      <c r="J18" s="104"/>
      <c r="K18" s="103"/>
    </row>
    <row r="19" spans="1:11">
      <c r="A19" s="100"/>
      <c r="B19" s="68" t="s">
        <v>18</v>
      </c>
      <c r="C19" s="103"/>
      <c r="D19" s="103"/>
      <c r="E19" s="103"/>
      <c r="F19" s="103"/>
      <c r="G19" s="103"/>
      <c r="H19" s="103"/>
      <c r="I19" s="103"/>
      <c r="J19" s="104"/>
      <c r="K19" s="103"/>
    </row>
    <row r="20" spans="1:11">
      <c r="A20" s="100"/>
      <c r="B20" s="68" t="s">
        <v>19</v>
      </c>
      <c r="C20" s="117"/>
      <c r="D20" s="117"/>
      <c r="E20" s="117"/>
      <c r="F20" s="117"/>
      <c r="G20" s="117"/>
      <c r="H20" s="117"/>
      <c r="I20" s="117"/>
      <c r="J20" s="118"/>
      <c r="K20" s="117"/>
    </row>
    <row r="21" spans="1:11">
      <c r="A21" s="100">
        <v>7</v>
      </c>
      <c r="B21" s="68" t="s">
        <v>48</v>
      </c>
      <c r="C21" s="117">
        <v>68442468</v>
      </c>
      <c r="D21" s="117">
        <v>92623176.180000007</v>
      </c>
      <c r="E21" s="117">
        <v>161065644.18000001</v>
      </c>
      <c r="F21" s="117">
        <v>161065644.18000001</v>
      </c>
      <c r="G21" s="117">
        <v>161065644.18000001</v>
      </c>
      <c r="H21" s="117">
        <v>53544272.189999998</v>
      </c>
      <c r="I21" s="117">
        <v>53544272.189999998</v>
      </c>
      <c r="J21" s="118">
        <f>G21-C21</f>
        <v>92623176.180000007</v>
      </c>
      <c r="K21" s="165">
        <f>G21/C21</f>
        <v>2.3532997696693227</v>
      </c>
    </row>
    <row r="22" spans="1:11">
      <c r="A22" s="100">
        <v>8</v>
      </c>
      <c r="B22" s="68" t="s">
        <v>4</v>
      </c>
      <c r="C22" s="117"/>
      <c r="D22" s="117"/>
      <c r="E22" s="117"/>
      <c r="F22" s="117"/>
      <c r="G22" s="117"/>
      <c r="H22" s="117"/>
      <c r="I22" s="117"/>
      <c r="J22" s="118"/>
      <c r="K22" s="165"/>
    </row>
    <row r="23" spans="1:11" ht="25.5">
      <c r="A23" s="100">
        <v>9</v>
      </c>
      <c r="B23" s="68" t="s">
        <v>346</v>
      </c>
      <c r="C23" s="103">
        <v>2803518972</v>
      </c>
      <c r="D23" s="103"/>
      <c r="E23" s="103">
        <v>2803518972</v>
      </c>
      <c r="F23" s="103">
        <v>2116375996.3499999</v>
      </c>
      <c r="G23" s="103">
        <v>2116375996.3499999</v>
      </c>
      <c r="H23" s="103">
        <v>797245917.15999997</v>
      </c>
      <c r="I23" s="103">
        <v>797245917.15999997</v>
      </c>
      <c r="J23" s="118">
        <f>G23-C23</f>
        <v>-687142975.6500001</v>
      </c>
      <c r="K23" s="165">
        <f>G23/C23</f>
        <v>0.75489983035149577</v>
      </c>
    </row>
    <row r="24" spans="1:11" ht="25.5">
      <c r="A24" s="100"/>
      <c r="B24" s="68" t="s">
        <v>347</v>
      </c>
      <c r="C24" s="103">
        <v>768316358</v>
      </c>
      <c r="D24" s="103">
        <v>0</v>
      </c>
      <c r="E24" s="103">
        <v>768316358</v>
      </c>
      <c r="F24" s="103">
        <v>537500695.00999999</v>
      </c>
      <c r="G24" s="103">
        <v>537500695.00999999</v>
      </c>
      <c r="H24" s="103">
        <v>236243967.00999999</v>
      </c>
      <c r="I24" s="103">
        <v>236243967.00999999</v>
      </c>
      <c r="J24" s="118">
        <f>G24-C24</f>
        <v>-230815662.99000001</v>
      </c>
      <c r="K24" s="165">
        <f>G24/C24</f>
        <v>0.69958252146181688</v>
      </c>
    </row>
    <row r="25" spans="1:11">
      <c r="A25" s="502">
        <v>10</v>
      </c>
      <c r="B25" s="503" t="s">
        <v>49</v>
      </c>
      <c r="C25" s="504"/>
      <c r="D25" s="504"/>
      <c r="E25" s="504"/>
      <c r="F25" s="504"/>
      <c r="G25" s="504"/>
      <c r="H25" s="504"/>
      <c r="I25" s="505"/>
      <c r="J25" s="506"/>
      <c r="K25" s="505"/>
    </row>
    <row r="26" spans="1:11" s="20" customFormat="1">
      <c r="A26" s="569" t="s">
        <v>12</v>
      </c>
      <c r="B26" s="569"/>
      <c r="C26" s="95">
        <f>SUM(C21:C24)</f>
        <v>3640277798</v>
      </c>
      <c r="D26" s="95">
        <f t="shared" ref="D26:J26" si="0">SUM(D21:D24)</f>
        <v>92623176.180000007</v>
      </c>
      <c r="E26" s="95">
        <f t="shared" si="0"/>
        <v>3732900974.1799998</v>
      </c>
      <c r="F26" s="95">
        <f t="shared" si="0"/>
        <v>2814942335.54</v>
      </c>
      <c r="G26" s="95">
        <f t="shared" si="0"/>
        <v>2814942335.54</v>
      </c>
      <c r="H26" s="95">
        <f t="shared" si="0"/>
        <v>1087034156.3599999</v>
      </c>
      <c r="I26" s="95">
        <f t="shared" si="0"/>
        <v>1087034156.3599999</v>
      </c>
      <c r="J26" s="95">
        <f t="shared" si="0"/>
        <v>-825335462.46000004</v>
      </c>
      <c r="K26" s="166">
        <f>G26/C26</f>
        <v>0.77327679142689432</v>
      </c>
    </row>
    <row r="27" spans="1:11">
      <c r="A27" s="87"/>
      <c r="B27" s="87"/>
      <c r="C27" s="88"/>
      <c r="D27" s="88"/>
      <c r="E27" s="88"/>
      <c r="F27" s="89"/>
      <c r="G27" s="708" t="s">
        <v>342</v>
      </c>
      <c r="H27" s="709"/>
      <c r="I27" s="709"/>
      <c r="J27" s="710"/>
      <c r="K27" s="707">
        <f>D26</f>
        <v>92623176.180000007</v>
      </c>
    </row>
    <row r="28" spans="1:11">
      <c r="A28" s="87"/>
      <c r="B28" s="87"/>
      <c r="C28" s="88"/>
      <c r="D28" s="88"/>
      <c r="E28" s="88"/>
      <c r="F28" s="89"/>
      <c r="G28" s="90"/>
      <c r="H28" s="90"/>
      <c r="I28" s="90"/>
      <c r="J28" s="89"/>
      <c r="K28" s="90"/>
    </row>
    <row r="29" spans="1:11">
      <c r="A29" s="87"/>
      <c r="B29" s="87"/>
      <c r="C29" s="88"/>
      <c r="D29" s="88"/>
      <c r="E29" s="88"/>
      <c r="F29" s="89"/>
      <c r="G29" s="90"/>
      <c r="H29" s="90"/>
      <c r="I29" s="90"/>
      <c r="J29" s="89"/>
      <c r="K29" s="90"/>
    </row>
    <row r="30" spans="1:11" s="86" customFormat="1" ht="38.25">
      <c r="A30" s="569" t="s">
        <v>17</v>
      </c>
      <c r="B30" s="569"/>
      <c r="C30" s="500" t="s">
        <v>60</v>
      </c>
      <c r="D30" s="500" t="s">
        <v>64</v>
      </c>
      <c r="E30" s="500" t="s">
        <v>61</v>
      </c>
      <c r="F30" s="500" t="s">
        <v>256</v>
      </c>
      <c r="G30" s="500" t="s">
        <v>257</v>
      </c>
      <c r="H30" s="500" t="s">
        <v>258</v>
      </c>
      <c r="I30" s="500" t="s">
        <v>259</v>
      </c>
      <c r="J30" s="500" t="s">
        <v>51</v>
      </c>
      <c r="K30" s="500" t="s">
        <v>67</v>
      </c>
    </row>
    <row r="31" spans="1:11" s="91" customFormat="1">
      <c r="A31" s="107" t="s">
        <v>52</v>
      </c>
      <c r="B31" s="108"/>
      <c r="C31" s="114"/>
      <c r="D31" s="114"/>
      <c r="E31" s="114"/>
      <c r="F31" s="114"/>
      <c r="G31" s="114"/>
      <c r="H31" s="114"/>
      <c r="I31" s="114"/>
      <c r="J31" s="114"/>
      <c r="K31" s="114"/>
    </row>
    <row r="32" spans="1:11" s="91" customFormat="1">
      <c r="A32" s="109" t="s">
        <v>53</v>
      </c>
      <c r="B32" s="110"/>
      <c r="C32" s="115"/>
      <c r="D32" s="115"/>
      <c r="E32" s="115"/>
      <c r="F32" s="115"/>
      <c r="G32" s="115"/>
      <c r="H32" s="115"/>
      <c r="I32" s="115"/>
      <c r="J32" s="115"/>
      <c r="K32" s="115"/>
    </row>
    <row r="33" spans="1:11" s="91" customFormat="1">
      <c r="A33" s="109" t="s">
        <v>45</v>
      </c>
      <c r="B33" s="110"/>
      <c r="C33" s="115"/>
      <c r="D33" s="115"/>
      <c r="E33" s="115"/>
      <c r="F33" s="115"/>
      <c r="G33" s="115"/>
      <c r="H33" s="115"/>
      <c r="I33" s="115"/>
      <c r="J33" s="115"/>
      <c r="K33" s="115"/>
    </row>
    <row r="34" spans="1:11" s="91" customFormat="1">
      <c r="A34" s="572" t="s">
        <v>3</v>
      </c>
      <c r="B34" s="573"/>
      <c r="C34" s="115"/>
      <c r="D34" s="115"/>
      <c r="E34" s="115"/>
      <c r="F34" s="115"/>
      <c r="G34" s="115"/>
      <c r="H34" s="115"/>
      <c r="I34" s="115"/>
      <c r="J34" s="115"/>
      <c r="K34" s="115"/>
    </row>
    <row r="35" spans="1:11" s="91" customFormat="1">
      <c r="A35" s="109" t="s">
        <v>46</v>
      </c>
      <c r="B35" s="110"/>
      <c r="C35" s="115"/>
      <c r="D35" s="115"/>
      <c r="E35" s="115"/>
      <c r="F35" s="115"/>
      <c r="G35" s="115"/>
      <c r="H35" s="115"/>
      <c r="I35" s="115"/>
      <c r="J35" s="115"/>
      <c r="K35" s="115"/>
    </row>
    <row r="36" spans="1:11" s="91" customFormat="1">
      <c r="A36" s="109" t="s">
        <v>54</v>
      </c>
      <c r="B36" s="110"/>
      <c r="C36" s="115"/>
      <c r="D36" s="115"/>
      <c r="E36" s="115"/>
      <c r="F36" s="115"/>
      <c r="G36" s="115"/>
      <c r="H36" s="115"/>
      <c r="I36" s="115"/>
      <c r="J36" s="115"/>
      <c r="K36" s="115"/>
    </row>
    <row r="37" spans="1:11" s="91" customFormat="1">
      <c r="A37" s="109" t="s">
        <v>55</v>
      </c>
      <c r="B37" s="110"/>
      <c r="C37" s="115"/>
      <c r="D37" s="115"/>
      <c r="E37" s="115"/>
      <c r="F37" s="115"/>
      <c r="G37" s="115"/>
      <c r="H37" s="115"/>
      <c r="I37" s="115"/>
      <c r="J37" s="115"/>
      <c r="K37" s="115"/>
    </row>
    <row r="38" spans="1:11">
      <c r="A38" s="572" t="s">
        <v>47</v>
      </c>
      <c r="B38" s="573"/>
      <c r="C38" s="103"/>
      <c r="D38" s="103"/>
      <c r="E38" s="103"/>
      <c r="F38" s="103"/>
      <c r="G38" s="103"/>
      <c r="H38" s="103"/>
      <c r="I38" s="103"/>
      <c r="J38" s="104"/>
      <c r="K38" s="103"/>
    </row>
    <row r="39" spans="1:11">
      <c r="A39" s="100"/>
      <c r="B39" s="68" t="s">
        <v>18</v>
      </c>
      <c r="C39" s="103"/>
      <c r="D39" s="103"/>
      <c r="E39" s="103"/>
      <c r="F39" s="103"/>
      <c r="G39" s="103"/>
      <c r="H39" s="103"/>
      <c r="I39" s="103"/>
      <c r="J39" s="104"/>
      <c r="K39" s="103"/>
    </row>
    <row r="40" spans="1:11">
      <c r="A40" s="100"/>
      <c r="B40" s="68" t="s">
        <v>19</v>
      </c>
      <c r="C40" s="103"/>
      <c r="D40" s="103"/>
      <c r="E40" s="103"/>
      <c r="F40" s="103"/>
      <c r="G40" s="103"/>
      <c r="H40" s="103"/>
      <c r="I40" s="103"/>
      <c r="J40" s="104"/>
      <c r="K40" s="103"/>
    </row>
    <row r="41" spans="1:11" s="91" customFormat="1">
      <c r="A41" s="109" t="s">
        <v>4</v>
      </c>
      <c r="B41" s="110"/>
      <c r="C41" s="115"/>
      <c r="D41" s="115"/>
      <c r="E41" s="115"/>
      <c r="F41" s="115"/>
      <c r="G41" s="115"/>
      <c r="H41" s="115"/>
      <c r="I41" s="115"/>
      <c r="J41" s="115"/>
      <c r="K41" s="115"/>
    </row>
    <row r="42" spans="1:11" s="91" customFormat="1">
      <c r="A42" s="572" t="s">
        <v>24</v>
      </c>
      <c r="B42" s="573"/>
      <c r="C42" s="115"/>
      <c r="D42" s="115"/>
      <c r="E42" s="115"/>
      <c r="F42" s="115"/>
      <c r="G42" s="115"/>
      <c r="H42" s="115"/>
      <c r="I42" s="115"/>
      <c r="J42" s="115"/>
      <c r="K42" s="115"/>
    </row>
    <row r="43" spans="1:11" s="91" customFormat="1">
      <c r="A43" s="111" t="s">
        <v>50</v>
      </c>
      <c r="B43" s="112"/>
      <c r="C43" s="115"/>
      <c r="D43" s="115"/>
      <c r="E43" s="115"/>
      <c r="F43" s="115"/>
      <c r="G43" s="115"/>
      <c r="H43" s="115"/>
      <c r="I43" s="115"/>
      <c r="J43" s="115"/>
      <c r="K43" s="115"/>
    </row>
    <row r="44" spans="1:11" s="91" customFormat="1">
      <c r="A44" s="111" t="s">
        <v>56</v>
      </c>
      <c r="B44" s="112"/>
      <c r="C44" s="115"/>
      <c r="D44" s="115"/>
      <c r="E44" s="115"/>
      <c r="F44" s="115"/>
      <c r="G44" s="115"/>
      <c r="H44" s="115"/>
      <c r="I44" s="115"/>
      <c r="J44" s="115"/>
      <c r="K44" s="115"/>
    </row>
    <row r="45" spans="1:11" s="91" customFormat="1">
      <c r="A45" s="109"/>
      <c r="B45" s="110" t="s">
        <v>57</v>
      </c>
      <c r="C45" s="116"/>
      <c r="D45" s="116"/>
      <c r="E45" s="116"/>
      <c r="F45" s="116"/>
      <c r="G45" s="116"/>
      <c r="H45" s="116"/>
      <c r="I45" s="116"/>
      <c r="J45" s="116"/>
      <c r="K45" s="116"/>
    </row>
    <row r="46" spans="1:11" s="91" customFormat="1">
      <c r="A46" s="109"/>
      <c r="B46" s="110" t="s">
        <v>58</v>
      </c>
      <c r="C46" s="117">
        <v>68442468</v>
      </c>
      <c r="D46" s="117">
        <v>92623176.180000007</v>
      </c>
      <c r="E46" s="117">
        <v>161065644.18000001</v>
      </c>
      <c r="F46" s="117">
        <v>161065644.18000001</v>
      </c>
      <c r="G46" s="117">
        <v>161065644.18000001</v>
      </c>
      <c r="H46" s="117">
        <v>53544272.189999998</v>
      </c>
      <c r="I46" s="117">
        <v>53544272.189999998</v>
      </c>
      <c r="J46" s="118">
        <f>G46-C46</f>
        <v>92623176.180000007</v>
      </c>
      <c r="K46" s="165">
        <f>G46/C46</f>
        <v>2.3532997696693227</v>
      </c>
    </row>
    <row r="47" spans="1:11" s="91" customFormat="1" ht="25.5">
      <c r="A47" s="109"/>
      <c r="B47" s="113" t="s">
        <v>348</v>
      </c>
      <c r="C47" s="103">
        <v>2803518972</v>
      </c>
      <c r="D47" s="103"/>
      <c r="E47" s="103">
        <v>2803518972</v>
      </c>
      <c r="F47" s="103">
        <v>2116375996.3499999</v>
      </c>
      <c r="G47" s="103">
        <v>2116375996.3499999</v>
      </c>
      <c r="H47" s="103">
        <v>797245917.15999997</v>
      </c>
      <c r="I47" s="103">
        <v>797245917.15999997</v>
      </c>
      <c r="J47" s="118">
        <f>G47-C47</f>
        <v>-687142975.6500001</v>
      </c>
      <c r="K47" s="165">
        <f>G47/C47</f>
        <v>0.75489983035149577</v>
      </c>
    </row>
    <row r="48" spans="1:11" s="91" customFormat="1" ht="25.5">
      <c r="A48" s="109"/>
      <c r="B48" s="113" t="s">
        <v>349</v>
      </c>
      <c r="C48" s="103">
        <v>768316358</v>
      </c>
      <c r="D48" s="103">
        <v>0</v>
      </c>
      <c r="E48" s="103">
        <v>768316358</v>
      </c>
      <c r="F48" s="103">
        <v>537500695.00999999</v>
      </c>
      <c r="G48" s="103">
        <v>537500695.00999999</v>
      </c>
      <c r="H48" s="103">
        <v>236243967.00999999</v>
      </c>
      <c r="I48" s="103">
        <v>236243967.00999999</v>
      </c>
      <c r="J48" s="118">
        <f>G48-C48</f>
        <v>-230815662.99000001</v>
      </c>
      <c r="K48" s="165">
        <f>G48/C48</f>
        <v>0.69958252146181688</v>
      </c>
    </row>
    <row r="49" spans="1:11" s="91" customFormat="1">
      <c r="A49" s="109"/>
      <c r="B49" s="110"/>
      <c r="C49" s="115"/>
      <c r="D49" s="115"/>
      <c r="E49" s="115"/>
      <c r="F49" s="115"/>
      <c r="G49" s="115"/>
      <c r="H49" s="115"/>
      <c r="I49" s="115"/>
      <c r="J49" s="115"/>
      <c r="K49" s="115"/>
    </row>
    <row r="50" spans="1:11" s="91" customFormat="1">
      <c r="A50" s="111" t="s">
        <v>59</v>
      </c>
      <c r="B50" s="112"/>
      <c r="C50" s="115"/>
      <c r="D50" s="115"/>
      <c r="E50" s="115"/>
      <c r="F50" s="115"/>
      <c r="G50" s="115"/>
      <c r="H50" s="115"/>
      <c r="I50" s="115"/>
      <c r="J50" s="115"/>
      <c r="K50" s="115"/>
    </row>
    <row r="51" spans="1:11" s="91" customFormat="1">
      <c r="A51" s="111"/>
      <c r="B51" s="68" t="s">
        <v>49</v>
      </c>
      <c r="C51" s="115"/>
      <c r="D51" s="115"/>
      <c r="E51" s="115"/>
      <c r="F51" s="115"/>
      <c r="G51" s="115"/>
      <c r="H51" s="115"/>
      <c r="I51" s="115"/>
      <c r="J51" s="115"/>
      <c r="K51" s="115"/>
    </row>
    <row r="52" spans="1:11" s="91" customFormat="1">
      <c r="A52" s="507"/>
      <c r="B52" s="508"/>
      <c r="C52" s="509"/>
      <c r="D52" s="509"/>
      <c r="E52" s="509"/>
      <c r="F52" s="509"/>
      <c r="G52" s="509"/>
      <c r="H52" s="509"/>
      <c r="I52" s="509"/>
      <c r="J52" s="509"/>
      <c r="K52" s="509"/>
    </row>
    <row r="53" spans="1:11">
      <c r="A53" s="569" t="s">
        <v>12</v>
      </c>
      <c r="B53" s="569"/>
      <c r="C53" s="95">
        <f>SUM(C46:C52)</f>
        <v>3640277798</v>
      </c>
      <c r="D53" s="95">
        <f t="shared" ref="D53:J53" si="1">SUM(D46:D52)</f>
        <v>92623176.180000007</v>
      </c>
      <c r="E53" s="95">
        <f t="shared" si="1"/>
        <v>3732900974.1799998</v>
      </c>
      <c r="F53" s="95">
        <f t="shared" si="1"/>
        <v>2814942335.54</v>
      </c>
      <c r="G53" s="95">
        <f t="shared" si="1"/>
        <v>2814942335.54</v>
      </c>
      <c r="H53" s="95">
        <f t="shared" si="1"/>
        <v>1087034156.3599999</v>
      </c>
      <c r="I53" s="95">
        <f t="shared" si="1"/>
        <v>1087034156.3599999</v>
      </c>
      <c r="J53" s="95">
        <f t="shared" si="1"/>
        <v>-825335462.46000004</v>
      </c>
      <c r="K53" s="166">
        <f>G53/C53</f>
        <v>0.77327679142689432</v>
      </c>
    </row>
    <row r="54" spans="1:11">
      <c r="A54" s="87"/>
      <c r="B54" s="87"/>
      <c r="C54" s="88"/>
      <c r="D54" s="88"/>
      <c r="E54" s="88"/>
      <c r="F54" s="89"/>
      <c r="G54" s="708" t="s">
        <v>342</v>
      </c>
      <c r="H54" s="709"/>
      <c r="I54" s="709"/>
      <c r="J54" s="710"/>
      <c r="K54" s="707">
        <f>D53</f>
        <v>92623176.180000007</v>
      </c>
    </row>
    <row r="55" spans="1:11">
      <c r="A55" s="87"/>
      <c r="B55" s="87"/>
      <c r="C55" s="88"/>
      <c r="D55" s="88"/>
      <c r="E55" s="88"/>
      <c r="F55" s="89"/>
      <c r="G55" s="105"/>
      <c r="H55" s="90"/>
      <c r="I55" s="90"/>
      <c r="J55" s="89"/>
      <c r="K55" s="90"/>
    </row>
    <row r="56" spans="1:11">
      <c r="A56" s="106">
        <v>1</v>
      </c>
      <c r="B56" s="49" t="s">
        <v>143</v>
      </c>
    </row>
    <row r="57" spans="1:11">
      <c r="B57" s="49" t="s">
        <v>144</v>
      </c>
    </row>
    <row r="58" spans="1:11">
      <c r="B58" s="49" t="s">
        <v>63</v>
      </c>
    </row>
  </sheetData>
  <mergeCells count="14">
    <mergeCell ref="G54:J54"/>
    <mergeCell ref="G27:J27"/>
    <mergeCell ref="A53:B53"/>
    <mergeCell ref="A2:K2"/>
    <mergeCell ref="A3:K3"/>
    <mergeCell ref="A4:K4"/>
    <mergeCell ref="A5:K5"/>
    <mergeCell ref="A6:K6"/>
    <mergeCell ref="A8:B8"/>
    <mergeCell ref="A26:B26"/>
    <mergeCell ref="A30:B30"/>
    <mergeCell ref="A34:B34"/>
    <mergeCell ref="A38:B38"/>
    <mergeCell ref="A42:B42"/>
  </mergeCells>
  <printOptions horizontalCentered="1"/>
  <pageMargins left="0.19685039370078741" right="0.15748031496062992" top="0.39370078740157483" bottom="0.51181102362204722" header="0.31496062992125984" footer="0.31496062992125984"/>
  <pageSetup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11</vt:i4>
      </vt:variant>
    </vt:vector>
  </HeadingPairs>
  <TitlesOfParts>
    <vt:vector size="32" baseType="lpstr">
      <vt:lpstr>ETCA-I-01</vt:lpstr>
      <vt:lpstr>ETCA-I-01-A</vt:lpstr>
      <vt:lpstr>ETCA-I-01-B</vt:lpstr>
      <vt:lpstr>ETCA-I-02</vt:lpstr>
      <vt:lpstr>ETCA-I-05</vt:lpstr>
      <vt:lpstr>ETCA-I-03</vt:lpstr>
      <vt:lpstr>ETCA-I-06</vt:lpstr>
      <vt:lpstr>ETCA-I-07</vt:lpstr>
      <vt:lpstr>ETCA-II-08</vt:lpstr>
      <vt:lpstr>ETCA-II-08-A</vt:lpstr>
      <vt:lpstr>ETCA-II-09</vt:lpstr>
      <vt:lpstr>ETCA-II-09-A.</vt:lpstr>
      <vt:lpstr>ETCA-II-09-B</vt:lpstr>
      <vt:lpstr>ETCA-II-09-C</vt:lpstr>
      <vt:lpstr>ETCA-II-09-D</vt:lpstr>
      <vt:lpstr>ETCA-II-10</vt:lpstr>
      <vt:lpstr>ETCA-II-11</vt:lpstr>
      <vt:lpstr>ETCA-II-12</vt:lpstr>
      <vt:lpstr>ETCA-III-13</vt:lpstr>
      <vt:lpstr>ETCA-III-14</vt:lpstr>
      <vt:lpstr>Lista </vt:lpstr>
      <vt:lpstr>'ETCA-II-08-A'!Área_de_impresión</vt:lpstr>
      <vt:lpstr>'ETCA-II-09-D'!Área_de_impresión</vt:lpstr>
      <vt:lpstr>'ETCA-II-10'!Área_de_impresión</vt:lpstr>
      <vt:lpstr>'ETCA-II-11'!Área_de_impresión</vt:lpstr>
      <vt:lpstr>'ETCA-II-12'!Área_de_impresión</vt:lpstr>
      <vt:lpstr>'ETCA-III-13'!Área_de_impresión</vt:lpstr>
      <vt:lpstr>'ETCA-III-14'!Área_de_impresión</vt:lpstr>
      <vt:lpstr>'Lista '!Área_de_impresión</vt:lpstr>
      <vt:lpstr>'ETCA-I-05'!bookmark11</vt:lpstr>
      <vt:lpstr>'ETCA-II-09-A.'!Títulos_a_imprimir</vt:lpstr>
      <vt:lpstr>'ETCA-III-13'!Títulos_a_imprimir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corujo</dc:creator>
  <cp:lastModifiedBy>Roberto Garcia</cp:lastModifiedBy>
  <cp:lastPrinted>2016-06-23T03:33:38Z</cp:lastPrinted>
  <dcterms:created xsi:type="dcterms:W3CDTF">2014-03-28T01:13:38Z</dcterms:created>
  <dcterms:modified xsi:type="dcterms:W3CDTF">2016-06-23T03:34:47Z</dcterms:modified>
</cp:coreProperties>
</file>