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230" yWindow="-15" windowWidth="10275" windowHeight="8175" tabRatio="815" activeTab="10"/>
  </bookViews>
  <sheets>
    <sheet name="Proyecto" sheetId="1" r:id="rId1"/>
    <sheet name="Proceso 1-1" sheetId="2" r:id="rId2"/>
    <sheet name="Proceso 1-2" sheetId="23" r:id="rId3"/>
    <sheet name="Proceso2-1" sheetId="3" r:id="rId4"/>
    <sheet name="Proceso 2-2" sheetId="15" r:id="rId5"/>
    <sheet name="Proceso3-1" sheetId="4" r:id="rId6"/>
    <sheet name="Proceso 3-2" sheetId="17" r:id="rId7"/>
    <sheet name="Proceso 3-3" sheetId="18" r:id="rId8"/>
    <sheet name="Proceso 3-4" sheetId="19" r:id="rId9"/>
    <sheet name="Proceso 4-1" sheetId="5" r:id="rId10"/>
    <sheet name="Proceso 4-2" sheetId="20" r:id="rId11"/>
    <sheet name="Proceso 5-1" sheetId="14" r:id="rId12"/>
    <sheet name="Proceso 6-1" sheetId="7" r:id="rId13"/>
    <sheet name="Proceso 6-2" sheetId="21" r:id="rId14"/>
    <sheet name="Hoja1" sheetId="22" r:id="rId15"/>
  </sheets>
  <externalReferences>
    <externalReference r:id="rId16"/>
  </externalReferences>
  <definedNames>
    <definedName name="_xlnm.Print_Area" localSheetId="1">'Proceso 1-1'!$A$1:$Q$93</definedName>
    <definedName name="_xlnm.Print_Area" localSheetId="9">'Proceso 4-1'!$A$1:$Q$82</definedName>
    <definedName name="_xlnm.Print_Area" localSheetId="10">'Proceso 4-2'!$A$1:$Q$82</definedName>
    <definedName name="_xlnm.Print_Area" localSheetId="11">'Proceso 5-1'!$A$1:$Q$76</definedName>
    <definedName name="_xlnm.Print_Area" localSheetId="12">'Proceso 6-1'!$A$1:$Q$76</definedName>
    <definedName name="_xlnm.Print_Area" localSheetId="3">'Proceso2-1'!$A$1:$Q$79</definedName>
    <definedName name="_xlnm.Print_Area" localSheetId="5">'Proceso3-1'!$A$1:$Q$98</definedName>
  </definedNames>
  <calcPr calcId="144525"/>
</workbook>
</file>

<file path=xl/calcChain.xml><?xml version="1.0" encoding="utf-8"?>
<calcChain xmlns="http://schemas.openxmlformats.org/spreadsheetml/2006/main">
  <c r="Q18" i="21" l="1"/>
  <c r="N18" i="21"/>
  <c r="Q18" i="14"/>
  <c r="N18" i="14"/>
  <c r="Q18" i="20"/>
  <c r="N18" i="20"/>
  <c r="Q18" i="5"/>
  <c r="N18" i="5"/>
  <c r="Q18" i="19"/>
  <c r="N18" i="19"/>
  <c r="L18" i="19"/>
  <c r="Q18" i="18"/>
  <c r="N18" i="18"/>
  <c r="L18" i="18"/>
  <c r="Q18" i="17"/>
  <c r="N18" i="17"/>
  <c r="L18" i="17"/>
  <c r="Q18" i="4"/>
  <c r="N18" i="4"/>
  <c r="L18" i="4"/>
  <c r="Q18" i="15"/>
  <c r="N18" i="15"/>
  <c r="Q18" i="23"/>
  <c r="P18" i="23"/>
  <c r="O18" i="23"/>
  <c r="N18" i="23"/>
  <c r="H18" i="23"/>
  <c r="Q18" i="2"/>
  <c r="P18" i="2"/>
  <c r="O18" i="2"/>
  <c r="H18" i="2"/>
  <c r="N18" i="2"/>
  <c r="Q18" i="1"/>
  <c r="Q18" i="3"/>
  <c r="N18" i="3"/>
  <c r="Q18" i="7"/>
  <c r="N18" i="7"/>
  <c r="M38" i="4" l="1"/>
  <c r="Q73" i="23" l="1"/>
  <c r="M38" i="3"/>
  <c r="M75" i="14" l="1"/>
  <c r="M76" i="14"/>
  <c r="O39" i="7"/>
  <c r="P80" i="21"/>
  <c r="P78" i="21"/>
  <c r="J39" i="5"/>
  <c r="L39" i="5"/>
  <c r="M39" i="5"/>
  <c r="O39" i="5" s="1"/>
  <c r="N39" i="5"/>
  <c r="M38" i="5"/>
  <c r="M82" i="20"/>
  <c r="P82" i="20" s="1"/>
  <c r="P81" i="20"/>
  <c r="M80" i="20"/>
  <c r="P80" i="20" s="1"/>
  <c r="M78" i="20"/>
  <c r="P78" i="20" s="1"/>
  <c r="M77" i="20"/>
  <c r="P77" i="20" s="1"/>
  <c r="M76" i="20"/>
  <c r="P76" i="20" s="1"/>
  <c r="M77" i="5"/>
  <c r="M78" i="5"/>
  <c r="M80" i="5"/>
  <c r="M82" i="5"/>
  <c r="M76" i="5"/>
  <c r="P100" i="19"/>
  <c r="O100" i="19"/>
  <c r="P99" i="19"/>
  <c r="M99" i="19"/>
  <c r="M98" i="19"/>
  <c r="P98" i="19" s="1"/>
  <c r="P96" i="19"/>
  <c r="M96" i="19"/>
  <c r="P94" i="19"/>
  <c r="P93" i="19"/>
  <c r="P92" i="19"/>
  <c r="O92" i="19" s="1"/>
  <c r="P91" i="19"/>
  <c r="P88" i="19"/>
  <c r="O88" i="19"/>
  <c r="P87" i="19"/>
  <c r="O87" i="19"/>
  <c r="P86" i="19"/>
  <c r="O86" i="19"/>
  <c r="P85" i="19"/>
  <c r="O85" i="19"/>
  <c r="P84" i="19"/>
  <c r="O84" i="19"/>
  <c r="P83" i="19"/>
  <c r="O83" i="19"/>
  <c r="P82" i="19"/>
  <c r="O82" i="19"/>
  <c r="P81" i="19"/>
  <c r="O81" i="19"/>
  <c r="P79" i="19"/>
  <c r="O79" i="19"/>
  <c r="P78" i="19"/>
  <c r="M77" i="19"/>
  <c r="P77" i="19" s="1"/>
  <c r="P76" i="19"/>
  <c r="M76" i="19"/>
  <c r="P98" i="18"/>
  <c r="O98" i="18"/>
  <c r="P97" i="18"/>
  <c r="M97" i="18"/>
  <c r="M96" i="18"/>
  <c r="P96" i="18" s="1"/>
  <c r="P94" i="18"/>
  <c r="M94" i="18"/>
  <c r="P92" i="18"/>
  <c r="P91" i="18"/>
  <c r="P90" i="18"/>
  <c r="O90" i="18" s="1"/>
  <c r="P89" i="18"/>
  <c r="P86" i="18"/>
  <c r="O86" i="18"/>
  <c r="P85" i="18"/>
  <c r="O85" i="18"/>
  <c r="P84" i="18"/>
  <c r="O84" i="18"/>
  <c r="P83" i="18"/>
  <c r="O83" i="18"/>
  <c r="P82" i="18"/>
  <c r="O82" i="18"/>
  <c r="P81" i="18"/>
  <c r="O81" i="18"/>
  <c r="P80" i="18"/>
  <c r="O80" i="18"/>
  <c r="P79" i="18"/>
  <c r="O79" i="18"/>
  <c r="P77" i="18"/>
  <c r="O77" i="18"/>
  <c r="P76" i="18"/>
  <c r="M75" i="18"/>
  <c r="P75" i="18" s="1"/>
  <c r="P74" i="18"/>
  <c r="M74" i="18"/>
  <c r="P99" i="17"/>
  <c r="O99" i="17"/>
  <c r="P98" i="17"/>
  <c r="M98" i="17"/>
  <c r="M97" i="17"/>
  <c r="P97" i="17" s="1"/>
  <c r="P95" i="17"/>
  <c r="M95" i="17"/>
  <c r="P93" i="17"/>
  <c r="P92" i="17"/>
  <c r="P91" i="17"/>
  <c r="O91" i="17" s="1"/>
  <c r="P90" i="17"/>
  <c r="P87" i="17"/>
  <c r="O87" i="17"/>
  <c r="P86" i="17"/>
  <c r="O86" i="17"/>
  <c r="P85" i="17"/>
  <c r="O85" i="17"/>
  <c r="P84" i="17"/>
  <c r="O84" i="17"/>
  <c r="P83" i="17"/>
  <c r="O83" i="17"/>
  <c r="P82" i="17"/>
  <c r="O82" i="17"/>
  <c r="P81" i="17"/>
  <c r="O81" i="17"/>
  <c r="P80" i="17"/>
  <c r="O80" i="17"/>
  <c r="P78" i="17"/>
  <c r="O78" i="17"/>
  <c r="P77" i="17"/>
  <c r="M76" i="17"/>
  <c r="P76" i="17" s="1"/>
  <c r="P75" i="17"/>
  <c r="M75" i="17"/>
  <c r="M97" i="4"/>
  <c r="M96" i="4"/>
  <c r="M94" i="4"/>
  <c r="M75" i="4" l="1"/>
  <c r="M74" i="4"/>
  <c r="P77" i="15"/>
  <c r="M77" i="15"/>
  <c r="M76" i="15"/>
  <c r="P76" i="15" s="1"/>
  <c r="M76" i="3"/>
  <c r="M77" i="3"/>
  <c r="M91" i="23"/>
  <c r="P91" i="23" s="1"/>
  <c r="P90" i="23"/>
  <c r="M90" i="23"/>
  <c r="M89" i="23"/>
  <c r="P89" i="23" s="1"/>
  <c r="P87" i="23"/>
  <c r="M87" i="23"/>
  <c r="M86" i="23"/>
  <c r="P86" i="23" s="1"/>
  <c r="P85" i="23"/>
  <c r="M85" i="23"/>
  <c r="M84" i="23"/>
  <c r="P84" i="23" s="1"/>
  <c r="O84" i="23" s="1"/>
  <c r="M83" i="23"/>
  <c r="P83" i="23" s="1"/>
  <c r="P82" i="23"/>
  <c r="O82" i="23"/>
  <c r="M82" i="23"/>
  <c r="M81" i="23"/>
  <c r="P81" i="23" s="1"/>
  <c r="P80" i="23"/>
  <c r="M80" i="23"/>
  <c r="M79" i="23"/>
  <c r="P79" i="23" s="1"/>
  <c r="P78" i="23"/>
  <c r="M78" i="23"/>
  <c r="M76" i="23"/>
  <c r="P76" i="23" s="1"/>
  <c r="O76" i="23" s="1"/>
  <c r="M75" i="23"/>
  <c r="P75" i="23" s="1"/>
  <c r="M74" i="23"/>
  <c r="P74" i="23" s="1"/>
  <c r="M73" i="23"/>
  <c r="P73" i="23" s="1"/>
  <c r="M72" i="23"/>
  <c r="P72" i="23" s="1"/>
  <c r="M92" i="2"/>
  <c r="M91" i="2"/>
  <c r="M90" i="2"/>
  <c r="M88" i="2"/>
  <c r="M87" i="2"/>
  <c r="M86" i="2"/>
  <c r="M85" i="2"/>
  <c r="M84" i="2"/>
  <c r="M83" i="2"/>
  <c r="M82" i="2"/>
  <c r="M81" i="2"/>
  <c r="M80" i="2"/>
  <c r="M79" i="2"/>
  <c r="M77" i="2"/>
  <c r="M76" i="2"/>
  <c r="M75" i="2"/>
  <c r="M74" i="2"/>
  <c r="M73" i="2"/>
  <c r="J38" i="5" l="1"/>
  <c r="L38" i="5"/>
  <c r="J39" i="23"/>
  <c r="M39" i="23"/>
  <c r="N39" i="23"/>
  <c r="M38" i="23"/>
  <c r="M39" i="15" l="1"/>
  <c r="O38" i="14"/>
  <c r="M38" i="14"/>
  <c r="I40" i="20"/>
  <c r="J40" i="20"/>
  <c r="M40" i="20"/>
  <c r="N40" i="20"/>
  <c r="M39" i="20"/>
  <c r="I39" i="20"/>
  <c r="J39" i="19"/>
  <c r="L39" i="19"/>
  <c r="M39" i="19"/>
  <c r="O39" i="19" s="1"/>
  <c r="M38" i="19"/>
  <c r="J38" i="4"/>
  <c r="M38" i="17"/>
  <c r="L38" i="19"/>
  <c r="M38" i="18"/>
  <c r="N39" i="19" l="1"/>
  <c r="P91" i="4" l="1"/>
  <c r="L38" i="18"/>
  <c r="O38" i="5"/>
  <c r="N38" i="5"/>
  <c r="J38" i="19"/>
  <c r="N38" i="19"/>
  <c r="J39" i="20" l="1"/>
  <c r="O38" i="3"/>
  <c r="O39" i="15"/>
  <c r="O38" i="17"/>
  <c r="O38" i="18"/>
  <c r="O38" i="19"/>
  <c r="N38" i="18"/>
  <c r="J38" i="18"/>
  <c r="G38" i="18"/>
  <c r="O38" i="4"/>
  <c r="N38" i="4"/>
  <c r="N38" i="3"/>
  <c r="J38" i="3"/>
  <c r="O39" i="23"/>
  <c r="O38" i="23"/>
  <c r="J38" i="23"/>
  <c r="O39" i="2"/>
  <c r="O38" i="2"/>
  <c r="M39" i="2"/>
  <c r="M74" i="14"/>
  <c r="P76" i="7" l="1"/>
  <c r="P74" i="7"/>
  <c r="P92" i="2"/>
  <c r="P91" i="2"/>
  <c r="P90" i="2"/>
  <c r="P88" i="2"/>
  <c r="P87" i="2"/>
  <c r="P86" i="2"/>
  <c r="P85" i="2"/>
  <c r="O85" i="2" s="1"/>
  <c r="P84" i="2"/>
  <c r="P83" i="2"/>
  <c r="O83" i="2" s="1"/>
  <c r="P82" i="2"/>
  <c r="P81" i="2"/>
  <c r="P80" i="2"/>
  <c r="P79" i="2"/>
  <c r="P74" i="2"/>
  <c r="P75" i="2"/>
  <c r="P76" i="2"/>
  <c r="P77" i="2"/>
  <c r="O77" i="2" s="1"/>
  <c r="P73" i="2"/>
  <c r="P77" i="3"/>
  <c r="P76" i="3"/>
  <c r="P98" i="4" l="1"/>
  <c r="O98" i="4" s="1"/>
  <c r="P97" i="4"/>
  <c r="P96" i="4"/>
  <c r="P94" i="4"/>
  <c r="P92" i="4"/>
  <c r="P90" i="4"/>
  <c r="O90" i="4" s="1"/>
  <c r="P89" i="4"/>
  <c r="P86" i="4"/>
  <c r="O86" i="4" s="1"/>
  <c r="P85" i="4"/>
  <c r="O85" i="4" s="1"/>
  <c r="P84" i="4"/>
  <c r="O84" i="4" s="1"/>
  <c r="P83" i="4"/>
  <c r="O83" i="4" s="1"/>
  <c r="P82" i="4"/>
  <c r="O82" i="4" s="1"/>
  <c r="P81" i="4"/>
  <c r="O81" i="4" s="1"/>
  <c r="P80" i="4"/>
  <c r="O80" i="4" s="1"/>
  <c r="P79" i="4"/>
  <c r="O79" i="4" s="1"/>
  <c r="P77" i="4"/>
  <c r="O77" i="4" s="1"/>
  <c r="P76" i="4"/>
  <c r="P75" i="4"/>
  <c r="P74" i="4"/>
  <c r="N38" i="23" l="1"/>
  <c r="O39" i="21" l="1"/>
  <c r="N39" i="21"/>
  <c r="N38" i="21"/>
  <c r="O38" i="21"/>
  <c r="O40" i="20" l="1"/>
  <c r="O39" i="20"/>
  <c r="N39" i="20"/>
  <c r="G38" i="19" l="1"/>
  <c r="N38" i="17"/>
  <c r="J38" i="17"/>
  <c r="N39" i="15"/>
  <c r="J39" i="15"/>
  <c r="O38" i="7" l="1"/>
  <c r="N39" i="2" l="1"/>
  <c r="N38" i="2"/>
  <c r="J44" i="2" l="1"/>
  <c r="J45" i="2"/>
  <c r="P76" i="14"/>
  <c r="P74" i="14"/>
  <c r="P75" i="14"/>
  <c r="P81" i="5"/>
  <c r="P77" i="5"/>
  <c r="P78" i="5"/>
  <c r="P76" i="5"/>
  <c r="P82" i="5"/>
  <c r="P80" i="5"/>
</calcChain>
</file>

<file path=xl/sharedStrings.xml><?xml version="1.0" encoding="utf-8"?>
<sst xmlns="http://schemas.openxmlformats.org/spreadsheetml/2006/main" count="1706" uniqueCount="330">
  <si>
    <t>AVANCE TRIMESTRAL EN EL CUMPLIMIENTO DE LAS METAS DEL INDICADOR</t>
  </si>
  <si>
    <t xml:space="preserve">NÚMERO Y NOMBRE DEL PROGRAMA </t>
  </si>
  <si>
    <t>36 Cultura y Arte</t>
  </si>
  <si>
    <t>NOMBRE DEL PROYECTO O PROCESO</t>
  </si>
  <si>
    <t>Centro de las Artes Cinematográficas del Noroeste</t>
  </si>
  <si>
    <t>CLAVE PROGRAMÁTICA</t>
  </si>
  <si>
    <t>UNIDAD RESPONSABLE</t>
  </si>
  <si>
    <t>Instituto Sonorense de Cultura</t>
  </si>
  <si>
    <t xml:space="preserve">  UNIDAD EJECUTORA</t>
  </si>
  <si>
    <t>Dirección General</t>
  </si>
  <si>
    <t>OBJETIVO DEL PROYECTO O PROCESO</t>
  </si>
  <si>
    <t>Difundir, promover y fomentar el aprecio por nuestro Patrimonio Cultural e impulsar los esfuerzos que se realicen en materia de cine en Sonora, Sinaloa y Baja California Norte y Sur.</t>
  </si>
  <si>
    <t>RESULTADO ESPERADO</t>
  </si>
  <si>
    <t>Instalar un Centro de la Artes Cinematográficas del Noroeste</t>
  </si>
  <si>
    <t>PRESUPUESTO</t>
  </si>
  <si>
    <t>Original</t>
  </si>
  <si>
    <t>Modificado</t>
  </si>
  <si>
    <t>Avance en el trimestre</t>
  </si>
  <si>
    <t xml:space="preserve">Avance acumulado </t>
  </si>
  <si>
    <t>Programado</t>
  </si>
  <si>
    <t>Comprometido</t>
  </si>
  <si>
    <t>Devengado</t>
  </si>
  <si>
    <t>Ejercido Pagado</t>
  </si>
  <si>
    <t xml:space="preserve"> % 
(Ejercido / Devengado)</t>
  </si>
  <si>
    <t>Ejercido 
Pagado</t>
  </si>
  <si>
    <t>DATOS DEL INDICADOR</t>
  </si>
  <si>
    <t>Nombre del indicador</t>
  </si>
  <si>
    <t>Indice de cumplimiento de la Obra</t>
  </si>
  <si>
    <t>Tipo</t>
  </si>
  <si>
    <t xml:space="preserve">Fórmula de cálculo </t>
  </si>
  <si>
    <t>(Obra realizada / Obra programada) * 100</t>
  </si>
  <si>
    <r>
      <t>Interpretación</t>
    </r>
    <r>
      <rPr>
        <b/>
        <vertAlign val="superscript"/>
        <sz val="10"/>
        <rFont val="Arial"/>
        <family val="2"/>
      </rPr>
      <t xml:space="preserve"> </t>
    </r>
  </si>
  <si>
    <t>Mide el cumplimiento de la obra realizada respecto a lo programado</t>
  </si>
  <si>
    <t>Dimensión del indicador</t>
  </si>
  <si>
    <t>Eficiencia</t>
  </si>
  <si>
    <t>Sentido (descendente o ascendente)</t>
  </si>
  <si>
    <t>ascendente</t>
  </si>
  <si>
    <t>Valor (acumulable o no acumulable)</t>
  </si>
  <si>
    <t>N/A</t>
  </si>
  <si>
    <t>Frecuencia de medición</t>
  </si>
  <si>
    <t>Anual</t>
  </si>
  <si>
    <t xml:space="preserve">AVANCE DEL INDICADOR </t>
  </si>
  <si>
    <t>Trimestre</t>
  </si>
  <si>
    <t>Variables</t>
  </si>
  <si>
    <r>
      <t>Unidad de medida</t>
    </r>
    <r>
      <rPr>
        <b/>
        <vertAlign val="superscript"/>
        <sz val="9"/>
        <rFont val="Arial"/>
        <family val="2"/>
      </rPr>
      <t xml:space="preserve">  </t>
    </r>
  </si>
  <si>
    <t>Meta anual</t>
  </si>
  <si>
    <t>Avance acumulado</t>
  </si>
  <si>
    <t>Avance respecto de la meta anual (%)</t>
  </si>
  <si>
    <t>Semáforo</t>
  </si>
  <si>
    <t>Alcanzado</t>
  </si>
  <si>
    <t>%</t>
  </si>
  <si>
    <t>Obra realizada</t>
  </si>
  <si>
    <t>Centro Cultural</t>
  </si>
  <si>
    <t>Obra programada</t>
  </si>
  <si>
    <t>COMPORTAMIENTO HISTÓRICO DEL INDICADOR HACIA LA META</t>
  </si>
  <si>
    <t>Variable</t>
  </si>
  <si>
    <t>Unidad de medida</t>
  </si>
  <si>
    <t>Meta 2015</t>
  </si>
  <si>
    <t>Descripción del factor de comparación:</t>
  </si>
  <si>
    <t>Criterios de semaforización</t>
  </si>
  <si>
    <r>
      <rPr>
        <b/>
        <sz val="10"/>
        <rFont val="Arial"/>
        <family val="2"/>
      </rPr>
      <t>Aceptable (color verde):</t>
    </r>
    <r>
      <rPr>
        <sz val="10"/>
        <rFont val="Arial"/>
        <family val="2"/>
      </rPr>
      <t xml:space="preserve"> Cuando el avance de la meta del indicador alcance un cumplimiento de entre 80 y 100% respecto al valor acumulado programado </t>
    </r>
  </si>
  <si>
    <r>
      <rPr>
        <b/>
        <sz val="10"/>
        <rFont val="Arial"/>
        <family val="2"/>
      </rPr>
      <t>Con riesgo (color amarillo):</t>
    </r>
    <r>
      <rPr>
        <sz val="10"/>
        <rFont val="Arial"/>
        <family val="2"/>
      </rPr>
      <t xml:space="preserve"> Cuando el avance de la meta se ubique dentro del rango del 51 al 79% respecto al valor acumulado programado</t>
    </r>
  </si>
  <si>
    <r>
      <rPr>
        <b/>
        <sz val="10"/>
        <rFont val="Arial"/>
        <family val="2"/>
      </rPr>
      <t>Crítico (color rojo):</t>
    </r>
    <r>
      <rPr>
        <sz val="10"/>
        <rFont val="Arial"/>
        <family val="2"/>
      </rPr>
      <t xml:space="preserve"> Cuando el cumplimiento de la meta registre un avance de 50% o menos respecto al valor acumulado programado  </t>
    </r>
  </si>
  <si>
    <t>REPRESENTACIÓN GRÁFICA DE LOS AVANCES</t>
  </si>
  <si>
    <t>Ejemplos</t>
  </si>
  <si>
    <t>Cumplida</t>
  </si>
  <si>
    <t>En Proceso</t>
  </si>
  <si>
    <t>EVALUACIÓN CUALITATIVA</t>
  </si>
  <si>
    <t>PROSPECTIVA</t>
  </si>
  <si>
    <t>METAS FÍSICAS RELACIONADAS</t>
  </si>
  <si>
    <t>UNIDAD DE MEDIDA</t>
  </si>
  <si>
    <t>PROGRAMADA</t>
  </si>
  <si>
    <t>ALCANZADA</t>
  </si>
  <si>
    <t>Instalar un espacio cultural que albergue una sala de cine, un centro de investigación, mediateca, fonoteca, una librería especializada, y áreas sociales como cafetería, dulcería y jardines desérticos.</t>
  </si>
  <si>
    <t>Acción</t>
  </si>
  <si>
    <t>En proceso</t>
  </si>
  <si>
    <t>Contribuir integralmente al desarrollo cultural en el Estado, coordinando y ejecutando en su caso, programas y proyectos específicos de investigación, capacitación, creación y producción en el Estado; así como representar legalmente al Instituto y coordinar el desarrollo de las actividades técnicas y administrativas del Instituto en forma cabal y oportuna.</t>
  </si>
  <si>
    <t>Difundir y apoyar el desarrollo cultural en el Estado.</t>
  </si>
  <si>
    <t>Índice de promoción de creadores de expresiones artísticas.</t>
  </si>
  <si>
    <t>(Artistas promovidos a través del FECAS / Artistas que solicitaron ser promovidos) * 100</t>
  </si>
  <si>
    <t>Determina la proporción de artistas promovidos respecto a los que solicitaron
ser promovidos</t>
  </si>
  <si>
    <t>Cobertura</t>
  </si>
  <si>
    <t>Trimestral</t>
  </si>
  <si>
    <t>Artistas promovidos a través del FECAS</t>
  </si>
  <si>
    <t xml:space="preserve"> Artistas que solicitaron ser promovidos</t>
  </si>
  <si>
    <t>Persona</t>
  </si>
  <si>
    <t>Artistas que solicitaron ser promovidos</t>
  </si>
  <si>
    <t>Difundir la cultura en el Estado</t>
  </si>
  <si>
    <t>Producir cápsulas para radios y TV sobre arte y cultura</t>
  </si>
  <si>
    <t>Organizar ruedas de prensa con los diferentes medios de comunicación.</t>
  </si>
  <si>
    <t>Elaborar boletines, síntesis de prensa, mailing y notas informativas.</t>
  </si>
  <si>
    <t>Diseñar volantes, carteles, invitaciones, portadas de libros, cartelera cultural, boletos para eventos, carpetas de trabajo y presentaciones de power point.</t>
  </si>
  <si>
    <t>Editar, actualizar y mantener páginas web</t>
  </si>
  <si>
    <t>Promover proyectos cultural a través de los fondos concurrentes</t>
  </si>
  <si>
    <t>Realizar actividades a través Del PECDA-FECAS</t>
  </si>
  <si>
    <t>Realizar actividades a través del PDCMS</t>
  </si>
  <si>
    <t>Realizar actividades a través del FORCA</t>
  </si>
  <si>
    <t>Realizar actividades a través del Fondo Yoreme</t>
  </si>
  <si>
    <t>Realizar actividades a través del Prodici</t>
  </si>
  <si>
    <t>Realizar actividades a través del PACMyC</t>
  </si>
  <si>
    <t>Realizar actividades a través del Programa para Públicos Específicos</t>
  </si>
  <si>
    <t>Realizar actividades a través del Programa de Desarrollo Cultural de la Juventud</t>
  </si>
  <si>
    <t>Realizar actividades a través del Programa de Desarrollo Cultural Infantil, Alas y Raíces</t>
  </si>
  <si>
    <t>Realizar actividades a través del Fondo de Lectura</t>
  </si>
  <si>
    <t>Convenir y apoyar con artistas, creadores, promotores y trabajadores culturales, organismos e Instituciones, para el desarrollo de actividades artístico culturales.</t>
  </si>
  <si>
    <t>Apoyar a la comunidad artística, organismos e Instituciones en eventos artístico culturales.</t>
  </si>
  <si>
    <t>Celebrar convenios con el Conaculta, Instituciones municipales, educativas, fondos, asociaciones civiles, públicas y privadas.</t>
  </si>
  <si>
    <t>Participar en reuniones de desarrollo cultural y del Consejo Directivo.</t>
  </si>
  <si>
    <t>Spot</t>
  </si>
  <si>
    <t>Anuncio</t>
  </si>
  <si>
    <t>Documento</t>
  </si>
  <si>
    <t xml:space="preserve">DATOS DEL INDICADOR </t>
  </si>
  <si>
    <t>Eficiencia en la ejecución de Spots y producciones especiales para radio y TV.</t>
  </si>
  <si>
    <t>(Número de Spots y producciones especiales para radio y TV realizados / Número de Spots y producciones especiales para radio y TV programados) * 100</t>
  </si>
  <si>
    <t>Refiere la proporción de spots y producciones especiales para radio y Tv
realizados con respecto a los programados.</t>
  </si>
  <si>
    <t>Número de Spots y producciones especiales para radio y TV realizados</t>
  </si>
  <si>
    <t>Número de Spots y producciones especiales para radio y TV programados</t>
  </si>
  <si>
    <t>Programático</t>
  </si>
  <si>
    <t>Brindar servicios culturales de calidad en todas las comunidades de la Entidad.</t>
  </si>
  <si>
    <t>Lograr que se brinden servicios culturales de calidad en todas las comunidades de la Entidad, impulsando el conocimiento, difusión y valoración del sentido de identidad regional bajo una visión de diversidad y vanguardia.</t>
  </si>
  <si>
    <t>Mide el crecimiento porcentual anual de asistentes a eventos artístico-culturales realizados en el Estado.</t>
  </si>
  <si>
    <t>Crecimiento de la asistencia a festivales, festividades y eventos artísticos-culturales en el Estado.</t>
  </si>
  <si>
    <t>((Asistentes a eventos culturales año actual / Asistentes a eventos culturales año anterior) -1) * 100</t>
  </si>
  <si>
    <t>Impacto</t>
  </si>
  <si>
    <t>Estratégico</t>
  </si>
  <si>
    <t>Asistentes a eventos culturales año actual</t>
  </si>
  <si>
    <t>Asistentes a eventos culturales año anterior</t>
  </si>
  <si>
    <t>Índice de incorporación de municipios a la Red Cultural</t>
  </si>
  <si>
    <t>(Municipios incorporados a la Red Cultural / Total de Municipios del Estado) * 100</t>
  </si>
  <si>
    <t>Determina el crecimiento porcentual trimestral de la participación de los municipios en eventos culturales organizados por la Coordinación General Red Cultural.</t>
  </si>
  <si>
    <t>Municipios incorporados a la Red Cultural</t>
  </si>
  <si>
    <t>Total de Municipios del Estado</t>
  </si>
  <si>
    <t>Municipio</t>
  </si>
  <si>
    <t>Apoyar en la planeación, organización y realización de los distintos eventos culturales que produzca o promueva el Instituto en coordinación con las demás áreas.</t>
  </si>
  <si>
    <t>Organizar y realizar eventos artístico culturales en el, así como eventos realizados y apoyados por las áreas de Festivales y Artes Escénicas.</t>
  </si>
  <si>
    <t>Organizar concursos de artes escénicas.</t>
  </si>
  <si>
    <t>Concurso</t>
  </si>
  <si>
    <t>Fomentar el hábito por la lectura.</t>
  </si>
  <si>
    <t>Realizar actividades en la bibliotecas públicas de la red estatal de bibliotecas</t>
  </si>
  <si>
    <t>Realizar actividades en salas de lectura</t>
  </si>
  <si>
    <t>Realizar actividades a través del programa sonora Lee</t>
  </si>
  <si>
    <t>Organizar y realizar la Feria del Libro.</t>
  </si>
  <si>
    <t>Organizar concursos de literatura y en bibliotecas.</t>
  </si>
  <si>
    <t>Concursos de Libro Sonorense.</t>
  </si>
  <si>
    <t>Concurso de Literatura Intersecundarias</t>
  </si>
  <si>
    <t>Concurso Infantil de Creación Literaria “Enriqueta Montaño de Parodi”.</t>
  </si>
  <si>
    <t>Concurso Juvenil de Literatura “Ma. Guadalupe Rico de Ramírez”</t>
  </si>
  <si>
    <t>Certámenes Estatales de Fomento a la Lectura</t>
  </si>
  <si>
    <t>Juegos Florales Anita Pompa de Trujillo</t>
  </si>
  <si>
    <t>Certamen de Investigación sobre la celebración del Día de Muertos</t>
  </si>
  <si>
    <t>Certamen de Calaveras Literarias</t>
  </si>
  <si>
    <t>Concurso Una Anotación por la Lectura</t>
  </si>
  <si>
    <t>Edición, impresión, presentación y venta de Libros editados por el ISC.</t>
  </si>
  <si>
    <t>Realizar ediciones de libros</t>
  </si>
  <si>
    <t>Realizar impresiones de libros</t>
  </si>
  <si>
    <t>Realizar presentaciones de libros</t>
  </si>
  <si>
    <t>Venta de Libros</t>
  </si>
  <si>
    <t>Realizar actividades artísticoculturales
en los museos que integran la Red
Estatal.</t>
  </si>
  <si>
    <t>Atención a visitantes en los museos de la Red Estatal.</t>
  </si>
  <si>
    <t>Realizar actividades que promuevan y difundan las culturas populares y la actividad de los grupos étnicos del Estado</t>
  </si>
  <si>
    <t>Realizar talleres y actividades artístico culturales en centros culturales indígenas y centros de culturas populares.</t>
  </si>
  <si>
    <t>Realizar capacitaciones a promotores culturales indígenas.</t>
  </si>
  <si>
    <t>Realizar investigaciones de campo con las diferentes Etnias del Estado.</t>
  </si>
  <si>
    <t>Taller</t>
  </si>
  <si>
    <t>Capacitación</t>
  </si>
  <si>
    <t>Realizar eventos artísticoculturales a través de las áreas de música.</t>
  </si>
  <si>
    <t>Ofrecer conciertos de temporada de la Orquesta Filarmónica de Sonora.</t>
  </si>
  <si>
    <t>Ofrecer conciertos de temporada de la Orquesta Juvenil de Sonora.</t>
  </si>
  <si>
    <t>Ofrecer conciertos de temporada de la Banda de Música del Estado.</t>
  </si>
  <si>
    <t>Realizar eventos de Artes Visuales.</t>
  </si>
  <si>
    <t>Realizar exposiciones y talleres.</t>
  </si>
  <si>
    <t>Organizar y realizar Fotoseptiembre.</t>
  </si>
  <si>
    <t>Realizar eventos cinematográficos y actividades que promuevan el séptimo arte en la Entidad.</t>
  </si>
  <si>
    <t>Ofrecer talleres de educación artística</t>
  </si>
  <si>
    <t>Ofrecer talleres de educación artística a través de la casa de la cultura, en semestres regulares y de verano, así como los del programa de música orquestal.</t>
  </si>
  <si>
    <t>Ofrecer talleres de educación artística a través de casa de la cultura en la comunidad.</t>
  </si>
  <si>
    <t>Realizar eventos culturales en las instalaciones de Casa de la Cultura y en la comunidad</t>
  </si>
  <si>
    <t>Restaurar, rehabilitar y equipar espacios culturales en distintos municipios del estado.</t>
  </si>
  <si>
    <t>Mantener en buen estado los edificios del ISC.</t>
  </si>
  <si>
    <t>Dar seguimiento al presupuesto autorizado y metas establecidas para la actividad cultural</t>
  </si>
  <si>
    <t>Elaborar informes de presupuesto y seguimiento de metas, que evidencien el propósito institucional.</t>
  </si>
  <si>
    <t>Centro de las Artes Cinematográficas del Noroeste.</t>
  </si>
  <si>
    <t>Emprender acciones que contribuyan a la preservación y fortalecimiento de la riqueza cultural y el desarrollo indígena, promoviendo la participación y el disfrute del patrimonio cultural y el arte popular; así como fomentar el interés por el hábito a la lectura en la población del Estado.</t>
  </si>
  <si>
    <t>Contribuir a la preservación y fortalecimiento de la riqueza cultural y el
desarrollo indígena, así como fomentar el hábito a la lectura en el Estado.</t>
  </si>
  <si>
    <t>Crecimiento de la asistencia a eventos culturales de fomento a la lectura del estado.</t>
  </si>
  <si>
    <t>(Asistentes a eventos culturales de fomento a la lectura año actual / Asistentes a
eventos culturales de fomento a la lectura año anterior) -1 X 100.</t>
  </si>
  <si>
    <t>Determina la variación porcentual de espectadores a eventos de Fomento a la
Lectura en el año actual con respecto al año anterior</t>
  </si>
  <si>
    <t>2111121F4H022424200H</t>
  </si>
  <si>
    <t>2111121F4H022424203I</t>
  </si>
  <si>
    <t>2111121F4H022424206W</t>
  </si>
  <si>
    <t>Espectador</t>
  </si>
  <si>
    <t>No</t>
  </si>
  <si>
    <t>Asistentes a eventos culturales de fomento a la lectura año actual</t>
  </si>
  <si>
    <t>Asistentes a eventos culturales de fomento a la lectura año anterior</t>
  </si>
  <si>
    <t>Ascendente</t>
  </si>
  <si>
    <t>Asistentes a eventos culturales de fomento a la lectura</t>
  </si>
  <si>
    <t>100%
Avance</t>
  </si>
  <si>
    <t>2111121F4H022424207B</t>
  </si>
  <si>
    <t>Dirección General/ Coordinación General de Promoción Musical y Artes Visuales</t>
  </si>
  <si>
    <t>Promover el gusto y aprecio por la música orquestal en todas sus manifestaciones y de la música de origen popular, así como el fortalecimiento de las artes visuales en nuestro Estado y en otras entidades federativas.</t>
  </si>
  <si>
    <t>Conciertos de música programados</t>
  </si>
  <si>
    <t>Porcentaje de cumplimiento en la realización de conciertos de temporada.</t>
  </si>
  <si>
    <t>Conciertos de música realizados</t>
  </si>
  <si>
    <t>Mide el porcentaje de cumplimiento de los conciertos realizados respecto a los programados.</t>
  </si>
  <si>
    <t>(Conciertos de música realizados / Conciertos de música programados) * 100</t>
  </si>
  <si>
    <t>Elevar la participación de los sonorenses en eventos de promoción de la lectura y fomentar el aprecio por el Patrimonio Cultural de nuestro Estado.</t>
  </si>
  <si>
    <t>Mide los talleres de educación artística realizados respecto a los programados.</t>
  </si>
  <si>
    <t>índice de eficiencia en la realización de talleres de educación artística en Casa de la Cultura</t>
  </si>
  <si>
    <t>(Talleres de educación artística realizados / talleres de educación artística programados) * 100</t>
  </si>
  <si>
    <t>Talleres de educación artística programados</t>
  </si>
  <si>
    <t>Talleres de educación artística programados y realizados</t>
  </si>
  <si>
    <t>Dirección General / Coordinación General de Bibliotecas y Patrimonio Cultural</t>
  </si>
  <si>
    <t>Variación anual en el número de visitantes a los museos que integran la Red Estatal</t>
  </si>
  <si>
    <t>De Gestión</t>
  </si>
  <si>
    <t>(Visitantes a museos año actual / Visitantes a museos año anterior) -1 X 100</t>
  </si>
  <si>
    <t>Mide el crecimiento porcentual de los visitantes al museo en el año actual con respecto al año anterior</t>
  </si>
  <si>
    <t>Visitantes a museos año actual</t>
  </si>
  <si>
    <t>Visitante</t>
  </si>
  <si>
    <t>Visitantes a museos año anterior</t>
  </si>
  <si>
    <t>Porcentaje de usuarios atendidos en talleres impartidos en centros culturales de las etnias sonorenses</t>
  </si>
  <si>
    <t>De Gestón</t>
  </si>
  <si>
    <t>(Usuarios atendidos en Talleres impartidos en Centros Culturales de las etnias sonorenses / Total de población Indígena sonorenses) * 100</t>
  </si>
  <si>
    <t>Incrementar el número de personas que se benefician en estos talleres, con el fin de preservar nuestras etnias.</t>
  </si>
  <si>
    <t>Usuarios atendidos en talleres impartidos en Centros Culturales de las etnias sonorenses</t>
  </si>
  <si>
    <t>Usuario</t>
  </si>
  <si>
    <t>Total de Población Indígena sonorenses</t>
  </si>
  <si>
    <t>Porcentaje de cumplimiento en la realización de concursos de Literatura y Bibliotecas</t>
  </si>
  <si>
    <t>(Concursos de Literatura y bibliotecas realizados / Concursos de literatura y bibliotecas programados) * 100</t>
  </si>
  <si>
    <t>Mide los concursos de Literatura y Bibliotecas que se realizaron respecto a los programados.</t>
  </si>
  <si>
    <t xml:space="preserve">Concursos de Literatura y bibliotecas realizados </t>
  </si>
  <si>
    <t>Concursos de Literatura y bibliotecas programados</t>
  </si>
  <si>
    <t>Variación anual en la afluencia a eventos de Artes Visuales</t>
  </si>
  <si>
    <t>(Visitantes a eventos de Artes Visuales año actual/Visitantes a eventos de Artes Visuales añoanterior)-1X100</t>
  </si>
  <si>
    <t>Mide el crecimiento procentual de Artes Visuales año actual/Visitantes a eventos de Artes Visuales</t>
  </si>
  <si>
    <t>Asistentes a eventos de Artes Visuales realizados</t>
  </si>
  <si>
    <t>Asistentes a eventos de Artes Visuales programados</t>
  </si>
  <si>
    <t>Porcentaje de cumplimiento en acciones de mejora de la infraestructura cultural.</t>
  </si>
  <si>
    <t>(Acciones de mejora a la Infraestructura cultural realizadas / Acciones de mejora a la Infraestructura cultural programadas) * 100</t>
  </si>
  <si>
    <t>Acciones de mejora a la Infraestructura cultural realizadas</t>
  </si>
  <si>
    <t>Mide el porcentaje de cumplimiento de Acciones de mejora a la Infraestructura cultural realizadas con respecto a los programadas.</t>
  </si>
  <si>
    <t>Administrar y controlar el ejercicio del presupuesto autorizado para la actividad cultural</t>
  </si>
  <si>
    <t>Administrar adecuadamente el ejercicio y control del presupuesto autorizado al Instituto, así como proponer oportunamente las modificaciones que requiera, de acuerdo a las disposiciones legales y presupuestales.</t>
  </si>
  <si>
    <t>Realizar un buen uso de los recursos humanos, materiales y financieros, de acuerdo a lo que establece la Ley del Presupuesto de Egresos, Contabilidad Gubernamental y Gasto Público Estatal, su Reglamento y el Decreto del Presupuesto de Egresos del Gobierno del Estado de Sonora</t>
  </si>
  <si>
    <t>2111121F4H022424208W</t>
  </si>
  <si>
    <t>Dirección General/ Coordinación General de Admnistración</t>
  </si>
  <si>
    <t>Iniciación artística para niños, jóvenes y adultos de diversos sectores de la sociedad sonorense</t>
  </si>
  <si>
    <t>Incrementar el gusto por el arte y orientar al descubrimiento de vocaciones artísticas en la población en general, ofreciendo alternativas culturales y de oficio para el desarrollo integral del individuo, reforzando los elementos de la educación artística contenidos en la educación formal a nivel de enseñanza básica.</t>
  </si>
  <si>
    <t xml:space="preserve"> 2111121F4H022424207F</t>
  </si>
  <si>
    <t>Dirección General/ Coordinación General de Casa de la Cultura de Sonora</t>
  </si>
  <si>
    <t>Índice de eficiencia en el ejercicio del gasto.</t>
  </si>
  <si>
    <t>(Presupuesto Ejercido / Presupuesto Autorizado) * 100</t>
  </si>
  <si>
    <t>Refleja el porcentaje de cumplimiento del ejercicio del gasto</t>
  </si>
  <si>
    <t>Presupuesto ejercido</t>
  </si>
  <si>
    <t>Presupuesto autorizado</t>
  </si>
  <si>
    <t>Porcentaje</t>
  </si>
  <si>
    <t>2111121F4H022424209D</t>
  </si>
  <si>
    <t>Dirección General / Coordinación General de Red Cultural</t>
  </si>
  <si>
    <t>Promover la música y las artes en el Estado.</t>
  </si>
  <si>
    <t>AVANCE ANUAL</t>
  </si>
  <si>
    <t>META
ANUAL</t>
  </si>
  <si>
    <t>En 
proceso</t>
  </si>
  <si>
    <t>Contribuir integralmente al desarrollo cultural en el Estado, coordinando y ejecutando en su caso, programas y proyectos específicos de investigación, capacitación, creación y producción en el Estado;  así como representar legalmente al Instituto y coordinar el desarrollo de las actividades técnicas y administrativas del Instituto en forma cabal y oportuna.</t>
  </si>
  <si>
    <t>Beneficiario</t>
  </si>
  <si>
    <t xml:space="preserve">Descripción del factor de comparación:
</t>
  </si>
  <si>
    <t>alcanzado</t>
  </si>
  <si>
    <t>1er trimestre</t>
  </si>
  <si>
    <t xml:space="preserve">                                           Ejemplos</t>
  </si>
  <si>
    <t xml:space="preserve">                                Ejemplos</t>
  </si>
  <si>
    <t xml:space="preserve">                                                   Ejemplos</t>
  </si>
  <si>
    <t xml:space="preserve">                                                Ejemplos</t>
  </si>
  <si>
    <t xml:space="preserve">                                                                      Ejemplos</t>
  </si>
  <si>
    <t xml:space="preserve">                                                                        Ejemplos</t>
  </si>
  <si>
    <t xml:space="preserve">                                       Ejemplos</t>
  </si>
  <si>
    <t xml:space="preserve">                                               Ejemplos</t>
  </si>
  <si>
    <t xml:space="preserve">                                         Ejemplos</t>
  </si>
  <si>
    <t xml:space="preserve">Propiciar el enriquecimiento de su obra mediante el encuentro y confrontación con otros artistas de su misma disciplina en distintos ámbitos; observar el desarrollo profesional del campo de su interés en otras regiones y buscar oportunidades para su perfeccionamiento posterior,  para que estos a su vez contribuyan al fortalecimiento y aprecio de la cultura en la población sonorense.
</t>
  </si>
  <si>
    <t xml:space="preserve">Promover y difundir eventos artístico culturales para lograr el aprecio por el arte y la cultura en la población sonorense.
</t>
  </si>
  <si>
    <t xml:space="preserve">Establecer una dinámica de colaboración y comunicación entre los municipios del Estado de Sonora a través de sus dependencias y grupos ciudadanos del arte y la cultura con el Instituto Sonorense de Cultura, para instrumentar y optimizar el desarrollo artístico y cultural de las regiones. </t>
  </si>
  <si>
    <t>Elevar la participación de los sonorenses en eventos de promoción de la lectura que también contribuyan al aprecio por obras de autores sonorenses.</t>
  </si>
  <si>
    <t>Incrementar el número de visitantes que aprecien el patrimonio cultural de nuestro Estado, a través de exposiciones permanentes de los productos culturales tangibles e intangibles que se exhiben en los museos de la red estatal.</t>
  </si>
  <si>
    <t>Reconocer el talento literario e impulsar  la creación literaria en todos los ámbitos de la comunidad sonorense.</t>
  </si>
  <si>
    <t>Difundir los eventos de Música para fomentar una mayor participación artística y estimular el desarrollo de las audiencias, para asegurar la preferencia en población sonorense por estos eventos.</t>
  </si>
  <si>
    <t>Incrementar el número de asistentes a los eventos culturales que se realizan en el marco de festivales y festividades municipales.</t>
  </si>
  <si>
    <t>Consolidar un público cautivo en las disciplina de Artes Visuales, que demanda preparación para la sociedad sonorense.</t>
  </si>
  <si>
    <t>Derivado de la firma de convenio de colaboración entre el Instituto Sonorense de Cultura y la Cineteca Nacional, se inició con el desarrollo del proyecto arquitectónico de la Cineteca Sonora, hoy llamado Centro de las Artes Cinematográficas. Para su instalación se ha elegido un edificio ubicado en el centro histórico de la ciudad de Hermosillo, este recinto cultural ofrecerá una sala de cine con programación de cine del mundo y México, así como los servicios de mediateca y centro de documentación sobre historia, ciencias sociales y especialmente del patrimonio cultural audiovisual sonorense. Sonora es el tercer estado de la república que cuente con una sucursal de la Cineteca Nacional, misma que beneficiará directamente a cineastas, cinéfilos, estudiantes e investigadores.</t>
  </si>
  <si>
    <t>Realizar actividades artísticoculturales en los museos que integran la Red Estatal.</t>
  </si>
  <si>
    <t>4to.</t>
  </si>
  <si>
    <t>4to. TRIMESTRE</t>
  </si>
  <si>
    <t>4to</t>
  </si>
  <si>
    <t>Con respecto a lo programado en el Proyecto para el Presupuesto 2015 para este cuarto trimestre se alcanzó la meta anual establecida para este indicador, ya que cumplió su cometido la Feria del Libro Hermosillo 2015, durante la cual se alcanzó la meta de reunir a 100 mil asistentes a su sede en Galerías Mall y durante los programas La Feria en las escuelas y La Feria sale la calle, con un impacto en ventas por 2 millones 660 mil pesos, a través de 25 mil 500 libros vendidos.</t>
  </si>
  <si>
    <t>Los datos que miden este indicador los proporcionan eventos culturales de fomento a la lectura que se realizan a través de actividades de presentaciones de libros, conferencias, eventos del Programa Sonora Lee, Mis Vacaciones en las Bibliotecas y Feria del Libro, En el proyecto de prespuesto de cada año se estima la afluencia de espectadores para estos eventos. El comportamiento de la afluencia registrada en los últimos seis año ha mostrado un incremento año con año. Este es un dato estimado que depende factores externos, como autorización de recursos, ambientales, etc.
Esta actividad es reportada a través del Sistema Integral de Evaluación de la Gestión Pública, SIEGESON.
El dato para alimentar este indicadores es recabado a través de un documento de Control Interno llamado SIRE, Sistema de Información y Registro de Eventos.</t>
  </si>
  <si>
    <t xml:space="preserve">De acuerdo a lo programado en el Anteproyecto para el Presupuesto 2015, el porcentaje de Usuarios atendidos en talleres de Cultura Indígena registró más afluencia de la esperada, superando la meta con trescientos ochenta y un (381) asistentes a los talleres de cultura indígena en este cuarto trimestre. </t>
  </si>
  <si>
    <t>En este cuarto trimestre del 2015,  no se cumplió la meta del indicador debido a que no hubo presupuesto para la realización del concurso "Una Anotación por la Lectura", que organizaba el Instituto Sonorense de Cultura junto al Club Naranjeros de Hermosillo.
En las metas físicas relacionadas al proceso de este indicador, se cumplió con la premiación del Concurso de Libro Sonorense en los géneros Novela y Dramaturgia, del Certamen de la Celebración del día de Muertos y los Juegos Florales Anita Pompa de Trujillo el cual se recalendarizó su premiación para este cuarto trimestre.</t>
  </si>
  <si>
    <t>Con respecto a lo programado en el proyecto para el Presupuesto 2015, en este cuarto trimestre por falta de presupuesto no de realizó el concurso "Una Anotación por la Lectura".</t>
  </si>
  <si>
    <t>En este cuarto trimestre de 2015, la meta se programó a cero, pero se están reportando cuarenta y ocho (48) talleres del programa de música orquestal que estaban pendientes. La meta no se cumplió debido a que la Casa de Cultura de Sonora, permaneció cerrada por trabajos de remodelación que se estuvieron efectuando por más de medio año.</t>
  </si>
  <si>
    <t>De acuerdo al Anteproyecto del Presupuesto de Egresos 2015, en este cuarto trimestre las metas físicas relacionadas al proceso de este indicador todas superaron lo esperado. Los apoyos otorgados se canalizaron en cinco rubros principales: edición e impresión de diversos materiales y obras literarias; traslado y logística para artistas sonorenses invitados a eventos nacionales e internacionales; producción de espectáculos; presentaciones en apoyo a festivales realizados en diversos municipios Sonora.</t>
  </si>
  <si>
    <t>Dependiendo de los recursos que disponga el fondo, se estima el número de proyectos culturales que serán dictaminados y posteriormente el número de los que serán aprobados, no es un dato preciso, no se sabe exactamente cuantas proyectos culturales se van a recibir, y es un aproximado de los proyectos a dictaminar, y cuantos de los dictaminados serán aprobados.
El dato para alimentar este indicadores es recabado a través de un documento de Control Interno llamado SIRE, Sistema de Información y Registro de Eventos.</t>
  </si>
  <si>
    <t>Con respecto a lo programado en el Anteproyecto para el Presupuesto 2015, no esta programado entrega de apoyos a beneficiarios del Programa de Estímulo a la Creación y al Desarrollo Artístico (PECDA) del Fondo Estatal para la Cultura y las Artes de Sonora del Fondo Estatal para la Cultura y las Artes de Sonora (FECAS).</t>
  </si>
  <si>
    <t xml:space="preserve">De acuerdo al Anteproyecto del Presupuesto de Egresos 2015, las metas físicas relacionadas al proceso de este indicador todas superaron lo esperado en este cuarto trimestre. </t>
  </si>
  <si>
    <t>Con respecto a lo programado en el Anteproyecto del Presupuesto 2015, la meta se rebasó con cincuenta (25) spots más de lo original para dar difusión a eventos como: Feria del Libro 2015, eventos de Intímamente Teatral, Programa de Escénicas, entre otros eventos.
El Indicador ya rebasa la proporción de spots y producciones especiales para radio y TV realizados con respecto a lo programado.</t>
  </si>
  <si>
    <t>Con el fin de cumplir con el objetivo institucional, año con año se han implementado diversas estrategias para difusión y promoción de la cultura, lo cual ha llevado a realizar producciones de video por parte de la Coordinación de Información Cultural de este Instituto, que se difunden a través de nuestras páginas institucionales, en radio ISC y en televisión, logrando con ello una mayor promoción y difusión de la cultura con la optimización recursos, por tal motivo se han incrementado las producciones de spots para TV y radio.
Durante el año 2015 la meta se vió rebasada en cada trimestre, por tal motivo superó lo programado para el año 2015. El dato para alimentar este indicadores es recabado a través de un documento de Control Interno llamado SIRE, Sistema de Información y Registro de Eventos.</t>
  </si>
  <si>
    <t>Para el cierre del año 2015, La Dirección General de este Instituto implementó un plan emergente de optimización y ajuste del gasto operativo, por lo que se impulsaron 60 proyectos con un promedio de tres eventos diarios de septiembre a diciembre, a los que se sumaron giras de trabajo en 25 municipios como Álamos, Caborca, Ciudad Obregón, Cócorit, Empalme, Guaymas, Huachinera, Moctezuma, Nácori Chico, Navojoa, Nogales, Oquitoa, Pitiquito, Puerto Peñasco, San Luis Río Colorado y Ures, entre otros. para este cuarto trimestre del año 2015
Esta actividad es reportada a través del Sistema Integral de Evaluación de la Gestión Pública, SIEGESON.
El dato para alimentar este indicadores es recabado a través de un documento de Control Interno llamado SIRE, Sistema de Información y Registro de Eventos.</t>
  </si>
  <si>
    <t>Con respecto a lo programado en el Anteproyecto para el Presupuesto 2015, en este cuarto trimestre se superó con cinco (5) municipios más de los programados apoyar.</t>
  </si>
  <si>
    <t>En este cuarto trimestre las metas físicas de organizar y realizar eventos artísticos culturales fue superada, así como la meta de Dirección General  de apoyar a la comunidad artística, organismos e Instituciones en eventos artístico culturales, contribuyó a superar estas metas.
Se implementó un plan emergente de optimización y ajuste del gasto operativo para apoyar e impulsar la cultura en los municipios del Estado.
Las metas físicas asociadas a este proceso rebasaron lo programado en este cuarto trimestre.</t>
  </si>
  <si>
    <t xml:space="preserve">En este cuarto trimestre del 2015, las metas físicas asociadas al indicador rebasaron lo esperado de acuerdo al proyecto del Presupuesto 2015. </t>
  </si>
  <si>
    <t>Los datos que miden este indicador los proporcionan los Museos que integran la Red Estatal.  En el año 2012 la alfuencia de visitante a los museos cayó debido a trabajos de remodelación que se realizaron en el Museo Silvestre Rodríguez y Museo Álvaro Obregón, además a partir del año 2013 se incorpora a la Red Estatal de Museos el Museo Regional de Historia en Ures, Sonora. El comportamiento de la afluencia registrada en los últimos seis años ha mostrado un incremento año con año. Los dato son estimados y depende factores externos el cumplimiento de la meta.
El dato para alimentar este indicadores es recabado a través de un documento de Control Interno llamado SIRE, Sistema de Información y Registro de Eventos.</t>
  </si>
  <si>
    <t>Según el último Censo de Población y Vivienda (INEGI) la población total Indígena de las tribus mayo y yaqui es de 44,571 habitantes (dato de comparación de la población atendida). A partir del año 2013 se comenzó a medir esta actividad la cual es reportada a través del Sistema Integral de Evaluación de la Gestión Pública, SIEGESON. Cada trimestre se han realizado más talleres para cultura indígena fomentando más la participación de usuarios.
El dato para alimentar este indicadores es recabado a través de un documento de Control Interno llamado SIRE, Sistema de Información y Registro de Eventos.</t>
  </si>
  <si>
    <t>En este cuarto trimestre del 2015, las metas físicas asociadas al indicador, en su mayoría, rebasaron lo esperado de acuerdo a lo planeado en el Proyecto del Presupuesto 2015, ya que se optimizaron los recursos de la federación para realizar estas actividades y cumplir con lo esperado en el indicador. 
La meta física "Realizar talleres y actividades artístico culturales en centros culturales indígenas y centros de culturas populares" relacionada al proceso de este indicador fue superada.</t>
  </si>
  <si>
    <t>Con el fin promover el gusto por la lectura en los niños y fomentar el desarrollo de creativos  literarios, la Coordinación General de Bibliotecas ha organizado permanentemente 18 concursos  en  literatura y bibliotecas  dirigidos a niños, jóvenes,  adultos, así como a creadores literarios, internos del ITAMA y de los centros penitenciarios del estado, desde el año 2011.</t>
  </si>
  <si>
    <t>En el proyecto para el Presupuesto 2015 se programó para este cuarto trimestre la realización de 15 conciertos de música en el marco de las temporadas de la Orquesta Filarmónica de Sonora, Orquesta Juvenil de Sonora y la Banda de Música del Estado. Se cumplió satisfactoriamente la meta establecida para este indicador.</t>
  </si>
  <si>
    <t xml:space="preserve">En el cuarto trimestre del 2015 las metas físicas relativas a los Conciertos de Música se cumplieron de acuerdo con lo programado, exceptuando lo programado en los conciertos de temporada de la Banda de Música, la cual originalmente se programó con diez (10) conciertos, de los cuales sólo se realizaron dos (2). Cabe mencionar que la Banda de Música del Estado tuvo mucha participación y presencia en los municipios del Estado, debido a los apoyos otorgadosa municipios por parte de la Dirección General de este Instituto.
</t>
  </si>
  <si>
    <t>El número de conciertos que han ofrecido la Orquesta Filarmónica de Sonora, la Banda de Música del Gobierno del Estado  y la Orquesta Juvenil de Sonora, han logrado consolidar un público cautivo en diferentes espacios en lo que se han presentado. A partir del año 2012 se incrementa el número de conciertos, ya que por primera vez la Banda de Música del Estado inicia conciertos de temporada.
En el cuarto trimestre debido a la falta de recursos no se realizaron en su totalidad los conciertos de temporada que se tenían programados de la Banda de Música del Estado, sin embargo cabe mencionar que la Banda de Música tuvo mucha participación y presencia en los municipios del Estado, debido a los apoyos otorgados a municipios por parte de la Dirección General de este Instituto.
Además de los conciertos de temporada se ofrecen conciertos en apoyo a Instituciones Públicas y Privadas que lo soliciten, siempre y cuando existan las condiciones y los recursos para su realización.</t>
  </si>
  <si>
    <t>Las metas físicas asociadas a este proceso rebasaron lo programado para este cuarto trimestre, ya que se administraron bien los recursos autorizados por de la federación derivado de un plan emergente de optimización y ajuste del gasto operativo para realizar estos eventos y cumplir con más de lo esperado.</t>
  </si>
  <si>
    <t>Para apoyar la creación artística de creadores y aficionados a la escultura, pintura y fotografía, en la presente administración, se realizaron y promovieron los siguientes eventos: la fiesta de la imagen Fotoseptiembre, Bienal de Artes Visuales del Noroeste, la exposición de los seleccionados y ganadores se realizó en el Museo de Arte de Sonora (MUSAS); y Primera Bienal Nacional del Paisaje que por primera vez convocó este Instituto con el apoyo del Consejo Nacional para la Cultura y las Artes (Conaculta). Estos eventos han logrado la participación del público y aficionados en estos eventos.</t>
  </si>
  <si>
    <t xml:space="preserve">De acuerdo a lo programado en el proyecto para el Presupuesto 2015, el número de visitantes a eventos de Artes Visuales superó a lo estimado en el año 2015, debido a que se dio mayor difusión al Festival de Fotoseptiembre, así como al programa de exposición anual el cual reportó gran afluencia de visitantes a exposiciones como: "La casa en la ruinas", de Marcela Rendón; "60 años haciendo fotografía", del Mtro. Memo Moreno;  "Pago en Especie", colectiva; Obra Pictórica "Un hombre del Renacimiento", del Dr. Aguilar; "Memorias de Plata y Luz", "Colectiva Viajes y Miradas", exposición de pintura "Con el Sol de Frente", entre otras. </t>
  </si>
  <si>
    <t xml:space="preserve">En el año 2015 las metas físicas relacionadas a los eventos de Artes Visuales alcanzaron lo programado. Se cumplió satisfactoriamente con el programa anual de exposiciones. </t>
  </si>
  <si>
    <t>En el cuarto trimestre del 2015 las metas en su mayoría se realizaron de acuerdo a lo programado para cumplir con el logro del objetivo de este proceso. Se hicieron ajustes necesarios en el gasto de operación del presupuesto financiero para que estas metas se ejecutaran de acuerdo a lo estipulado orginalmente el Anteproyecto del Presupuesto de Egresos 2015.
Las metas físicas relacionadas al proceso todas superaron lo esperado para este trimestre.</t>
  </si>
  <si>
    <t>A través de Casa de la Cultura se imparten talleres de iniciación artística a niños, jóvenes y adultos; al año 2014 suman 1,662 talleres impartidos. Debido al comportamiento de esta meta, para este año 2015 inicialmense esperaba la impartición de trescientos veinte (320) talleres lo cual no fue posible debido a que se estan realizando trabajos de rehabilitación y adecuación en las instalaciones de Casa de la Cultura. finalmente la meta quedo a impartir ciento veinte (120).
El dato para alimentar este indicadores es recabado a través de un documento de Control Interno llamado SIRE, Sistema de Información y Registro de Eventos.</t>
  </si>
  <si>
    <t xml:space="preserve">Con respecto a lo programado en el proyecto para el Presupuesto 2015, la meta del indicador rebasó el número de espectadores programados para este cuarto trimestre, la afluencia superó con mucho lo esperado que fue de veintitrés mil doscientos ochenta y ún espectadores más, que se registraron en el marco de los eventos artístico culturales ofrecidos en el marco del Festival Luna de la Montaña en Huachinera, Sonora, Festival Cultural de Otoño en Cananea, Festival del Migrante, Muestra Estatal de Teatro, Intimamente Teatral, Programa de Escénicas.
</t>
  </si>
  <si>
    <t>Con respecto a lo programado en el proyecto para el Presupuesto 2015,para este cuarto trimestre la meta de visitantes a museos fue superada por tres mil setecientos sesenta y seis (3,766) con respecto a lo programado y el compromiso anual estimado para esta meta fue rebasado con veintitres mil trescientos veintiseis (23,326) visitantes a los Museos que integran la Red Estatal, se registró más afluencia de visitantes de lo esperado debido al aprovechamiento de estos espacios para la realización de eventos artísticos culturales que fomentan el aprecio a la perviviencia del patrimonio cultural de nuestro Estado.</t>
  </si>
  <si>
    <t>El dato que alimenta las variables de este indicador se compone de la afluencia de espectadores a los principales festivales que organiza y realiza este Instituto como son: Festival Alfonso Ortiz Tirado (Álamos), Un Desierto para la Danza (Hermosillo), Festival Kino (Magdalena) y Festival Luna de la Montaña (Huachineras).
En los año 2010 el Festival Alfonso Ortiz Tirado con sede principal que es Álamos, Sonora, se realizó en 9 municipios más (subsedes), en el año 2011 bajo a 5 subsedes y finalmente a partir del año 2012 este festival ya no manejo subsedes, es por eso que se registra una baja en afluencia de espectadores a este festival. Sube un poco la afluencia de espectadores en 2013, pero en el año 2014 baja de nuevo la afluencia porque el Festival Kino se entregó al municipio de Magdalena quien se encargó de su realización, organización y logística.
Además se han sumado a la meta de este indicador los eventos realizados en el marco de los programas de Íntimamente Teatral, Escénicas, la Muestra Estatal de Teatro y por primera vez el apoyo a la Feria del Tamal en Villa de Seris y al Festival del Migrante.
El dato para alimentar este indicadores es recabado a través de un documento de Control Interno llamado SIRE, Sistema de Información y Registro de Eventos.</t>
  </si>
  <si>
    <t>Se entrego un informe del avance de la obra de la construcción del Centro de las Artes Cinematográficas del Noroeste en las instalaciones que ocupaba el antiguo auditorio de Fonapas, ubicado en el centro histórico de la ciudad de Hermosillo.
El importe total de relación de concepto de obra estimados del periodo del 27 de julio de 2015 al 29 de febrero de 2016 es por un total de $ 7'718,251.27, según contrato No.ISC/OBRA/177-04-2015.
El importe total de relación de concepto de obra estimados del periodo del 1 de mayo al 31 de diciembre de 2015 es por un total de $21'470,452.14, según contrato No.ISC/OBRA/356-07-2015.</t>
  </si>
  <si>
    <t>En este cuarto trimestre del 2015, las metas físicas asociadas al indicador, en su mayoría, rebasaron lo esperado de acuerdo a lo planeado en el Anteproyecto del Presupuesto 2015, ya que se gestionaron y obtuvieron recursos de la federación para realizar estas actividades y cumplir con lo esperado en el indicador. Se realizó premiación del Certamen de Fomento a la Lectura, el Concurso Literario "Juegos Florales Anita Pompa de Trujillo", el Concurso de Calaveras Literarias y el Certamen de la Celebración del día de Muertos.</t>
  </si>
  <si>
    <t>Con respecto a lo programado en el proyecto para el Presupuesto 2015, las metas físicas relacionadas a este proceso no cumplieron con lo programado para este cuarto trimestre, ya que se realizan trabajos de rehabilitación en Casa de la Cultura.</t>
  </si>
  <si>
    <t>Se entregaron informes de Evaluación Trimestral de la Contabilidad Armonizada de acuerdo a lo programado.</t>
  </si>
  <si>
    <t>En el cuarto trimestre del 2015 las metas en su mayoría se realizaron de acuerdo a lo programado para cumplir con el logro del objetivo de este proceso. Se implementó un plan emergente y se hicieron ajustes necesarios en el gasto de operación del presupuesto financiero para que estas metas se ejecutaran de acuerdo a lo estipulado orginalmente el Anteproyecto del Presupuesto de Egresos 2015.</t>
  </si>
  <si>
    <t>En materia de preservación y conservación del Patrimonio y la Infraestructura Cultural, se han alcanzado metas históricas en cuanto a la restauración, rehabilitación y equipamiento de espacios culturales en distintos municipios del estado; esto como resultado de la conjunción de esfuerzos y las gestiones realizadas por parte del Instituto Sonorense de Cultura ante el Consejo Nacional para la Cultura y las Artes y el Congreso de la Unión a través de la Cámara de Diputados, como resultado se ha mejorado la infraestructura cultural de varios recintos.</t>
  </si>
  <si>
    <t>En el cuarto trimestre se reportaron cuatro (4) acciones de mejora a la infraestructura cultural, las cuales se realizaron en: Centro de Cultura Yaqui Rahum, Centro de Cultura Yaqui de Huiviris, Centro de Cultura Yaqui Loma de Guamuchil, además de la construcción de escaleras de emergencia en Casa de la Cultura.</t>
  </si>
  <si>
    <t>Año con año se elaboran informes trimestrales que son presentados y entregados para rendición de cuentas a la Secretaría de Hacienda y Crédito Público, Oficilía Mayor del Estado, Secretaría de la Contraloría y a la Secretaría de Educación y Cultura.</t>
  </si>
  <si>
    <t xml:space="preserve">Este recinto ofrecerá una sala de cine con programación de cine del mundo y México, con capacidad de 300 butacas, así como los servicios de biblioteca, librería, cafetería, una sala de capacitación y un centro de documentación sobre historia, ciencias sociales y especialmente del patrimonio cultural audiovisual sonorense. Radio Sonora está apoyando en la digitalización de materiales que serán concentrados en este recinto cultural. La inversión de este proyecto es de 46 millones 500 mil pesos. Se entrego informe de avance, el proyecto continúa para el año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</si>
</sst>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0"/>
    <numFmt numFmtId="165" formatCode="_-* #,##0_-;\-* #,##0_-;_-* &quot;-&quot;??_-;_-@_-"/>
  </numFmts>
  <fonts count="29" x14ac:knownFonts="1">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10"/>
      <name val="Wingdings"/>
      <charset val="2"/>
    </font>
    <font>
      <sz val="9"/>
      <name val="Arial"/>
      <family val="2"/>
    </font>
    <font>
      <sz val="10"/>
      <name val="Times New Roman"/>
      <family val="1"/>
    </font>
    <font>
      <b/>
      <vertAlign val="superscript"/>
      <sz val="10"/>
      <name val="Arial"/>
      <family val="2"/>
    </font>
    <font>
      <sz val="10"/>
      <name val="Bookman Old Style"/>
      <family val="1"/>
    </font>
    <font>
      <b/>
      <vertAlign val="superscript"/>
      <sz val="9"/>
      <name val="Arial"/>
      <family val="2"/>
    </font>
    <font>
      <sz val="12"/>
      <name val="Arial"/>
      <family val="2"/>
    </font>
    <font>
      <sz val="8"/>
      <name val="Arial"/>
      <family val="2"/>
    </font>
    <font>
      <sz val="10"/>
      <color rgb="FFC00000"/>
      <name val="Arial"/>
      <family val="2"/>
    </font>
    <font>
      <sz val="6"/>
      <name val="Arial"/>
      <family val="2"/>
    </font>
    <font>
      <sz val="8"/>
      <color indexed="8"/>
      <name val="Arial"/>
      <family val="2"/>
    </font>
    <font>
      <b/>
      <sz val="10"/>
      <color indexed="8"/>
      <name val="Arial"/>
      <family val="2"/>
    </font>
    <font>
      <b/>
      <sz val="9"/>
      <color indexed="8"/>
      <name val="Arial"/>
      <family val="2"/>
    </font>
    <font>
      <b/>
      <sz val="8"/>
      <color indexed="8"/>
      <name val="Arial"/>
      <family val="2"/>
    </font>
    <font>
      <b/>
      <sz val="8"/>
      <name val="Arial"/>
      <family val="2"/>
    </font>
    <font>
      <sz val="8"/>
      <color theme="1"/>
      <name val="Arial"/>
      <family val="2"/>
    </font>
    <font>
      <b/>
      <sz val="12"/>
      <name val="Arial"/>
      <family val="2"/>
    </font>
    <font>
      <b/>
      <sz val="11"/>
      <name val="Arial"/>
      <family val="2"/>
    </font>
    <font>
      <b/>
      <sz val="11"/>
      <color theme="1"/>
      <name val="Calibri"/>
      <family val="2"/>
      <scheme val="minor"/>
    </font>
    <font>
      <sz val="11"/>
      <name val="Arial"/>
      <family val="2"/>
    </font>
    <font>
      <b/>
      <sz val="9"/>
      <color rgb="FFFFFF00"/>
      <name val="Arial"/>
      <family val="2"/>
    </font>
    <font>
      <sz val="10"/>
      <color rgb="FFFFFF00"/>
      <name val="Arial"/>
      <family val="2"/>
    </font>
    <font>
      <b/>
      <sz val="9"/>
      <color rgb="FF92D050"/>
      <name val="Arial"/>
      <family val="2"/>
    </font>
    <font>
      <sz val="10"/>
      <color rgb="FF92D050"/>
      <name val="Arial"/>
      <family val="2"/>
    </font>
  </fonts>
  <fills count="15">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rgb="FFFF0000"/>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8"/>
      </patternFill>
    </fill>
    <fill>
      <patternFill patternType="solid">
        <fgColor theme="8" tint="0.79998168889431442"/>
        <bgColor indexed="64"/>
      </patternFill>
    </fill>
    <fill>
      <patternFill patternType="solid">
        <fgColor rgb="FF00B050"/>
        <bgColor indexed="64"/>
      </patternFill>
    </fill>
    <fill>
      <patternFill patternType="solid">
        <fgColor theme="0"/>
        <bgColor indexed="64"/>
      </patternFill>
    </fill>
  </fills>
  <borders count="93">
    <border>
      <left/>
      <right/>
      <top/>
      <bottom/>
      <diagonal/>
    </border>
    <border>
      <left style="thin">
        <color indexed="22"/>
      </left>
      <right/>
      <top style="thin">
        <color indexed="22"/>
      </top>
      <bottom/>
      <diagonal/>
    </border>
    <border>
      <left/>
      <right/>
      <top style="thin">
        <color indexed="22"/>
      </top>
      <bottom/>
      <diagonal/>
    </border>
    <border>
      <left/>
      <right style="thin">
        <color theme="0" tint="-0.24994659260841701"/>
      </right>
      <top style="thin">
        <color indexed="22"/>
      </top>
      <bottom/>
      <diagonal/>
    </border>
    <border>
      <left style="thin">
        <color indexed="22"/>
      </left>
      <right/>
      <top/>
      <bottom/>
      <diagonal/>
    </border>
    <border>
      <left/>
      <right style="thin">
        <color theme="0" tint="-0.24994659260841701"/>
      </right>
      <top/>
      <bottom/>
      <diagonal/>
    </border>
    <border>
      <left style="thin">
        <color indexed="22"/>
      </left>
      <right/>
      <top/>
      <bottom style="thin">
        <color indexed="22"/>
      </bottom>
      <diagonal/>
    </border>
    <border>
      <left/>
      <right/>
      <top/>
      <bottom style="thin">
        <color indexed="22"/>
      </bottom>
      <diagonal/>
    </border>
    <border>
      <left/>
      <right style="thin">
        <color theme="0" tint="-0.24994659260841701"/>
      </right>
      <top/>
      <bottom style="thin">
        <color indexed="22"/>
      </bottom>
      <diagonal/>
    </border>
    <border>
      <left/>
      <right style="thin">
        <color indexed="22"/>
      </right>
      <top/>
      <bottom/>
      <diagonal/>
    </border>
    <border>
      <left style="thin">
        <color indexed="22"/>
      </left>
      <right/>
      <top style="thin">
        <color indexed="22"/>
      </top>
      <bottom style="thin">
        <color theme="0" tint="-0.24994659260841701"/>
      </bottom>
      <diagonal/>
    </border>
    <border>
      <left/>
      <right/>
      <top style="thin">
        <color indexed="22"/>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2"/>
      </left>
      <right style="thin">
        <color indexed="22"/>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indexed="22"/>
      </right>
      <top/>
      <bottom/>
      <diagonal/>
    </border>
    <border>
      <left style="thin">
        <color indexed="22"/>
      </left>
      <right/>
      <top style="thin">
        <color indexed="22"/>
      </top>
      <bottom/>
      <diagonal/>
    </border>
    <border>
      <left/>
      <right/>
      <top style="thin">
        <color indexed="22"/>
      </top>
      <bottom/>
      <diagonal/>
    </border>
    <border>
      <left/>
      <right style="thin">
        <color theme="0" tint="-0.24994659260841701"/>
      </right>
      <top style="thin">
        <color indexed="22"/>
      </top>
      <bottom/>
      <diagonal/>
    </border>
    <border>
      <left style="thin">
        <color indexed="22"/>
      </left>
      <right/>
      <top/>
      <bottom/>
      <diagonal/>
    </border>
    <border>
      <left style="thin">
        <color indexed="22"/>
      </left>
      <right/>
      <top style="thin">
        <color indexed="22"/>
      </top>
      <bottom style="thin">
        <color theme="0" tint="-0.24994659260841701"/>
      </bottom>
      <diagonal/>
    </border>
    <border>
      <left/>
      <right/>
      <top style="thin">
        <color indexed="22"/>
      </top>
      <bottom style="thin">
        <color theme="0" tint="-0.24994659260841701"/>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n">
        <color theme="0" tint="-0.24994659260841701"/>
      </right>
      <top/>
      <bottom/>
      <diagonal/>
    </border>
    <border>
      <left style="thin">
        <color indexed="22"/>
      </left>
      <right style="thin">
        <color indexed="22"/>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0" tint="-0.34998626667073579"/>
      </top>
      <bottom style="thin">
        <color indexed="22"/>
      </bottom>
      <diagonal/>
    </border>
    <border>
      <left/>
      <right style="thin">
        <color theme="0" tint="-0.34998626667073579"/>
      </right>
      <top style="thin">
        <color theme="0" tint="-0.34998626667073579"/>
      </top>
      <bottom style="thin">
        <color indexed="22"/>
      </bottom>
      <diagonal/>
    </border>
    <border>
      <left/>
      <right/>
      <top style="thin">
        <color indexed="22"/>
      </top>
      <bottom style="thin">
        <color theme="0" tint="-0.34998626667073579"/>
      </bottom>
      <diagonal/>
    </border>
    <border>
      <left/>
      <right style="thin">
        <color theme="0" tint="-0.34998626667073579"/>
      </right>
      <top style="thin">
        <color indexed="22"/>
      </top>
      <bottom style="thin">
        <color theme="0" tint="-0.34998626667073579"/>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theme="0" tint="-0.24994659260841701"/>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0" borderId="0"/>
    <xf numFmtId="44" fontId="1" fillId="0" borderId="0" applyFont="0" applyFill="0" applyBorder="0" applyAlignment="0" applyProtection="0"/>
  </cellStyleXfs>
  <cellXfs count="639">
    <xf numFmtId="0" fontId="0" fillId="0" borderId="0" xfId="0"/>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Alignment="1">
      <alignment vertical="center"/>
    </xf>
    <xf numFmtId="0" fontId="2" fillId="2" borderId="4"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0" fontId="2" fillId="2" borderId="13" xfId="0" applyFont="1" applyFill="1" applyBorder="1" applyAlignment="1">
      <alignment vertical="center"/>
    </xf>
    <xf numFmtId="0" fontId="3" fillId="2" borderId="15" xfId="0" applyFont="1" applyFill="1" applyBorder="1" applyAlignment="1">
      <alignment horizontal="center" vertical="center"/>
    </xf>
    <xf numFmtId="0" fontId="2" fillId="2" borderId="15" xfId="0" applyFont="1" applyFill="1" applyBorder="1" applyAlignment="1">
      <alignment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0" xfId="0" applyFont="1" applyFill="1" applyBorder="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5" fillId="2" borderId="0" xfId="0" applyFont="1" applyFill="1" applyBorder="1" applyAlignment="1">
      <alignment horizontal="left" vertical="center"/>
    </xf>
    <xf numFmtId="0" fontId="6" fillId="2" borderId="0" xfId="0" applyFont="1" applyFill="1" applyBorder="1" applyAlignment="1">
      <alignment vertical="center"/>
    </xf>
    <xf numFmtId="0" fontId="3" fillId="2" borderId="17" xfId="0" applyFont="1" applyFill="1" applyBorder="1" applyAlignment="1">
      <alignment vertical="center" wrapText="1"/>
    </xf>
    <xf numFmtId="0" fontId="3" fillId="2" borderId="26" xfId="0" applyFont="1" applyFill="1" applyBorder="1" applyAlignment="1">
      <alignment horizontal="center" vertical="center" wrapText="1"/>
    </xf>
    <xf numFmtId="0" fontId="7" fillId="2" borderId="0" xfId="0" applyFont="1" applyFill="1" applyBorder="1" applyAlignment="1">
      <alignment vertical="center"/>
    </xf>
    <xf numFmtId="0" fontId="7" fillId="2" borderId="7" xfId="0" applyFont="1" applyFill="1" applyBorder="1" applyAlignment="1">
      <alignment vertical="center"/>
    </xf>
    <xf numFmtId="0" fontId="3" fillId="2" borderId="0" xfId="0" applyFont="1" applyFill="1" applyBorder="1" applyAlignment="1">
      <alignment vertical="center"/>
    </xf>
    <xf numFmtId="0" fontId="3" fillId="2" borderId="11"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9" fillId="2" borderId="0" xfId="0" applyFont="1" applyFill="1" applyBorder="1" applyAlignment="1">
      <alignment vertical="center"/>
    </xf>
    <xf numFmtId="0" fontId="3" fillId="2" borderId="0" xfId="0" applyFont="1" applyFill="1" applyBorder="1" applyAlignment="1">
      <alignment horizontal="center" vertical="center"/>
    </xf>
    <xf numFmtId="0" fontId="2" fillId="2" borderId="7" xfId="0" applyFont="1" applyFill="1" applyBorder="1" applyAlignment="1">
      <alignment horizontal="left" vertical="center"/>
    </xf>
    <xf numFmtId="0" fontId="4" fillId="2" borderId="1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xf>
    <xf numFmtId="0" fontId="6" fillId="0" borderId="23" xfId="0" applyFont="1" applyBorder="1" applyAlignment="1">
      <alignment vertical="center" wrapText="1"/>
    </xf>
    <xf numFmtId="9" fontId="6" fillId="0" borderId="23" xfId="1" applyFont="1" applyBorder="1" applyAlignment="1">
      <alignment vertical="center" wrapText="1"/>
    </xf>
    <xf numFmtId="0" fontId="6" fillId="2" borderId="7" xfId="0" applyFont="1" applyFill="1" applyBorder="1" applyAlignment="1">
      <alignment horizontal="center" vertical="center" wrapText="1"/>
    </xf>
    <xf numFmtId="0" fontId="6" fillId="2" borderId="21" xfId="0" applyFont="1" applyFill="1" applyBorder="1" applyAlignment="1">
      <alignment horizontal="center" vertical="center" wrapText="1"/>
    </xf>
    <xf numFmtId="164" fontId="2" fillId="0" borderId="23" xfId="0" applyNumberFormat="1" applyFont="1" applyFill="1" applyBorder="1" applyAlignment="1">
      <alignment wrapText="1"/>
    </xf>
    <xf numFmtId="164" fontId="2" fillId="4" borderId="23" xfId="0" applyNumberFormat="1" applyFont="1" applyFill="1" applyBorder="1" applyAlignment="1">
      <alignment wrapText="1"/>
    </xf>
    <xf numFmtId="0" fontId="2" fillId="0" borderId="0" xfId="0" applyFont="1" applyFill="1" applyAlignment="1">
      <alignment vertical="center"/>
    </xf>
    <xf numFmtId="0" fontId="3" fillId="2" borderId="0" xfId="0" applyFont="1" applyFill="1" applyAlignment="1">
      <alignment horizontal="left" vertical="center" wrapText="1"/>
    </xf>
    <xf numFmtId="0" fontId="2" fillId="2" borderId="0" xfId="0" applyFont="1" applyFill="1" applyAlignment="1">
      <alignment vertical="center" wrapText="1"/>
    </xf>
    <xf numFmtId="0" fontId="3" fillId="2" borderId="32" xfId="0" applyFont="1" applyFill="1" applyBorder="1" applyAlignment="1">
      <alignment horizontal="center" vertical="center" wrapText="1"/>
    </xf>
    <xf numFmtId="0" fontId="3" fillId="2" borderId="32" xfId="0" applyFont="1" applyFill="1" applyBorder="1" applyAlignment="1">
      <alignment horizontal="center" vertical="center"/>
    </xf>
    <xf numFmtId="0" fontId="3" fillId="2" borderId="32" xfId="0" applyFont="1" applyFill="1" applyBorder="1" applyAlignment="1">
      <alignment horizontal="left" vertical="center" wrapText="1"/>
    </xf>
    <xf numFmtId="0" fontId="2" fillId="2" borderId="32" xfId="0" applyFont="1" applyFill="1" applyBorder="1" applyAlignment="1">
      <alignment vertical="center" wrapText="1"/>
    </xf>
    <xf numFmtId="0" fontId="2" fillId="2" borderId="32" xfId="0" applyFont="1" applyFill="1" applyBorder="1" applyAlignment="1">
      <alignment vertical="center"/>
    </xf>
    <xf numFmtId="0" fontId="2" fillId="4" borderId="32" xfId="0" applyFont="1" applyFill="1" applyBorder="1" applyAlignment="1">
      <alignment vertical="center"/>
    </xf>
    <xf numFmtId="164" fontId="2" fillId="2" borderId="32" xfId="0" applyNumberFormat="1" applyFont="1" applyFill="1" applyBorder="1" applyAlignment="1">
      <alignment vertical="center" wrapText="1"/>
    </xf>
    <xf numFmtId="0" fontId="2" fillId="2" borderId="0" xfId="0" applyFont="1" applyFill="1" applyBorder="1" applyAlignment="1">
      <alignment vertical="center" wrapText="1"/>
    </xf>
    <xf numFmtId="164" fontId="2" fillId="2" borderId="0" xfId="0" applyNumberFormat="1" applyFont="1" applyFill="1" applyAlignment="1">
      <alignment vertical="center"/>
    </xf>
    <xf numFmtId="9" fontId="12" fillId="2" borderId="0" xfId="0" applyNumberFormat="1" applyFont="1" applyFill="1" applyAlignment="1">
      <alignment vertical="center"/>
    </xf>
    <xf numFmtId="0" fontId="2" fillId="6" borderId="0" xfId="0" applyFont="1" applyFill="1" applyAlignment="1">
      <alignment vertical="center"/>
    </xf>
    <xf numFmtId="0" fontId="12" fillId="2" borderId="0" xfId="0" applyFont="1" applyFill="1" applyAlignment="1">
      <alignment vertical="center"/>
    </xf>
    <xf numFmtId="9" fontId="12" fillId="2" borderId="0" xfId="0" applyNumberFormat="1" applyFont="1" applyFill="1" applyAlignment="1">
      <alignment horizontal="left" vertical="center"/>
    </xf>
    <xf numFmtId="0" fontId="2" fillId="2" borderId="0" xfId="0" applyFont="1" applyFill="1" applyBorder="1" applyAlignment="1">
      <alignment horizontal="center" vertical="center"/>
    </xf>
    <xf numFmtId="0" fontId="13" fillId="2" borderId="0" xfId="0" applyFont="1" applyFill="1" applyAlignment="1">
      <alignment vertical="center"/>
    </xf>
    <xf numFmtId="0" fontId="2" fillId="7" borderId="0" xfId="0" applyFont="1" applyFill="1" applyAlignment="1">
      <alignment vertical="center"/>
    </xf>
    <xf numFmtId="164" fontId="2" fillId="2" borderId="41" xfId="0" applyNumberFormat="1" applyFont="1" applyFill="1" applyBorder="1" applyAlignment="1">
      <alignment vertical="center" wrapText="1"/>
    </xf>
    <xf numFmtId="0" fontId="2" fillId="2" borderId="41" xfId="0" applyFont="1" applyFill="1" applyBorder="1" applyAlignment="1">
      <alignment vertical="center"/>
    </xf>
    <xf numFmtId="0" fontId="3" fillId="2" borderId="0" xfId="0" applyFont="1" applyFill="1" applyBorder="1" applyAlignment="1">
      <alignment horizontal="left" vertical="center"/>
    </xf>
    <xf numFmtId="0" fontId="3" fillId="2" borderId="20" xfId="0" applyFont="1" applyFill="1" applyBorder="1" applyAlignment="1">
      <alignment horizontal="center"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3" fillId="2" borderId="32"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Border="1" applyAlignment="1">
      <alignment horizontal="center"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0" xfId="0" applyFont="1" applyFill="1" applyBorder="1" applyAlignment="1">
      <alignment horizontal="center" vertical="center" wrapText="1"/>
    </xf>
    <xf numFmtId="9" fontId="2" fillId="2" borderId="0" xfId="0" applyNumberFormat="1" applyFont="1" applyFill="1" applyBorder="1" applyAlignment="1">
      <alignment horizontal="left" vertical="center"/>
    </xf>
    <xf numFmtId="9" fontId="2" fillId="2" borderId="0" xfId="1" applyFont="1" applyFill="1" applyBorder="1" applyAlignment="1">
      <alignment horizontal="left" vertical="center"/>
    </xf>
    <xf numFmtId="9" fontId="2" fillId="2" borderId="0" xfId="0" applyNumberFormat="1" applyFont="1" applyFill="1" applyBorder="1" applyAlignment="1">
      <alignment vertical="center"/>
    </xf>
    <xf numFmtId="9" fontId="2" fillId="2" borderId="0" xfId="1"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0" fontId="3" fillId="2" borderId="0" xfId="0" applyFont="1" applyFill="1" applyBorder="1" applyAlignment="1">
      <alignment horizontal="left" vertical="center" wrapText="1"/>
    </xf>
    <xf numFmtId="0" fontId="3" fillId="2" borderId="32" xfId="0" applyFont="1" applyFill="1" applyBorder="1" applyAlignment="1">
      <alignment horizontal="center"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3" fillId="2" borderId="0" xfId="0" applyFont="1" applyFill="1" applyBorder="1" applyAlignment="1">
      <alignment horizontal="center" vertical="center" wrapText="1"/>
    </xf>
    <xf numFmtId="0" fontId="2" fillId="2" borderId="0" xfId="0" applyFont="1" applyFill="1" applyBorder="1" applyAlignment="1">
      <alignment vertical="center"/>
    </xf>
    <xf numFmtId="165" fontId="6" fillId="0" borderId="23" xfId="2" applyNumberFormat="1" applyFont="1" applyBorder="1" applyAlignment="1">
      <alignment vertical="center" wrapText="1"/>
    </xf>
    <xf numFmtId="0" fontId="2" fillId="2" borderId="27" xfId="0" applyFont="1" applyFill="1" applyBorder="1" applyAlignment="1">
      <alignment horizontal="center" vertical="center"/>
    </xf>
    <xf numFmtId="0" fontId="3" fillId="2" borderId="0" xfId="0" applyFont="1" applyFill="1" applyBorder="1" applyAlignment="1">
      <alignment horizontal="left" vertical="center"/>
    </xf>
    <xf numFmtId="0" fontId="3" fillId="2" borderId="20" xfId="0" applyFont="1" applyFill="1" applyBorder="1" applyAlignment="1">
      <alignment horizontal="center"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6" fillId="2" borderId="0" xfId="0" applyFont="1" applyFill="1" applyBorder="1" applyAlignment="1">
      <alignment horizontal="center" vertical="center" wrapText="1"/>
    </xf>
    <xf numFmtId="0" fontId="2" fillId="0" borderId="0" xfId="0" applyFont="1" applyFill="1" applyBorder="1" applyAlignment="1">
      <alignment vertical="center"/>
    </xf>
    <xf numFmtId="0" fontId="2"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2" fillId="2" borderId="41" xfId="0" applyFont="1" applyFill="1" applyBorder="1" applyAlignment="1">
      <alignment horizontal="center" vertical="center"/>
    </xf>
    <xf numFmtId="9" fontId="2" fillId="2" borderId="0" xfId="1" applyFont="1" applyFill="1" applyAlignment="1">
      <alignment vertical="center"/>
    </xf>
    <xf numFmtId="0" fontId="2" fillId="2" borderId="0" xfId="0" applyFont="1" applyFill="1" applyBorder="1" applyAlignment="1">
      <alignment horizontal="left" vertical="top"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3"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2" fillId="2" borderId="5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56" xfId="0" applyFont="1" applyFill="1" applyBorder="1" applyAlignment="1">
      <alignment vertical="center"/>
    </xf>
    <xf numFmtId="0" fontId="3" fillId="2" borderId="57" xfId="0" applyFont="1" applyFill="1" applyBorder="1" applyAlignment="1">
      <alignment vertical="center"/>
    </xf>
    <xf numFmtId="0" fontId="3" fillId="2" borderId="58" xfId="0" applyFont="1" applyFill="1" applyBorder="1" applyAlignment="1">
      <alignment vertical="center"/>
    </xf>
    <xf numFmtId="0" fontId="4" fillId="3" borderId="62"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3" fillId="2" borderId="60" xfId="0" applyFont="1" applyFill="1" applyBorder="1" applyAlignment="1">
      <alignment vertical="center" wrapText="1"/>
    </xf>
    <xf numFmtId="0" fontId="3" fillId="2" borderId="65" xfId="0" applyFont="1" applyFill="1" applyBorder="1" applyAlignment="1">
      <alignment horizontal="center" vertical="center" wrapText="1"/>
    </xf>
    <xf numFmtId="0" fontId="3" fillId="2" borderId="58" xfId="0" applyFont="1" applyFill="1" applyBorder="1" applyAlignment="1">
      <alignment horizontal="left" vertical="center"/>
    </xf>
    <xf numFmtId="0" fontId="4" fillId="2" borderId="60" xfId="0" applyFont="1" applyFill="1" applyBorder="1" applyAlignment="1">
      <alignment horizontal="center" vertical="center"/>
    </xf>
    <xf numFmtId="0" fontId="4" fillId="2" borderId="53" xfId="0" applyFont="1" applyFill="1" applyBorder="1" applyAlignment="1">
      <alignment horizontal="center" vertical="center"/>
    </xf>
    <xf numFmtId="0" fontId="6" fillId="0" borderId="62" xfId="0" applyFont="1" applyBorder="1" applyAlignment="1">
      <alignment vertical="center" wrapText="1"/>
    </xf>
    <xf numFmtId="165" fontId="6" fillId="0" borderId="62" xfId="2" applyNumberFormat="1" applyFont="1" applyBorder="1" applyAlignment="1">
      <alignment vertical="center" wrapText="1"/>
    </xf>
    <xf numFmtId="9" fontId="6" fillId="0" borderId="62" xfId="1" applyFont="1" applyBorder="1" applyAlignment="1">
      <alignment vertical="center" wrapText="1"/>
    </xf>
    <xf numFmtId="164" fontId="2" fillId="0" borderId="62" xfId="0" applyNumberFormat="1" applyFont="1" applyFill="1" applyBorder="1" applyAlignment="1">
      <alignment wrapText="1"/>
    </xf>
    <xf numFmtId="0" fontId="2" fillId="2" borderId="20" xfId="0" applyFont="1" applyFill="1" applyBorder="1" applyAlignment="1">
      <alignment vertical="top"/>
    </xf>
    <xf numFmtId="0" fontId="2" fillId="2" borderId="0" xfId="0" applyFont="1" applyFill="1" applyBorder="1" applyAlignment="1">
      <alignment vertical="top"/>
    </xf>
    <xf numFmtId="0" fontId="2" fillId="2" borderId="5" xfId="0" applyFont="1" applyFill="1" applyBorder="1" applyAlignment="1">
      <alignment vertical="top"/>
    </xf>
    <xf numFmtId="0" fontId="6" fillId="0" borderId="62" xfId="0" applyFont="1" applyBorder="1" applyAlignment="1">
      <alignment horizontal="center" vertical="center" wrapText="1"/>
    </xf>
    <xf numFmtId="9" fontId="6" fillId="0" borderId="61" xfId="1" applyFont="1" applyBorder="1" applyAlignment="1">
      <alignment vertical="center" wrapText="1"/>
    </xf>
    <xf numFmtId="0" fontId="6" fillId="2" borderId="32" xfId="0" applyFont="1" applyFill="1" applyBorder="1" applyAlignment="1">
      <alignmen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2" fillId="2" borderId="0" xfId="0" applyFont="1" applyFill="1" applyBorder="1" applyAlignment="1">
      <alignment vertical="center"/>
    </xf>
    <xf numFmtId="0" fontId="0" fillId="0" borderId="61" xfId="0" applyBorder="1"/>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2" fillId="2" borderId="0" xfId="0" applyFont="1" applyFill="1" applyBorder="1" applyAlignment="1">
      <alignment vertical="center"/>
    </xf>
    <xf numFmtId="165" fontId="2" fillId="2" borderId="32" xfId="2" applyNumberFormat="1" applyFont="1" applyFill="1" applyBorder="1" applyAlignment="1">
      <alignment vertical="center" wrapText="1"/>
    </xf>
    <xf numFmtId="165" fontId="2" fillId="2" borderId="32" xfId="2" applyNumberFormat="1" applyFont="1" applyFill="1" applyBorder="1" applyAlignment="1">
      <alignment vertical="center"/>
    </xf>
    <xf numFmtId="0" fontId="2" fillId="2" borderId="37" xfId="0" applyFont="1" applyFill="1" applyBorder="1" applyAlignment="1">
      <alignment vertical="center"/>
    </xf>
    <xf numFmtId="0" fontId="2" fillId="2" borderId="40" xfId="0" applyFont="1" applyFill="1" applyBorder="1" applyAlignment="1">
      <alignment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Border="1" applyAlignment="1">
      <alignment horizontal="left" vertical="top" wrapText="1"/>
    </xf>
    <xf numFmtId="0" fontId="2" fillId="2" borderId="0" xfId="0" applyFont="1" applyFill="1" applyBorder="1" applyAlignment="1">
      <alignment horizontal="left" vertical="center"/>
    </xf>
    <xf numFmtId="0" fontId="2" fillId="2" borderId="32" xfId="0" applyFont="1" applyFill="1" applyBorder="1" applyAlignment="1">
      <alignment horizontal="center" vertical="center" wrapText="1"/>
    </xf>
    <xf numFmtId="0" fontId="2" fillId="2" borderId="32" xfId="0" applyFont="1" applyFill="1" applyBorder="1" applyAlignment="1">
      <alignment horizontal="center" vertical="center"/>
    </xf>
    <xf numFmtId="0" fontId="0" fillId="0" borderId="0" xfId="0" applyBorder="1" applyAlignment="1">
      <alignment vertical="top" wrapText="1"/>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3" fillId="2" borderId="32" xfId="0" applyFont="1" applyFill="1" applyBorder="1" applyAlignment="1">
      <alignment vertical="center" wrapText="1"/>
    </xf>
    <xf numFmtId="0" fontId="2" fillId="2" borderId="44" xfId="0" applyFont="1" applyFill="1" applyBorder="1" applyAlignment="1">
      <alignment vertical="center"/>
    </xf>
    <xf numFmtId="0" fontId="3" fillId="2" borderId="0" xfId="0" applyFont="1" applyFill="1" applyBorder="1" applyAlignment="1">
      <alignment vertical="center" wrapText="1"/>
    </xf>
    <xf numFmtId="0" fontId="2" fillId="2" borderId="0" xfId="0" applyFont="1" applyFill="1" applyBorder="1" applyAlignment="1">
      <alignment vertical="top" wrapText="1"/>
    </xf>
    <xf numFmtId="0" fontId="3" fillId="2" borderId="71" xfId="0" applyFont="1" applyFill="1" applyBorder="1" applyAlignment="1">
      <alignment vertical="center" wrapText="1"/>
    </xf>
    <xf numFmtId="0" fontId="22" fillId="2" borderId="0" xfId="0" applyFont="1" applyFill="1" applyBorder="1" applyAlignment="1">
      <alignment vertical="center"/>
    </xf>
    <xf numFmtId="0" fontId="3" fillId="2" borderId="72" xfId="0" applyFont="1" applyFill="1" applyBorder="1" applyAlignment="1">
      <alignment vertical="center" wrapText="1"/>
    </xf>
    <xf numFmtId="0" fontId="3" fillId="2" borderId="44" xfId="0" applyFont="1" applyFill="1" applyBorder="1" applyAlignment="1">
      <alignment vertical="center" wrapText="1"/>
    </xf>
    <xf numFmtId="0" fontId="3" fillId="2" borderId="41" xfId="0" applyFont="1" applyFill="1" applyBorder="1" applyAlignment="1">
      <alignment horizontal="center" vertical="center" wrapText="1"/>
    </xf>
    <xf numFmtId="0" fontId="3" fillId="2" borderId="41" xfId="0" applyFont="1" applyFill="1" applyBorder="1" applyAlignment="1">
      <alignment horizontal="center" vertical="center"/>
    </xf>
    <xf numFmtId="0" fontId="3" fillId="2" borderId="0" xfId="0" applyFont="1" applyFill="1" applyAlignment="1">
      <alignment vertical="center"/>
    </xf>
    <xf numFmtId="0" fontId="22" fillId="2" borderId="0" xfId="0" applyFont="1" applyFill="1" applyAlignment="1">
      <alignment vertical="center"/>
    </xf>
    <xf numFmtId="0" fontId="2" fillId="2" borderId="15" xfId="0" applyFont="1" applyFill="1" applyBorder="1" applyAlignment="1">
      <alignment vertical="top"/>
    </xf>
    <xf numFmtId="0" fontId="12" fillId="8" borderId="40" xfId="0" applyFont="1" applyFill="1" applyBorder="1" applyAlignment="1">
      <alignment vertical="center"/>
    </xf>
    <xf numFmtId="0" fontId="12" fillId="8" borderId="51" xfId="0" applyFont="1" applyFill="1" applyBorder="1" applyAlignment="1">
      <alignment horizontal="left" vertical="center"/>
    </xf>
    <xf numFmtId="9" fontId="12" fillId="8" borderId="39" xfId="0" applyNumberFormat="1" applyFont="1" applyFill="1" applyBorder="1" applyAlignment="1">
      <alignment horizontal="center" vertical="center"/>
    </xf>
    <xf numFmtId="9" fontId="12" fillId="8" borderId="39" xfId="1" applyFont="1" applyFill="1" applyBorder="1" applyAlignment="1">
      <alignment horizontal="center" vertical="center"/>
    </xf>
    <xf numFmtId="0" fontId="2" fillId="8" borderId="77" xfId="0" applyFont="1" applyFill="1" applyBorder="1" applyAlignment="1">
      <alignment vertical="center"/>
    </xf>
    <xf numFmtId="0" fontId="2" fillId="8" borderId="78" xfId="0" applyFont="1" applyFill="1" applyBorder="1" applyAlignment="1">
      <alignment vertical="center"/>
    </xf>
    <xf numFmtId="9" fontId="2" fillId="8" borderId="78" xfId="0" applyNumberFormat="1" applyFont="1" applyFill="1" applyBorder="1" applyAlignment="1">
      <alignment vertical="center"/>
    </xf>
    <xf numFmtId="9" fontId="12" fillId="8" borderId="78" xfId="0" applyNumberFormat="1" applyFont="1" applyFill="1" applyBorder="1" applyAlignment="1">
      <alignment horizontal="center" vertical="center"/>
    </xf>
    <xf numFmtId="9" fontId="12" fillId="8" borderId="78" xfId="1" applyFont="1" applyFill="1" applyBorder="1" applyAlignment="1">
      <alignment horizontal="center" vertical="center"/>
    </xf>
    <xf numFmtId="0" fontId="12" fillId="8" borderId="78" xfId="0" applyFont="1" applyFill="1" applyBorder="1" applyAlignment="1">
      <alignment horizontal="center" vertical="center"/>
    </xf>
    <xf numFmtId="0" fontId="2" fillId="8" borderId="78" xfId="0" applyFont="1" applyFill="1" applyBorder="1" applyAlignment="1">
      <alignment horizontal="center" vertical="center"/>
    </xf>
    <xf numFmtId="9" fontId="2" fillId="8" borderId="78" xfId="0" applyNumberFormat="1" applyFont="1" applyFill="1" applyBorder="1" applyAlignment="1">
      <alignment horizontal="center" vertical="center"/>
    </xf>
    <xf numFmtId="0" fontId="12" fillId="8" borderId="78" xfId="0" applyFont="1" applyFill="1" applyBorder="1" applyAlignment="1">
      <alignment horizontal="center" vertical="center" wrapText="1"/>
    </xf>
    <xf numFmtId="0" fontId="2" fillId="8" borderId="51" xfId="0" applyFont="1" applyFill="1" applyBorder="1" applyAlignment="1">
      <alignment vertical="center"/>
    </xf>
    <xf numFmtId="0" fontId="3" fillId="8" borderId="68" xfId="0" applyFont="1" applyFill="1" applyBorder="1" applyAlignment="1">
      <alignment vertical="center" wrapText="1"/>
    </xf>
    <xf numFmtId="0" fontId="3" fillId="2" borderId="13" xfId="0" applyFont="1" applyFill="1" applyBorder="1" applyAlignment="1">
      <alignment vertical="center"/>
    </xf>
    <xf numFmtId="0" fontId="12" fillId="8" borderId="77" xfId="0" applyFont="1" applyFill="1" applyBorder="1" applyAlignment="1">
      <alignment horizontal="center" vertical="center" wrapText="1"/>
    </xf>
    <xf numFmtId="0" fontId="12" fillId="8" borderId="77" xfId="0" applyFont="1" applyFill="1" applyBorder="1" applyAlignment="1">
      <alignment horizontal="center" vertical="center"/>
    </xf>
    <xf numFmtId="9" fontId="12" fillId="8" borderId="78" xfId="0" applyNumberFormat="1" applyFont="1" applyFill="1" applyBorder="1" applyAlignment="1">
      <alignment vertical="center"/>
    </xf>
    <xf numFmtId="9" fontId="12" fillId="8" borderId="78" xfId="1" applyFont="1" applyFill="1" applyBorder="1" applyAlignment="1">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3" fillId="2" borderId="32" xfId="0" applyFont="1" applyFill="1" applyBorder="1" applyAlignment="1">
      <alignment horizontal="center"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49" xfId="0" applyFont="1" applyFill="1" applyBorder="1" applyAlignment="1">
      <alignment horizontal="left" vertical="top" wrapText="1"/>
    </xf>
    <xf numFmtId="0" fontId="2" fillId="2" borderId="0" xfId="0" applyFont="1" applyFill="1" applyBorder="1" applyAlignment="1">
      <alignment horizontal="left" vertical="center"/>
    </xf>
    <xf numFmtId="0" fontId="2" fillId="2" borderId="0" xfId="0" applyFont="1" applyFill="1" applyBorder="1" applyAlignment="1">
      <alignment vertical="center"/>
    </xf>
    <xf numFmtId="0" fontId="2" fillId="8" borderId="81" xfId="0" applyFont="1" applyFill="1" applyBorder="1" applyAlignment="1">
      <alignment vertical="center"/>
    </xf>
    <xf numFmtId="9" fontId="2" fillId="8" borderId="81" xfId="0" applyNumberFormat="1" applyFont="1" applyFill="1" applyBorder="1" applyAlignment="1">
      <alignment vertical="center"/>
    </xf>
    <xf numFmtId="0" fontId="20" fillId="8" borderId="81" xfId="0" applyFont="1" applyFill="1" applyBorder="1" applyAlignment="1">
      <alignment horizontal="center" vertical="center"/>
    </xf>
    <xf numFmtId="3" fontId="12" fillId="8" borderId="81" xfId="3" applyNumberFormat="1" applyFont="1" applyFill="1" applyBorder="1" applyAlignment="1">
      <alignment horizontal="center" vertical="center" wrapText="1"/>
    </xf>
    <xf numFmtId="9" fontId="12" fillId="8" borderId="81" xfId="0" applyNumberFormat="1" applyFont="1" applyFill="1" applyBorder="1" applyAlignment="1">
      <alignment horizontal="center" vertical="center"/>
    </xf>
    <xf numFmtId="9" fontId="12" fillId="8" borderId="81" xfId="1" applyFont="1" applyFill="1" applyBorder="1" applyAlignment="1">
      <alignment horizontal="center" vertical="center"/>
    </xf>
    <xf numFmtId="0" fontId="12" fillId="9" borderId="82" xfId="2" applyNumberFormat="1" applyFont="1" applyFill="1" applyBorder="1" applyAlignment="1">
      <alignment vertical="center" wrapText="1"/>
    </xf>
    <xf numFmtId="0" fontId="12" fillId="9" borderId="82" xfId="0" applyFont="1" applyFill="1" applyBorder="1" applyAlignment="1">
      <alignment vertical="center" wrapText="1"/>
    </xf>
    <xf numFmtId="0" fontId="12" fillId="9" borderId="81" xfId="0" applyFont="1" applyFill="1" applyBorder="1" applyAlignment="1">
      <alignment vertical="center" wrapText="1"/>
    </xf>
    <xf numFmtId="0" fontId="12" fillId="9" borderId="81" xfId="0" applyFont="1" applyFill="1" applyBorder="1" applyAlignment="1">
      <alignment vertical="center"/>
    </xf>
    <xf numFmtId="0" fontId="3" fillId="2" borderId="81" xfId="0" applyFont="1" applyFill="1" applyBorder="1" applyAlignment="1">
      <alignment vertical="center"/>
    </xf>
    <xf numFmtId="0" fontId="20" fillId="9" borderId="81" xfId="0" applyFont="1" applyFill="1" applyBorder="1" applyAlignment="1">
      <alignment vertical="center"/>
    </xf>
    <xf numFmtId="0" fontId="25" fillId="10" borderId="23" xfId="0" applyFont="1" applyFill="1" applyBorder="1" applyAlignment="1">
      <alignment vertical="center" wrapText="1"/>
    </xf>
    <xf numFmtId="164" fontId="26" fillId="10" borderId="23" xfId="0" applyNumberFormat="1" applyFont="1" applyFill="1" applyBorder="1" applyAlignment="1">
      <alignment wrapText="1"/>
    </xf>
    <xf numFmtId="0" fontId="2" fillId="10" borderId="32" xfId="0" applyFont="1" applyFill="1" applyBorder="1" applyAlignment="1">
      <alignment vertical="center"/>
    </xf>
    <xf numFmtId="43" fontId="4" fillId="11" borderId="62" xfId="2" applyFont="1" applyFill="1" applyBorder="1" applyAlignment="1">
      <alignment horizontal="center" vertical="center"/>
    </xf>
    <xf numFmtId="43" fontId="4" fillId="12" borderId="62" xfId="2" applyFont="1" applyFill="1" applyBorder="1" applyAlignment="1">
      <alignment vertical="center"/>
    </xf>
    <xf numFmtId="9" fontId="4" fillId="12" borderId="62" xfId="1" applyFont="1" applyFill="1" applyBorder="1" applyAlignment="1">
      <alignment vertical="center"/>
    </xf>
    <xf numFmtId="43" fontId="4" fillId="12" borderId="62" xfId="2" applyFont="1" applyFill="1" applyBorder="1" applyAlignment="1">
      <alignment horizontal="center" vertical="center"/>
    </xf>
    <xf numFmtId="9" fontId="4" fillId="12" borderId="61" xfId="1" applyFont="1" applyFill="1" applyBorder="1" applyAlignment="1">
      <alignment horizontal="center" vertical="center"/>
    </xf>
    <xf numFmtId="164" fontId="2" fillId="13" borderId="23" xfId="0" applyNumberFormat="1" applyFont="1" applyFill="1" applyBorder="1" applyAlignment="1">
      <alignment wrapText="1"/>
    </xf>
    <xf numFmtId="0" fontId="2" fillId="13" borderId="32" xfId="0" applyFont="1" applyFill="1" applyBorder="1" applyAlignment="1">
      <alignment vertical="center"/>
    </xf>
    <xf numFmtId="0" fontId="27" fillId="13" borderId="23" xfId="0" applyFont="1" applyFill="1" applyBorder="1" applyAlignment="1">
      <alignment vertical="center" wrapText="1"/>
    </xf>
    <xf numFmtId="164" fontId="28" fillId="13" borderId="23" xfId="0" applyNumberFormat="1" applyFont="1" applyFill="1" applyBorder="1" applyAlignment="1">
      <alignment wrapText="1"/>
    </xf>
    <xf numFmtId="165" fontId="6" fillId="0" borderId="85" xfId="2" applyNumberFormat="1" applyFont="1" applyBorder="1" applyAlignment="1">
      <alignment vertical="center" wrapText="1"/>
    </xf>
    <xf numFmtId="9" fontId="6" fillId="0" borderId="85" xfId="1" applyFont="1" applyBorder="1" applyAlignment="1">
      <alignment vertical="center" wrapText="1"/>
    </xf>
    <xf numFmtId="0" fontId="6" fillId="0" borderId="85" xfId="0" applyFont="1" applyBorder="1" applyAlignment="1">
      <alignment vertical="center" wrapText="1"/>
    </xf>
    <xf numFmtId="9" fontId="6" fillId="0" borderId="85" xfId="1" applyFont="1" applyBorder="1" applyAlignment="1">
      <alignment horizontal="center" vertical="center" wrapText="1"/>
    </xf>
    <xf numFmtId="164" fontId="2" fillId="0" borderId="85" xfId="0" applyNumberFormat="1" applyFont="1" applyFill="1" applyBorder="1" applyAlignment="1">
      <alignment wrapText="1"/>
    </xf>
    <xf numFmtId="164" fontId="2" fillId="0" borderId="85" xfId="0" applyNumberFormat="1" applyFont="1" applyFill="1" applyBorder="1" applyAlignment="1">
      <alignment horizontal="center" wrapText="1"/>
    </xf>
    <xf numFmtId="9" fontId="4" fillId="12" borderId="62" xfId="1" applyFont="1" applyFill="1" applyBorder="1" applyAlignment="1">
      <alignment horizontal="center" vertical="center"/>
    </xf>
    <xf numFmtId="0" fontId="4" fillId="13" borderId="62" xfId="0" applyFont="1" applyFill="1" applyBorder="1" applyAlignment="1">
      <alignment vertical="center" wrapText="1"/>
    </xf>
    <xf numFmtId="164" fontId="2" fillId="13" borderId="62" xfId="0" applyNumberFormat="1" applyFont="1" applyFill="1" applyBorder="1" applyAlignment="1">
      <alignment wrapText="1"/>
    </xf>
    <xf numFmtId="0" fontId="4" fillId="13" borderId="85" xfId="0" applyFont="1" applyFill="1" applyBorder="1" applyAlignment="1">
      <alignment vertical="center" wrapText="1"/>
    </xf>
    <xf numFmtId="164" fontId="2" fillId="13" borderId="85" xfId="0" applyNumberFormat="1" applyFont="1" applyFill="1" applyBorder="1" applyAlignment="1">
      <alignment wrapText="1"/>
    </xf>
    <xf numFmtId="0" fontId="2" fillId="0" borderId="32" xfId="0" applyFont="1" applyFill="1" applyBorder="1" applyAlignment="1">
      <alignment vertical="center"/>
    </xf>
    <xf numFmtId="0" fontId="2" fillId="2" borderId="88" xfId="0" applyFont="1" applyFill="1" applyBorder="1" applyAlignment="1">
      <alignment vertical="top" wrapText="1"/>
    </xf>
    <xf numFmtId="43" fontId="19" fillId="11" borderId="62" xfId="0" applyNumberFormat="1" applyFont="1" applyFill="1" applyBorder="1" applyAlignment="1">
      <alignment horizontal="center" vertical="center"/>
    </xf>
    <xf numFmtId="43" fontId="19" fillId="12" borderId="62" xfId="0" applyNumberFormat="1" applyFont="1" applyFill="1" applyBorder="1" applyAlignment="1">
      <alignment vertical="center"/>
    </xf>
    <xf numFmtId="43" fontId="19" fillId="12" borderId="62" xfId="0" applyNumberFormat="1" applyFont="1" applyFill="1" applyBorder="1" applyAlignment="1">
      <alignment horizontal="center" vertical="center"/>
    </xf>
    <xf numFmtId="10" fontId="19" fillId="12" borderId="62" xfId="1" applyNumberFormat="1" applyFont="1" applyFill="1" applyBorder="1" applyAlignment="1">
      <alignment vertical="center"/>
    </xf>
    <xf numFmtId="10" fontId="19" fillId="12" borderId="62" xfId="1" applyNumberFormat="1" applyFont="1" applyFill="1" applyBorder="1" applyAlignment="1">
      <alignment horizontal="center" vertical="center"/>
    </xf>
    <xf numFmtId="0" fontId="2" fillId="8" borderId="87" xfId="0" applyFont="1" applyFill="1" applyBorder="1" applyAlignment="1">
      <alignment vertical="center"/>
    </xf>
    <xf numFmtId="0" fontId="20" fillId="8" borderId="87" xfId="0" applyFont="1" applyFill="1" applyBorder="1" applyAlignment="1">
      <alignment horizontal="center" vertical="center"/>
    </xf>
    <xf numFmtId="0" fontId="20" fillId="8" borderId="81" xfId="0" applyFont="1" applyFill="1" applyBorder="1" applyAlignment="1">
      <alignment horizontal="center" vertical="center" wrapText="1"/>
    </xf>
    <xf numFmtId="0" fontId="2" fillId="13" borderId="32" xfId="0" applyFont="1" applyFill="1" applyBorder="1" applyAlignment="1">
      <alignment horizontal="center" vertical="center"/>
    </xf>
    <xf numFmtId="0" fontId="12" fillId="8" borderId="81" xfId="2" applyNumberFormat="1" applyFont="1" applyFill="1" applyBorder="1" applyAlignment="1">
      <alignment horizontal="center" vertical="center" wrapText="1"/>
    </xf>
    <xf numFmtId="0" fontId="4" fillId="13" borderId="23" xfId="0" applyFont="1" applyFill="1" applyBorder="1" applyAlignment="1">
      <alignment vertical="center" wrapText="1"/>
    </xf>
    <xf numFmtId="0" fontId="12" fillId="14" borderId="92" xfId="2"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10" borderId="0" xfId="0" applyFont="1" applyFill="1" applyBorder="1" applyAlignment="1">
      <alignment horizontal="center" vertical="center"/>
    </xf>
    <xf numFmtId="43" fontId="3" fillId="2" borderId="0" xfId="0" applyNumberFormat="1" applyFont="1" applyFill="1" applyBorder="1" applyAlignment="1">
      <alignment horizontal="center" vertical="center"/>
    </xf>
    <xf numFmtId="43" fontId="2" fillId="2" borderId="0" xfId="0" applyNumberFormat="1" applyFont="1" applyFill="1" applyBorder="1" applyAlignment="1">
      <alignment vertical="center"/>
    </xf>
    <xf numFmtId="0" fontId="2" fillId="2" borderId="19"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3" fillId="3" borderId="21"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3" borderId="61" xfId="0" applyFont="1" applyFill="1" applyBorder="1" applyAlignment="1">
      <alignment horizontal="left" vertical="center" wrapText="1"/>
    </xf>
    <xf numFmtId="0" fontId="3" fillId="3" borderId="62" xfId="0" applyFont="1" applyFill="1" applyBorder="1" applyAlignment="1">
      <alignment horizontal="left" vertical="center" wrapText="1"/>
    </xf>
    <xf numFmtId="0" fontId="3" fillId="3" borderId="63" xfId="0" applyFont="1" applyFill="1" applyBorder="1" applyAlignment="1">
      <alignment horizontal="left" vertical="center" wrapText="1"/>
    </xf>
    <xf numFmtId="0" fontId="3" fillId="3" borderId="64" xfId="0" applyFont="1" applyFill="1" applyBorder="1" applyAlignment="1">
      <alignment horizontal="left" vertical="center" wrapText="1"/>
    </xf>
    <xf numFmtId="0" fontId="3" fillId="3" borderId="62" xfId="0" applyFont="1" applyFill="1" applyBorder="1" applyAlignment="1">
      <alignment horizontal="center" vertical="center" wrapText="1"/>
    </xf>
    <xf numFmtId="0" fontId="3" fillId="2" borderId="62"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61" xfId="0" applyFont="1" applyFill="1" applyBorder="1" applyAlignment="1">
      <alignment horizontal="center" vertical="center"/>
    </xf>
    <xf numFmtId="43" fontId="19" fillId="11" borderId="62" xfId="0" applyNumberFormat="1" applyFont="1" applyFill="1" applyBorder="1" applyAlignment="1">
      <alignment horizontal="center" vertical="center" wrapText="1"/>
    </xf>
    <xf numFmtId="0" fontId="19" fillId="11" borderId="62"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0" xfId="0" applyFont="1" applyFill="1" applyBorder="1" applyAlignment="1">
      <alignment horizontal="left"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3" fillId="2" borderId="52"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19"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2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5" xfId="0" applyFont="1" applyFill="1" applyBorder="1" applyAlignment="1">
      <alignment horizontal="left" vertical="center" wrapText="1"/>
    </xf>
    <xf numFmtId="0" fontId="3" fillId="2" borderId="19"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0" fillId="0" borderId="0"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4" fillId="2" borderId="25"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2" xfId="0" applyFont="1" applyFill="1" applyBorder="1" applyAlignment="1">
      <alignment horizontal="center" vertical="center"/>
    </xf>
    <xf numFmtId="0" fontId="4" fillId="3" borderId="25"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3" fillId="2" borderId="32"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21" fillId="2" borderId="0" xfId="0" applyFont="1" applyFill="1" applyAlignment="1">
      <alignment horizontal="left" vertical="center"/>
    </xf>
    <xf numFmtId="0" fontId="3" fillId="2" borderId="0" xfId="0" applyFont="1" applyFill="1" applyAlignment="1">
      <alignment horizontal="left" vertical="center"/>
    </xf>
    <xf numFmtId="0" fontId="2" fillId="2" borderId="0" xfId="0" applyFont="1" applyFill="1" applyAlignment="1">
      <alignment horizontal="left" vertical="center"/>
    </xf>
    <xf numFmtId="0" fontId="2" fillId="5" borderId="0" xfId="0" applyFont="1" applyFill="1" applyAlignment="1">
      <alignment horizontal="center" vertical="center"/>
    </xf>
    <xf numFmtId="0" fontId="11" fillId="2" borderId="0" xfId="0" applyFont="1" applyFill="1" applyAlignment="1">
      <alignment horizontal="center" vertical="center"/>
    </xf>
    <xf numFmtId="0" fontId="2" fillId="2" borderId="0" xfId="0" applyFont="1" applyFill="1" applyAlignment="1">
      <alignment horizontal="center" vertical="center"/>
    </xf>
    <xf numFmtId="0" fontId="12" fillId="2" borderId="0" xfId="0" applyFont="1" applyFill="1" applyAlignment="1">
      <alignment horizontal="left" vertical="center"/>
    </xf>
    <xf numFmtId="0" fontId="2" fillId="2" borderId="0" xfId="0" applyFont="1" applyFill="1" applyAlignment="1">
      <alignment horizontal="left" vertical="top" wrapText="1"/>
    </xf>
    <xf numFmtId="9" fontId="3" fillId="8" borderId="76" xfId="0" applyNumberFormat="1" applyFont="1" applyFill="1" applyBorder="1" applyAlignment="1">
      <alignment horizontal="center" vertical="center" wrapText="1"/>
    </xf>
    <xf numFmtId="9" fontId="3" fillId="8" borderId="68" xfId="0" applyNumberFormat="1" applyFont="1" applyFill="1" applyBorder="1" applyAlignment="1">
      <alignment horizontal="center" vertical="center" wrapText="1"/>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49" xfId="0" applyFont="1" applyFill="1" applyBorder="1" applyAlignment="1">
      <alignment horizontal="center" vertical="center"/>
    </xf>
    <xf numFmtId="0" fontId="18" fillId="0" borderId="81" xfId="0" applyFont="1" applyFill="1" applyBorder="1" applyAlignment="1">
      <alignment horizontal="left" vertical="center" wrapText="1"/>
    </xf>
    <xf numFmtId="0" fontId="14" fillId="0" borderId="82" xfId="0" applyFont="1" applyFill="1" applyBorder="1" applyAlignment="1">
      <alignment horizontal="center" vertical="center" wrapText="1"/>
    </xf>
    <xf numFmtId="0" fontId="14" fillId="0" borderId="83" xfId="0" applyFont="1" applyFill="1" applyBorder="1" applyAlignment="1">
      <alignment horizontal="center" vertical="center" wrapText="1"/>
    </xf>
    <xf numFmtId="0" fontId="14" fillId="0" borderId="84" xfId="0" applyFont="1" applyFill="1" applyBorder="1" applyAlignment="1">
      <alignment horizontal="center" vertical="center" wrapText="1"/>
    </xf>
    <xf numFmtId="0" fontId="2" fillId="2" borderId="81" xfId="0" applyFont="1" applyFill="1" applyBorder="1" applyAlignment="1">
      <alignment horizontal="center" vertical="center"/>
    </xf>
    <xf numFmtId="0" fontId="2" fillId="2" borderId="82" xfId="0" applyFont="1" applyFill="1" applyBorder="1" applyAlignment="1">
      <alignment horizontal="center" vertical="center"/>
    </xf>
    <xf numFmtId="0" fontId="2" fillId="2" borderId="83"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23" fillId="0" borderId="37"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40" xfId="0" applyFont="1" applyBorder="1" applyAlignment="1">
      <alignment horizontal="center" vertical="center" wrapText="1"/>
    </xf>
    <xf numFmtId="0" fontId="3" fillId="8" borderId="76" xfId="0" applyFont="1" applyFill="1" applyBorder="1" applyAlignment="1">
      <alignment horizontal="center" vertical="center" wrapText="1"/>
    </xf>
    <xf numFmtId="0" fontId="3" fillId="8" borderId="68" xfId="0" applyFont="1" applyFill="1" applyBorder="1" applyAlignment="1">
      <alignment horizontal="center" vertical="center" wrapText="1"/>
    </xf>
    <xf numFmtId="0" fontId="15" fillId="0" borderId="81" xfId="0" applyFont="1" applyFill="1" applyBorder="1" applyAlignment="1">
      <alignment horizontal="left" vertical="top" wrapText="1"/>
    </xf>
    <xf numFmtId="0" fontId="12" fillId="0" borderId="82" xfId="0" applyFont="1" applyFill="1" applyBorder="1" applyAlignment="1">
      <alignment horizontal="center" vertical="center" wrapText="1"/>
    </xf>
    <xf numFmtId="0" fontId="12" fillId="0" borderId="83" xfId="0" applyFont="1" applyFill="1" applyBorder="1" applyAlignment="1">
      <alignment horizontal="center" vertical="center" wrapText="1"/>
    </xf>
    <xf numFmtId="0" fontId="12" fillId="0" borderId="84" xfId="0" applyFont="1" applyFill="1" applyBorder="1" applyAlignment="1">
      <alignment horizontal="center" vertical="center" wrapText="1"/>
    </xf>
    <xf numFmtId="0" fontId="12" fillId="0" borderId="81" xfId="2" applyNumberFormat="1" applyFont="1" applyFill="1" applyBorder="1" applyAlignment="1">
      <alignment horizontal="center" vertical="center" wrapText="1"/>
    </xf>
    <xf numFmtId="0" fontId="3" fillId="8" borderId="76" xfId="0" applyFont="1" applyFill="1" applyBorder="1" applyAlignment="1">
      <alignment horizontal="center" vertical="center"/>
    </xf>
    <xf numFmtId="0" fontId="3" fillId="8" borderId="68" xfId="0" applyFont="1" applyFill="1" applyBorder="1" applyAlignment="1">
      <alignment horizontal="center" vertical="center"/>
    </xf>
    <xf numFmtId="0" fontId="2" fillId="2" borderId="73" xfId="0" applyFont="1" applyFill="1" applyBorder="1" applyAlignment="1">
      <alignment horizontal="left" vertical="center" wrapText="1"/>
    </xf>
    <xf numFmtId="0" fontId="0" fillId="0" borderId="74" xfId="0" applyBorder="1" applyAlignment="1">
      <alignment vertical="center" wrapText="1"/>
    </xf>
    <xf numFmtId="0" fontId="0" fillId="0" borderId="75" xfId="0" applyBorder="1" applyAlignment="1">
      <alignment vertical="center" wrapText="1"/>
    </xf>
    <xf numFmtId="0" fontId="12" fillId="0" borderId="82" xfId="2" applyNumberFormat="1" applyFont="1" applyFill="1" applyBorder="1" applyAlignment="1">
      <alignment horizontal="center" vertical="center" wrapText="1"/>
    </xf>
    <xf numFmtId="0" fontId="12" fillId="0" borderId="84" xfId="2" applyNumberFormat="1" applyFont="1" applyFill="1" applyBorder="1" applyAlignment="1">
      <alignment horizontal="center" vertical="center" wrapText="1"/>
    </xf>
    <xf numFmtId="0" fontId="3" fillId="2" borderId="82" xfId="0" applyFont="1" applyFill="1" applyBorder="1" applyAlignment="1">
      <alignment horizontal="center" vertical="center"/>
    </xf>
    <xf numFmtId="0" fontId="3" fillId="2" borderId="87" xfId="0" applyFont="1" applyFill="1" applyBorder="1" applyAlignment="1">
      <alignment horizontal="center" vertical="center"/>
    </xf>
    <xf numFmtId="0" fontId="19" fillId="0" borderId="39" xfId="3" applyFont="1" applyFill="1" applyBorder="1" applyAlignment="1">
      <alignment horizontal="left" vertical="center" wrapText="1"/>
    </xf>
    <xf numFmtId="0" fontId="12" fillId="0" borderId="39" xfId="3" applyFont="1" applyFill="1" applyBorder="1" applyAlignment="1">
      <alignment horizontal="left" vertical="center" wrapText="1" indent="1"/>
    </xf>
    <xf numFmtId="0" fontId="12" fillId="0" borderId="39" xfId="3" applyFont="1" applyFill="1" applyBorder="1" applyAlignment="1">
      <alignment horizontal="center" vertical="center" wrapText="1"/>
    </xf>
    <xf numFmtId="0" fontId="12" fillId="0" borderId="39" xfId="3" applyFont="1" applyFill="1" applyBorder="1" applyAlignment="1">
      <alignment horizontal="left" vertical="top" wrapText="1" indent="1"/>
    </xf>
    <xf numFmtId="3" fontId="12" fillId="0" borderId="81" xfId="3" applyNumberFormat="1" applyFont="1" applyFill="1" applyBorder="1" applyAlignment="1">
      <alignment horizontal="center" vertical="center" wrapText="1"/>
    </xf>
    <xf numFmtId="0" fontId="4" fillId="0" borderId="39" xfId="3" applyFont="1" applyFill="1" applyBorder="1" applyAlignment="1">
      <alignment horizontal="center" vertical="center" wrapText="1"/>
    </xf>
    <xf numFmtId="0" fontId="4" fillId="0" borderId="39" xfId="3" applyFont="1" applyFill="1" applyBorder="1" applyAlignment="1">
      <alignment horizontal="left" vertical="center" wrapText="1"/>
    </xf>
    <xf numFmtId="0" fontId="0" fillId="0" borderId="39" xfId="0" applyBorder="1" applyAlignment="1">
      <alignment horizontal="left" vertical="center" wrapText="1"/>
    </xf>
    <xf numFmtId="44" fontId="12" fillId="0" borderId="81" xfId="4" applyFont="1" applyFill="1" applyBorder="1" applyAlignment="1">
      <alignment horizontal="center" vertical="center" textRotation="90" wrapText="1"/>
    </xf>
    <xf numFmtId="0" fontId="2" fillId="2" borderId="84" xfId="0" applyFont="1" applyFill="1" applyBorder="1" applyAlignment="1">
      <alignment horizontal="center" vertical="center"/>
    </xf>
    <xf numFmtId="0" fontId="2" fillId="2" borderId="82" xfId="0" applyFont="1" applyFill="1" applyBorder="1" applyAlignment="1">
      <alignment horizontal="left" vertical="top" wrapText="1"/>
    </xf>
    <xf numFmtId="0" fontId="2" fillId="2" borderId="83" xfId="0" applyFont="1" applyFill="1" applyBorder="1" applyAlignment="1">
      <alignment horizontal="left" vertical="top" wrapText="1"/>
    </xf>
    <xf numFmtId="0" fontId="2" fillId="2" borderId="84" xfId="0" applyFont="1" applyFill="1" applyBorder="1" applyAlignment="1">
      <alignment horizontal="left" vertical="top" wrapText="1"/>
    </xf>
    <xf numFmtId="49" fontId="12" fillId="0" borderId="39" xfId="3" applyNumberFormat="1" applyFont="1" applyFill="1" applyBorder="1" applyAlignment="1">
      <alignment horizontal="left" vertical="center" wrapText="1" indent="1"/>
    </xf>
    <xf numFmtId="0" fontId="21" fillId="2" borderId="0" xfId="0" applyFont="1" applyFill="1" applyBorder="1" applyAlignment="1">
      <alignment horizontal="left" vertical="center"/>
    </xf>
    <xf numFmtId="0" fontId="19" fillId="0" borderId="39" xfId="3" applyFont="1" applyFill="1" applyBorder="1" applyAlignment="1">
      <alignment horizontal="center" vertical="center" wrapText="1"/>
    </xf>
    <xf numFmtId="0" fontId="2" fillId="0" borderId="16"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2" borderId="6" xfId="0" applyFont="1" applyFill="1" applyBorder="1" applyAlignment="1">
      <alignment horizontal="center" vertical="center"/>
    </xf>
    <xf numFmtId="0" fontId="3" fillId="2" borderId="19" xfId="0" applyFont="1" applyFill="1" applyBorder="1" applyAlignment="1">
      <alignment horizontal="left" vertical="center" wrapText="1"/>
    </xf>
    <xf numFmtId="43" fontId="4" fillId="11" borderId="62" xfId="2" applyFont="1" applyFill="1" applyBorder="1" applyAlignment="1">
      <alignment horizontal="center" vertical="center" wrapText="1"/>
    </xf>
    <xf numFmtId="0" fontId="2" fillId="2" borderId="49" xfId="0" applyFont="1" applyFill="1" applyBorder="1" applyAlignment="1">
      <alignment horizontal="center" vertical="center"/>
    </xf>
    <xf numFmtId="0" fontId="2" fillId="2" borderId="0" xfId="0" applyFont="1" applyFill="1" applyBorder="1" applyAlignment="1">
      <alignment horizontal="left" vertical="center" wrapText="1"/>
    </xf>
    <xf numFmtId="0" fontId="0" fillId="0" borderId="0" xfId="0" applyAlignment="1">
      <alignment horizontal="left" vertical="center" wrapText="1"/>
    </xf>
    <xf numFmtId="0" fontId="2" fillId="2" borderId="16"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6" fillId="2" borderId="32" xfId="0" applyFont="1" applyFill="1" applyBorder="1" applyAlignment="1">
      <alignment horizontal="center" vertical="center" wrapText="1"/>
    </xf>
    <xf numFmtId="0" fontId="22" fillId="2" borderId="0" xfId="0" applyFont="1" applyFill="1" applyBorder="1" applyAlignment="1">
      <alignment horizontal="left" vertical="center" wrapText="1"/>
    </xf>
    <xf numFmtId="0" fontId="3" fillId="8" borderId="5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3" fillId="2" borderId="60" xfId="0" applyFont="1" applyFill="1" applyBorder="1" applyAlignment="1">
      <alignment horizontal="left" vertical="center" wrapText="1"/>
    </xf>
    <xf numFmtId="0" fontId="3" fillId="2" borderId="0" xfId="0" applyFont="1" applyFill="1" applyBorder="1" applyAlignment="1">
      <alignment horizontal="left" vertical="top" wrapText="1"/>
    </xf>
    <xf numFmtId="0" fontId="3" fillId="2" borderId="5" xfId="0" applyFont="1" applyFill="1" applyBorder="1" applyAlignment="1">
      <alignment horizontal="left" vertical="top" wrapText="1"/>
    </xf>
    <xf numFmtId="0" fontId="0" fillId="0" borderId="13" xfId="0" applyBorder="1" applyAlignment="1">
      <alignment horizontal="left" vertical="center" wrapText="1"/>
    </xf>
    <xf numFmtId="0" fontId="2" fillId="0" borderId="59" xfId="0" applyFont="1" applyFill="1" applyBorder="1" applyAlignment="1">
      <alignment horizontal="center" vertical="top" wrapText="1"/>
    </xf>
    <xf numFmtId="0" fontId="2" fillId="0" borderId="60" xfId="0" applyFont="1" applyFill="1" applyBorder="1" applyAlignment="1">
      <alignment horizontal="center" vertical="top" wrapText="1"/>
    </xf>
    <xf numFmtId="0" fontId="2" fillId="0" borderId="61" xfId="0" applyFont="1" applyFill="1" applyBorder="1" applyAlignment="1">
      <alignment horizontal="center" vertical="top" wrapText="1"/>
    </xf>
    <xf numFmtId="0" fontId="6" fillId="2" borderId="59"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2" fillId="2" borderId="39" xfId="0" applyFont="1" applyFill="1" applyBorder="1" applyAlignment="1">
      <alignment horizontal="center" vertical="center"/>
    </xf>
    <xf numFmtId="0" fontId="2" fillId="2" borderId="32" xfId="0" applyFont="1" applyFill="1" applyBorder="1" applyAlignment="1">
      <alignment horizontal="center" vertical="center" wrapText="1"/>
    </xf>
    <xf numFmtId="0" fontId="2" fillId="2" borderId="82" xfId="0" applyFont="1" applyFill="1" applyBorder="1" applyAlignment="1">
      <alignment vertical="top" wrapText="1"/>
    </xf>
    <xf numFmtId="0" fontId="0" fillId="0" borderId="83" xfId="0" applyBorder="1" applyAlignment="1">
      <alignment vertical="top" wrapText="1"/>
    </xf>
    <xf numFmtId="0" fontId="0" fillId="0" borderId="84" xfId="0" applyBorder="1" applyAlignment="1">
      <alignment vertical="top" wrapText="1"/>
    </xf>
    <xf numFmtId="0" fontId="22" fillId="2" borderId="0" xfId="0" applyFont="1" applyFill="1" applyBorder="1" applyAlignment="1">
      <alignment vertical="top" wrapText="1"/>
    </xf>
    <xf numFmtId="0" fontId="0" fillId="0" borderId="61" xfId="0" applyBorder="1" applyAlignment="1"/>
    <xf numFmtId="0" fontId="0" fillId="0" borderId="13" xfId="0" applyBorder="1" applyAlignment="1">
      <alignment vertical="center"/>
    </xf>
    <xf numFmtId="0" fontId="0" fillId="0" borderId="14" xfId="0" applyBorder="1" applyAlignment="1">
      <alignment vertical="center"/>
    </xf>
    <xf numFmtId="0" fontId="15" fillId="0" borderId="39" xfId="0" applyFont="1" applyFill="1" applyBorder="1" applyAlignment="1">
      <alignment horizontal="left" vertical="center" wrapText="1"/>
    </xf>
    <xf numFmtId="0" fontId="12" fillId="0" borderId="39" xfId="0" applyFont="1" applyFill="1" applyBorder="1" applyAlignment="1">
      <alignment horizontal="center" vertical="center" wrapText="1"/>
    </xf>
    <xf numFmtId="3" fontId="12" fillId="0" borderId="82" xfId="3" applyNumberFormat="1" applyFont="1" applyFill="1" applyBorder="1" applyAlignment="1">
      <alignment horizontal="center" vertical="center" wrapText="1"/>
    </xf>
    <xf numFmtId="3" fontId="12" fillId="0" borderId="87" xfId="3" applyNumberFormat="1" applyFont="1" applyFill="1" applyBorder="1" applyAlignment="1">
      <alignment horizontal="center" vertical="center" wrapText="1"/>
    </xf>
    <xf numFmtId="0" fontId="2" fillId="2" borderId="37" xfId="0" applyFont="1" applyFill="1" applyBorder="1" applyAlignment="1">
      <alignment horizontal="center" vertical="center"/>
    </xf>
    <xf numFmtId="0" fontId="2" fillId="2" borderId="40" xfId="0" applyFont="1" applyFill="1" applyBorder="1" applyAlignment="1">
      <alignment horizontal="center" vertical="center"/>
    </xf>
    <xf numFmtId="0" fontId="12" fillId="0" borderId="87" xfId="2" applyNumberFormat="1" applyFont="1" applyFill="1" applyBorder="1" applyAlignment="1">
      <alignment horizontal="center" vertical="center" wrapText="1"/>
    </xf>
    <xf numFmtId="0" fontId="16" fillId="0" borderId="39" xfId="0" applyFont="1" applyFill="1" applyBorder="1" applyAlignment="1">
      <alignment horizontal="left" vertical="center" wrapText="1"/>
    </xf>
    <xf numFmtId="0" fontId="2" fillId="2" borderId="51" xfId="0" applyFont="1" applyFill="1" applyBorder="1" applyAlignment="1">
      <alignment horizontal="center" vertical="center"/>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0"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32" xfId="0" applyFont="1" applyFill="1" applyBorder="1" applyAlignment="1">
      <alignment horizontal="center" vertical="top" wrapText="1"/>
    </xf>
    <xf numFmtId="0" fontId="2" fillId="2" borderId="32" xfId="0" applyFont="1" applyFill="1" applyBorder="1" applyAlignment="1">
      <alignment horizontal="center" vertical="center"/>
    </xf>
    <xf numFmtId="0" fontId="3" fillId="8" borderId="67" xfId="0" applyFont="1" applyFill="1" applyBorder="1" applyAlignment="1">
      <alignment horizontal="center" vertical="center" wrapText="1"/>
    </xf>
    <xf numFmtId="9" fontId="3" fillId="8" borderId="67" xfId="0" applyNumberFormat="1" applyFont="1" applyFill="1" applyBorder="1" applyAlignment="1">
      <alignment horizontal="center" vertical="center" wrapText="1"/>
    </xf>
    <xf numFmtId="0" fontId="12" fillId="14" borderId="82" xfId="2" applyNumberFormat="1" applyFont="1" applyFill="1" applyBorder="1" applyAlignment="1">
      <alignment horizontal="center" vertical="center" wrapText="1"/>
    </xf>
    <xf numFmtId="0" fontId="12" fillId="14" borderId="84" xfId="2" applyNumberFormat="1" applyFont="1" applyFill="1" applyBorder="1" applyAlignment="1">
      <alignment horizontal="center" vertical="center" wrapText="1"/>
    </xf>
    <xf numFmtId="0" fontId="2" fillId="2" borderId="16"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12" fillId="2" borderId="82" xfId="0" applyFont="1" applyFill="1" applyBorder="1" applyAlignment="1">
      <alignment horizontal="center" vertical="center"/>
    </xf>
    <xf numFmtId="0" fontId="12" fillId="2" borderId="87"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4"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6" fillId="0" borderId="51" xfId="0" applyFont="1" applyFill="1" applyBorder="1" applyAlignment="1">
      <alignment horizontal="left" vertical="center" wrapText="1"/>
    </xf>
    <xf numFmtId="0" fontId="12" fillId="0" borderId="51" xfId="0" applyFont="1" applyFill="1" applyBorder="1" applyAlignment="1">
      <alignment horizontal="center" vertical="center" wrapText="1"/>
    </xf>
    <xf numFmtId="0" fontId="12" fillId="2" borderId="51" xfId="0" applyFont="1" applyFill="1" applyBorder="1" applyAlignment="1">
      <alignment horizontal="left" vertical="center"/>
    </xf>
    <xf numFmtId="44" fontId="12" fillId="0" borderId="82" xfId="4" applyFont="1" applyFill="1" applyBorder="1" applyAlignment="1">
      <alignment horizontal="center" vertical="center" textRotation="90" wrapText="1"/>
    </xf>
    <xf numFmtId="44" fontId="12" fillId="0" borderId="87" xfId="4" applyFont="1" applyFill="1" applyBorder="1" applyAlignment="1">
      <alignment horizontal="center" vertical="center" textRotation="90" wrapText="1"/>
    </xf>
    <xf numFmtId="0" fontId="3" fillId="2" borderId="19" xfId="0" applyFont="1" applyFill="1" applyBorder="1" applyAlignment="1">
      <alignment horizontal="left" vertical="center" wrapText="1" shrinkToFit="1"/>
    </xf>
    <xf numFmtId="0" fontId="3" fillId="2" borderId="13" xfId="0" applyFont="1" applyFill="1" applyBorder="1" applyAlignment="1">
      <alignment horizontal="left" vertical="center" wrapText="1" shrinkToFit="1"/>
    </xf>
    <xf numFmtId="0" fontId="3" fillId="2" borderId="14" xfId="0" applyFont="1" applyFill="1" applyBorder="1" applyAlignment="1">
      <alignment horizontal="left" vertical="center" wrapText="1" shrinkToFit="1"/>
    </xf>
    <xf numFmtId="0" fontId="2" fillId="2" borderId="33"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36" xfId="0" applyFont="1" applyFill="1" applyBorder="1" applyAlignment="1">
      <alignment horizontal="left" vertical="top" wrapText="1"/>
    </xf>
    <xf numFmtId="0" fontId="12" fillId="2" borderId="37" xfId="0" applyFont="1" applyFill="1" applyBorder="1" applyAlignment="1">
      <alignment horizontal="center" vertical="center"/>
    </xf>
    <xf numFmtId="0" fontId="12" fillId="2" borderId="40" xfId="0" applyFont="1" applyFill="1" applyBorder="1" applyAlignment="1">
      <alignment horizontal="center" vertical="center"/>
    </xf>
    <xf numFmtId="0" fontId="2" fillId="2" borderId="73" xfId="0" applyFont="1" applyFill="1" applyBorder="1" applyAlignment="1">
      <alignment horizontal="left" vertical="top" wrapText="1"/>
    </xf>
    <xf numFmtId="0" fontId="2" fillId="2" borderId="74" xfId="0" applyFont="1" applyFill="1" applyBorder="1" applyAlignment="1">
      <alignment horizontal="left" vertical="top" wrapText="1"/>
    </xf>
    <xf numFmtId="0" fontId="2" fillId="2" borderId="75" xfId="0" applyFont="1" applyFill="1" applyBorder="1" applyAlignment="1">
      <alignment horizontal="left" vertical="top" wrapText="1"/>
    </xf>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6" fillId="2" borderId="70"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2" fillId="2" borderId="73" xfId="0" applyFont="1" applyFill="1" applyBorder="1" applyAlignment="1">
      <alignment horizontal="center" vertical="top" wrapText="1"/>
    </xf>
    <xf numFmtId="0" fontId="2" fillId="2" borderId="74" xfId="0" applyFont="1" applyFill="1" applyBorder="1" applyAlignment="1">
      <alignment horizontal="center" vertical="top" wrapText="1"/>
    </xf>
    <xf numFmtId="0" fontId="2" fillId="2" borderId="75" xfId="0" applyFont="1" applyFill="1" applyBorder="1" applyAlignment="1">
      <alignment horizontal="center" vertical="top" wrapTex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3" fillId="2" borderId="52" xfId="0" applyFont="1" applyFill="1" applyBorder="1" applyAlignment="1">
      <alignment horizontal="left" vertical="center"/>
    </xf>
    <xf numFmtId="0" fontId="3" fillId="2" borderId="61" xfId="0" applyFont="1" applyFill="1" applyBorder="1" applyAlignment="1">
      <alignment horizontal="left" vertical="center" wrapText="1"/>
    </xf>
    <xf numFmtId="0" fontId="2" fillId="2" borderId="59" xfId="0" applyFont="1" applyFill="1" applyBorder="1" applyAlignment="1">
      <alignment horizontal="left" vertical="top" wrapText="1"/>
    </xf>
    <xf numFmtId="0" fontId="2" fillId="2" borderId="60" xfId="0" applyFont="1" applyFill="1" applyBorder="1" applyAlignment="1">
      <alignment horizontal="left" vertical="top" wrapText="1"/>
    </xf>
    <xf numFmtId="0" fontId="2" fillId="2" borderId="61" xfId="0" applyFont="1" applyFill="1" applyBorder="1" applyAlignment="1">
      <alignment horizontal="left" vertical="top" wrapText="1"/>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3" fillId="3" borderId="53"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63" xfId="0" applyFont="1" applyFill="1" applyBorder="1" applyAlignment="1">
      <alignment horizontal="center" vertical="center" wrapText="1"/>
    </xf>
    <xf numFmtId="0" fontId="3" fillId="3" borderId="56"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63" xfId="0" applyFont="1" applyFill="1" applyBorder="1" applyAlignment="1">
      <alignment horizontal="center" vertical="center" wrapText="1"/>
    </xf>
    <xf numFmtId="0" fontId="4" fillId="3" borderId="56"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2" borderId="59"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64" xfId="0" applyFont="1" applyFill="1" applyBorder="1" applyAlignment="1">
      <alignment horizontal="center" vertical="center"/>
    </xf>
    <xf numFmtId="0" fontId="4" fillId="2" borderId="66" xfId="0" applyFont="1" applyFill="1" applyBorder="1" applyAlignment="1">
      <alignment horizontal="center" vertical="center"/>
    </xf>
    <xf numFmtId="0" fontId="4" fillId="3" borderId="64" xfId="0" applyFont="1" applyFill="1" applyBorder="1" applyAlignment="1">
      <alignment horizontal="center" vertical="center" wrapText="1"/>
    </xf>
    <xf numFmtId="0" fontId="4" fillId="2" borderId="53" xfId="0" applyFont="1" applyFill="1" applyBorder="1" applyAlignment="1">
      <alignment horizontal="center" vertical="center"/>
    </xf>
    <xf numFmtId="0" fontId="3" fillId="2" borderId="73"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5" xfId="0" applyFont="1" applyFill="1" applyBorder="1" applyAlignment="1">
      <alignment horizontal="center" vertical="center" wrapText="1"/>
    </xf>
    <xf numFmtId="0" fontId="4" fillId="3" borderId="66" xfId="0" applyFont="1" applyFill="1" applyBorder="1" applyAlignment="1">
      <alignment horizontal="center" vertical="center" wrapText="1"/>
    </xf>
    <xf numFmtId="0" fontId="2" fillId="0" borderId="32" xfId="0" applyFont="1" applyFill="1" applyBorder="1" applyAlignment="1">
      <alignment horizontal="center" vertical="top" wrapText="1"/>
    </xf>
    <xf numFmtId="0" fontId="2" fillId="0" borderId="59" xfId="0" applyFont="1" applyFill="1" applyBorder="1" applyAlignment="1">
      <alignment horizontal="left" vertical="top" wrapText="1"/>
    </xf>
    <xf numFmtId="0" fontId="2" fillId="0" borderId="60" xfId="0" applyFont="1" applyFill="1" applyBorder="1" applyAlignment="1">
      <alignment horizontal="left" vertical="top" wrapText="1"/>
    </xf>
    <xf numFmtId="0" fontId="2" fillId="0" borderId="61" xfId="0" applyFont="1" applyFill="1" applyBorder="1" applyAlignment="1">
      <alignment horizontal="left" vertical="top" wrapText="1"/>
    </xf>
    <xf numFmtId="0" fontId="0" fillId="0" borderId="74" xfId="0" applyBorder="1" applyAlignment="1">
      <alignment vertical="top" wrapText="1"/>
    </xf>
    <xf numFmtId="0" fontId="0" fillId="0" borderId="75" xfId="0" applyBorder="1" applyAlignment="1">
      <alignment vertical="top" wrapText="1"/>
    </xf>
    <xf numFmtId="0" fontId="12" fillId="0" borderId="86" xfId="2" applyNumberFormat="1" applyFont="1" applyFill="1" applyBorder="1" applyAlignment="1">
      <alignment horizontal="center" vertical="center" wrapText="1"/>
    </xf>
    <xf numFmtId="3" fontId="15" fillId="0" borderId="86" xfId="0" applyNumberFormat="1" applyFont="1" applyFill="1" applyBorder="1" applyAlignment="1">
      <alignment horizontal="center" vertical="center" wrapText="1"/>
    </xf>
    <xf numFmtId="3" fontId="15" fillId="0" borderId="87" xfId="0" applyNumberFormat="1" applyFont="1" applyFill="1" applyBorder="1" applyAlignment="1">
      <alignment horizontal="center" vertical="center" wrapText="1"/>
    </xf>
    <xf numFmtId="0" fontId="2" fillId="2" borderId="86" xfId="0" applyFont="1" applyFill="1" applyBorder="1" applyAlignment="1">
      <alignment horizontal="center" vertical="center"/>
    </xf>
    <xf numFmtId="0" fontId="2"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17" fillId="0" borderId="79" xfId="0" applyFont="1" applyFill="1" applyBorder="1" applyAlignment="1">
      <alignment horizontal="left" vertical="center" wrapText="1"/>
    </xf>
    <xf numFmtId="0" fontId="17" fillId="0" borderId="80" xfId="0" applyFont="1" applyFill="1" applyBorder="1" applyAlignment="1">
      <alignment horizontal="left" vertical="center" wrapText="1"/>
    </xf>
    <xf numFmtId="0" fontId="17" fillId="0" borderId="77" xfId="0" applyFont="1" applyFill="1" applyBorder="1" applyAlignment="1">
      <alignment horizontal="left" vertical="center" wrapText="1"/>
    </xf>
    <xf numFmtId="0" fontId="14" fillId="0" borderId="79" xfId="0" applyFont="1" applyFill="1" applyBorder="1" applyAlignment="1">
      <alignment horizontal="center" vertical="center" wrapText="1"/>
    </xf>
    <xf numFmtId="0" fontId="14" fillId="0" borderId="80" xfId="0" applyFont="1" applyFill="1" applyBorder="1" applyAlignment="1">
      <alignment horizontal="center" vertical="center" wrapText="1"/>
    </xf>
    <xf numFmtId="0" fontId="14" fillId="0" borderId="77" xfId="0" applyFont="1" applyFill="1" applyBorder="1" applyAlignment="1">
      <alignment horizontal="center" vertical="center" wrapText="1"/>
    </xf>
    <xf numFmtId="0" fontId="2" fillId="2" borderId="86" xfId="0" applyFont="1" applyFill="1" applyBorder="1" applyAlignment="1">
      <alignment horizontal="left" vertical="center"/>
    </xf>
    <xf numFmtId="0" fontId="2" fillId="2" borderId="87" xfId="0" applyFont="1" applyFill="1" applyBorder="1" applyAlignment="1">
      <alignment horizontal="left" vertical="center"/>
    </xf>
    <xf numFmtId="0" fontId="18" fillId="0" borderId="39" xfId="0" applyFont="1" applyFill="1" applyBorder="1" applyAlignment="1">
      <alignment horizontal="left" vertical="center" wrapText="1"/>
    </xf>
    <xf numFmtId="0" fontId="2" fillId="2" borderId="86" xfId="0" applyFont="1" applyFill="1" applyBorder="1" applyAlignment="1">
      <alignment horizontal="left" vertical="top" wrapText="1"/>
    </xf>
    <xf numFmtId="0" fontId="2" fillId="2" borderId="87" xfId="0" applyFont="1" applyFill="1" applyBorder="1" applyAlignment="1">
      <alignment horizontal="left" vertical="top" wrapText="1"/>
    </xf>
    <xf numFmtId="0" fontId="2" fillId="2" borderId="79"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0" fillId="0" borderId="87" xfId="0" applyBorder="1" applyAlignment="1">
      <alignment vertical="top" wrapText="1"/>
    </xf>
    <xf numFmtId="0" fontId="17" fillId="0" borderId="5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2" fillId="2" borderId="79" xfId="0" applyFont="1" applyFill="1" applyBorder="1" applyAlignment="1">
      <alignment horizontal="left" vertical="center"/>
    </xf>
    <xf numFmtId="0" fontId="2" fillId="2" borderId="77" xfId="0" applyFont="1" applyFill="1" applyBorder="1" applyAlignment="1">
      <alignment horizontal="left" vertical="center"/>
    </xf>
    <xf numFmtId="0" fontId="0" fillId="0" borderId="14" xfId="0" applyBorder="1" applyAlignment="1">
      <alignment horizontal="lef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2" borderId="80" xfId="0" applyFont="1" applyFill="1" applyBorder="1" applyAlignment="1">
      <alignment horizontal="center" vertical="center"/>
    </xf>
    <xf numFmtId="0" fontId="2" fillId="2" borderId="79" xfId="0" applyFont="1" applyFill="1" applyBorder="1" applyAlignment="1">
      <alignment horizontal="left" vertical="center" wrapText="1"/>
    </xf>
    <xf numFmtId="0" fontId="0" fillId="0" borderId="80" xfId="0" applyBorder="1" applyAlignment="1">
      <alignment vertical="center" wrapText="1"/>
    </xf>
    <xf numFmtId="0" fontId="0" fillId="0" borderId="77" xfId="0" applyBorder="1" applyAlignment="1">
      <alignment vertical="center" wrapText="1"/>
    </xf>
    <xf numFmtId="0" fontId="2" fillId="2" borderId="79" xfId="0" applyFont="1" applyFill="1" applyBorder="1" applyAlignment="1">
      <alignment horizontal="left" vertical="top" wrapText="1"/>
    </xf>
    <xf numFmtId="0" fontId="2" fillId="2" borderId="80" xfId="0" applyFont="1" applyFill="1" applyBorder="1" applyAlignment="1">
      <alignment horizontal="left" vertical="top" wrapText="1"/>
    </xf>
    <xf numFmtId="0" fontId="2" fillId="2" borderId="77" xfId="0" applyFont="1" applyFill="1" applyBorder="1" applyAlignment="1">
      <alignment horizontal="left" vertical="top" wrapText="1"/>
    </xf>
    <xf numFmtId="0" fontId="0" fillId="0" borderId="0" xfId="0" applyAlignment="1">
      <alignment horizontal="left" vertical="top" wrapText="1"/>
    </xf>
    <xf numFmtId="0" fontId="19" fillId="0" borderId="51" xfId="0" applyFont="1" applyFill="1" applyBorder="1" applyAlignment="1">
      <alignment vertical="center" wrapText="1"/>
    </xf>
    <xf numFmtId="0" fontId="12" fillId="0" borderId="51" xfId="0" applyFont="1" applyFill="1" applyBorder="1" applyAlignment="1">
      <alignment vertical="top" wrapText="1"/>
    </xf>
    <xf numFmtId="0" fontId="12" fillId="2" borderId="51" xfId="0" applyFont="1" applyFill="1" applyBorder="1" applyAlignment="1">
      <alignment horizontal="center" vertical="center"/>
    </xf>
    <xf numFmtId="0" fontId="12" fillId="0" borderId="39" xfId="0" applyFont="1" applyFill="1" applyBorder="1" applyAlignment="1">
      <alignment vertical="top" wrapText="1"/>
    </xf>
    <xf numFmtId="0" fontId="12" fillId="2" borderId="79" xfId="0" applyFont="1" applyFill="1" applyBorder="1" applyAlignment="1">
      <alignment horizontal="center" vertical="center"/>
    </xf>
    <xf numFmtId="0" fontId="12" fillId="2" borderId="80" xfId="0" applyFont="1" applyFill="1" applyBorder="1" applyAlignment="1">
      <alignment horizontal="center" vertical="center"/>
    </xf>
    <xf numFmtId="0" fontId="2" fillId="0" borderId="89" xfId="0" applyFont="1" applyFill="1" applyBorder="1" applyAlignment="1">
      <alignment horizontal="center" vertical="top" wrapText="1"/>
    </xf>
    <xf numFmtId="0" fontId="2" fillId="0" borderId="90" xfId="0" applyFont="1" applyFill="1" applyBorder="1" applyAlignment="1">
      <alignment horizontal="center" vertical="top" wrapText="1"/>
    </xf>
    <xf numFmtId="0" fontId="2" fillId="0" borderId="91" xfId="0" applyFont="1" applyFill="1" applyBorder="1" applyAlignment="1">
      <alignment horizontal="center" vertical="top" wrapText="1"/>
    </xf>
    <xf numFmtId="0" fontId="6" fillId="2" borderId="89" xfId="0" applyFont="1" applyFill="1" applyBorder="1" applyAlignment="1">
      <alignment horizontal="center" vertical="center" wrapText="1"/>
    </xf>
    <xf numFmtId="0" fontId="6" fillId="2" borderId="90" xfId="0" applyFont="1" applyFill="1" applyBorder="1" applyAlignment="1">
      <alignment horizontal="center" vertical="center" wrapText="1"/>
    </xf>
    <xf numFmtId="0" fontId="6" fillId="2" borderId="91" xfId="0" applyFont="1" applyFill="1" applyBorder="1" applyAlignment="1">
      <alignment horizontal="center" vertical="center" wrapText="1"/>
    </xf>
    <xf numFmtId="0" fontId="17" fillId="0" borderId="0" xfId="0" applyFont="1" applyFill="1" applyBorder="1" applyAlignment="1">
      <alignment vertical="center" wrapText="1"/>
    </xf>
    <xf numFmtId="0" fontId="14" fillId="0" borderId="0" xfId="0" applyFont="1" applyFill="1" applyBorder="1" applyAlignment="1">
      <alignment vertical="center" wrapText="1"/>
    </xf>
    <xf numFmtId="0" fontId="12" fillId="0" borderId="0" xfId="2" applyNumberFormat="1" applyFont="1" applyFill="1" applyBorder="1" applyAlignment="1">
      <alignment vertical="center" wrapText="1"/>
    </xf>
    <xf numFmtId="0" fontId="2" fillId="2" borderId="0" xfId="0" applyFont="1" applyFill="1" applyBorder="1" applyAlignment="1">
      <alignment vertical="center"/>
    </xf>
    <xf numFmtId="0" fontId="12" fillId="0" borderId="78" xfId="2" applyNumberFormat="1" applyFont="1" applyFill="1" applyBorder="1" applyAlignment="1">
      <alignment horizontal="center" vertical="center" wrapText="1"/>
    </xf>
    <xf numFmtId="0" fontId="12" fillId="2" borderId="77" xfId="0" applyFont="1" applyFill="1" applyBorder="1" applyAlignment="1">
      <alignment horizontal="center" vertical="center"/>
    </xf>
    <xf numFmtId="0" fontId="12" fillId="0" borderId="79"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2" fillId="0" borderId="0" xfId="2" applyNumberFormat="1" applyFont="1" applyFill="1" applyBorder="1" applyAlignment="1">
      <alignment horizontal="center" vertical="center" wrapText="1"/>
    </xf>
    <xf numFmtId="0" fontId="2" fillId="2" borderId="0" xfId="0" applyFont="1" applyFill="1" applyBorder="1" applyAlignment="1">
      <alignment horizontal="center" vertical="center"/>
    </xf>
    <xf numFmtId="0" fontId="17" fillId="0" borderId="0" xfId="0" applyFont="1" applyFill="1" applyBorder="1" applyAlignment="1">
      <alignment horizontal="left" vertical="center" wrapText="1"/>
    </xf>
    <xf numFmtId="165" fontId="6" fillId="2" borderId="32" xfId="2" applyNumberFormat="1" applyFont="1" applyFill="1" applyBorder="1" applyAlignment="1">
      <alignment horizontal="center" vertical="center" wrapText="1"/>
    </xf>
    <xf numFmtId="0" fontId="24" fillId="2" borderId="0" xfId="0" applyFont="1" applyFill="1" applyAlignment="1">
      <alignment horizontal="left" vertical="center" wrapText="1"/>
    </xf>
    <xf numFmtId="0" fontId="0" fillId="0" borderId="60" xfId="0" applyBorder="1" applyAlignment="1">
      <alignment horizontal="center" vertical="center" wrapText="1"/>
    </xf>
  </cellXfs>
  <cellStyles count="5">
    <cellStyle name="Millares" xfId="2" builtinId="3"/>
    <cellStyle name="Moneda" xfId="4" builtinId="4"/>
    <cellStyle name="Normal" xfId="0" builtinId="0"/>
    <cellStyle name="Normal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cat>
            <c:strRef>
              <c:f>'[1]CPCA-III-13'!$O$93:$O$94</c:f>
              <c:strCache>
                <c:ptCount val="2"/>
                <c:pt idx="0">
                  <c:v>Cumplida</c:v>
                </c:pt>
                <c:pt idx="1">
                  <c:v>En proceso</c:v>
                </c:pt>
              </c:strCache>
            </c:strRef>
          </c:cat>
          <c:val>
            <c:numRef>
              <c:f>'[1]CPCA-III-13'!$P$93:$P$94</c:f>
              <c:numCache>
                <c:formatCode>General</c:formatCode>
                <c:ptCount val="2"/>
                <c:pt idx="0">
                  <c:v>0.01</c:v>
                </c:pt>
                <c:pt idx="1">
                  <c:v>1</c:v>
                </c:pt>
              </c:numCache>
            </c:numRef>
          </c:val>
        </c:ser>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1"/>
            <c:showCatName val="0"/>
            <c:showSerName val="0"/>
            <c:showPercent val="0"/>
            <c:showBubbleSize val="0"/>
            <c:showLeaderLines val="1"/>
          </c:dLbls>
          <c:cat>
            <c:strRef>
              <c:f>'[1]CPCA-III-13'!$O$93:$O$94</c:f>
              <c:strCache>
                <c:ptCount val="2"/>
                <c:pt idx="0">
                  <c:v>Cumplida</c:v>
                </c:pt>
                <c:pt idx="1">
                  <c:v>En proceso</c:v>
                </c:pt>
              </c:strCache>
            </c:strRef>
          </c:cat>
          <c:val>
            <c:numRef>
              <c:f>'[1]CPCA-III-13'!$P$93:$P$94</c:f>
              <c:numCache>
                <c:formatCode>General</c:formatCode>
                <c:ptCount val="2"/>
                <c:pt idx="0">
                  <c:v>0.01</c:v>
                </c:pt>
                <c:pt idx="1">
                  <c:v>1</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5883989737463281"/>
          <c:y val="0.24936557397319153"/>
          <c:w val="0.34374689447133083"/>
          <c:h val="0.50126819783755427"/>
        </c:manualLayout>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1"/>
            <c:showCatName val="0"/>
            <c:showSerName val="0"/>
            <c:showPercent val="0"/>
            <c:showBubbleSize val="0"/>
            <c:showLeaderLines val="1"/>
          </c:dLbls>
          <c:cat>
            <c:strRef>
              <c:f>'[1]CPCA-III-13'!$O$93:$O$94</c:f>
              <c:strCache>
                <c:ptCount val="2"/>
                <c:pt idx="0">
                  <c:v>Cumplida</c:v>
                </c:pt>
                <c:pt idx="1">
                  <c:v>En proceso</c:v>
                </c:pt>
              </c:strCache>
            </c:strRef>
          </c:cat>
          <c:val>
            <c:numRef>
              <c:f>'[1]CPCA-III-13'!$P$93:$P$94</c:f>
              <c:numCache>
                <c:formatCode>General</c:formatCode>
                <c:ptCount val="2"/>
                <c:pt idx="0">
                  <c:v>0.01</c:v>
                </c:pt>
                <c:pt idx="1">
                  <c:v>1</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5883989737463281"/>
          <c:y val="0.24936557397319153"/>
          <c:w val="0.34374689447133083"/>
          <c:h val="0.50126819783755427"/>
        </c:manualLayout>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1"/>
            <c:showCatName val="0"/>
            <c:showSerName val="0"/>
            <c:showPercent val="0"/>
            <c:showBubbleSize val="0"/>
            <c:showLeaderLines val="1"/>
          </c:dLbls>
          <c:cat>
            <c:strRef>
              <c:f>'[1]CPCA-III-13'!$O$93:$O$94</c:f>
              <c:strCache>
                <c:ptCount val="2"/>
                <c:pt idx="0">
                  <c:v>Cumplida</c:v>
                </c:pt>
                <c:pt idx="1">
                  <c:v>En proceso</c:v>
                </c:pt>
              </c:strCache>
            </c:strRef>
          </c:cat>
          <c:val>
            <c:numRef>
              <c:f>'[1]CPCA-III-13'!$P$93:$P$94</c:f>
              <c:numCache>
                <c:formatCode>General</c:formatCode>
                <c:ptCount val="2"/>
                <c:pt idx="0">
                  <c:v>0.01</c:v>
                </c:pt>
                <c:pt idx="1">
                  <c:v>1</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5883989737463281"/>
          <c:y val="0.24936557397319153"/>
          <c:w val="0.34374689447133083"/>
          <c:h val="0.50126819783755427"/>
        </c:manualLayou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1"/>
            <c:showCatName val="0"/>
            <c:showSerName val="0"/>
            <c:showPercent val="0"/>
            <c:showBubbleSize val="0"/>
            <c:showLeaderLines val="1"/>
          </c:dLbls>
          <c:cat>
            <c:strRef>
              <c:f>'[1]CPCA-III-13'!$O$93:$O$94</c:f>
              <c:strCache>
                <c:ptCount val="2"/>
                <c:pt idx="0">
                  <c:v>Cumplida</c:v>
                </c:pt>
                <c:pt idx="1">
                  <c:v>En proceso</c:v>
                </c:pt>
              </c:strCache>
            </c:strRef>
          </c:cat>
          <c:val>
            <c:numRef>
              <c:f>'[1]CPCA-III-13'!$P$93:$P$94</c:f>
              <c:numCache>
                <c:formatCode>General</c:formatCode>
                <c:ptCount val="2"/>
                <c:pt idx="0">
                  <c:v>0.01</c:v>
                </c:pt>
                <c:pt idx="1">
                  <c:v>1</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5883989737463281"/>
          <c:y val="0.24936557397319153"/>
          <c:w val="0.34374689447133083"/>
          <c:h val="0.50126819783755427"/>
        </c:manualLayout>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1"/>
            <c:showCatName val="0"/>
            <c:showSerName val="0"/>
            <c:showPercent val="0"/>
            <c:showBubbleSize val="0"/>
            <c:showLeaderLines val="1"/>
          </c:dLbls>
          <c:cat>
            <c:strRef>
              <c:f>'[1]CPCA-III-13'!$O$93:$O$94</c:f>
              <c:strCache>
                <c:ptCount val="2"/>
                <c:pt idx="0">
                  <c:v>Cumplida</c:v>
                </c:pt>
                <c:pt idx="1">
                  <c:v>En proceso</c:v>
                </c:pt>
              </c:strCache>
            </c:strRef>
          </c:cat>
          <c:val>
            <c:numRef>
              <c:f>'[1]CPCA-III-13'!$P$93:$P$94</c:f>
              <c:numCache>
                <c:formatCode>General</c:formatCode>
                <c:ptCount val="2"/>
                <c:pt idx="0">
                  <c:v>0.01</c:v>
                </c:pt>
                <c:pt idx="1">
                  <c:v>1</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58839899370275583"/>
          <c:y val="0.22334381044487425"/>
          <c:w val="0.34374689447133083"/>
          <c:h val="0.50126819783755427"/>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1"/>
            <c:showCatName val="0"/>
            <c:showSerName val="0"/>
            <c:showPercent val="0"/>
            <c:showBubbleSize val="0"/>
            <c:showLeaderLines val="1"/>
          </c:dLbls>
          <c:cat>
            <c:strRef>
              <c:f>'[1]CPCA-III-13'!$O$93:$O$94</c:f>
              <c:strCache>
                <c:ptCount val="2"/>
                <c:pt idx="0">
                  <c:v>Cumplida</c:v>
                </c:pt>
                <c:pt idx="1">
                  <c:v>En proceso</c:v>
                </c:pt>
              </c:strCache>
            </c:strRef>
          </c:cat>
          <c:val>
            <c:numRef>
              <c:f>'[1]CPCA-III-13'!$P$93:$P$94</c:f>
              <c:numCache>
                <c:formatCode>General</c:formatCode>
                <c:ptCount val="2"/>
                <c:pt idx="0">
                  <c:v>0.01</c:v>
                </c:pt>
                <c:pt idx="1">
                  <c:v>1</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5883989737463281"/>
          <c:y val="0.24936557397319153"/>
          <c:w val="0.34374689447133083"/>
          <c:h val="0.50126819783755427"/>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1"/>
            <c:showCatName val="0"/>
            <c:showSerName val="0"/>
            <c:showPercent val="0"/>
            <c:showBubbleSize val="0"/>
            <c:showLeaderLines val="1"/>
          </c:dLbls>
          <c:cat>
            <c:strRef>
              <c:f>'[1]CPCA-III-13'!$O$93:$O$94</c:f>
              <c:strCache>
                <c:ptCount val="2"/>
                <c:pt idx="0">
                  <c:v>Cumplida</c:v>
                </c:pt>
                <c:pt idx="1">
                  <c:v>En proceso</c:v>
                </c:pt>
              </c:strCache>
            </c:strRef>
          </c:cat>
          <c:val>
            <c:numRef>
              <c:f>'[1]CPCA-III-13'!$P$93:$P$94</c:f>
              <c:numCache>
                <c:formatCode>General</c:formatCode>
                <c:ptCount val="2"/>
                <c:pt idx="0">
                  <c:v>0.01</c:v>
                </c:pt>
                <c:pt idx="1">
                  <c:v>1</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5883989737463281"/>
          <c:y val="0.24936557397319153"/>
          <c:w val="0.34374689447133083"/>
          <c:h val="0.50126819783755427"/>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1"/>
            <c:showCatName val="0"/>
            <c:showSerName val="0"/>
            <c:showPercent val="0"/>
            <c:showBubbleSize val="0"/>
            <c:showLeaderLines val="1"/>
          </c:dLbls>
          <c:cat>
            <c:strRef>
              <c:f>'[1]CPCA-III-13'!$O$93:$O$94</c:f>
              <c:strCache>
                <c:ptCount val="2"/>
                <c:pt idx="0">
                  <c:v>Cumplida</c:v>
                </c:pt>
                <c:pt idx="1">
                  <c:v>En proceso</c:v>
                </c:pt>
              </c:strCache>
            </c:strRef>
          </c:cat>
          <c:val>
            <c:numRef>
              <c:f>'[1]CPCA-III-13'!$P$93:$P$94</c:f>
              <c:numCache>
                <c:formatCode>General</c:formatCode>
                <c:ptCount val="2"/>
                <c:pt idx="0">
                  <c:v>0.01</c:v>
                </c:pt>
                <c:pt idx="1">
                  <c:v>1</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5883989737463281"/>
          <c:y val="0.24936557397319153"/>
          <c:w val="0.34374689447133083"/>
          <c:h val="0.50126819783755427"/>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1"/>
            <c:showCatName val="0"/>
            <c:showSerName val="0"/>
            <c:showPercent val="0"/>
            <c:showBubbleSize val="0"/>
            <c:showLeaderLines val="1"/>
          </c:dLbls>
          <c:cat>
            <c:strRef>
              <c:f>'[1]CPCA-III-13'!$O$93:$O$94</c:f>
              <c:strCache>
                <c:ptCount val="2"/>
                <c:pt idx="0">
                  <c:v>Cumplida</c:v>
                </c:pt>
                <c:pt idx="1">
                  <c:v>En proceso</c:v>
                </c:pt>
              </c:strCache>
            </c:strRef>
          </c:cat>
          <c:val>
            <c:numRef>
              <c:f>'[1]CPCA-III-13'!$P$93:$P$94</c:f>
              <c:numCache>
                <c:formatCode>General</c:formatCode>
                <c:ptCount val="2"/>
                <c:pt idx="0">
                  <c:v>0.01</c:v>
                </c:pt>
                <c:pt idx="1">
                  <c:v>1</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5883989737463281"/>
          <c:y val="0.24936557397319153"/>
          <c:w val="0.34374689447133083"/>
          <c:h val="0.50126819783755427"/>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1"/>
            <c:showCatName val="0"/>
            <c:showSerName val="0"/>
            <c:showPercent val="0"/>
            <c:showBubbleSize val="0"/>
            <c:showLeaderLines val="1"/>
          </c:dLbls>
          <c:cat>
            <c:strRef>
              <c:f>'[1]CPCA-III-13'!$O$93:$O$94</c:f>
              <c:strCache>
                <c:ptCount val="2"/>
                <c:pt idx="0">
                  <c:v>Cumplida</c:v>
                </c:pt>
                <c:pt idx="1">
                  <c:v>En proceso</c:v>
                </c:pt>
              </c:strCache>
            </c:strRef>
          </c:cat>
          <c:val>
            <c:numRef>
              <c:f>'[1]CPCA-III-13'!$P$93:$P$94</c:f>
              <c:numCache>
                <c:formatCode>General</c:formatCode>
                <c:ptCount val="2"/>
                <c:pt idx="0">
                  <c:v>0.01</c:v>
                </c:pt>
                <c:pt idx="1">
                  <c:v>1</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5883989737463281"/>
          <c:y val="0.24936557397319153"/>
          <c:w val="0.34374689447133083"/>
          <c:h val="0.50126819783755427"/>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1"/>
            <c:showCatName val="0"/>
            <c:showSerName val="0"/>
            <c:showPercent val="0"/>
            <c:showBubbleSize val="0"/>
            <c:showLeaderLines val="1"/>
          </c:dLbls>
          <c:cat>
            <c:strRef>
              <c:f>'[1]CPCA-III-13'!$O$93:$O$94</c:f>
              <c:strCache>
                <c:ptCount val="2"/>
                <c:pt idx="0">
                  <c:v>Cumplida</c:v>
                </c:pt>
                <c:pt idx="1">
                  <c:v>En proceso</c:v>
                </c:pt>
              </c:strCache>
            </c:strRef>
          </c:cat>
          <c:val>
            <c:numRef>
              <c:f>'[1]CPCA-III-13'!$P$93:$P$94</c:f>
              <c:numCache>
                <c:formatCode>General</c:formatCode>
                <c:ptCount val="2"/>
                <c:pt idx="0">
                  <c:v>0.01</c:v>
                </c:pt>
                <c:pt idx="1">
                  <c:v>1</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5883989737463281"/>
          <c:y val="0.24936557397319153"/>
          <c:w val="0.34374689447133083"/>
          <c:h val="0.50126819783755427"/>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1"/>
            <c:showCatName val="0"/>
            <c:showSerName val="0"/>
            <c:showPercent val="0"/>
            <c:showBubbleSize val="0"/>
            <c:showLeaderLines val="1"/>
          </c:dLbls>
          <c:cat>
            <c:strRef>
              <c:f>'[1]CPCA-III-13'!$O$93:$O$94</c:f>
              <c:strCache>
                <c:ptCount val="2"/>
                <c:pt idx="0">
                  <c:v>Cumplida</c:v>
                </c:pt>
                <c:pt idx="1">
                  <c:v>En proceso</c:v>
                </c:pt>
              </c:strCache>
            </c:strRef>
          </c:cat>
          <c:val>
            <c:numRef>
              <c:f>'[1]CPCA-III-13'!$P$93:$P$94</c:f>
              <c:numCache>
                <c:formatCode>General</c:formatCode>
                <c:ptCount val="2"/>
                <c:pt idx="0">
                  <c:v>0.01</c:v>
                </c:pt>
                <c:pt idx="1">
                  <c:v>1</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5883989737463281"/>
          <c:y val="0.24936557397319153"/>
          <c:w val="0.34374689447133083"/>
          <c:h val="0.50126819783755427"/>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1"/>
            <c:showCatName val="0"/>
            <c:showSerName val="0"/>
            <c:showPercent val="0"/>
            <c:showBubbleSize val="0"/>
            <c:showLeaderLines val="1"/>
          </c:dLbls>
          <c:cat>
            <c:strRef>
              <c:f>'[1]CPCA-III-13'!$O$93:$O$94</c:f>
              <c:strCache>
                <c:ptCount val="2"/>
                <c:pt idx="0">
                  <c:v>Cumplida</c:v>
                </c:pt>
                <c:pt idx="1">
                  <c:v>En proceso</c:v>
                </c:pt>
              </c:strCache>
            </c:strRef>
          </c:cat>
          <c:val>
            <c:numRef>
              <c:f>'[1]CPCA-III-13'!$P$93:$P$94</c:f>
              <c:numCache>
                <c:formatCode>General</c:formatCode>
                <c:ptCount val="2"/>
                <c:pt idx="0">
                  <c:v>0.01</c:v>
                </c:pt>
                <c:pt idx="1">
                  <c:v>1</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5883989737463281"/>
          <c:y val="0.24936557397319153"/>
          <c:w val="0.34374689447133083"/>
          <c:h val="0.50126819783755427"/>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4" name="Text Box 1"/>
        <xdr:cNvSpPr txBox="1">
          <a:spLocks noChangeArrowheads="1"/>
        </xdr:cNvSpPr>
      </xdr:nvSpPr>
      <xdr:spPr bwMode="auto">
        <a:xfrm>
          <a:off x="2343151" y="76200"/>
          <a:ext cx="9210674"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2</xdr:col>
      <xdr:colOff>0</xdr:colOff>
      <xdr:row>0</xdr:row>
      <xdr:rowOff>123825</xdr:rowOff>
    </xdr:from>
    <xdr:to>
      <xdr:col>2</xdr:col>
      <xdr:colOff>762000</xdr:colOff>
      <xdr:row>4</xdr:row>
      <xdr:rowOff>0</xdr:rowOff>
    </xdr:to>
    <xdr:pic>
      <xdr:nvPicPr>
        <xdr:cNvPr id="5" name="Picture 7"/>
        <xdr:cNvPicPr>
          <a:picLocks noChangeAspect="1" noChangeArrowheads="1"/>
        </xdr:cNvPicPr>
      </xdr:nvPicPr>
      <xdr:blipFill>
        <a:blip xmlns:r="http://schemas.openxmlformats.org/officeDocument/2006/relationships" r:embed="rId1"/>
        <a:srcRect/>
        <a:stretch>
          <a:fillRect/>
        </a:stretch>
      </xdr:blipFill>
      <xdr:spPr bwMode="auto">
        <a:xfrm>
          <a:off x="1524000" y="123825"/>
          <a:ext cx="762000" cy="714375"/>
        </a:xfrm>
        <a:prstGeom prst="rect">
          <a:avLst/>
        </a:prstGeom>
        <a:noFill/>
        <a:ln w="9525">
          <a:noFill/>
          <a:miter lim="800000"/>
          <a:headEnd/>
          <a:tailEnd/>
        </a:ln>
      </xdr:spPr>
    </xdr:pic>
    <xdr:clientData/>
  </xdr:twoCellAnchor>
  <xdr:twoCellAnchor>
    <xdr:from>
      <xdr:col>11</xdr:col>
      <xdr:colOff>219075</xdr:colOff>
      <xdr:row>67</xdr:row>
      <xdr:rowOff>19050</xdr:rowOff>
    </xdr:from>
    <xdr:to>
      <xdr:col>11</xdr:col>
      <xdr:colOff>352425</xdr:colOff>
      <xdr:row>68</xdr:row>
      <xdr:rowOff>9525</xdr:rowOff>
    </xdr:to>
    <xdr:sp macro="" textlink="">
      <xdr:nvSpPr>
        <xdr:cNvPr id="6" name="CuadroTexto 24"/>
        <xdr:cNvSpPr txBox="1"/>
      </xdr:nvSpPr>
      <xdr:spPr>
        <a:xfrm>
          <a:off x="8658225" y="12753975"/>
          <a:ext cx="13335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11</xdr:col>
      <xdr:colOff>552450</xdr:colOff>
      <xdr:row>66</xdr:row>
      <xdr:rowOff>133349</xdr:rowOff>
    </xdr:from>
    <xdr:to>
      <xdr:col>12</xdr:col>
      <xdr:colOff>190500</xdr:colOff>
      <xdr:row>68</xdr:row>
      <xdr:rowOff>9524</xdr:rowOff>
    </xdr:to>
    <xdr:sp macro="" textlink="">
      <xdr:nvSpPr>
        <xdr:cNvPr id="7" name="CuadroTexto 25"/>
        <xdr:cNvSpPr txBox="1"/>
      </xdr:nvSpPr>
      <xdr:spPr>
        <a:xfrm>
          <a:off x="8991600" y="12706349"/>
          <a:ext cx="4000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67</xdr:row>
      <xdr:rowOff>0</xdr:rowOff>
    </xdr:from>
    <xdr:to>
      <xdr:col>12</xdr:col>
      <xdr:colOff>571500</xdr:colOff>
      <xdr:row>67</xdr:row>
      <xdr:rowOff>133350</xdr:rowOff>
    </xdr:to>
    <xdr:sp macro="" textlink="">
      <xdr:nvSpPr>
        <xdr:cNvPr id="8" name="CuadroTexto 26"/>
        <xdr:cNvSpPr txBox="1"/>
      </xdr:nvSpPr>
      <xdr:spPr>
        <a:xfrm>
          <a:off x="9629775" y="12734925"/>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67</xdr:row>
      <xdr:rowOff>9525</xdr:rowOff>
    </xdr:from>
    <xdr:to>
      <xdr:col>14</xdr:col>
      <xdr:colOff>209550</xdr:colOff>
      <xdr:row>67</xdr:row>
      <xdr:rowOff>152400</xdr:rowOff>
    </xdr:to>
    <xdr:sp macro="" textlink="">
      <xdr:nvSpPr>
        <xdr:cNvPr id="9" name="CuadroTexto 28"/>
        <xdr:cNvSpPr txBox="1"/>
      </xdr:nvSpPr>
      <xdr:spPr>
        <a:xfrm>
          <a:off x="10763250" y="12744450"/>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67</xdr:row>
      <xdr:rowOff>19050</xdr:rowOff>
    </xdr:from>
    <xdr:to>
      <xdr:col>15</xdr:col>
      <xdr:colOff>390525</xdr:colOff>
      <xdr:row>67</xdr:row>
      <xdr:rowOff>142875</xdr:rowOff>
    </xdr:to>
    <xdr:sp macro="" textlink="">
      <xdr:nvSpPr>
        <xdr:cNvPr id="10" name="CuadroTexto 29"/>
        <xdr:cNvSpPr txBox="1"/>
      </xdr:nvSpPr>
      <xdr:spPr>
        <a:xfrm>
          <a:off x="11725275" y="12753975"/>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editAs="oneCell">
    <xdr:from>
      <xdr:col>5</xdr:col>
      <xdr:colOff>730638</xdr:colOff>
      <xdr:row>57</xdr:row>
      <xdr:rowOff>9526</xdr:rowOff>
    </xdr:from>
    <xdr:to>
      <xdr:col>9</xdr:col>
      <xdr:colOff>787674</xdr:colOff>
      <xdr:row>69</xdr:row>
      <xdr:rowOff>134216</xdr:rowOff>
    </xdr:to>
    <xdr:pic>
      <xdr:nvPicPr>
        <xdr:cNvPr id="11" name="Imagen 7"/>
        <xdr:cNvPicPr>
          <a:picLocks noChangeAspect="1"/>
        </xdr:cNvPicPr>
      </xdr:nvPicPr>
      <xdr:blipFill>
        <a:blip xmlns:r="http://schemas.openxmlformats.org/officeDocument/2006/relationships" r:embed="rId2"/>
        <a:srcRect/>
        <a:stretch>
          <a:fillRect/>
        </a:stretch>
      </xdr:blipFill>
      <xdr:spPr bwMode="auto">
        <a:xfrm>
          <a:off x="4597788" y="10963276"/>
          <a:ext cx="2943111" cy="2067790"/>
        </a:xfrm>
        <a:prstGeom prst="rect">
          <a:avLst/>
        </a:prstGeom>
        <a:noFill/>
        <a:ln w="9525">
          <a:noFill/>
          <a:miter lim="800000"/>
          <a:headEnd/>
          <a:tailEnd/>
        </a:ln>
      </xdr:spPr>
    </xdr:pic>
    <xdr:clientData/>
  </xdr:twoCellAnchor>
  <xdr:oneCellAnchor>
    <xdr:from>
      <xdr:col>15</xdr:col>
      <xdr:colOff>64112</xdr:colOff>
      <xdr:row>0</xdr:row>
      <xdr:rowOff>108239</xdr:rowOff>
    </xdr:from>
    <xdr:ext cx="1222708" cy="257174"/>
    <xdr:sp macro="" textlink="">
      <xdr:nvSpPr>
        <xdr:cNvPr id="12" name="11 CuadroTexto"/>
        <xdr:cNvSpPr txBox="1"/>
      </xdr:nvSpPr>
      <xdr:spPr>
        <a:xfrm>
          <a:off x="11551262"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twoCellAnchor>
    <xdr:from>
      <xdr:col>1</xdr:col>
      <xdr:colOff>242888</xdr:colOff>
      <xdr:row>55</xdr:row>
      <xdr:rowOff>147853</xdr:rowOff>
    </xdr:from>
    <xdr:to>
      <xdr:col>5</xdr:col>
      <xdr:colOff>469323</xdr:colOff>
      <xdr:row>69</xdr:row>
      <xdr:rowOff>100012</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333375</xdr:colOff>
      <xdr:row>86</xdr:row>
      <xdr:rowOff>28574</xdr:rowOff>
    </xdr:from>
    <xdr:to>
      <xdr:col>7</xdr:col>
      <xdr:colOff>352425</xdr:colOff>
      <xdr:row>95</xdr:row>
      <xdr:rowOff>66675</xdr:rowOff>
    </xdr:to>
    <xdr:sp macro="" textlink="">
      <xdr:nvSpPr>
        <xdr:cNvPr id="17" name="16 CuadroTexto"/>
        <xdr:cNvSpPr txBox="1"/>
      </xdr:nvSpPr>
      <xdr:spPr>
        <a:xfrm>
          <a:off x="1552575" y="18535649"/>
          <a:ext cx="3352800" cy="1495426"/>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Formuló</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12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12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12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Lic. Claudia Olimpia Ruiz Tapia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Coordinadora de Planeación y Desarrollo </a:t>
          </a:r>
        </a:p>
      </xdr:txBody>
    </xdr:sp>
    <xdr:clientData/>
  </xdr:twoCellAnchor>
  <xdr:twoCellAnchor>
    <xdr:from>
      <xdr:col>9</xdr:col>
      <xdr:colOff>479426</xdr:colOff>
      <xdr:row>86</xdr:row>
      <xdr:rowOff>0</xdr:rowOff>
    </xdr:from>
    <xdr:to>
      <xdr:col>13</xdr:col>
      <xdr:colOff>733425</xdr:colOff>
      <xdr:row>95</xdr:row>
      <xdr:rowOff>28575</xdr:rowOff>
    </xdr:to>
    <xdr:sp macro="" textlink="">
      <xdr:nvSpPr>
        <xdr:cNvPr id="18" name="17 CuadroTexto"/>
        <xdr:cNvSpPr txBox="1"/>
      </xdr:nvSpPr>
      <xdr:spPr>
        <a:xfrm>
          <a:off x="6556376" y="18507075"/>
          <a:ext cx="3787774" cy="148590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Aprobó</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12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12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12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Lic. Mario Welfo Álvarez Beltrán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Director General del ISC</a:t>
          </a:r>
        </a:p>
      </xdr:txBody>
    </xdr:sp>
    <xdr:clientData/>
  </xdr:twoCellAnchor>
  <xdr:oneCellAnchor>
    <xdr:from>
      <xdr:col>14</xdr:col>
      <xdr:colOff>428625</xdr:colOff>
      <xdr:row>3</xdr:row>
      <xdr:rowOff>66675</xdr:rowOff>
    </xdr:from>
    <xdr:ext cx="2080057" cy="239809"/>
    <xdr:sp macro="" textlink="">
      <xdr:nvSpPr>
        <xdr:cNvPr id="15" name="14 CuadroTexto"/>
        <xdr:cNvSpPr txBox="1"/>
      </xdr:nvSpPr>
      <xdr:spPr>
        <a:xfrm>
          <a:off x="10820400" y="581025"/>
          <a:ext cx="2080057"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a:t>
          </a:r>
          <a:r>
            <a:rPr lang="es-MX" sz="1000" b="1" i="0" baseline="0">
              <a:solidFill>
                <a:schemeClr val="tx1"/>
              </a:solidFill>
              <a:effectLst/>
              <a:latin typeface="Arial" pitchFamily="34" charset="0"/>
              <a:ea typeface="+mn-ea"/>
              <a:cs typeface="Arial" pitchFamily="34" charset="0"/>
            </a:rPr>
            <a:t>CUARTO </a:t>
          </a:r>
          <a:r>
            <a:rPr lang="es-MX" sz="1000" b="1">
              <a:latin typeface="Arial" pitchFamily="34" charset="0"/>
              <a:cs typeface="Arial" pitchFamily="34" charset="0"/>
            </a:rPr>
            <a:t>DE 2015</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14" name="Text Box 1"/>
        <xdr:cNvSpPr txBox="1">
          <a:spLocks noChangeArrowheads="1"/>
        </xdr:cNvSpPr>
      </xdr:nvSpPr>
      <xdr:spPr bwMode="auto">
        <a:xfrm>
          <a:off x="2114551" y="76200"/>
          <a:ext cx="8943974"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1</xdr:col>
      <xdr:colOff>95250</xdr:colOff>
      <xdr:row>0</xdr:row>
      <xdr:rowOff>47625</xdr:rowOff>
    </xdr:from>
    <xdr:to>
      <xdr:col>2</xdr:col>
      <xdr:colOff>323850</xdr:colOff>
      <xdr:row>3</xdr:row>
      <xdr:rowOff>133350</xdr:rowOff>
    </xdr:to>
    <xdr:pic>
      <xdr:nvPicPr>
        <xdr:cNvPr id="15" name="Picture 7"/>
        <xdr:cNvPicPr>
          <a:picLocks noChangeAspect="1" noChangeArrowheads="1"/>
        </xdr:cNvPicPr>
      </xdr:nvPicPr>
      <xdr:blipFill>
        <a:blip xmlns:r="http://schemas.openxmlformats.org/officeDocument/2006/relationships" r:embed="rId1"/>
        <a:srcRect/>
        <a:stretch>
          <a:fillRect/>
        </a:stretch>
      </xdr:blipFill>
      <xdr:spPr bwMode="auto">
        <a:xfrm>
          <a:off x="742950" y="47625"/>
          <a:ext cx="762000" cy="742950"/>
        </a:xfrm>
        <a:prstGeom prst="rect">
          <a:avLst/>
        </a:prstGeom>
        <a:noFill/>
        <a:ln w="9525">
          <a:noFill/>
          <a:miter lim="800000"/>
          <a:headEnd/>
          <a:tailEnd/>
        </a:ln>
      </xdr:spPr>
    </xdr:pic>
    <xdr:clientData/>
  </xdr:twoCellAnchor>
  <xdr:oneCellAnchor>
    <xdr:from>
      <xdr:col>15</xdr:col>
      <xdr:colOff>64112</xdr:colOff>
      <xdr:row>0</xdr:row>
      <xdr:rowOff>108239</xdr:rowOff>
    </xdr:from>
    <xdr:ext cx="1222708" cy="257174"/>
    <xdr:sp macro="" textlink="">
      <xdr:nvSpPr>
        <xdr:cNvPr id="16" name="15 CuadroTexto"/>
        <xdr:cNvSpPr txBox="1"/>
      </xdr:nvSpPr>
      <xdr:spPr>
        <a:xfrm>
          <a:off x="11055962"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twoCellAnchor editAs="oneCell">
    <xdr:from>
      <xdr:col>5</xdr:col>
      <xdr:colOff>369105</xdr:colOff>
      <xdr:row>55</xdr:row>
      <xdr:rowOff>80748</xdr:rowOff>
    </xdr:from>
    <xdr:to>
      <xdr:col>8</xdr:col>
      <xdr:colOff>66675</xdr:colOff>
      <xdr:row>62</xdr:row>
      <xdr:rowOff>95252</xdr:rowOff>
    </xdr:to>
    <xdr:pic>
      <xdr:nvPicPr>
        <xdr:cNvPr id="8" name="Imagen 7"/>
        <xdr:cNvPicPr>
          <a:picLocks noChangeAspect="1"/>
        </xdr:cNvPicPr>
      </xdr:nvPicPr>
      <xdr:blipFill>
        <a:blip xmlns:r="http://schemas.openxmlformats.org/officeDocument/2006/relationships" r:embed="rId2"/>
        <a:srcRect/>
        <a:stretch>
          <a:fillRect/>
        </a:stretch>
      </xdr:blipFill>
      <xdr:spPr bwMode="auto">
        <a:xfrm>
          <a:off x="3874305" y="12263223"/>
          <a:ext cx="1850220" cy="1176554"/>
        </a:xfrm>
        <a:prstGeom prst="rect">
          <a:avLst/>
        </a:prstGeom>
        <a:noFill/>
        <a:ln w="9525">
          <a:noFill/>
          <a:miter lim="800000"/>
          <a:headEnd/>
          <a:tailEnd/>
        </a:ln>
      </xdr:spPr>
    </xdr:pic>
    <xdr:clientData/>
  </xdr:twoCellAnchor>
  <xdr:twoCellAnchor>
    <xdr:from>
      <xdr:col>2</xdr:col>
      <xdr:colOff>0</xdr:colOff>
      <xdr:row>55</xdr:row>
      <xdr:rowOff>0</xdr:rowOff>
    </xdr:from>
    <xdr:to>
      <xdr:col>4</xdr:col>
      <xdr:colOff>571500</xdr:colOff>
      <xdr:row>62</xdr:row>
      <xdr:rowOff>104775</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419100</xdr:colOff>
      <xdr:row>3</xdr:row>
      <xdr:rowOff>57150</xdr:rowOff>
    </xdr:from>
    <xdr:ext cx="2080057" cy="239809"/>
    <xdr:sp macro="" textlink="">
      <xdr:nvSpPr>
        <xdr:cNvPr id="10" name="9 CuadroTexto"/>
        <xdr:cNvSpPr txBox="1"/>
      </xdr:nvSpPr>
      <xdr:spPr>
        <a:xfrm>
          <a:off x="10991850" y="571500"/>
          <a:ext cx="2080057"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a:t>
          </a:r>
          <a:r>
            <a:rPr lang="es-MX" sz="1000" b="1" i="0" baseline="0">
              <a:solidFill>
                <a:schemeClr val="tx1"/>
              </a:solidFill>
              <a:effectLst/>
              <a:latin typeface="Arial" pitchFamily="34" charset="0"/>
              <a:ea typeface="+mn-ea"/>
              <a:cs typeface="Arial" pitchFamily="34" charset="0"/>
            </a:rPr>
            <a:t>CUARTO </a:t>
          </a:r>
          <a:r>
            <a:rPr lang="es-MX" sz="1000" b="1">
              <a:latin typeface="Arial" pitchFamily="34" charset="0"/>
              <a:cs typeface="Arial" pitchFamily="34" charset="0"/>
            </a:rPr>
            <a:t>DE 2015</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2" name="Text Box 1"/>
        <xdr:cNvSpPr txBox="1">
          <a:spLocks noChangeArrowheads="1"/>
        </xdr:cNvSpPr>
      </xdr:nvSpPr>
      <xdr:spPr bwMode="auto">
        <a:xfrm>
          <a:off x="2114551" y="76200"/>
          <a:ext cx="8943974"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1</xdr:col>
      <xdr:colOff>95250</xdr:colOff>
      <xdr:row>0</xdr:row>
      <xdr:rowOff>47625</xdr:rowOff>
    </xdr:from>
    <xdr:to>
      <xdr:col>2</xdr:col>
      <xdr:colOff>438150</xdr:colOff>
      <xdr:row>3</xdr:row>
      <xdr:rowOff>133350</xdr:rowOff>
    </xdr:to>
    <xdr:pic>
      <xdr:nvPicPr>
        <xdr:cNvPr id="3" name="Picture 7"/>
        <xdr:cNvPicPr>
          <a:picLocks noChangeAspect="1" noChangeArrowheads="1"/>
        </xdr:cNvPicPr>
      </xdr:nvPicPr>
      <xdr:blipFill>
        <a:blip xmlns:r="http://schemas.openxmlformats.org/officeDocument/2006/relationships" r:embed="rId1"/>
        <a:srcRect/>
        <a:stretch>
          <a:fillRect/>
        </a:stretch>
      </xdr:blipFill>
      <xdr:spPr bwMode="auto">
        <a:xfrm>
          <a:off x="742950" y="47625"/>
          <a:ext cx="876300" cy="600075"/>
        </a:xfrm>
        <a:prstGeom prst="rect">
          <a:avLst/>
        </a:prstGeom>
        <a:noFill/>
        <a:ln w="9525">
          <a:noFill/>
          <a:miter lim="800000"/>
          <a:headEnd/>
          <a:tailEnd/>
        </a:ln>
      </xdr:spPr>
    </xdr:pic>
    <xdr:clientData/>
  </xdr:twoCellAnchor>
  <xdr:oneCellAnchor>
    <xdr:from>
      <xdr:col>15</xdr:col>
      <xdr:colOff>64112</xdr:colOff>
      <xdr:row>0</xdr:row>
      <xdr:rowOff>108239</xdr:rowOff>
    </xdr:from>
    <xdr:ext cx="1222708" cy="257174"/>
    <xdr:sp macro="" textlink="">
      <xdr:nvSpPr>
        <xdr:cNvPr id="4" name="3 CuadroTexto"/>
        <xdr:cNvSpPr txBox="1"/>
      </xdr:nvSpPr>
      <xdr:spPr>
        <a:xfrm>
          <a:off x="11055962"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twoCellAnchor editAs="oneCell">
    <xdr:from>
      <xdr:col>5</xdr:col>
      <xdr:colOff>369105</xdr:colOff>
      <xdr:row>57</xdr:row>
      <xdr:rowOff>80748</xdr:rowOff>
    </xdr:from>
    <xdr:to>
      <xdr:col>8</xdr:col>
      <xdr:colOff>66675</xdr:colOff>
      <xdr:row>64</xdr:row>
      <xdr:rowOff>95252</xdr:rowOff>
    </xdr:to>
    <xdr:pic>
      <xdr:nvPicPr>
        <xdr:cNvPr id="8" name="Imagen 7"/>
        <xdr:cNvPicPr>
          <a:picLocks noChangeAspect="1"/>
        </xdr:cNvPicPr>
      </xdr:nvPicPr>
      <xdr:blipFill>
        <a:blip xmlns:r="http://schemas.openxmlformats.org/officeDocument/2006/relationships" r:embed="rId2"/>
        <a:srcRect/>
        <a:stretch>
          <a:fillRect/>
        </a:stretch>
      </xdr:blipFill>
      <xdr:spPr bwMode="auto">
        <a:xfrm>
          <a:off x="3874305" y="12101298"/>
          <a:ext cx="1850220" cy="1176554"/>
        </a:xfrm>
        <a:prstGeom prst="rect">
          <a:avLst/>
        </a:prstGeom>
        <a:noFill/>
        <a:ln w="9525">
          <a:noFill/>
          <a:miter lim="800000"/>
          <a:headEnd/>
          <a:tailEnd/>
        </a:ln>
      </xdr:spPr>
    </xdr:pic>
    <xdr:clientData/>
  </xdr:twoCellAnchor>
  <xdr:twoCellAnchor>
    <xdr:from>
      <xdr:col>2</xdr:col>
      <xdr:colOff>0</xdr:colOff>
      <xdr:row>57</xdr:row>
      <xdr:rowOff>0</xdr:rowOff>
    </xdr:from>
    <xdr:to>
      <xdr:col>4</xdr:col>
      <xdr:colOff>571500</xdr:colOff>
      <xdr:row>64</xdr:row>
      <xdr:rowOff>104775</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457200</xdr:colOff>
      <xdr:row>3</xdr:row>
      <xdr:rowOff>57150</xdr:rowOff>
    </xdr:from>
    <xdr:ext cx="2080057" cy="239809"/>
    <xdr:sp macro="" textlink="">
      <xdr:nvSpPr>
        <xdr:cNvPr id="10" name="9 CuadroTexto"/>
        <xdr:cNvSpPr txBox="1"/>
      </xdr:nvSpPr>
      <xdr:spPr>
        <a:xfrm>
          <a:off x="11087100" y="571500"/>
          <a:ext cx="2080057"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a:t>
          </a:r>
          <a:r>
            <a:rPr lang="es-MX" sz="1000" b="1" i="0" baseline="0">
              <a:solidFill>
                <a:schemeClr val="tx1"/>
              </a:solidFill>
              <a:effectLst/>
              <a:latin typeface="Arial" pitchFamily="34" charset="0"/>
              <a:ea typeface="+mn-ea"/>
              <a:cs typeface="Arial" pitchFamily="34" charset="0"/>
            </a:rPr>
            <a:t>CUARTO </a:t>
          </a:r>
          <a:r>
            <a:rPr lang="es-MX" sz="1000" b="1">
              <a:latin typeface="Arial" pitchFamily="34" charset="0"/>
              <a:cs typeface="Arial" pitchFamily="34" charset="0"/>
            </a:rPr>
            <a:t>DE 2015</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2" name="Text Box 1"/>
        <xdr:cNvSpPr txBox="1">
          <a:spLocks noChangeArrowheads="1"/>
        </xdr:cNvSpPr>
      </xdr:nvSpPr>
      <xdr:spPr bwMode="auto">
        <a:xfrm>
          <a:off x="2114551" y="76200"/>
          <a:ext cx="8943974"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0</xdr:col>
      <xdr:colOff>123825</xdr:colOff>
      <xdr:row>0</xdr:row>
      <xdr:rowOff>133350</xdr:rowOff>
    </xdr:from>
    <xdr:to>
      <xdr:col>1</xdr:col>
      <xdr:colOff>426015</xdr:colOff>
      <xdr:row>3</xdr:row>
      <xdr:rowOff>285750</xdr:rowOff>
    </xdr:to>
    <xdr:pic>
      <xdr:nvPicPr>
        <xdr:cNvPr id="3" name="Picture 7"/>
        <xdr:cNvPicPr>
          <a:picLocks noChangeAspect="1" noChangeArrowheads="1"/>
        </xdr:cNvPicPr>
      </xdr:nvPicPr>
      <xdr:blipFill>
        <a:blip xmlns:r="http://schemas.openxmlformats.org/officeDocument/2006/relationships" r:embed="rId1"/>
        <a:srcRect/>
        <a:stretch>
          <a:fillRect/>
        </a:stretch>
      </xdr:blipFill>
      <xdr:spPr bwMode="auto">
        <a:xfrm>
          <a:off x="123825" y="133350"/>
          <a:ext cx="949890" cy="666750"/>
        </a:xfrm>
        <a:prstGeom prst="rect">
          <a:avLst/>
        </a:prstGeom>
        <a:noFill/>
        <a:ln w="9525">
          <a:noFill/>
          <a:miter lim="800000"/>
          <a:headEnd/>
          <a:tailEnd/>
        </a:ln>
      </xdr:spPr>
    </xdr:pic>
    <xdr:clientData/>
  </xdr:twoCellAnchor>
  <xdr:oneCellAnchor>
    <xdr:from>
      <xdr:col>15</xdr:col>
      <xdr:colOff>64112</xdr:colOff>
      <xdr:row>0</xdr:row>
      <xdr:rowOff>108239</xdr:rowOff>
    </xdr:from>
    <xdr:ext cx="1222708" cy="257174"/>
    <xdr:sp macro="" textlink="">
      <xdr:nvSpPr>
        <xdr:cNvPr id="4" name="3 CuadroTexto"/>
        <xdr:cNvSpPr txBox="1"/>
      </xdr:nvSpPr>
      <xdr:spPr>
        <a:xfrm>
          <a:off x="11055962"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twoCellAnchor editAs="oneCell">
    <xdr:from>
      <xdr:col>5</xdr:col>
      <xdr:colOff>369105</xdr:colOff>
      <xdr:row>53</xdr:row>
      <xdr:rowOff>80748</xdr:rowOff>
    </xdr:from>
    <xdr:to>
      <xdr:col>8</xdr:col>
      <xdr:colOff>66675</xdr:colOff>
      <xdr:row>60</xdr:row>
      <xdr:rowOff>95252</xdr:rowOff>
    </xdr:to>
    <xdr:pic>
      <xdr:nvPicPr>
        <xdr:cNvPr id="8" name="Imagen 7"/>
        <xdr:cNvPicPr>
          <a:picLocks noChangeAspect="1"/>
        </xdr:cNvPicPr>
      </xdr:nvPicPr>
      <xdr:blipFill>
        <a:blip xmlns:r="http://schemas.openxmlformats.org/officeDocument/2006/relationships" r:embed="rId2"/>
        <a:srcRect/>
        <a:stretch>
          <a:fillRect/>
        </a:stretch>
      </xdr:blipFill>
      <xdr:spPr bwMode="auto">
        <a:xfrm>
          <a:off x="3874305" y="12348948"/>
          <a:ext cx="1850220" cy="1176554"/>
        </a:xfrm>
        <a:prstGeom prst="rect">
          <a:avLst/>
        </a:prstGeom>
        <a:noFill/>
        <a:ln w="9525">
          <a:noFill/>
          <a:miter lim="800000"/>
          <a:headEnd/>
          <a:tailEnd/>
        </a:ln>
      </xdr:spPr>
    </xdr:pic>
    <xdr:clientData/>
  </xdr:twoCellAnchor>
  <xdr:twoCellAnchor>
    <xdr:from>
      <xdr:col>2</xdr:col>
      <xdr:colOff>0</xdr:colOff>
      <xdr:row>53</xdr:row>
      <xdr:rowOff>0</xdr:rowOff>
    </xdr:from>
    <xdr:to>
      <xdr:col>4</xdr:col>
      <xdr:colOff>571500</xdr:colOff>
      <xdr:row>60</xdr:row>
      <xdr:rowOff>104775</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447675</xdr:colOff>
      <xdr:row>3</xdr:row>
      <xdr:rowOff>76200</xdr:rowOff>
    </xdr:from>
    <xdr:ext cx="2080057" cy="239809"/>
    <xdr:sp macro="" textlink="">
      <xdr:nvSpPr>
        <xdr:cNvPr id="11" name="10 CuadroTexto"/>
        <xdr:cNvSpPr txBox="1"/>
      </xdr:nvSpPr>
      <xdr:spPr>
        <a:xfrm>
          <a:off x="10953750" y="590550"/>
          <a:ext cx="2080057"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a:t>
          </a:r>
          <a:r>
            <a:rPr lang="es-MX" sz="1000" b="1" i="0" baseline="0">
              <a:solidFill>
                <a:schemeClr val="tx1"/>
              </a:solidFill>
              <a:effectLst/>
              <a:latin typeface="Arial" pitchFamily="34" charset="0"/>
              <a:ea typeface="+mn-ea"/>
              <a:cs typeface="Arial" pitchFamily="34" charset="0"/>
            </a:rPr>
            <a:t>CUARTO </a:t>
          </a:r>
          <a:r>
            <a:rPr lang="es-MX" sz="1000" b="1">
              <a:latin typeface="Arial" pitchFamily="34" charset="0"/>
              <a:cs typeface="Arial" pitchFamily="34" charset="0"/>
            </a:rPr>
            <a:t>DE 2015</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3" name="Text Box 1"/>
        <xdr:cNvSpPr txBox="1">
          <a:spLocks noChangeArrowheads="1"/>
        </xdr:cNvSpPr>
      </xdr:nvSpPr>
      <xdr:spPr bwMode="auto">
        <a:xfrm>
          <a:off x="2209801" y="76200"/>
          <a:ext cx="8486774" cy="495300"/>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2</xdr:col>
      <xdr:colOff>0</xdr:colOff>
      <xdr:row>0</xdr:row>
      <xdr:rowOff>123825</xdr:rowOff>
    </xdr:from>
    <xdr:to>
      <xdr:col>2</xdr:col>
      <xdr:colOff>762000</xdr:colOff>
      <xdr:row>4</xdr:row>
      <xdr:rowOff>85725</xdr:rowOff>
    </xdr:to>
    <xdr:pic>
      <xdr:nvPicPr>
        <xdr:cNvPr id="4" name="Picture 7"/>
        <xdr:cNvPicPr>
          <a:picLocks noChangeAspect="1" noChangeArrowheads="1"/>
        </xdr:cNvPicPr>
      </xdr:nvPicPr>
      <xdr:blipFill>
        <a:blip xmlns:r="http://schemas.openxmlformats.org/officeDocument/2006/relationships" r:embed="rId1"/>
        <a:srcRect/>
        <a:stretch>
          <a:fillRect/>
        </a:stretch>
      </xdr:blipFill>
      <xdr:spPr bwMode="auto">
        <a:xfrm>
          <a:off x="1390650" y="123825"/>
          <a:ext cx="762000" cy="638175"/>
        </a:xfrm>
        <a:prstGeom prst="rect">
          <a:avLst/>
        </a:prstGeom>
        <a:noFill/>
        <a:ln w="9525">
          <a:noFill/>
          <a:miter lim="800000"/>
          <a:headEnd/>
          <a:tailEnd/>
        </a:ln>
      </xdr:spPr>
    </xdr:pic>
    <xdr:clientData/>
  </xdr:twoCellAnchor>
  <xdr:twoCellAnchor>
    <xdr:from>
      <xdr:col>11</xdr:col>
      <xdr:colOff>552450</xdr:colOff>
      <xdr:row>66</xdr:row>
      <xdr:rowOff>133349</xdr:rowOff>
    </xdr:from>
    <xdr:to>
      <xdr:col>12</xdr:col>
      <xdr:colOff>190500</xdr:colOff>
      <xdr:row>67</xdr:row>
      <xdr:rowOff>0</xdr:rowOff>
    </xdr:to>
    <xdr:sp macro="" textlink="">
      <xdr:nvSpPr>
        <xdr:cNvPr id="6" name="CuadroTexto 25"/>
        <xdr:cNvSpPr txBox="1"/>
      </xdr:nvSpPr>
      <xdr:spPr>
        <a:xfrm>
          <a:off x="8134350" y="11915774"/>
          <a:ext cx="400050"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oneCellAnchor>
    <xdr:from>
      <xdr:col>15</xdr:col>
      <xdr:colOff>64112</xdr:colOff>
      <xdr:row>0</xdr:row>
      <xdr:rowOff>108239</xdr:rowOff>
    </xdr:from>
    <xdr:ext cx="1222708" cy="257174"/>
    <xdr:sp macro="" textlink="">
      <xdr:nvSpPr>
        <xdr:cNvPr id="11" name="10 CuadroTexto"/>
        <xdr:cNvSpPr txBox="1"/>
      </xdr:nvSpPr>
      <xdr:spPr>
        <a:xfrm>
          <a:off x="10694012"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twoCellAnchor editAs="oneCell">
    <xdr:from>
      <xdr:col>6</xdr:col>
      <xdr:colOff>16680</xdr:colOff>
      <xdr:row>54</xdr:row>
      <xdr:rowOff>80748</xdr:rowOff>
    </xdr:from>
    <xdr:to>
      <xdr:col>8</xdr:col>
      <xdr:colOff>523875</xdr:colOff>
      <xdr:row>61</xdr:row>
      <xdr:rowOff>95252</xdr:rowOff>
    </xdr:to>
    <xdr:pic>
      <xdr:nvPicPr>
        <xdr:cNvPr id="9" name="Imagen 7"/>
        <xdr:cNvPicPr>
          <a:picLocks noChangeAspect="1"/>
        </xdr:cNvPicPr>
      </xdr:nvPicPr>
      <xdr:blipFill>
        <a:blip xmlns:r="http://schemas.openxmlformats.org/officeDocument/2006/relationships" r:embed="rId2"/>
        <a:srcRect/>
        <a:stretch>
          <a:fillRect/>
        </a:stretch>
      </xdr:blipFill>
      <xdr:spPr bwMode="auto">
        <a:xfrm>
          <a:off x="3969555" y="10958298"/>
          <a:ext cx="1850220" cy="1176554"/>
        </a:xfrm>
        <a:prstGeom prst="rect">
          <a:avLst/>
        </a:prstGeom>
        <a:noFill/>
        <a:ln w="9525">
          <a:noFill/>
          <a:miter lim="800000"/>
          <a:headEnd/>
          <a:tailEnd/>
        </a:ln>
      </xdr:spPr>
    </xdr:pic>
    <xdr:clientData/>
  </xdr:twoCellAnchor>
  <xdr:twoCellAnchor>
    <xdr:from>
      <xdr:col>2</xdr:col>
      <xdr:colOff>0</xdr:colOff>
      <xdr:row>54</xdr:row>
      <xdr:rowOff>0</xdr:rowOff>
    </xdr:from>
    <xdr:to>
      <xdr:col>5</xdr:col>
      <xdr:colOff>104775</xdr:colOff>
      <xdr:row>61</xdr:row>
      <xdr:rowOff>104775</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457200</xdr:colOff>
      <xdr:row>3</xdr:row>
      <xdr:rowOff>19050</xdr:rowOff>
    </xdr:from>
    <xdr:ext cx="2080057" cy="239809"/>
    <xdr:sp macro="" textlink="">
      <xdr:nvSpPr>
        <xdr:cNvPr id="13" name="12 CuadroTexto"/>
        <xdr:cNvSpPr txBox="1"/>
      </xdr:nvSpPr>
      <xdr:spPr>
        <a:xfrm>
          <a:off x="10668000" y="504825"/>
          <a:ext cx="2080057"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a:t>
          </a:r>
          <a:r>
            <a:rPr lang="es-MX" sz="1000" b="1" i="0" baseline="0">
              <a:solidFill>
                <a:schemeClr val="tx1"/>
              </a:solidFill>
              <a:effectLst/>
              <a:latin typeface="Arial" pitchFamily="34" charset="0"/>
              <a:ea typeface="+mn-ea"/>
              <a:cs typeface="Arial" pitchFamily="34" charset="0"/>
            </a:rPr>
            <a:t>CUARTO </a:t>
          </a:r>
          <a:r>
            <a:rPr lang="es-MX" sz="1000" b="1">
              <a:latin typeface="Arial" pitchFamily="34" charset="0"/>
              <a:cs typeface="Arial" pitchFamily="34" charset="0"/>
            </a:rPr>
            <a:t>DE 2015</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2" name="Text Box 1"/>
        <xdr:cNvSpPr txBox="1">
          <a:spLocks noChangeArrowheads="1"/>
        </xdr:cNvSpPr>
      </xdr:nvSpPr>
      <xdr:spPr bwMode="auto">
        <a:xfrm>
          <a:off x="2209801" y="76200"/>
          <a:ext cx="8829674" cy="495300"/>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2</xdr:col>
      <xdr:colOff>0</xdr:colOff>
      <xdr:row>0</xdr:row>
      <xdr:rowOff>123825</xdr:rowOff>
    </xdr:from>
    <xdr:to>
      <xdr:col>2</xdr:col>
      <xdr:colOff>762000</xdr:colOff>
      <xdr:row>4</xdr:row>
      <xdr:rowOff>85725</xdr:rowOff>
    </xdr:to>
    <xdr:pic>
      <xdr:nvPicPr>
        <xdr:cNvPr id="3" name="Picture 7"/>
        <xdr:cNvPicPr>
          <a:picLocks noChangeAspect="1" noChangeArrowheads="1"/>
        </xdr:cNvPicPr>
      </xdr:nvPicPr>
      <xdr:blipFill>
        <a:blip xmlns:r="http://schemas.openxmlformats.org/officeDocument/2006/relationships" r:embed="rId1"/>
        <a:srcRect/>
        <a:stretch>
          <a:fillRect/>
        </a:stretch>
      </xdr:blipFill>
      <xdr:spPr bwMode="auto">
        <a:xfrm>
          <a:off x="1390650" y="123825"/>
          <a:ext cx="762000" cy="752475"/>
        </a:xfrm>
        <a:prstGeom prst="rect">
          <a:avLst/>
        </a:prstGeom>
        <a:noFill/>
        <a:ln w="9525">
          <a:noFill/>
          <a:miter lim="800000"/>
          <a:headEnd/>
          <a:tailEnd/>
        </a:ln>
      </xdr:spPr>
    </xdr:pic>
    <xdr:clientData/>
  </xdr:twoCellAnchor>
  <xdr:twoCellAnchor>
    <xdr:from>
      <xdr:col>11</xdr:col>
      <xdr:colOff>552450</xdr:colOff>
      <xdr:row>70</xdr:row>
      <xdr:rowOff>133349</xdr:rowOff>
    </xdr:from>
    <xdr:to>
      <xdr:col>12</xdr:col>
      <xdr:colOff>190500</xdr:colOff>
      <xdr:row>71</xdr:row>
      <xdr:rowOff>0</xdr:rowOff>
    </xdr:to>
    <xdr:sp macro="" textlink="">
      <xdr:nvSpPr>
        <xdr:cNvPr id="4" name="CuadroTexto 25"/>
        <xdr:cNvSpPr txBox="1"/>
      </xdr:nvSpPr>
      <xdr:spPr>
        <a:xfrm>
          <a:off x="8267700" y="12687299"/>
          <a:ext cx="466725" cy="28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oneCellAnchor>
    <xdr:from>
      <xdr:col>15</xdr:col>
      <xdr:colOff>64112</xdr:colOff>
      <xdr:row>0</xdr:row>
      <xdr:rowOff>108239</xdr:rowOff>
    </xdr:from>
    <xdr:ext cx="1222708" cy="257174"/>
    <xdr:sp macro="" textlink="">
      <xdr:nvSpPr>
        <xdr:cNvPr id="5" name="4 CuadroTexto"/>
        <xdr:cNvSpPr txBox="1"/>
      </xdr:nvSpPr>
      <xdr:spPr>
        <a:xfrm>
          <a:off x="11036912"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twoCellAnchor editAs="oneCell">
    <xdr:from>
      <xdr:col>4</xdr:col>
      <xdr:colOff>369106</xdr:colOff>
      <xdr:row>57</xdr:row>
      <xdr:rowOff>71221</xdr:rowOff>
    </xdr:from>
    <xdr:to>
      <xdr:col>7</xdr:col>
      <xdr:colOff>66999</xdr:colOff>
      <xdr:row>63</xdr:row>
      <xdr:rowOff>33121</xdr:rowOff>
    </xdr:to>
    <xdr:pic>
      <xdr:nvPicPr>
        <xdr:cNvPr id="7" name="Imagen 7"/>
        <xdr:cNvPicPr>
          <a:picLocks noChangeAspect="1"/>
        </xdr:cNvPicPr>
      </xdr:nvPicPr>
      <xdr:blipFill>
        <a:blip xmlns:r="http://schemas.openxmlformats.org/officeDocument/2006/relationships" r:embed="rId2"/>
        <a:srcRect/>
        <a:stretch>
          <a:fillRect/>
        </a:stretch>
      </xdr:blipFill>
      <xdr:spPr bwMode="auto">
        <a:xfrm>
          <a:off x="3159931" y="11463121"/>
          <a:ext cx="1564793" cy="933450"/>
        </a:xfrm>
        <a:prstGeom prst="rect">
          <a:avLst/>
        </a:prstGeom>
        <a:noFill/>
        <a:ln w="9525">
          <a:noFill/>
          <a:miter lim="800000"/>
          <a:headEnd/>
          <a:tailEnd/>
        </a:ln>
      </xdr:spPr>
    </xdr:pic>
    <xdr:clientData/>
  </xdr:twoCellAnchor>
  <xdr:twoCellAnchor>
    <xdr:from>
      <xdr:col>2</xdr:col>
      <xdr:colOff>28575</xdr:colOff>
      <xdr:row>57</xdr:row>
      <xdr:rowOff>47625</xdr:rowOff>
    </xdr:from>
    <xdr:to>
      <xdr:col>3</xdr:col>
      <xdr:colOff>223837</xdr:colOff>
      <xdr:row>63</xdr:row>
      <xdr:rowOff>52171</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542925</xdr:colOff>
      <xdr:row>3</xdr:row>
      <xdr:rowOff>19050</xdr:rowOff>
    </xdr:from>
    <xdr:ext cx="2080057" cy="239809"/>
    <xdr:sp macro="" textlink="">
      <xdr:nvSpPr>
        <xdr:cNvPr id="9" name="8 CuadroTexto"/>
        <xdr:cNvSpPr txBox="1"/>
      </xdr:nvSpPr>
      <xdr:spPr>
        <a:xfrm>
          <a:off x="10810875" y="504825"/>
          <a:ext cx="2080057"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a:t>
          </a:r>
          <a:r>
            <a:rPr lang="es-MX" sz="1000" b="1" i="0" baseline="0">
              <a:solidFill>
                <a:schemeClr val="tx1"/>
              </a:solidFill>
              <a:effectLst/>
              <a:latin typeface="Arial" pitchFamily="34" charset="0"/>
              <a:ea typeface="+mn-ea"/>
              <a:cs typeface="Arial" pitchFamily="34" charset="0"/>
            </a:rPr>
            <a:t>CUARTO </a:t>
          </a:r>
          <a:r>
            <a:rPr lang="es-MX" sz="1000" b="1">
              <a:latin typeface="Arial" pitchFamily="34" charset="0"/>
              <a:cs typeface="Arial" pitchFamily="34" charset="0"/>
            </a:rPr>
            <a:t>DE 2015</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3" name="Text Box 1"/>
        <xdr:cNvSpPr txBox="1">
          <a:spLocks noChangeArrowheads="1"/>
        </xdr:cNvSpPr>
      </xdr:nvSpPr>
      <xdr:spPr bwMode="auto">
        <a:xfrm>
          <a:off x="2343151" y="76200"/>
          <a:ext cx="9210674"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2</xdr:col>
      <xdr:colOff>0</xdr:colOff>
      <xdr:row>0</xdr:row>
      <xdr:rowOff>123825</xdr:rowOff>
    </xdr:from>
    <xdr:to>
      <xdr:col>2</xdr:col>
      <xdr:colOff>762000</xdr:colOff>
      <xdr:row>4</xdr:row>
      <xdr:rowOff>0</xdr:rowOff>
    </xdr:to>
    <xdr:pic>
      <xdr:nvPicPr>
        <xdr:cNvPr id="4" name="Picture 7"/>
        <xdr:cNvPicPr>
          <a:picLocks noChangeAspect="1" noChangeArrowheads="1"/>
        </xdr:cNvPicPr>
      </xdr:nvPicPr>
      <xdr:blipFill>
        <a:blip xmlns:r="http://schemas.openxmlformats.org/officeDocument/2006/relationships" r:embed="rId1"/>
        <a:srcRect/>
        <a:stretch>
          <a:fillRect/>
        </a:stretch>
      </xdr:blipFill>
      <xdr:spPr bwMode="auto">
        <a:xfrm>
          <a:off x="1524000" y="123825"/>
          <a:ext cx="762000" cy="742950"/>
        </a:xfrm>
        <a:prstGeom prst="rect">
          <a:avLst/>
        </a:prstGeom>
        <a:noFill/>
        <a:ln w="9525">
          <a:noFill/>
          <a:miter lim="800000"/>
          <a:headEnd/>
          <a:tailEnd/>
        </a:ln>
      </xdr:spPr>
    </xdr:pic>
    <xdr:clientData/>
  </xdr:twoCellAnchor>
  <xdr:oneCellAnchor>
    <xdr:from>
      <xdr:col>15</xdr:col>
      <xdr:colOff>64112</xdr:colOff>
      <xdr:row>0</xdr:row>
      <xdr:rowOff>108239</xdr:rowOff>
    </xdr:from>
    <xdr:ext cx="1222708" cy="257174"/>
    <xdr:sp macro="" textlink="">
      <xdr:nvSpPr>
        <xdr:cNvPr id="11" name="10 CuadroTexto"/>
        <xdr:cNvSpPr txBox="1"/>
      </xdr:nvSpPr>
      <xdr:spPr>
        <a:xfrm>
          <a:off x="11551262"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twoCellAnchor editAs="oneCell">
    <xdr:from>
      <xdr:col>5</xdr:col>
      <xdr:colOff>369105</xdr:colOff>
      <xdr:row>55</xdr:row>
      <xdr:rowOff>80748</xdr:rowOff>
    </xdr:from>
    <xdr:to>
      <xdr:col>8</xdr:col>
      <xdr:colOff>66675</xdr:colOff>
      <xdr:row>62</xdr:row>
      <xdr:rowOff>95252</xdr:rowOff>
    </xdr:to>
    <xdr:pic>
      <xdr:nvPicPr>
        <xdr:cNvPr id="10" name="Imagen 7"/>
        <xdr:cNvPicPr>
          <a:picLocks noChangeAspect="1"/>
        </xdr:cNvPicPr>
      </xdr:nvPicPr>
      <xdr:blipFill>
        <a:blip xmlns:r="http://schemas.openxmlformats.org/officeDocument/2006/relationships" r:embed="rId2"/>
        <a:srcRect/>
        <a:stretch>
          <a:fillRect/>
        </a:stretch>
      </xdr:blipFill>
      <xdr:spPr bwMode="auto">
        <a:xfrm>
          <a:off x="3874305" y="12520398"/>
          <a:ext cx="1850220" cy="1176554"/>
        </a:xfrm>
        <a:prstGeom prst="rect">
          <a:avLst/>
        </a:prstGeom>
        <a:noFill/>
        <a:ln w="9525">
          <a:noFill/>
          <a:miter lim="800000"/>
          <a:headEnd/>
          <a:tailEnd/>
        </a:ln>
      </xdr:spPr>
    </xdr:pic>
    <xdr:clientData/>
  </xdr:twoCellAnchor>
  <xdr:twoCellAnchor>
    <xdr:from>
      <xdr:col>2</xdr:col>
      <xdr:colOff>0</xdr:colOff>
      <xdr:row>55</xdr:row>
      <xdr:rowOff>0</xdr:rowOff>
    </xdr:from>
    <xdr:to>
      <xdr:col>4</xdr:col>
      <xdr:colOff>571500</xdr:colOff>
      <xdr:row>62</xdr:row>
      <xdr:rowOff>104775</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361950</xdr:colOff>
      <xdr:row>3</xdr:row>
      <xdr:rowOff>57150</xdr:rowOff>
    </xdr:from>
    <xdr:ext cx="2080057" cy="239809"/>
    <xdr:sp macro="" textlink="">
      <xdr:nvSpPr>
        <xdr:cNvPr id="8" name="7 CuadroTexto"/>
        <xdr:cNvSpPr txBox="1"/>
      </xdr:nvSpPr>
      <xdr:spPr>
        <a:xfrm>
          <a:off x="11134725" y="571500"/>
          <a:ext cx="2080057"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a:t>
          </a:r>
          <a:r>
            <a:rPr lang="es-MX" sz="1000" b="1" i="0" baseline="0">
              <a:solidFill>
                <a:schemeClr val="tx1"/>
              </a:solidFill>
              <a:effectLst/>
              <a:latin typeface="Arial" pitchFamily="34" charset="0"/>
              <a:ea typeface="+mn-ea"/>
              <a:cs typeface="Arial" pitchFamily="34" charset="0"/>
            </a:rPr>
            <a:t>CUARTO </a:t>
          </a:r>
          <a:r>
            <a:rPr lang="es-MX" sz="1000" b="1">
              <a:latin typeface="Arial" pitchFamily="34" charset="0"/>
              <a:cs typeface="Arial" pitchFamily="34" charset="0"/>
            </a:rPr>
            <a:t>DE 2015</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2" name="Text Box 1"/>
        <xdr:cNvSpPr txBox="1">
          <a:spLocks noChangeArrowheads="1"/>
        </xdr:cNvSpPr>
      </xdr:nvSpPr>
      <xdr:spPr bwMode="auto">
        <a:xfrm>
          <a:off x="2114551" y="76200"/>
          <a:ext cx="9420224"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0</xdr:col>
      <xdr:colOff>114300</xdr:colOff>
      <xdr:row>0</xdr:row>
      <xdr:rowOff>66675</xdr:rowOff>
    </xdr:from>
    <xdr:to>
      <xdr:col>1</xdr:col>
      <xdr:colOff>145707</xdr:colOff>
      <xdr:row>3</xdr:row>
      <xdr:rowOff>142875</xdr:rowOff>
    </xdr:to>
    <xdr:pic>
      <xdr:nvPicPr>
        <xdr:cNvPr id="3" name="Picture 7"/>
        <xdr:cNvPicPr>
          <a:picLocks noChangeAspect="1" noChangeArrowheads="1"/>
        </xdr:cNvPicPr>
      </xdr:nvPicPr>
      <xdr:blipFill>
        <a:blip xmlns:r="http://schemas.openxmlformats.org/officeDocument/2006/relationships" r:embed="rId1"/>
        <a:srcRect/>
        <a:stretch>
          <a:fillRect/>
        </a:stretch>
      </xdr:blipFill>
      <xdr:spPr bwMode="auto">
        <a:xfrm>
          <a:off x="114300" y="66675"/>
          <a:ext cx="793407" cy="638175"/>
        </a:xfrm>
        <a:prstGeom prst="rect">
          <a:avLst/>
        </a:prstGeom>
        <a:noFill/>
        <a:ln w="9525">
          <a:noFill/>
          <a:miter lim="800000"/>
          <a:headEnd/>
          <a:tailEnd/>
        </a:ln>
      </xdr:spPr>
    </xdr:pic>
    <xdr:clientData/>
  </xdr:twoCellAnchor>
  <xdr:oneCellAnchor>
    <xdr:from>
      <xdr:col>15</xdr:col>
      <xdr:colOff>340337</xdr:colOff>
      <xdr:row>0</xdr:row>
      <xdr:rowOff>184439</xdr:rowOff>
    </xdr:from>
    <xdr:ext cx="1222708" cy="257174"/>
    <xdr:sp macro="" textlink="">
      <xdr:nvSpPr>
        <xdr:cNvPr id="4" name="3 CuadroTexto"/>
        <xdr:cNvSpPr txBox="1"/>
      </xdr:nvSpPr>
      <xdr:spPr>
        <a:xfrm>
          <a:off x="12256112" y="1844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twoCellAnchor editAs="oneCell">
    <xdr:from>
      <xdr:col>5</xdr:col>
      <xdr:colOff>159555</xdr:colOff>
      <xdr:row>54</xdr:row>
      <xdr:rowOff>14072</xdr:rowOff>
    </xdr:from>
    <xdr:to>
      <xdr:col>7</xdr:col>
      <xdr:colOff>485775</xdr:colOff>
      <xdr:row>60</xdr:row>
      <xdr:rowOff>47626</xdr:rowOff>
    </xdr:to>
    <xdr:pic>
      <xdr:nvPicPr>
        <xdr:cNvPr id="6" name="Imagen 7"/>
        <xdr:cNvPicPr>
          <a:picLocks noChangeAspect="1"/>
        </xdr:cNvPicPr>
      </xdr:nvPicPr>
      <xdr:blipFill>
        <a:blip xmlns:r="http://schemas.openxmlformats.org/officeDocument/2006/relationships" r:embed="rId2"/>
        <a:srcRect/>
        <a:stretch>
          <a:fillRect/>
        </a:stretch>
      </xdr:blipFill>
      <xdr:spPr bwMode="auto">
        <a:xfrm>
          <a:off x="3969555" y="13501472"/>
          <a:ext cx="1850220" cy="1176554"/>
        </a:xfrm>
        <a:prstGeom prst="rect">
          <a:avLst/>
        </a:prstGeom>
        <a:noFill/>
        <a:ln w="9525">
          <a:noFill/>
          <a:miter lim="800000"/>
          <a:headEnd/>
          <a:tailEnd/>
        </a:ln>
      </xdr:spPr>
    </xdr:pic>
    <xdr:clientData/>
  </xdr:twoCellAnchor>
  <xdr:twoCellAnchor>
    <xdr:from>
      <xdr:col>1</xdr:col>
      <xdr:colOff>628650</xdr:colOff>
      <xdr:row>53</xdr:row>
      <xdr:rowOff>123824</xdr:rowOff>
    </xdr:from>
    <xdr:to>
      <xdr:col>4</xdr:col>
      <xdr:colOff>428625</xdr:colOff>
      <xdr:row>60</xdr:row>
      <xdr:rowOff>57149</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714375</xdr:colOff>
      <xdr:row>3</xdr:row>
      <xdr:rowOff>28575</xdr:rowOff>
    </xdr:from>
    <xdr:ext cx="2080057" cy="239809"/>
    <xdr:sp macro="" textlink="">
      <xdr:nvSpPr>
        <xdr:cNvPr id="8" name="7 CuadroTexto"/>
        <xdr:cNvSpPr txBox="1"/>
      </xdr:nvSpPr>
      <xdr:spPr>
        <a:xfrm>
          <a:off x="11868150" y="590550"/>
          <a:ext cx="2080057"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a:t>
          </a:r>
          <a:r>
            <a:rPr lang="es-MX" sz="1000" b="1" i="0" baseline="0">
              <a:solidFill>
                <a:schemeClr val="tx1"/>
              </a:solidFill>
              <a:effectLst/>
              <a:latin typeface="Arial" pitchFamily="34" charset="0"/>
              <a:ea typeface="+mn-ea"/>
              <a:cs typeface="Arial" pitchFamily="34" charset="0"/>
            </a:rPr>
            <a:t>CUARTO </a:t>
          </a:r>
          <a:r>
            <a:rPr lang="es-MX" sz="1000" b="1">
              <a:latin typeface="Arial" pitchFamily="34" charset="0"/>
              <a:cs typeface="Arial" pitchFamily="34" charset="0"/>
            </a:rPr>
            <a:t>DE 2015</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3" name="Text Box 1"/>
        <xdr:cNvSpPr txBox="1">
          <a:spLocks noChangeArrowheads="1"/>
        </xdr:cNvSpPr>
      </xdr:nvSpPr>
      <xdr:spPr bwMode="auto">
        <a:xfrm>
          <a:off x="2343151" y="76200"/>
          <a:ext cx="9210674"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2</xdr:col>
      <xdr:colOff>0</xdr:colOff>
      <xdr:row>0</xdr:row>
      <xdr:rowOff>123825</xdr:rowOff>
    </xdr:from>
    <xdr:to>
      <xdr:col>2</xdr:col>
      <xdr:colOff>762000</xdr:colOff>
      <xdr:row>4</xdr:row>
      <xdr:rowOff>0</xdr:rowOff>
    </xdr:to>
    <xdr:pic>
      <xdr:nvPicPr>
        <xdr:cNvPr id="4" name="Picture 7"/>
        <xdr:cNvPicPr>
          <a:picLocks noChangeAspect="1" noChangeArrowheads="1"/>
        </xdr:cNvPicPr>
      </xdr:nvPicPr>
      <xdr:blipFill>
        <a:blip xmlns:r="http://schemas.openxmlformats.org/officeDocument/2006/relationships" r:embed="rId1"/>
        <a:srcRect/>
        <a:stretch>
          <a:fillRect/>
        </a:stretch>
      </xdr:blipFill>
      <xdr:spPr bwMode="auto">
        <a:xfrm>
          <a:off x="1524000" y="123825"/>
          <a:ext cx="762000" cy="742950"/>
        </a:xfrm>
        <a:prstGeom prst="rect">
          <a:avLst/>
        </a:prstGeom>
        <a:noFill/>
        <a:ln w="9525">
          <a:noFill/>
          <a:miter lim="800000"/>
          <a:headEnd/>
          <a:tailEnd/>
        </a:ln>
      </xdr:spPr>
    </xdr:pic>
    <xdr:clientData/>
  </xdr:twoCellAnchor>
  <xdr:oneCellAnchor>
    <xdr:from>
      <xdr:col>15</xdr:col>
      <xdr:colOff>64112</xdr:colOff>
      <xdr:row>0</xdr:row>
      <xdr:rowOff>108239</xdr:rowOff>
    </xdr:from>
    <xdr:ext cx="1222708" cy="257174"/>
    <xdr:sp macro="" textlink="">
      <xdr:nvSpPr>
        <xdr:cNvPr id="11" name="10 CuadroTexto"/>
        <xdr:cNvSpPr txBox="1"/>
      </xdr:nvSpPr>
      <xdr:spPr>
        <a:xfrm>
          <a:off x="11551262"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twoCellAnchor editAs="oneCell">
    <xdr:from>
      <xdr:col>6</xdr:col>
      <xdr:colOff>16680</xdr:colOff>
      <xdr:row>57</xdr:row>
      <xdr:rowOff>80748</xdr:rowOff>
    </xdr:from>
    <xdr:to>
      <xdr:col>8</xdr:col>
      <xdr:colOff>485775</xdr:colOff>
      <xdr:row>64</xdr:row>
      <xdr:rowOff>95252</xdr:rowOff>
    </xdr:to>
    <xdr:pic>
      <xdr:nvPicPr>
        <xdr:cNvPr id="10" name="Imagen 7"/>
        <xdr:cNvPicPr>
          <a:picLocks noChangeAspect="1"/>
        </xdr:cNvPicPr>
      </xdr:nvPicPr>
      <xdr:blipFill>
        <a:blip xmlns:r="http://schemas.openxmlformats.org/officeDocument/2006/relationships" r:embed="rId2"/>
        <a:srcRect/>
        <a:stretch>
          <a:fillRect/>
        </a:stretch>
      </xdr:blipFill>
      <xdr:spPr bwMode="auto">
        <a:xfrm>
          <a:off x="3969555" y="13034748"/>
          <a:ext cx="1850220" cy="1176554"/>
        </a:xfrm>
        <a:prstGeom prst="rect">
          <a:avLst/>
        </a:prstGeom>
        <a:noFill/>
        <a:ln w="9525">
          <a:noFill/>
          <a:miter lim="800000"/>
          <a:headEnd/>
          <a:tailEnd/>
        </a:ln>
      </xdr:spPr>
    </xdr:pic>
    <xdr:clientData/>
  </xdr:twoCellAnchor>
  <xdr:twoCellAnchor>
    <xdr:from>
      <xdr:col>2</xdr:col>
      <xdr:colOff>0</xdr:colOff>
      <xdr:row>57</xdr:row>
      <xdr:rowOff>0</xdr:rowOff>
    </xdr:from>
    <xdr:to>
      <xdr:col>5</xdr:col>
      <xdr:colOff>104775</xdr:colOff>
      <xdr:row>64</xdr:row>
      <xdr:rowOff>104775</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542925</xdr:colOff>
      <xdr:row>3</xdr:row>
      <xdr:rowOff>76200</xdr:rowOff>
    </xdr:from>
    <xdr:ext cx="2080057" cy="239809"/>
    <xdr:sp macro="" textlink="">
      <xdr:nvSpPr>
        <xdr:cNvPr id="8" name="7 CuadroTexto"/>
        <xdr:cNvSpPr txBox="1"/>
      </xdr:nvSpPr>
      <xdr:spPr>
        <a:xfrm>
          <a:off x="10991850" y="590550"/>
          <a:ext cx="2080057"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a:t>
          </a:r>
          <a:r>
            <a:rPr lang="es-MX" sz="1000" b="1" i="0" baseline="0">
              <a:solidFill>
                <a:schemeClr val="tx1"/>
              </a:solidFill>
              <a:effectLst/>
              <a:latin typeface="Arial" pitchFamily="34" charset="0"/>
              <a:ea typeface="+mn-ea"/>
              <a:cs typeface="Arial" pitchFamily="34" charset="0"/>
            </a:rPr>
            <a:t>CUARTO </a:t>
          </a:r>
          <a:r>
            <a:rPr lang="es-MX" sz="1000" b="1">
              <a:latin typeface="Arial" pitchFamily="34" charset="0"/>
              <a:cs typeface="Arial" pitchFamily="34" charset="0"/>
            </a:rPr>
            <a:t>DE 2015</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2" name="Text Box 1"/>
        <xdr:cNvSpPr txBox="1">
          <a:spLocks noChangeArrowheads="1"/>
        </xdr:cNvSpPr>
      </xdr:nvSpPr>
      <xdr:spPr bwMode="auto">
        <a:xfrm>
          <a:off x="2209801" y="76200"/>
          <a:ext cx="8486774"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2</xdr:col>
      <xdr:colOff>0</xdr:colOff>
      <xdr:row>0</xdr:row>
      <xdr:rowOff>123825</xdr:rowOff>
    </xdr:from>
    <xdr:to>
      <xdr:col>2</xdr:col>
      <xdr:colOff>762000</xdr:colOff>
      <xdr:row>4</xdr:row>
      <xdr:rowOff>0</xdr:rowOff>
    </xdr:to>
    <xdr:pic>
      <xdr:nvPicPr>
        <xdr:cNvPr id="3" name="Picture 7"/>
        <xdr:cNvPicPr>
          <a:picLocks noChangeAspect="1" noChangeArrowheads="1"/>
        </xdr:cNvPicPr>
      </xdr:nvPicPr>
      <xdr:blipFill>
        <a:blip xmlns:r="http://schemas.openxmlformats.org/officeDocument/2006/relationships" r:embed="rId1"/>
        <a:srcRect/>
        <a:stretch>
          <a:fillRect/>
        </a:stretch>
      </xdr:blipFill>
      <xdr:spPr bwMode="auto">
        <a:xfrm>
          <a:off x="1390650" y="123825"/>
          <a:ext cx="762000" cy="742950"/>
        </a:xfrm>
        <a:prstGeom prst="rect">
          <a:avLst/>
        </a:prstGeom>
        <a:noFill/>
        <a:ln w="9525">
          <a:noFill/>
          <a:miter lim="800000"/>
          <a:headEnd/>
          <a:tailEnd/>
        </a:ln>
      </xdr:spPr>
    </xdr:pic>
    <xdr:clientData/>
  </xdr:twoCellAnchor>
  <xdr:oneCellAnchor>
    <xdr:from>
      <xdr:col>15</xdr:col>
      <xdr:colOff>64112</xdr:colOff>
      <xdr:row>0</xdr:row>
      <xdr:rowOff>108239</xdr:rowOff>
    </xdr:from>
    <xdr:ext cx="1222708" cy="257174"/>
    <xdr:sp macro="" textlink="">
      <xdr:nvSpPr>
        <xdr:cNvPr id="4" name="3 CuadroTexto"/>
        <xdr:cNvSpPr txBox="1"/>
      </xdr:nvSpPr>
      <xdr:spPr>
        <a:xfrm>
          <a:off x="10694012"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twoCellAnchor editAs="oneCell">
    <xdr:from>
      <xdr:col>6</xdr:col>
      <xdr:colOff>16680</xdr:colOff>
      <xdr:row>57</xdr:row>
      <xdr:rowOff>80748</xdr:rowOff>
    </xdr:from>
    <xdr:to>
      <xdr:col>8</xdr:col>
      <xdr:colOff>523875</xdr:colOff>
      <xdr:row>64</xdr:row>
      <xdr:rowOff>95252</xdr:rowOff>
    </xdr:to>
    <xdr:pic>
      <xdr:nvPicPr>
        <xdr:cNvPr id="10" name="Imagen 7"/>
        <xdr:cNvPicPr>
          <a:picLocks noChangeAspect="1"/>
        </xdr:cNvPicPr>
      </xdr:nvPicPr>
      <xdr:blipFill>
        <a:blip xmlns:r="http://schemas.openxmlformats.org/officeDocument/2006/relationships" r:embed="rId2"/>
        <a:srcRect/>
        <a:stretch>
          <a:fillRect/>
        </a:stretch>
      </xdr:blipFill>
      <xdr:spPr bwMode="auto">
        <a:xfrm>
          <a:off x="3969555" y="11986998"/>
          <a:ext cx="1850220" cy="1176554"/>
        </a:xfrm>
        <a:prstGeom prst="rect">
          <a:avLst/>
        </a:prstGeom>
        <a:noFill/>
        <a:ln w="9525">
          <a:noFill/>
          <a:miter lim="800000"/>
          <a:headEnd/>
          <a:tailEnd/>
        </a:ln>
      </xdr:spPr>
    </xdr:pic>
    <xdr:clientData/>
  </xdr:twoCellAnchor>
  <xdr:twoCellAnchor>
    <xdr:from>
      <xdr:col>2</xdr:col>
      <xdr:colOff>0</xdr:colOff>
      <xdr:row>57</xdr:row>
      <xdr:rowOff>0</xdr:rowOff>
    </xdr:from>
    <xdr:to>
      <xdr:col>5</xdr:col>
      <xdr:colOff>104775</xdr:colOff>
      <xdr:row>64</xdr:row>
      <xdr:rowOff>104775</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466725</xdr:colOff>
      <xdr:row>3</xdr:row>
      <xdr:rowOff>57150</xdr:rowOff>
    </xdr:from>
    <xdr:ext cx="2080057" cy="239809"/>
    <xdr:sp macro="" textlink="">
      <xdr:nvSpPr>
        <xdr:cNvPr id="8" name="7 CuadroTexto"/>
        <xdr:cNvSpPr txBox="1"/>
      </xdr:nvSpPr>
      <xdr:spPr>
        <a:xfrm>
          <a:off x="10877550" y="571500"/>
          <a:ext cx="2080057"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a:t>
          </a:r>
          <a:r>
            <a:rPr lang="es-MX" sz="1000" b="1" i="0" baseline="0">
              <a:solidFill>
                <a:schemeClr val="tx1"/>
              </a:solidFill>
              <a:effectLst/>
              <a:latin typeface="Arial" pitchFamily="34" charset="0"/>
              <a:ea typeface="+mn-ea"/>
              <a:cs typeface="Arial" pitchFamily="34" charset="0"/>
            </a:rPr>
            <a:t>CUARTO </a:t>
          </a:r>
          <a:r>
            <a:rPr lang="es-MX" sz="1000" b="1">
              <a:latin typeface="Arial" pitchFamily="34" charset="0"/>
              <a:cs typeface="Arial" pitchFamily="34" charset="0"/>
            </a:rPr>
            <a:t>DE 2015</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3" name="Text Box 1"/>
        <xdr:cNvSpPr txBox="1">
          <a:spLocks noChangeArrowheads="1"/>
        </xdr:cNvSpPr>
      </xdr:nvSpPr>
      <xdr:spPr bwMode="auto">
        <a:xfrm>
          <a:off x="2209801" y="76200"/>
          <a:ext cx="8486774"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0</xdr:col>
      <xdr:colOff>38100</xdr:colOff>
      <xdr:row>0</xdr:row>
      <xdr:rowOff>19050</xdr:rowOff>
    </xdr:from>
    <xdr:to>
      <xdr:col>1</xdr:col>
      <xdr:colOff>104775</xdr:colOff>
      <xdr:row>3</xdr:row>
      <xdr:rowOff>247650</xdr:rowOff>
    </xdr:to>
    <xdr:pic>
      <xdr:nvPicPr>
        <xdr:cNvPr id="4" name="Picture 7"/>
        <xdr:cNvPicPr>
          <a:picLocks noChangeAspect="1" noChangeArrowheads="1"/>
        </xdr:cNvPicPr>
      </xdr:nvPicPr>
      <xdr:blipFill>
        <a:blip xmlns:r="http://schemas.openxmlformats.org/officeDocument/2006/relationships" r:embed="rId1"/>
        <a:srcRect/>
        <a:stretch>
          <a:fillRect/>
        </a:stretch>
      </xdr:blipFill>
      <xdr:spPr bwMode="auto">
        <a:xfrm>
          <a:off x="38100" y="19050"/>
          <a:ext cx="762000" cy="742950"/>
        </a:xfrm>
        <a:prstGeom prst="rect">
          <a:avLst/>
        </a:prstGeom>
        <a:noFill/>
        <a:ln w="9525">
          <a:noFill/>
          <a:miter lim="800000"/>
          <a:headEnd/>
          <a:tailEnd/>
        </a:ln>
      </xdr:spPr>
    </xdr:pic>
    <xdr:clientData/>
  </xdr:twoCellAnchor>
  <xdr:twoCellAnchor>
    <xdr:from>
      <xdr:col>11</xdr:col>
      <xdr:colOff>219075</xdr:colOff>
      <xdr:row>64</xdr:row>
      <xdr:rowOff>19050</xdr:rowOff>
    </xdr:from>
    <xdr:to>
      <xdr:col>11</xdr:col>
      <xdr:colOff>352425</xdr:colOff>
      <xdr:row>65</xdr:row>
      <xdr:rowOff>0</xdr:rowOff>
    </xdr:to>
    <xdr:sp macro="" textlink="">
      <xdr:nvSpPr>
        <xdr:cNvPr id="5" name="CuadroTexto 24"/>
        <xdr:cNvSpPr txBox="1"/>
      </xdr:nvSpPr>
      <xdr:spPr>
        <a:xfrm>
          <a:off x="7800975" y="14135100"/>
          <a:ext cx="1333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11</xdr:col>
      <xdr:colOff>552450</xdr:colOff>
      <xdr:row>64</xdr:row>
      <xdr:rowOff>0</xdr:rowOff>
    </xdr:from>
    <xdr:to>
      <xdr:col>12</xdr:col>
      <xdr:colOff>190500</xdr:colOff>
      <xdr:row>65</xdr:row>
      <xdr:rowOff>0</xdr:rowOff>
    </xdr:to>
    <xdr:sp macro="" textlink="">
      <xdr:nvSpPr>
        <xdr:cNvPr id="6" name="CuadroTexto 25"/>
        <xdr:cNvSpPr txBox="1"/>
      </xdr:nvSpPr>
      <xdr:spPr>
        <a:xfrm>
          <a:off x="8134350" y="14087474"/>
          <a:ext cx="400050"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64</xdr:row>
      <xdr:rowOff>0</xdr:rowOff>
    </xdr:from>
    <xdr:to>
      <xdr:col>12</xdr:col>
      <xdr:colOff>571500</xdr:colOff>
      <xdr:row>64</xdr:row>
      <xdr:rowOff>133350</xdr:rowOff>
    </xdr:to>
    <xdr:sp macro="" textlink="">
      <xdr:nvSpPr>
        <xdr:cNvPr id="7" name="CuadroTexto 26"/>
        <xdr:cNvSpPr txBox="1"/>
      </xdr:nvSpPr>
      <xdr:spPr>
        <a:xfrm>
          <a:off x="8772525" y="14116050"/>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64</xdr:row>
      <xdr:rowOff>9525</xdr:rowOff>
    </xdr:from>
    <xdr:to>
      <xdr:col>14</xdr:col>
      <xdr:colOff>209550</xdr:colOff>
      <xdr:row>64</xdr:row>
      <xdr:rowOff>152400</xdr:rowOff>
    </xdr:to>
    <xdr:sp macro="" textlink="">
      <xdr:nvSpPr>
        <xdr:cNvPr id="8" name="CuadroTexto 28"/>
        <xdr:cNvSpPr txBox="1"/>
      </xdr:nvSpPr>
      <xdr:spPr>
        <a:xfrm>
          <a:off x="9906000" y="14125575"/>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64</xdr:row>
      <xdr:rowOff>19050</xdr:rowOff>
    </xdr:from>
    <xdr:to>
      <xdr:col>15</xdr:col>
      <xdr:colOff>390525</xdr:colOff>
      <xdr:row>64</xdr:row>
      <xdr:rowOff>142875</xdr:rowOff>
    </xdr:to>
    <xdr:sp macro="" textlink="">
      <xdr:nvSpPr>
        <xdr:cNvPr id="9" name="CuadroTexto 29"/>
        <xdr:cNvSpPr txBox="1"/>
      </xdr:nvSpPr>
      <xdr:spPr>
        <a:xfrm>
          <a:off x="10868025" y="14135100"/>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oneCellAnchor>
    <xdr:from>
      <xdr:col>15</xdr:col>
      <xdr:colOff>64112</xdr:colOff>
      <xdr:row>0</xdr:row>
      <xdr:rowOff>108239</xdr:rowOff>
    </xdr:from>
    <xdr:ext cx="1222708" cy="257174"/>
    <xdr:sp macro="" textlink="">
      <xdr:nvSpPr>
        <xdr:cNvPr id="11" name="10 CuadroTexto"/>
        <xdr:cNvSpPr txBox="1"/>
      </xdr:nvSpPr>
      <xdr:spPr>
        <a:xfrm>
          <a:off x="10694012"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twoCellAnchor editAs="oneCell">
    <xdr:from>
      <xdr:col>6</xdr:col>
      <xdr:colOff>16680</xdr:colOff>
      <xdr:row>56</xdr:row>
      <xdr:rowOff>80748</xdr:rowOff>
    </xdr:from>
    <xdr:to>
      <xdr:col>8</xdr:col>
      <xdr:colOff>466725</xdr:colOff>
      <xdr:row>63</xdr:row>
      <xdr:rowOff>95252</xdr:rowOff>
    </xdr:to>
    <xdr:pic>
      <xdr:nvPicPr>
        <xdr:cNvPr id="14" name="Imagen 7"/>
        <xdr:cNvPicPr>
          <a:picLocks noChangeAspect="1"/>
        </xdr:cNvPicPr>
      </xdr:nvPicPr>
      <xdr:blipFill>
        <a:blip xmlns:r="http://schemas.openxmlformats.org/officeDocument/2006/relationships" r:embed="rId2"/>
        <a:srcRect/>
        <a:stretch>
          <a:fillRect/>
        </a:stretch>
      </xdr:blipFill>
      <xdr:spPr bwMode="auto">
        <a:xfrm>
          <a:off x="3969555" y="12815673"/>
          <a:ext cx="1850220" cy="1176554"/>
        </a:xfrm>
        <a:prstGeom prst="rect">
          <a:avLst/>
        </a:prstGeom>
        <a:noFill/>
        <a:ln w="9525">
          <a:noFill/>
          <a:miter lim="800000"/>
          <a:headEnd/>
          <a:tailEnd/>
        </a:ln>
      </xdr:spPr>
    </xdr:pic>
    <xdr:clientData/>
  </xdr:twoCellAnchor>
  <xdr:twoCellAnchor>
    <xdr:from>
      <xdr:col>2</xdr:col>
      <xdr:colOff>0</xdr:colOff>
      <xdr:row>56</xdr:row>
      <xdr:rowOff>0</xdr:rowOff>
    </xdr:from>
    <xdr:to>
      <xdr:col>5</xdr:col>
      <xdr:colOff>104775</xdr:colOff>
      <xdr:row>63</xdr:row>
      <xdr:rowOff>104775</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390525</xdr:colOff>
      <xdr:row>3</xdr:row>
      <xdr:rowOff>47625</xdr:rowOff>
    </xdr:from>
    <xdr:ext cx="2080057" cy="239809"/>
    <xdr:sp macro="" textlink="">
      <xdr:nvSpPr>
        <xdr:cNvPr id="13" name="12 CuadroTexto"/>
        <xdr:cNvSpPr txBox="1"/>
      </xdr:nvSpPr>
      <xdr:spPr>
        <a:xfrm>
          <a:off x="10772775" y="561975"/>
          <a:ext cx="2080057"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a:t>
          </a:r>
          <a:r>
            <a:rPr lang="es-MX" sz="1000" b="1" i="0" baseline="0">
              <a:solidFill>
                <a:schemeClr val="tx1"/>
              </a:solidFill>
              <a:effectLst/>
              <a:latin typeface="Arial" pitchFamily="34" charset="0"/>
              <a:ea typeface="+mn-ea"/>
              <a:cs typeface="Arial" pitchFamily="34" charset="0"/>
            </a:rPr>
            <a:t>CUARTO </a:t>
          </a:r>
          <a:r>
            <a:rPr lang="es-MX" sz="1000" b="1">
              <a:latin typeface="Arial" pitchFamily="34" charset="0"/>
              <a:cs typeface="Arial" pitchFamily="34" charset="0"/>
            </a:rPr>
            <a:t>DE 2015</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2" name="Text Box 1"/>
        <xdr:cNvSpPr txBox="1">
          <a:spLocks noChangeArrowheads="1"/>
        </xdr:cNvSpPr>
      </xdr:nvSpPr>
      <xdr:spPr bwMode="auto">
        <a:xfrm>
          <a:off x="2209801" y="76200"/>
          <a:ext cx="8486774"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0</xdr:col>
      <xdr:colOff>38100</xdr:colOff>
      <xdr:row>0</xdr:row>
      <xdr:rowOff>19050</xdr:rowOff>
    </xdr:from>
    <xdr:to>
      <xdr:col>1</xdr:col>
      <xdr:colOff>304800</xdr:colOff>
      <xdr:row>4</xdr:row>
      <xdr:rowOff>0</xdr:rowOff>
    </xdr:to>
    <xdr:pic>
      <xdr:nvPicPr>
        <xdr:cNvPr id="3" name="Picture 7"/>
        <xdr:cNvPicPr>
          <a:picLocks noChangeAspect="1" noChangeArrowheads="1"/>
        </xdr:cNvPicPr>
      </xdr:nvPicPr>
      <xdr:blipFill>
        <a:blip xmlns:r="http://schemas.openxmlformats.org/officeDocument/2006/relationships" r:embed="rId1"/>
        <a:srcRect/>
        <a:stretch>
          <a:fillRect/>
        </a:stretch>
      </xdr:blipFill>
      <xdr:spPr bwMode="auto">
        <a:xfrm>
          <a:off x="38100" y="19050"/>
          <a:ext cx="895350" cy="847725"/>
        </a:xfrm>
        <a:prstGeom prst="rect">
          <a:avLst/>
        </a:prstGeom>
        <a:noFill/>
        <a:ln w="9525">
          <a:noFill/>
          <a:miter lim="800000"/>
          <a:headEnd/>
          <a:tailEnd/>
        </a:ln>
      </xdr:spPr>
    </xdr:pic>
    <xdr:clientData/>
  </xdr:twoCellAnchor>
  <xdr:twoCellAnchor>
    <xdr:from>
      <xdr:col>11</xdr:col>
      <xdr:colOff>219075</xdr:colOff>
      <xdr:row>63</xdr:row>
      <xdr:rowOff>19050</xdr:rowOff>
    </xdr:from>
    <xdr:to>
      <xdr:col>11</xdr:col>
      <xdr:colOff>352425</xdr:colOff>
      <xdr:row>64</xdr:row>
      <xdr:rowOff>0</xdr:rowOff>
    </xdr:to>
    <xdr:sp macro="" textlink="">
      <xdr:nvSpPr>
        <xdr:cNvPr id="4" name="CuadroTexto 24"/>
        <xdr:cNvSpPr txBox="1"/>
      </xdr:nvSpPr>
      <xdr:spPr>
        <a:xfrm>
          <a:off x="7800975" y="13744575"/>
          <a:ext cx="1333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11</xdr:col>
      <xdr:colOff>552450</xdr:colOff>
      <xdr:row>63</xdr:row>
      <xdr:rowOff>0</xdr:rowOff>
    </xdr:from>
    <xdr:to>
      <xdr:col>12</xdr:col>
      <xdr:colOff>190500</xdr:colOff>
      <xdr:row>64</xdr:row>
      <xdr:rowOff>0</xdr:rowOff>
    </xdr:to>
    <xdr:sp macro="" textlink="">
      <xdr:nvSpPr>
        <xdr:cNvPr id="5" name="CuadroTexto 25"/>
        <xdr:cNvSpPr txBox="1"/>
      </xdr:nvSpPr>
      <xdr:spPr>
        <a:xfrm>
          <a:off x="8134350" y="13725525"/>
          <a:ext cx="400050"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12</xdr:col>
      <xdr:colOff>428625</xdr:colOff>
      <xdr:row>63</xdr:row>
      <xdr:rowOff>0</xdr:rowOff>
    </xdr:from>
    <xdr:to>
      <xdr:col>12</xdr:col>
      <xdr:colOff>571500</xdr:colOff>
      <xdr:row>63</xdr:row>
      <xdr:rowOff>133350</xdr:rowOff>
    </xdr:to>
    <xdr:sp macro="" textlink="">
      <xdr:nvSpPr>
        <xdr:cNvPr id="6" name="CuadroTexto 26"/>
        <xdr:cNvSpPr txBox="1"/>
      </xdr:nvSpPr>
      <xdr:spPr>
        <a:xfrm>
          <a:off x="8772525" y="13725525"/>
          <a:ext cx="142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14</xdr:col>
      <xdr:colOff>38100</xdr:colOff>
      <xdr:row>63</xdr:row>
      <xdr:rowOff>9525</xdr:rowOff>
    </xdr:from>
    <xdr:to>
      <xdr:col>14</xdr:col>
      <xdr:colOff>209550</xdr:colOff>
      <xdr:row>63</xdr:row>
      <xdr:rowOff>152400</xdr:rowOff>
    </xdr:to>
    <xdr:sp macro="" textlink="">
      <xdr:nvSpPr>
        <xdr:cNvPr id="7" name="CuadroTexto 28"/>
        <xdr:cNvSpPr txBox="1"/>
      </xdr:nvSpPr>
      <xdr:spPr>
        <a:xfrm>
          <a:off x="9906000" y="13735050"/>
          <a:ext cx="17145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15</xdr:col>
      <xdr:colOff>238125</xdr:colOff>
      <xdr:row>63</xdr:row>
      <xdr:rowOff>19050</xdr:rowOff>
    </xdr:from>
    <xdr:to>
      <xdr:col>15</xdr:col>
      <xdr:colOff>390525</xdr:colOff>
      <xdr:row>63</xdr:row>
      <xdr:rowOff>142875</xdr:rowOff>
    </xdr:to>
    <xdr:sp macro="" textlink="">
      <xdr:nvSpPr>
        <xdr:cNvPr id="8" name="CuadroTexto 29"/>
        <xdr:cNvSpPr txBox="1"/>
      </xdr:nvSpPr>
      <xdr:spPr>
        <a:xfrm>
          <a:off x="10868025" y="13744575"/>
          <a:ext cx="1524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oneCellAnchor>
    <xdr:from>
      <xdr:col>15</xdr:col>
      <xdr:colOff>64112</xdr:colOff>
      <xdr:row>0</xdr:row>
      <xdr:rowOff>108239</xdr:rowOff>
    </xdr:from>
    <xdr:ext cx="1222708" cy="257174"/>
    <xdr:sp macro="" textlink="">
      <xdr:nvSpPr>
        <xdr:cNvPr id="10" name="9 CuadroTexto"/>
        <xdr:cNvSpPr txBox="1"/>
      </xdr:nvSpPr>
      <xdr:spPr>
        <a:xfrm>
          <a:off x="10694012"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twoCellAnchor editAs="oneCell">
    <xdr:from>
      <xdr:col>6</xdr:col>
      <xdr:colOff>16680</xdr:colOff>
      <xdr:row>55</xdr:row>
      <xdr:rowOff>80748</xdr:rowOff>
    </xdr:from>
    <xdr:to>
      <xdr:col>8</xdr:col>
      <xdr:colOff>523875</xdr:colOff>
      <xdr:row>62</xdr:row>
      <xdr:rowOff>95252</xdr:rowOff>
    </xdr:to>
    <xdr:pic>
      <xdr:nvPicPr>
        <xdr:cNvPr id="15" name="Imagen 7"/>
        <xdr:cNvPicPr>
          <a:picLocks noChangeAspect="1"/>
        </xdr:cNvPicPr>
      </xdr:nvPicPr>
      <xdr:blipFill>
        <a:blip xmlns:r="http://schemas.openxmlformats.org/officeDocument/2006/relationships" r:embed="rId2"/>
        <a:srcRect/>
        <a:stretch>
          <a:fillRect/>
        </a:stretch>
      </xdr:blipFill>
      <xdr:spPr bwMode="auto">
        <a:xfrm>
          <a:off x="3969555" y="12148923"/>
          <a:ext cx="1850220" cy="1176554"/>
        </a:xfrm>
        <a:prstGeom prst="rect">
          <a:avLst/>
        </a:prstGeom>
        <a:noFill/>
        <a:ln w="9525">
          <a:noFill/>
          <a:miter lim="800000"/>
          <a:headEnd/>
          <a:tailEnd/>
        </a:ln>
      </xdr:spPr>
    </xdr:pic>
    <xdr:clientData/>
  </xdr:twoCellAnchor>
  <xdr:twoCellAnchor>
    <xdr:from>
      <xdr:col>2</xdr:col>
      <xdr:colOff>0</xdr:colOff>
      <xdr:row>55</xdr:row>
      <xdr:rowOff>0</xdr:rowOff>
    </xdr:from>
    <xdr:to>
      <xdr:col>5</xdr:col>
      <xdr:colOff>104775</xdr:colOff>
      <xdr:row>62</xdr:row>
      <xdr:rowOff>104775</xdr:rowOff>
    </xdr:to>
    <xdr:graphicFrame macro="">
      <xdr:nvGraphicFramePr>
        <xdr:cNvPr id="16" name="1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447675</xdr:colOff>
      <xdr:row>3</xdr:row>
      <xdr:rowOff>76200</xdr:rowOff>
    </xdr:from>
    <xdr:ext cx="2080057" cy="239809"/>
    <xdr:sp macro="" textlink="">
      <xdr:nvSpPr>
        <xdr:cNvPr id="13" name="12 CuadroTexto"/>
        <xdr:cNvSpPr txBox="1"/>
      </xdr:nvSpPr>
      <xdr:spPr>
        <a:xfrm>
          <a:off x="10648950" y="590550"/>
          <a:ext cx="2080057"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a:t>
          </a:r>
          <a:r>
            <a:rPr lang="es-MX" sz="1000" b="1" i="0" baseline="0">
              <a:solidFill>
                <a:schemeClr val="tx1"/>
              </a:solidFill>
              <a:effectLst/>
              <a:latin typeface="Arial" pitchFamily="34" charset="0"/>
              <a:ea typeface="+mn-ea"/>
              <a:cs typeface="Arial" pitchFamily="34" charset="0"/>
            </a:rPr>
            <a:t>CUARTO </a:t>
          </a:r>
          <a:r>
            <a:rPr lang="es-MX" sz="1000" b="1">
              <a:latin typeface="Arial" pitchFamily="34" charset="0"/>
              <a:cs typeface="Arial" pitchFamily="34" charset="0"/>
            </a:rPr>
            <a:t>DE 2015</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2" name="Text Box 1"/>
        <xdr:cNvSpPr txBox="1">
          <a:spLocks noChangeArrowheads="1"/>
        </xdr:cNvSpPr>
      </xdr:nvSpPr>
      <xdr:spPr bwMode="auto">
        <a:xfrm>
          <a:off x="2209801" y="76200"/>
          <a:ext cx="8486774"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0</xdr:col>
      <xdr:colOff>38100</xdr:colOff>
      <xdr:row>0</xdr:row>
      <xdr:rowOff>19050</xdr:rowOff>
    </xdr:from>
    <xdr:to>
      <xdr:col>1</xdr:col>
      <xdr:colOff>304800</xdr:colOff>
      <xdr:row>4</xdr:row>
      <xdr:rowOff>0</xdr:rowOff>
    </xdr:to>
    <xdr:pic>
      <xdr:nvPicPr>
        <xdr:cNvPr id="3" name="Picture 7"/>
        <xdr:cNvPicPr>
          <a:picLocks noChangeAspect="1" noChangeArrowheads="1"/>
        </xdr:cNvPicPr>
      </xdr:nvPicPr>
      <xdr:blipFill>
        <a:blip xmlns:r="http://schemas.openxmlformats.org/officeDocument/2006/relationships" r:embed="rId1"/>
        <a:srcRect/>
        <a:stretch>
          <a:fillRect/>
        </a:stretch>
      </xdr:blipFill>
      <xdr:spPr bwMode="auto">
        <a:xfrm>
          <a:off x="38100" y="19050"/>
          <a:ext cx="895350" cy="847725"/>
        </a:xfrm>
        <a:prstGeom prst="rect">
          <a:avLst/>
        </a:prstGeom>
        <a:noFill/>
        <a:ln w="9525">
          <a:noFill/>
          <a:miter lim="800000"/>
          <a:headEnd/>
          <a:tailEnd/>
        </a:ln>
      </xdr:spPr>
    </xdr:pic>
    <xdr:clientData/>
  </xdr:twoCellAnchor>
  <xdr:oneCellAnchor>
    <xdr:from>
      <xdr:col>15</xdr:col>
      <xdr:colOff>64112</xdr:colOff>
      <xdr:row>0</xdr:row>
      <xdr:rowOff>108239</xdr:rowOff>
    </xdr:from>
    <xdr:ext cx="1222708" cy="257174"/>
    <xdr:sp macro="" textlink="">
      <xdr:nvSpPr>
        <xdr:cNvPr id="10" name="9 CuadroTexto"/>
        <xdr:cNvSpPr txBox="1"/>
      </xdr:nvSpPr>
      <xdr:spPr>
        <a:xfrm>
          <a:off x="10694012"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twoCellAnchor editAs="oneCell">
    <xdr:from>
      <xdr:col>6</xdr:col>
      <xdr:colOff>16680</xdr:colOff>
      <xdr:row>56</xdr:row>
      <xdr:rowOff>80748</xdr:rowOff>
    </xdr:from>
    <xdr:to>
      <xdr:col>8</xdr:col>
      <xdr:colOff>523875</xdr:colOff>
      <xdr:row>63</xdr:row>
      <xdr:rowOff>95252</xdr:rowOff>
    </xdr:to>
    <xdr:pic>
      <xdr:nvPicPr>
        <xdr:cNvPr id="16" name="Imagen 7"/>
        <xdr:cNvPicPr>
          <a:picLocks noChangeAspect="1"/>
        </xdr:cNvPicPr>
      </xdr:nvPicPr>
      <xdr:blipFill>
        <a:blip xmlns:r="http://schemas.openxmlformats.org/officeDocument/2006/relationships" r:embed="rId2"/>
        <a:srcRect/>
        <a:stretch>
          <a:fillRect/>
        </a:stretch>
      </xdr:blipFill>
      <xdr:spPr bwMode="auto">
        <a:xfrm>
          <a:off x="3969555" y="12844248"/>
          <a:ext cx="1850220" cy="1176554"/>
        </a:xfrm>
        <a:prstGeom prst="rect">
          <a:avLst/>
        </a:prstGeom>
        <a:noFill/>
        <a:ln w="9525">
          <a:noFill/>
          <a:miter lim="800000"/>
          <a:headEnd/>
          <a:tailEnd/>
        </a:ln>
      </xdr:spPr>
    </xdr:pic>
    <xdr:clientData/>
  </xdr:twoCellAnchor>
  <xdr:twoCellAnchor>
    <xdr:from>
      <xdr:col>2</xdr:col>
      <xdr:colOff>0</xdr:colOff>
      <xdr:row>56</xdr:row>
      <xdr:rowOff>0</xdr:rowOff>
    </xdr:from>
    <xdr:to>
      <xdr:col>5</xdr:col>
      <xdr:colOff>104775</xdr:colOff>
      <xdr:row>63</xdr:row>
      <xdr:rowOff>104775</xdr:rowOff>
    </xdr:to>
    <xdr:graphicFrame macro="">
      <xdr:nvGraphicFramePr>
        <xdr:cNvPr id="17" name="1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590550</xdr:colOff>
      <xdr:row>3</xdr:row>
      <xdr:rowOff>57150</xdr:rowOff>
    </xdr:from>
    <xdr:ext cx="2080057" cy="239809"/>
    <xdr:sp macro="" textlink="">
      <xdr:nvSpPr>
        <xdr:cNvPr id="8" name="7 CuadroTexto"/>
        <xdr:cNvSpPr txBox="1"/>
      </xdr:nvSpPr>
      <xdr:spPr>
        <a:xfrm>
          <a:off x="10801350" y="571500"/>
          <a:ext cx="2080057"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a:t>
          </a:r>
          <a:r>
            <a:rPr lang="es-MX" sz="1000" b="1" i="0" baseline="0">
              <a:solidFill>
                <a:schemeClr val="tx1"/>
              </a:solidFill>
              <a:effectLst/>
              <a:latin typeface="Arial" pitchFamily="34" charset="0"/>
              <a:ea typeface="+mn-ea"/>
              <a:cs typeface="Arial" pitchFamily="34" charset="0"/>
            </a:rPr>
            <a:t>CUARTO </a:t>
          </a:r>
          <a:r>
            <a:rPr lang="es-MX" sz="1000" b="1">
              <a:latin typeface="Arial" pitchFamily="34" charset="0"/>
              <a:cs typeface="Arial" pitchFamily="34" charset="0"/>
            </a:rPr>
            <a:t>DE 2015</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2</xdr:col>
      <xdr:colOff>1581151</xdr:colOff>
      <xdr:row>0</xdr:row>
      <xdr:rowOff>76200</xdr:rowOff>
    </xdr:from>
    <xdr:to>
      <xdr:col>15</xdr:col>
      <xdr:colOff>66675</xdr:colOff>
      <xdr:row>3</xdr:row>
      <xdr:rowOff>85725</xdr:rowOff>
    </xdr:to>
    <xdr:sp macro="" textlink="">
      <xdr:nvSpPr>
        <xdr:cNvPr id="2" name="Text Box 1"/>
        <xdr:cNvSpPr txBox="1">
          <a:spLocks noChangeArrowheads="1"/>
        </xdr:cNvSpPr>
      </xdr:nvSpPr>
      <xdr:spPr bwMode="auto">
        <a:xfrm>
          <a:off x="2209801" y="76200"/>
          <a:ext cx="8486774" cy="523875"/>
        </a:xfrm>
        <a:prstGeom prst="rect">
          <a:avLst/>
        </a:prstGeom>
        <a:solidFill>
          <a:srgbClr val="FFFFFF"/>
        </a:solidFill>
        <a:ln w="9525">
          <a:noFill/>
          <a:miter lim="800000"/>
          <a:headEnd/>
          <a:tailEnd/>
        </a:ln>
      </xdr:spPr>
      <xdr:txBody>
        <a:bodyPr vertOverflow="clip" wrap="square" lIns="27432" tIns="22860" rIns="0"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 GOBIERNO DEL ESTADO DE SONORA</a:t>
          </a:r>
        </a:p>
        <a:p>
          <a:pPr algn="ctr" rtl="1">
            <a:defRPr sz="1000"/>
          </a:pPr>
          <a:r>
            <a:rPr lang="es-MX" sz="1000" b="1" i="0" strike="noStrike">
              <a:solidFill>
                <a:srgbClr val="000000"/>
              </a:solidFill>
              <a:latin typeface="Arial"/>
              <a:cs typeface="Arial"/>
            </a:rPr>
            <a:t>   FICHA TÉCNICA PARA SEGUIMIENTO</a:t>
          </a:r>
          <a:r>
            <a:rPr lang="es-MX" sz="1000" b="1" i="0" strike="noStrike" baseline="0">
              <a:solidFill>
                <a:srgbClr val="000000"/>
              </a:solidFill>
              <a:latin typeface="Arial"/>
              <a:cs typeface="Arial"/>
            </a:rPr>
            <a:t> Y EVALUACIÓN DE INDICADORES DE PROYECTOS Y PROCESOS</a:t>
          </a:r>
          <a:endParaRPr lang="es-MX" sz="1000" b="1" i="0" strike="noStrike">
            <a:solidFill>
              <a:srgbClr val="000000"/>
            </a:solidFill>
            <a:latin typeface="Arial"/>
            <a:cs typeface="Arial"/>
          </a:endParaRPr>
        </a:p>
      </xdr:txBody>
    </xdr:sp>
    <xdr:clientData/>
  </xdr:twoCellAnchor>
  <xdr:twoCellAnchor editAs="oneCell">
    <xdr:from>
      <xdr:col>0</xdr:col>
      <xdr:colOff>38100</xdr:colOff>
      <xdr:row>0</xdr:row>
      <xdr:rowOff>19050</xdr:rowOff>
    </xdr:from>
    <xdr:to>
      <xdr:col>1</xdr:col>
      <xdr:colOff>304800</xdr:colOff>
      <xdr:row>4</xdr:row>
      <xdr:rowOff>0</xdr:rowOff>
    </xdr:to>
    <xdr:pic>
      <xdr:nvPicPr>
        <xdr:cNvPr id="3" name="Picture 7"/>
        <xdr:cNvPicPr>
          <a:picLocks noChangeAspect="1" noChangeArrowheads="1"/>
        </xdr:cNvPicPr>
      </xdr:nvPicPr>
      <xdr:blipFill>
        <a:blip xmlns:r="http://schemas.openxmlformats.org/officeDocument/2006/relationships" r:embed="rId1"/>
        <a:srcRect/>
        <a:stretch>
          <a:fillRect/>
        </a:stretch>
      </xdr:blipFill>
      <xdr:spPr bwMode="auto">
        <a:xfrm>
          <a:off x="38100" y="19050"/>
          <a:ext cx="895350" cy="847725"/>
        </a:xfrm>
        <a:prstGeom prst="rect">
          <a:avLst/>
        </a:prstGeom>
        <a:noFill/>
        <a:ln w="9525">
          <a:noFill/>
          <a:miter lim="800000"/>
          <a:headEnd/>
          <a:tailEnd/>
        </a:ln>
      </xdr:spPr>
    </xdr:pic>
    <xdr:clientData/>
  </xdr:twoCellAnchor>
  <xdr:oneCellAnchor>
    <xdr:from>
      <xdr:col>15</xdr:col>
      <xdr:colOff>64112</xdr:colOff>
      <xdr:row>0</xdr:row>
      <xdr:rowOff>108239</xdr:rowOff>
    </xdr:from>
    <xdr:ext cx="1222708" cy="257174"/>
    <xdr:sp macro="" textlink="">
      <xdr:nvSpPr>
        <xdr:cNvPr id="10" name="9 CuadroTexto"/>
        <xdr:cNvSpPr txBox="1"/>
      </xdr:nvSpPr>
      <xdr:spPr>
        <a:xfrm>
          <a:off x="10694012" y="108239"/>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000" b="1">
              <a:latin typeface="Arial" pitchFamily="34" charset="0"/>
              <a:cs typeface="Arial" pitchFamily="34" charset="0"/>
            </a:rPr>
            <a:t>ETCA-III-13</a:t>
          </a:r>
        </a:p>
      </xdr:txBody>
    </xdr:sp>
    <xdr:clientData/>
  </xdr:oneCellAnchor>
  <xdr:twoCellAnchor editAs="oneCell">
    <xdr:from>
      <xdr:col>6</xdr:col>
      <xdr:colOff>16680</xdr:colOff>
      <xdr:row>57</xdr:row>
      <xdr:rowOff>80748</xdr:rowOff>
    </xdr:from>
    <xdr:to>
      <xdr:col>8</xdr:col>
      <xdr:colOff>523875</xdr:colOff>
      <xdr:row>64</xdr:row>
      <xdr:rowOff>95252</xdr:rowOff>
    </xdr:to>
    <xdr:pic>
      <xdr:nvPicPr>
        <xdr:cNvPr id="8" name="Imagen 7"/>
        <xdr:cNvPicPr>
          <a:picLocks noChangeAspect="1"/>
        </xdr:cNvPicPr>
      </xdr:nvPicPr>
      <xdr:blipFill>
        <a:blip xmlns:r="http://schemas.openxmlformats.org/officeDocument/2006/relationships" r:embed="rId2"/>
        <a:srcRect/>
        <a:stretch>
          <a:fillRect/>
        </a:stretch>
      </xdr:blipFill>
      <xdr:spPr bwMode="auto">
        <a:xfrm>
          <a:off x="3969555" y="12387048"/>
          <a:ext cx="1850220" cy="1176554"/>
        </a:xfrm>
        <a:prstGeom prst="rect">
          <a:avLst/>
        </a:prstGeom>
        <a:noFill/>
        <a:ln w="9525">
          <a:noFill/>
          <a:miter lim="800000"/>
          <a:headEnd/>
          <a:tailEnd/>
        </a:ln>
      </xdr:spPr>
    </xdr:pic>
    <xdr:clientData/>
  </xdr:twoCellAnchor>
  <xdr:twoCellAnchor>
    <xdr:from>
      <xdr:col>2</xdr:col>
      <xdr:colOff>0</xdr:colOff>
      <xdr:row>57</xdr:row>
      <xdr:rowOff>0</xdr:rowOff>
    </xdr:from>
    <xdr:to>
      <xdr:col>5</xdr:col>
      <xdr:colOff>104775</xdr:colOff>
      <xdr:row>64</xdr:row>
      <xdr:rowOff>104775</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447675</xdr:colOff>
      <xdr:row>3</xdr:row>
      <xdr:rowOff>66675</xdr:rowOff>
    </xdr:from>
    <xdr:ext cx="2080057" cy="239809"/>
    <xdr:sp macro="" textlink="">
      <xdr:nvSpPr>
        <xdr:cNvPr id="9" name="8 CuadroTexto"/>
        <xdr:cNvSpPr txBox="1"/>
      </xdr:nvSpPr>
      <xdr:spPr>
        <a:xfrm>
          <a:off x="10658475" y="581025"/>
          <a:ext cx="2080057"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TRIMESTRE: </a:t>
          </a:r>
          <a:r>
            <a:rPr lang="es-MX" sz="1000" b="1" i="0" baseline="0">
              <a:solidFill>
                <a:schemeClr val="tx1"/>
              </a:solidFill>
              <a:effectLst/>
              <a:latin typeface="Arial" pitchFamily="34" charset="0"/>
              <a:ea typeface="+mn-ea"/>
              <a:cs typeface="Arial" pitchFamily="34" charset="0"/>
            </a:rPr>
            <a:t>CUARTO </a:t>
          </a:r>
          <a:r>
            <a:rPr lang="es-MX" sz="1000" b="1">
              <a:latin typeface="Arial" pitchFamily="34" charset="0"/>
              <a:cs typeface="Arial" pitchFamily="34" charset="0"/>
            </a:rPr>
            <a:t>DE 2015</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Claudia\Escritorio\Adm&#243;n_2009-2015\NEP-Nueva%20Estructura%20Program&#225;tica%202011\POA_2015\ISC_ETCA_2015_1er_Trim_Proyect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CA-I-01"/>
      <sheetName val="CPCA-I-01-A (EDO RESULTADOS)"/>
      <sheetName val="CPCA-I-01-B"/>
      <sheetName val="CPCA-I-02"/>
      <sheetName val="CPCA-I-03"/>
      <sheetName val="CPCA-I-04"/>
      <sheetName val="CPCA-I-05 Notas"/>
      <sheetName val="CPCA-I-06"/>
      <sheetName val="CPCA-I-07"/>
      <sheetName val="CPCA-II-08"/>
      <sheetName val="CPCA-II-08-A...CONCIL. INGRESOS"/>
      <sheetName val="CPCA-II-09"/>
      <sheetName val="CPCA-II-09-A."/>
      <sheetName val="CPCA-II-09-B"/>
      <sheetName val="CPCA-II-09-C"/>
      <sheetName val="CPCA-II-09-D.CONCIL. EGRESOS"/>
      <sheetName val="CPCA-II-10"/>
      <sheetName val="CPCA-II-11"/>
      <sheetName val="CPCA-II-12"/>
      <sheetName val="CPCA-III-13"/>
      <sheetName val="CPCA-III-14"/>
      <sheetName val="CPCA-IV-15"/>
      <sheetName val="CPCA-IV-16"/>
      <sheetName val="Lista "/>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93">
          <cell r="O93" t="str">
            <v>Cumplida</v>
          </cell>
          <cell r="P93">
            <v>0.01</v>
          </cell>
        </row>
        <row r="94">
          <cell r="O94" t="str">
            <v>En proceso</v>
          </cell>
          <cell r="P94">
            <v>1</v>
          </cell>
        </row>
      </sheetData>
      <sheetData sheetId="20"/>
      <sheetData sheetId="21"/>
      <sheetData sheetId="22"/>
      <sheetData sheetId="23"/>
      <sheetData sheetId="2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workbookViewId="0">
      <selection activeCell="O103" sqref="O103"/>
    </sheetView>
  </sheetViews>
  <sheetFormatPr baseColWidth="10" defaultRowHeight="12.75" x14ac:dyDescent="0.25"/>
  <cols>
    <col min="1" max="2" width="9.140625" style="4" customWidth="1"/>
    <col min="3" max="3" width="12.28515625" style="4" customWidth="1"/>
    <col min="4" max="7" width="9.42578125" style="4" customWidth="1"/>
    <col min="8" max="9" width="11.42578125" style="4"/>
    <col min="10" max="11" width="13.42578125" style="4" bestFit="1" customWidth="1"/>
    <col min="12" max="12" width="12.7109375" style="4" customWidth="1"/>
    <col min="13" max="13" width="13.42578125" style="4" bestFit="1" customWidth="1"/>
    <col min="14" max="14" width="11.7109375" style="4" bestFit="1" customWidth="1"/>
    <col min="15" max="16" width="13.42578125" style="4" bestFit="1" customWidth="1"/>
    <col min="17" max="17" width="11.7109375" style="4" bestFit="1" customWidth="1"/>
    <col min="18" max="16384" width="11.42578125" style="4"/>
  </cols>
  <sheetData>
    <row r="1" spans="1:17" x14ac:dyDescent="0.25">
      <c r="A1" s="1"/>
      <c r="B1" s="2"/>
      <c r="C1" s="2"/>
      <c r="D1" s="2"/>
      <c r="E1" s="2"/>
      <c r="F1" s="2"/>
      <c r="G1" s="2"/>
      <c r="H1" s="2"/>
      <c r="I1" s="2"/>
      <c r="J1" s="2"/>
      <c r="K1" s="2"/>
      <c r="L1" s="2"/>
      <c r="M1" s="2"/>
      <c r="N1" s="2"/>
      <c r="O1" s="2"/>
      <c r="P1" s="2"/>
      <c r="Q1" s="3"/>
    </row>
    <row r="2" spans="1:17" x14ac:dyDescent="0.25">
      <c r="A2" s="5"/>
      <c r="B2" s="6"/>
      <c r="C2" s="6"/>
      <c r="D2" s="6"/>
      <c r="E2" s="6"/>
      <c r="F2" s="6"/>
      <c r="G2" s="6"/>
      <c r="H2" s="6"/>
      <c r="I2" s="6"/>
      <c r="J2" s="6"/>
      <c r="K2" s="6"/>
      <c r="L2" s="6"/>
      <c r="M2" s="6"/>
      <c r="N2" s="6"/>
      <c r="O2" s="6"/>
      <c r="P2" s="6"/>
      <c r="Q2" s="7"/>
    </row>
    <row r="3" spans="1:17" ht="15" customHeight="1" x14ac:dyDescent="0.25">
      <c r="A3" s="5"/>
      <c r="B3" s="6"/>
      <c r="C3" s="6"/>
      <c r="D3" s="6"/>
      <c r="E3" s="6"/>
      <c r="F3" s="6"/>
      <c r="G3" s="6"/>
      <c r="H3" s="6"/>
      <c r="I3" s="6"/>
      <c r="J3" s="6"/>
      <c r="K3" s="6"/>
      <c r="L3" s="6"/>
      <c r="M3" s="6"/>
      <c r="N3" s="6"/>
      <c r="O3" s="6"/>
      <c r="P3" s="6"/>
      <c r="Q3" s="7"/>
    </row>
    <row r="4" spans="1:17" ht="27.75" customHeight="1" x14ac:dyDescent="0.25">
      <c r="A4" s="303" t="s">
        <v>0</v>
      </c>
      <c r="B4" s="304"/>
      <c r="C4" s="304"/>
      <c r="D4" s="304"/>
      <c r="E4" s="304"/>
      <c r="F4" s="304"/>
      <c r="G4" s="304"/>
      <c r="H4" s="304"/>
      <c r="I4" s="304"/>
      <c r="J4" s="304"/>
      <c r="K4" s="304"/>
      <c r="L4" s="304"/>
      <c r="M4" s="304"/>
      <c r="N4" s="304"/>
      <c r="O4" s="304"/>
      <c r="P4" s="304"/>
      <c r="Q4" s="305"/>
    </row>
    <row r="5" spans="1:17" x14ac:dyDescent="0.25">
      <c r="A5" s="2"/>
      <c r="B5" s="2"/>
      <c r="C5" s="2"/>
      <c r="D5" s="6"/>
      <c r="E5" s="6"/>
      <c r="F5" s="6"/>
      <c r="G5" s="6"/>
      <c r="H5" s="6"/>
      <c r="I5" s="6"/>
      <c r="J5" s="6"/>
      <c r="K5" s="6"/>
      <c r="L5" s="6"/>
      <c r="M5" s="6"/>
      <c r="N5" s="6"/>
      <c r="O5" s="6"/>
      <c r="P5" s="6"/>
    </row>
    <row r="6" spans="1:17" ht="23.25" customHeight="1" x14ac:dyDescent="0.25">
      <c r="A6" s="291" t="s">
        <v>1</v>
      </c>
      <c r="B6" s="291"/>
      <c r="C6" s="306"/>
      <c r="D6" s="8" t="s">
        <v>2</v>
      </c>
      <c r="E6" s="9"/>
      <c r="F6" s="9"/>
      <c r="G6" s="9"/>
      <c r="H6" s="9"/>
      <c r="I6" s="9"/>
      <c r="J6" s="9"/>
      <c r="K6" s="207"/>
      <c r="L6" s="11"/>
      <c r="M6" s="11"/>
      <c r="N6" s="11"/>
      <c r="O6" s="307"/>
      <c r="P6" s="307"/>
      <c r="Q6" s="308"/>
    </row>
    <row r="7" spans="1:17" x14ac:dyDescent="0.25">
      <c r="A7" s="6"/>
      <c r="B7" s="6"/>
      <c r="C7" s="6"/>
      <c r="D7" s="12"/>
      <c r="E7" s="13"/>
      <c r="F7" s="13"/>
      <c r="G7" s="13"/>
      <c r="H7" s="13"/>
      <c r="I7" s="13"/>
      <c r="J7" s="13"/>
      <c r="K7" s="13"/>
      <c r="L7" s="13"/>
      <c r="M7" s="13"/>
      <c r="N7" s="13"/>
      <c r="O7" s="6"/>
      <c r="P7" s="6"/>
    </row>
    <row r="8" spans="1:17" ht="26.25" customHeight="1" x14ac:dyDescent="0.25">
      <c r="A8" s="291" t="s">
        <v>3</v>
      </c>
      <c r="B8" s="291"/>
      <c r="C8" s="306"/>
      <c r="D8" s="300" t="s">
        <v>4</v>
      </c>
      <c r="E8" s="301"/>
      <c r="F8" s="301"/>
      <c r="G8" s="301"/>
      <c r="H8" s="301"/>
      <c r="I8" s="301"/>
      <c r="J8" s="302"/>
      <c r="K8" s="14"/>
      <c r="L8" s="309" t="s">
        <v>5</v>
      </c>
      <c r="M8" s="309"/>
      <c r="N8" s="309"/>
      <c r="O8" s="295" t="s">
        <v>255</v>
      </c>
      <c r="P8" s="296"/>
      <c r="Q8" s="297"/>
    </row>
    <row r="9" spans="1:17" x14ac:dyDescent="0.25">
      <c r="A9" s="6"/>
      <c r="B9" s="6"/>
      <c r="C9" s="16"/>
      <c r="D9" s="16"/>
      <c r="E9" s="6"/>
      <c r="F9" s="6"/>
      <c r="G9" s="6"/>
      <c r="H9" s="6"/>
      <c r="I9" s="6"/>
      <c r="J9" s="6"/>
      <c r="K9" s="6"/>
      <c r="L9" s="6"/>
      <c r="M9" s="6"/>
      <c r="N9" s="6"/>
      <c r="O9" s="6"/>
      <c r="P9" s="6"/>
    </row>
    <row r="10" spans="1:17" x14ac:dyDescent="0.25">
      <c r="A10" s="298" t="s">
        <v>6</v>
      </c>
      <c r="B10" s="298"/>
      <c r="C10" s="298"/>
      <c r="D10" s="310" t="s">
        <v>7</v>
      </c>
      <c r="E10" s="311"/>
      <c r="F10" s="311"/>
      <c r="G10" s="311"/>
      <c r="H10" s="311"/>
      <c r="I10" s="311"/>
      <c r="J10" s="312"/>
      <c r="K10" s="16"/>
      <c r="L10" s="313" t="s">
        <v>8</v>
      </c>
      <c r="M10" s="314"/>
      <c r="N10" s="310" t="s">
        <v>9</v>
      </c>
      <c r="O10" s="311"/>
      <c r="P10" s="311"/>
      <c r="Q10" s="312"/>
    </row>
    <row r="11" spans="1:17" x14ac:dyDescent="0.25">
      <c r="A11" s="18"/>
      <c r="B11" s="18"/>
      <c r="C11" s="18"/>
      <c r="D11" s="16"/>
      <c r="E11" s="16"/>
      <c r="F11" s="16"/>
      <c r="G11" s="16"/>
      <c r="H11" s="16"/>
      <c r="I11" s="16"/>
      <c r="J11" s="16"/>
      <c r="K11" s="16"/>
      <c r="L11" s="6"/>
      <c r="M11" s="19"/>
      <c r="N11" s="19"/>
      <c r="O11" s="19"/>
      <c r="P11" s="20"/>
    </row>
    <row r="12" spans="1:17" ht="29.25" customHeight="1" x14ac:dyDescent="0.25">
      <c r="A12" s="291" t="s">
        <v>10</v>
      </c>
      <c r="B12" s="291"/>
      <c r="C12" s="315"/>
      <c r="D12" s="316" t="s">
        <v>11</v>
      </c>
      <c r="E12" s="317"/>
      <c r="F12" s="317"/>
      <c r="G12" s="317"/>
      <c r="H12" s="317"/>
      <c r="I12" s="317"/>
      <c r="J12" s="317"/>
      <c r="K12" s="317"/>
      <c r="L12" s="317"/>
      <c r="M12" s="317"/>
      <c r="N12" s="317"/>
      <c r="O12" s="317"/>
      <c r="P12" s="317"/>
      <c r="Q12" s="318"/>
    </row>
    <row r="13" spans="1:17" x14ac:dyDescent="0.25">
      <c r="A13" s="18"/>
      <c r="B13" s="18"/>
      <c r="C13" s="18"/>
      <c r="D13" s="12"/>
      <c r="E13" s="12"/>
      <c r="F13" s="12"/>
      <c r="G13" s="12"/>
      <c r="H13" s="12"/>
      <c r="I13" s="12"/>
      <c r="J13" s="12"/>
      <c r="K13" s="12"/>
      <c r="L13" s="12"/>
      <c r="M13" s="12"/>
      <c r="N13" s="12"/>
      <c r="O13" s="12"/>
      <c r="P13" s="12"/>
      <c r="Q13" s="12"/>
    </row>
    <row r="14" spans="1:17" ht="15" x14ac:dyDescent="0.25">
      <c r="A14" s="298" t="s">
        <v>12</v>
      </c>
      <c r="B14" s="319"/>
      <c r="C14" s="319"/>
      <c r="D14" s="310" t="s">
        <v>13</v>
      </c>
      <c r="E14" s="320"/>
      <c r="F14" s="320"/>
      <c r="G14" s="320"/>
      <c r="H14" s="320"/>
      <c r="I14" s="320"/>
      <c r="J14" s="320"/>
      <c r="K14" s="320"/>
      <c r="L14" s="320"/>
      <c r="M14" s="320"/>
      <c r="N14" s="320"/>
      <c r="O14" s="320"/>
      <c r="P14" s="320"/>
      <c r="Q14" s="321"/>
    </row>
    <row r="15" spans="1:17" x14ac:dyDescent="0.25">
      <c r="A15" s="18"/>
      <c r="B15" s="18"/>
      <c r="C15" s="18"/>
      <c r="D15" s="12"/>
      <c r="E15" s="12"/>
      <c r="F15" s="12"/>
      <c r="G15" s="12"/>
      <c r="H15" s="12"/>
      <c r="I15" s="12"/>
      <c r="J15" s="12"/>
      <c r="K15" s="12"/>
      <c r="L15" s="12"/>
      <c r="M15" s="12"/>
      <c r="N15" s="12"/>
      <c r="O15" s="12"/>
      <c r="P15" s="12"/>
      <c r="Q15" s="12"/>
    </row>
    <row r="16" spans="1:17" ht="12.75" customHeight="1" x14ac:dyDescent="0.25">
      <c r="A16" s="278" t="s">
        <v>14</v>
      </c>
      <c r="B16" s="279"/>
      <c r="C16" s="279"/>
      <c r="D16" s="284" t="s">
        <v>15</v>
      </c>
      <c r="E16" s="284"/>
      <c r="F16" s="284"/>
      <c r="G16" s="284"/>
      <c r="H16" s="284" t="s">
        <v>16</v>
      </c>
      <c r="I16" s="284"/>
      <c r="J16" s="285" t="s">
        <v>17</v>
      </c>
      <c r="K16" s="285"/>
      <c r="L16" s="285"/>
      <c r="M16" s="285"/>
      <c r="N16" s="285"/>
      <c r="O16" s="286" t="s">
        <v>18</v>
      </c>
      <c r="P16" s="287"/>
      <c r="Q16" s="288"/>
    </row>
    <row r="17" spans="1:17" ht="36" x14ac:dyDescent="0.25">
      <c r="A17" s="280"/>
      <c r="B17" s="281"/>
      <c r="C17" s="281"/>
      <c r="D17" s="284"/>
      <c r="E17" s="284"/>
      <c r="F17" s="284"/>
      <c r="G17" s="284"/>
      <c r="H17" s="284"/>
      <c r="I17" s="284"/>
      <c r="J17" s="136" t="s">
        <v>19</v>
      </c>
      <c r="K17" s="137" t="s">
        <v>20</v>
      </c>
      <c r="L17" s="137" t="s">
        <v>21</v>
      </c>
      <c r="M17" s="138" t="s">
        <v>22</v>
      </c>
      <c r="N17" s="138" t="s">
        <v>23</v>
      </c>
      <c r="O17" s="137" t="s">
        <v>21</v>
      </c>
      <c r="P17" s="138" t="s">
        <v>24</v>
      </c>
      <c r="Q17" s="138" t="s">
        <v>23</v>
      </c>
    </row>
    <row r="18" spans="1:17" x14ac:dyDescent="0.25">
      <c r="A18" s="282"/>
      <c r="B18" s="283"/>
      <c r="C18" s="283"/>
      <c r="D18" s="289"/>
      <c r="E18" s="290"/>
      <c r="F18" s="290"/>
      <c r="G18" s="290"/>
      <c r="H18" s="289">
        <v>52135377.439999998</v>
      </c>
      <c r="I18" s="290"/>
      <c r="J18" s="259"/>
      <c r="K18" s="259">
        <v>0</v>
      </c>
      <c r="L18" s="259">
        <v>0</v>
      </c>
      <c r="M18" s="260">
        <v>0</v>
      </c>
      <c r="N18" s="262">
        <v>0</v>
      </c>
      <c r="O18" s="260">
        <v>38795093.990000002</v>
      </c>
      <c r="P18" s="261">
        <v>18168225.699999999</v>
      </c>
      <c r="Q18" s="263">
        <f>P18/O18</f>
        <v>0.46831245478315175</v>
      </c>
    </row>
    <row r="19" spans="1:17" x14ac:dyDescent="0.25">
      <c r="A19" s="18"/>
      <c r="B19" s="18"/>
      <c r="C19" s="18"/>
      <c r="D19" s="16"/>
      <c r="E19" s="16"/>
      <c r="F19" s="16"/>
      <c r="G19" s="16"/>
      <c r="H19" s="16"/>
      <c r="I19" s="16"/>
      <c r="J19" s="272"/>
      <c r="K19" s="16"/>
      <c r="L19" s="16"/>
      <c r="M19" s="16"/>
      <c r="N19" s="16"/>
      <c r="O19" s="16"/>
      <c r="P19" s="16"/>
      <c r="Q19" s="16"/>
    </row>
    <row r="20" spans="1:17" x14ac:dyDescent="0.25">
      <c r="A20" s="298" t="s">
        <v>25</v>
      </c>
      <c r="B20" s="298"/>
      <c r="C20" s="298"/>
      <c r="D20" s="21"/>
      <c r="E20" s="6"/>
      <c r="F20" s="6"/>
      <c r="G20" s="6"/>
      <c r="H20" s="6"/>
      <c r="I20" s="6"/>
      <c r="J20" s="6"/>
      <c r="K20" s="6"/>
      <c r="L20" s="6"/>
      <c r="M20" s="6"/>
      <c r="N20" s="6"/>
      <c r="O20" s="6"/>
      <c r="P20" s="6"/>
    </row>
    <row r="21" spans="1:17" x14ac:dyDescent="0.25">
      <c r="A21" s="6"/>
      <c r="B21" s="6"/>
      <c r="C21" s="19"/>
      <c r="D21" s="19"/>
      <c r="E21" s="22"/>
      <c r="F21" s="22"/>
      <c r="G21" s="22"/>
      <c r="H21" s="22"/>
      <c r="I21" s="22"/>
      <c r="J21" s="22"/>
      <c r="K21" s="22"/>
      <c r="L21" s="22"/>
      <c r="M21" s="22"/>
      <c r="N21" s="22"/>
      <c r="O21" s="22"/>
      <c r="P21" s="22"/>
    </row>
    <row r="22" spans="1:17" ht="27.75" customHeight="1" x14ac:dyDescent="0.25">
      <c r="A22" s="291" t="s">
        <v>26</v>
      </c>
      <c r="B22" s="291"/>
      <c r="C22" s="292"/>
      <c r="D22" s="300" t="s">
        <v>27</v>
      </c>
      <c r="E22" s="301"/>
      <c r="F22" s="301"/>
      <c r="G22" s="301"/>
      <c r="H22" s="301"/>
      <c r="I22" s="301"/>
      <c r="J22" s="301"/>
      <c r="K22" s="301"/>
      <c r="L22" s="23"/>
      <c r="M22" s="23"/>
      <c r="N22" s="23"/>
      <c r="O22" s="24" t="s">
        <v>28</v>
      </c>
      <c r="P22" s="295" t="s">
        <v>117</v>
      </c>
      <c r="Q22" s="297"/>
    </row>
    <row r="23" spans="1:17" x14ac:dyDescent="0.25">
      <c r="A23" s="6"/>
      <c r="B23" s="6"/>
      <c r="C23" s="25"/>
      <c r="D23" s="25"/>
      <c r="E23" s="22"/>
      <c r="F23" s="22"/>
      <c r="G23" s="22"/>
      <c r="H23" s="22"/>
      <c r="I23" s="22"/>
      <c r="J23" s="22"/>
      <c r="K23" s="22"/>
      <c r="L23" s="22"/>
      <c r="M23" s="22"/>
      <c r="N23" s="22"/>
      <c r="O23" s="22"/>
      <c r="P23" s="22"/>
    </row>
    <row r="24" spans="1:17" x14ac:dyDescent="0.25">
      <c r="A24" s="298" t="s">
        <v>29</v>
      </c>
      <c r="B24" s="298"/>
      <c r="C24" s="299"/>
      <c r="D24" s="300" t="s">
        <v>30</v>
      </c>
      <c r="E24" s="301"/>
      <c r="F24" s="301"/>
      <c r="G24" s="301"/>
      <c r="H24" s="301"/>
      <c r="I24" s="301"/>
      <c r="J24" s="301"/>
      <c r="K24" s="301"/>
      <c r="L24" s="301"/>
      <c r="M24" s="301"/>
      <c r="N24" s="301"/>
      <c r="O24" s="301"/>
      <c r="P24" s="301"/>
      <c r="Q24" s="302"/>
    </row>
    <row r="25" spans="1:17" x14ac:dyDescent="0.25">
      <c r="A25" s="6"/>
      <c r="B25" s="6"/>
      <c r="C25" s="25"/>
      <c r="D25" s="25"/>
      <c r="E25" s="22"/>
      <c r="F25" s="22"/>
      <c r="G25" s="22"/>
      <c r="H25" s="22"/>
      <c r="I25" s="22"/>
      <c r="J25" s="22"/>
      <c r="K25" s="22"/>
      <c r="L25" s="22"/>
      <c r="M25" s="22"/>
      <c r="N25" s="22"/>
      <c r="O25" s="22"/>
      <c r="P25" s="22"/>
    </row>
    <row r="26" spans="1:17" ht="14.25" x14ac:dyDescent="0.25">
      <c r="A26" s="298" t="s">
        <v>31</v>
      </c>
      <c r="B26" s="298"/>
      <c r="C26" s="299"/>
      <c r="D26" s="300" t="s">
        <v>32</v>
      </c>
      <c r="E26" s="301"/>
      <c r="F26" s="301"/>
      <c r="G26" s="301"/>
      <c r="H26" s="301"/>
      <c r="I26" s="301"/>
      <c r="J26" s="301"/>
      <c r="K26" s="301"/>
      <c r="L26" s="301"/>
      <c r="M26" s="301"/>
      <c r="N26" s="301"/>
      <c r="O26" s="301"/>
      <c r="P26" s="301"/>
      <c r="Q26" s="302"/>
    </row>
    <row r="27" spans="1:17" x14ac:dyDescent="0.25">
      <c r="A27" s="6"/>
      <c r="B27" s="6"/>
      <c r="C27" s="25"/>
      <c r="D27" s="26"/>
      <c r="E27" s="22"/>
      <c r="F27" s="22"/>
      <c r="G27" s="22"/>
      <c r="H27" s="22"/>
      <c r="I27" s="22"/>
      <c r="J27" s="22"/>
      <c r="K27" s="22"/>
      <c r="L27" s="22"/>
      <c r="M27" s="22"/>
      <c r="N27" s="22"/>
      <c r="O27" s="22"/>
      <c r="P27" s="22"/>
    </row>
    <row r="28" spans="1:17" x14ac:dyDescent="0.25">
      <c r="A28" s="291" t="s">
        <v>33</v>
      </c>
      <c r="B28" s="291"/>
      <c r="C28" s="292"/>
      <c r="D28" s="300" t="s">
        <v>34</v>
      </c>
      <c r="E28" s="301"/>
      <c r="F28" s="301"/>
      <c r="G28" s="302"/>
      <c r="H28" s="6"/>
      <c r="I28" s="27" t="s">
        <v>35</v>
      </c>
      <c r="J28" s="27"/>
      <c r="K28" s="27"/>
      <c r="L28" s="27"/>
      <c r="M28" s="27"/>
      <c r="N28" s="27"/>
      <c r="O28" s="327" t="s">
        <v>194</v>
      </c>
      <c r="P28" s="328"/>
    </row>
    <row r="29" spans="1:17" x14ac:dyDescent="0.25">
      <c r="A29" s="6"/>
      <c r="B29" s="6"/>
      <c r="C29" s="18"/>
      <c r="D29" s="28"/>
      <c r="E29" s="6"/>
      <c r="F29" s="6"/>
      <c r="G29" s="6"/>
      <c r="H29" s="6"/>
      <c r="I29" s="6"/>
      <c r="J29" s="6"/>
      <c r="K29" s="6"/>
      <c r="L29" s="6"/>
      <c r="M29" s="6"/>
      <c r="N29" s="6"/>
      <c r="O29" s="6"/>
      <c r="P29" s="6"/>
    </row>
    <row r="30" spans="1:17" x14ac:dyDescent="0.25">
      <c r="A30" s="291" t="s">
        <v>37</v>
      </c>
      <c r="B30" s="291"/>
      <c r="C30" s="292"/>
      <c r="D30" s="293" t="s">
        <v>38</v>
      </c>
      <c r="E30" s="293"/>
      <c r="F30" s="293"/>
      <c r="G30" s="294"/>
      <c r="H30" s="6"/>
      <c r="I30" s="291" t="s">
        <v>39</v>
      </c>
      <c r="J30" s="291"/>
      <c r="K30" s="291"/>
      <c r="L30" s="291"/>
      <c r="M30" s="291"/>
      <c r="N30" s="295" t="s">
        <v>40</v>
      </c>
      <c r="O30" s="296"/>
      <c r="P30" s="297"/>
    </row>
    <row r="31" spans="1:17" x14ac:dyDescent="0.25">
      <c r="A31" s="29"/>
      <c r="B31" s="29"/>
      <c r="C31" s="29"/>
      <c r="D31" s="30"/>
      <c r="E31" s="29"/>
      <c r="F31" s="29"/>
      <c r="G31" s="29"/>
      <c r="H31" s="6"/>
      <c r="I31" s="29"/>
      <c r="J31" s="29"/>
      <c r="K31" s="29"/>
      <c r="L31" s="29"/>
      <c r="M31" s="29"/>
      <c r="N31" s="14"/>
      <c r="O31" s="14"/>
      <c r="P31" s="14"/>
    </row>
    <row r="32" spans="1:17" ht="15" x14ac:dyDescent="0.25">
      <c r="A32" s="6"/>
      <c r="B32" s="6"/>
      <c r="C32" s="31"/>
      <c r="D32" s="31"/>
      <c r="E32" s="6"/>
      <c r="F32" s="6"/>
      <c r="G32" s="6"/>
      <c r="H32" s="6"/>
      <c r="I32" s="6"/>
      <c r="J32" s="6"/>
      <c r="K32" s="6"/>
      <c r="L32" s="6"/>
      <c r="M32" s="6"/>
      <c r="N32" s="6"/>
      <c r="O32" s="6"/>
      <c r="P32" s="6"/>
    </row>
    <row r="33" spans="1:16" x14ac:dyDescent="0.25">
      <c r="A33" s="298" t="s">
        <v>41</v>
      </c>
      <c r="B33" s="298"/>
      <c r="C33" s="298"/>
      <c r="D33" s="335" t="s">
        <v>42</v>
      </c>
      <c r="E33" s="335"/>
      <c r="F33" s="335"/>
      <c r="G33" s="335"/>
      <c r="H33" s="102" t="s">
        <v>286</v>
      </c>
      <c r="I33" s="6"/>
      <c r="J33" s="6"/>
      <c r="K33" s="6"/>
      <c r="L33" s="6"/>
      <c r="M33" s="6"/>
      <c r="N33" s="6"/>
      <c r="O33" s="6"/>
      <c r="P33" s="6"/>
    </row>
    <row r="34" spans="1:16" x14ac:dyDescent="0.25">
      <c r="A34" s="33"/>
      <c r="B34" s="33"/>
      <c r="C34" s="33"/>
      <c r="D34" s="20"/>
      <c r="E34" s="20"/>
      <c r="F34" s="20"/>
      <c r="G34" s="20"/>
      <c r="H34" s="6"/>
      <c r="I34" s="6"/>
      <c r="J34" s="6"/>
      <c r="K34" s="6"/>
      <c r="L34" s="6"/>
      <c r="M34" s="6"/>
      <c r="N34" s="6"/>
      <c r="O34" s="6"/>
      <c r="P34" s="6"/>
    </row>
    <row r="35" spans="1:16" x14ac:dyDescent="0.25">
      <c r="A35" s="336" t="s">
        <v>43</v>
      </c>
      <c r="B35" s="337"/>
      <c r="C35" s="338"/>
      <c r="D35" s="345" t="s">
        <v>44</v>
      </c>
      <c r="E35" s="346"/>
      <c r="F35" s="347"/>
      <c r="G35" s="325" t="s">
        <v>45</v>
      </c>
      <c r="H35" s="331" t="s">
        <v>17</v>
      </c>
      <c r="I35" s="332"/>
      <c r="J35" s="333"/>
      <c r="K35" s="34"/>
      <c r="L35" s="331" t="s">
        <v>46</v>
      </c>
      <c r="M35" s="332"/>
      <c r="N35" s="333"/>
      <c r="O35" s="367" t="s">
        <v>47</v>
      </c>
      <c r="P35" s="322" t="s">
        <v>48</v>
      </c>
    </row>
    <row r="36" spans="1:16" x14ac:dyDescent="0.25">
      <c r="A36" s="339"/>
      <c r="B36" s="340"/>
      <c r="C36" s="341"/>
      <c r="D36" s="348"/>
      <c r="E36" s="349"/>
      <c r="F36" s="350"/>
      <c r="G36" s="354"/>
      <c r="H36" s="325" t="s">
        <v>19</v>
      </c>
      <c r="I36" s="322" t="s">
        <v>49</v>
      </c>
      <c r="J36" s="322" t="s">
        <v>50</v>
      </c>
      <c r="K36" s="35"/>
      <c r="L36" s="329" t="s">
        <v>19</v>
      </c>
      <c r="M36" s="322" t="s">
        <v>49</v>
      </c>
      <c r="N36" s="329" t="s">
        <v>50</v>
      </c>
      <c r="O36" s="368"/>
      <c r="P36" s="323"/>
    </row>
    <row r="37" spans="1:16" ht="16.5" customHeight="1" x14ac:dyDescent="0.25">
      <c r="A37" s="342"/>
      <c r="B37" s="343"/>
      <c r="C37" s="344"/>
      <c r="D37" s="351"/>
      <c r="E37" s="352"/>
      <c r="F37" s="353"/>
      <c r="G37" s="326"/>
      <c r="H37" s="326"/>
      <c r="I37" s="324"/>
      <c r="J37" s="324"/>
      <c r="K37" s="37"/>
      <c r="L37" s="330"/>
      <c r="M37" s="324"/>
      <c r="N37" s="330"/>
      <c r="O37" s="369"/>
      <c r="P37" s="324"/>
    </row>
    <row r="38" spans="1:16" ht="26.25" customHeight="1" x14ac:dyDescent="0.25">
      <c r="A38" s="355" t="s">
        <v>51</v>
      </c>
      <c r="B38" s="356"/>
      <c r="C38" s="357"/>
      <c r="D38" s="358" t="s">
        <v>52</v>
      </c>
      <c r="E38" s="359"/>
      <c r="F38" s="360"/>
      <c r="G38" s="39">
        <v>1</v>
      </c>
      <c r="H38" s="39">
        <v>1</v>
      </c>
      <c r="I38" s="39">
        <v>1</v>
      </c>
      <c r="J38" s="40">
        <v>0</v>
      </c>
      <c r="K38" s="39"/>
      <c r="L38" s="39">
        <v>1</v>
      </c>
      <c r="M38" s="39">
        <v>1</v>
      </c>
      <c r="N38" s="40">
        <v>0</v>
      </c>
      <c r="O38" s="40">
        <v>0</v>
      </c>
      <c r="P38" s="269"/>
    </row>
    <row r="39" spans="1:16" ht="24" x14ac:dyDescent="0.2">
      <c r="A39" s="361" t="s">
        <v>53</v>
      </c>
      <c r="B39" s="362"/>
      <c r="C39" s="363"/>
      <c r="D39" s="41"/>
      <c r="E39" s="41" t="s">
        <v>52</v>
      </c>
      <c r="F39" s="42"/>
      <c r="G39" s="39">
        <v>1</v>
      </c>
      <c r="H39" s="39">
        <v>1</v>
      </c>
      <c r="I39" s="39">
        <v>1</v>
      </c>
      <c r="J39" s="40">
        <v>0</v>
      </c>
      <c r="K39" s="43"/>
      <c r="L39" s="39">
        <v>1</v>
      </c>
      <c r="M39" s="39">
        <v>1</v>
      </c>
      <c r="N39" s="40">
        <v>0</v>
      </c>
      <c r="O39" s="40">
        <v>0</v>
      </c>
      <c r="P39" s="242"/>
    </row>
    <row r="40" spans="1:16" s="45" customFormat="1" x14ac:dyDescent="0.2">
      <c r="A40" s="361"/>
      <c r="B40" s="362"/>
      <c r="C40" s="363"/>
      <c r="D40" s="41"/>
      <c r="E40" s="41"/>
      <c r="F40" s="42"/>
      <c r="G40" s="43"/>
      <c r="H40" s="43"/>
      <c r="I40" s="43"/>
      <c r="J40" s="43"/>
      <c r="K40" s="43"/>
      <c r="L40" s="43"/>
      <c r="M40" s="43"/>
      <c r="N40" s="43"/>
      <c r="O40" s="43"/>
      <c r="P40" s="43"/>
    </row>
    <row r="41" spans="1:16" x14ac:dyDescent="0.25">
      <c r="C41" s="46"/>
      <c r="D41" s="46"/>
      <c r="E41" s="47"/>
      <c r="F41" s="47"/>
      <c r="G41" s="47"/>
    </row>
    <row r="42" spans="1:16" x14ac:dyDescent="0.25">
      <c r="C42" s="364" t="s">
        <v>54</v>
      </c>
      <c r="D42" s="365"/>
      <c r="E42" s="365"/>
      <c r="F42" s="365"/>
      <c r="G42" s="365"/>
      <c r="H42" s="365"/>
      <c r="I42" s="365"/>
      <c r="J42" s="365"/>
      <c r="K42" s="365"/>
      <c r="L42" s="365"/>
      <c r="M42" s="365"/>
      <c r="N42" s="365"/>
      <c r="O42" s="366"/>
    </row>
    <row r="43" spans="1:16" x14ac:dyDescent="0.25">
      <c r="C43" s="48" t="s">
        <v>55</v>
      </c>
      <c r="D43" s="334" t="s">
        <v>56</v>
      </c>
      <c r="E43" s="334"/>
      <c r="F43" s="334"/>
      <c r="G43" s="48">
        <v>2009</v>
      </c>
      <c r="H43" s="49">
        <v>2010</v>
      </c>
      <c r="I43" s="49">
        <v>2011</v>
      </c>
      <c r="J43" s="49">
        <v>2012</v>
      </c>
      <c r="K43" s="49"/>
      <c r="L43" s="49">
        <v>2013</v>
      </c>
      <c r="M43" s="49">
        <v>2014</v>
      </c>
      <c r="N43" s="48" t="s">
        <v>57</v>
      </c>
      <c r="O43" s="49" t="s">
        <v>48</v>
      </c>
    </row>
    <row r="44" spans="1:16" ht="27.75" customHeight="1" x14ac:dyDescent="0.25">
      <c r="C44" s="50" t="s">
        <v>51</v>
      </c>
      <c r="D44" s="358" t="s">
        <v>52</v>
      </c>
      <c r="E44" s="359"/>
      <c r="F44" s="360"/>
      <c r="G44" s="173">
        <v>0</v>
      </c>
      <c r="H44" s="173">
        <v>0</v>
      </c>
      <c r="I44" s="173">
        <v>0</v>
      </c>
      <c r="J44" s="173">
        <v>0</v>
      </c>
      <c r="K44" s="174"/>
      <c r="L44" s="173">
        <v>0</v>
      </c>
      <c r="M44" s="173">
        <v>0</v>
      </c>
      <c r="N44" s="174">
        <v>1</v>
      </c>
      <c r="O44" s="243"/>
    </row>
    <row r="45" spans="1:16" ht="25.5" x14ac:dyDescent="0.25">
      <c r="C45" s="50" t="s">
        <v>53</v>
      </c>
      <c r="D45" s="358" t="s">
        <v>52</v>
      </c>
      <c r="E45" s="359"/>
      <c r="F45" s="360"/>
      <c r="G45" s="173">
        <v>0</v>
      </c>
      <c r="H45" s="173">
        <v>0</v>
      </c>
      <c r="I45" s="173">
        <v>0</v>
      </c>
      <c r="J45" s="173">
        <v>0</v>
      </c>
      <c r="K45" s="174"/>
      <c r="L45" s="173">
        <v>0</v>
      </c>
      <c r="M45" s="173">
        <v>0</v>
      </c>
      <c r="N45" s="174">
        <v>1</v>
      </c>
      <c r="O45" s="243"/>
    </row>
    <row r="46" spans="1:16" x14ac:dyDescent="0.25">
      <c r="C46" s="50"/>
      <c r="D46" s="364"/>
      <c r="E46" s="365"/>
      <c r="F46" s="366"/>
      <c r="G46" s="54"/>
      <c r="H46" s="54"/>
      <c r="I46" s="54"/>
      <c r="J46" s="54"/>
      <c r="K46" s="54"/>
      <c r="L46" s="54"/>
      <c r="M46" s="54"/>
      <c r="N46" s="52"/>
      <c r="O46" s="52"/>
    </row>
    <row r="47" spans="1:16" x14ac:dyDescent="0.25">
      <c r="C47" s="29"/>
      <c r="D47" s="14"/>
      <c r="E47" s="14"/>
      <c r="F47" s="14"/>
      <c r="G47" s="55"/>
      <c r="H47" s="6"/>
      <c r="I47" s="6"/>
      <c r="J47" s="6"/>
      <c r="K47" s="6"/>
      <c r="L47" s="6"/>
      <c r="M47" s="6"/>
      <c r="N47" s="6"/>
      <c r="O47" s="6"/>
    </row>
    <row r="48" spans="1:16" x14ac:dyDescent="0.25">
      <c r="C48" s="291" t="s">
        <v>58</v>
      </c>
      <c r="D48" s="291"/>
      <c r="E48" s="291"/>
      <c r="F48" s="291"/>
      <c r="G48" s="291"/>
      <c r="H48" s="291"/>
      <c r="I48" s="291"/>
      <c r="J48" s="291"/>
      <c r="K48" s="291"/>
      <c r="L48" s="291"/>
      <c r="M48" s="291"/>
      <c r="N48" s="291"/>
      <c r="O48" s="291"/>
    </row>
    <row r="49" spans="1:16" ht="72.75" customHeight="1" x14ac:dyDescent="0.25">
      <c r="C49" s="377" t="s">
        <v>284</v>
      </c>
      <c r="D49" s="377"/>
      <c r="E49" s="377"/>
      <c r="F49" s="377"/>
      <c r="G49" s="377"/>
      <c r="H49" s="377"/>
      <c r="I49" s="377"/>
      <c r="J49" s="377"/>
      <c r="K49" s="377"/>
      <c r="L49" s="377"/>
      <c r="M49" s="377"/>
      <c r="N49" s="377"/>
      <c r="O49" s="377"/>
    </row>
    <row r="50" spans="1:16" x14ac:dyDescent="0.25">
      <c r="C50" s="371" t="s">
        <v>59</v>
      </c>
      <c r="D50" s="371"/>
      <c r="E50" s="371"/>
      <c r="F50" s="371"/>
      <c r="G50" s="371"/>
    </row>
    <row r="51" spans="1:16" x14ac:dyDescent="0.25">
      <c r="C51" s="372" t="s">
        <v>60</v>
      </c>
      <c r="D51" s="372"/>
      <c r="E51" s="372"/>
      <c r="F51" s="372"/>
      <c r="G51" s="372"/>
      <c r="H51" s="372"/>
      <c r="I51" s="372"/>
      <c r="J51" s="372"/>
      <c r="K51" s="372"/>
      <c r="L51" s="372"/>
      <c r="M51" s="372"/>
      <c r="N51" s="372"/>
      <c r="O51" s="372"/>
      <c r="P51" s="372"/>
    </row>
    <row r="52" spans="1:16" x14ac:dyDescent="0.25">
      <c r="C52" s="372" t="s">
        <v>61</v>
      </c>
      <c r="D52" s="372"/>
      <c r="E52" s="372"/>
      <c r="F52" s="372"/>
      <c r="G52" s="372"/>
      <c r="H52" s="372"/>
      <c r="I52" s="372"/>
      <c r="J52" s="372"/>
      <c r="K52" s="372"/>
      <c r="L52" s="372"/>
      <c r="M52" s="372"/>
      <c r="N52" s="372"/>
      <c r="O52" s="372"/>
      <c r="P52" s="372"/>
    </row>
    <row r="53" spans="1:16" x14ac:dyDescent="0.25">
      <c r="C53" s="372" t="s">
        <v>62</v>
      </c>
      <c r="D53" s="372"/>
      <c r="E53" s="372"/>
      <c r="F53" s="372"/>
      <c r="G53" s="372"/>
      <c r="H53" s="372"/>
      <c r="I53" s="372"/>
      <c r="J53" s="372"/>
      <c r="K53" s="372"/>
      <c r="L53" s="372"/>
      <c r="M53" s="372"/>
      <c r="N53" s="372"/>
      <c r="O53" s="372"/>
      <c r="P53" s="372"/>
    </row>
    <row r="55" spans="1:16" x14ac:dyDescent="0.25">
      <c r="A55" s="373" t="s">
        <v>63</v>
      </c>
      <c r="B55" s="373"/>
      <c r="C55" s="373"/>
      <c r="D55" s="373"/>
      <c r="E55" s="373"/>
      <c r="F55" s="373"/>
      <c r="G55" s="373"/>
      <c r="H55" s="373"/>
      <c r="I55" s="373"/>
      <c r="J55" s="373"/>
      <c r="K55" s="373"/>
      <c r="L55" s="373"/>
      <c r="M55" s="373"/>
      <c r="N55" s="373"/>
      <c r="O55" s="373"/>
      <c r="P55" s="373"/>
    </row>
    <row r="57" spans="1:16" ht="15" x14ac:dyDescent="0.25">
      <c r="A57" s="58" t="s">
        <v>65</v>
      </c>
      <c r="F57" s="374" t="s">
        <v>64</v>
      </c>
      <c r="G57" s="375"/>
      <c r="H57" s="375"/>
      <c r="I57" s="375"/>
      <c r="J57" s="375"/>
      <c r="K57" s="375"/>
      <c r="L57" s="375"/>
    </row>
    <row r="58" spans="1:16" x14ac:dyDescent="0.25">
      <c r="A58" s="63" t="s">
        <v>66</v>
      </c>
    </row>
    <row r="59" spans="1:16" x14ac:dyDescent="0.25">
      <c r="A59" s="62"/>
    </row>
    <row r="60" spans="1:16" x14ac:dyDescent="0.25">
      <c r="A60" s="56"/>
    </row>
    <row r="61" spans="1:16" x14ac:dyDescent="0.25">
      <c r="A61" s="56"/>
    </row>
    <row r="62" spans="1:16" x14ac:dyDescent="0.25">
      <c r="A62" s="57"/>
    </row>
    <row r="63" spans="1:16" x14ac:dyDescent="0.25">
      <c r="A63" s="57"/>
    </row>
    <row r="72" spans="1:16" x14ac:dyDescent="0.25">
      <c r="I72" s="59"/>
      <c r="J72" s="60"/>
      <c r="K72" s="60"/>
      <c r="L72" s="376"/>
      <c r="M72" s="376"/>
    </row>
    <row r="73" spans="1:16" x14ac:dyDescent="0.25">
      <c r="I73" s="59"/>
      <c r="J73" s="60"/>
      <c r="K73" s="60"/>
    </row>
    <row r="74" spans="1:16" ht="19.5" customHeight="1" x14ac:dyDescent="0.25">
      <c r="A74" s="370" t="s">
        <v>67</v>
      </c>
      <c r="B74" s="370"/>
      <c r="C74" s="370"/>
    </row>
    <row r="75" spans="1:16" ht="59.25" customHeight="1" x14ac:dyDescent="0.25">
      <c r="A75" s="275" t="s">
        <v>321</v>
      </c>
      <c r="B75" s="276"/>
      <c r="C75" s="276"/>
      <c r="D75" s="276"/>
      <c r="E75" s="276"/>
      <c r="F75" s="276"/>
      <c r="G75" s="276"/>
      <c r="H75" s="276"/>
      <c r="I75" s="276"/>
      <c r="J75" s="276"/>
      <c r="K75" s="276"/>
      <c r="L75" s="276"/>
      <c r="M75" s="276"/>
      <c r="N75" s="276"/>
      <c r="O75" s="276"/>
      <c r="P75" s="277"/>
    </row>
    <row r="76" spans="1:16" x14ac:dyDescent="0.25">
      <c r="A76" s="191"/>
      <c r="B76" s="191"/>
      <c r="C76" s="191"/>
      <c r="D76" s="191"/>
      <c r="E76" s="191"/>
      <c r="F76" s="191"/>
      <c r="G76" s="191"/>
      <c r="H76" s="191"/>
      <c r="I76" s="191"/>
      <c r="J76" s="191"/>
      <c r="K76" s="191"/>
      <c r="L76" s="191"/>
      <c r="M76" s="191"/>
      <c r="N76" s="191"/>
      <c r="O76" s="191"/>
      <c r="P76" s="191"/>
    </row>
    <row r="77" spans="1:16" ht="15.75" x14ac:dyDescent="0.25">
      <c r="A77" s="370" t="s">
        <v>68</v>
      </c>
      <c r="B77" s="370"/>
      <c r="C77" s="370"/>
    </row>
    <row r="78" spans="1:16" ht="46.5" customHeight="1" x14ac:dyDescent="0.25">
      <c r="A78" s="275" t="s">
        <v>329</v>
      </c>
      <c r="B78" s="276"/>
      <c r="C78" s="276"/>
      <c r="D78" s="276"/>
      <c r="E78" s="276"/>
      <c r="F78" s="276"/>
      <c r="G78" s="276"/>
      <c r="H78" s="276"/>
      <c r="I78" s="276"/>
      <c r="J78" s="276"/>
      <c r="K78" s="276"/>
      <c r="L78" s="276"/>
      <c r="M78" s="276"/>
      <c r="N78" s="276"/>
      <c r="O78" s="276"/>
      <c r="P78" s="277"/>
    </row>
    <row r="79" spans="1:16" x14ac:dyDescent="0.25">
      <c r="A79" s="258"/>
      <c r="B79" s="258"/>
      <c r="C79" s="258"/>
      <c r="D79" s="258"/>
      <c r="E79" s="258"/>
      <c r="F79" s="258"/>
      <c r="G79" s="258"/>
      <c r="H79" s="258"/>
      <c r="I79" s="258"/>
      <c r="J79" s="258"/>
      <c r="K79" s="258"/>
      <c r="L79" s="258"/>
      <c r="M79" s="258"/>
      <c r="N79" s="258"/>
      <c r="O79" s="258"/>
      <c r="P79" s="258"/>
    </row>
    <row r="80" spans="1:16" ht="15" customHeight="1" x14ac:dyDescent="0.25">
      <c r="A80" s="390" t="s">
        <v>69</v>
      </c>
      <c r="B80" s="391"/>
      <c r="C80" s="391"/>
      <c r="D80" s="391"/>
      <c r="E80" s="392"/>
      <c r="F80" s="390" t="s">
        <v>70</v>
      </c>
      <c r="G80" s="391"/>
      <c r="H80" s="392"/>
      <c r="I80" s="393" t="s">
        <v>287</v>
      </c>
      <c r="J80" s="394"/>
      <c r="K80" s="394"/>
      <c r="L80" s="395"/>
      <c r="M80" s="396" t="s">
        <v>258</v>
      </c>
      <c r="N80" s="396" t="s">
        <v>259</v>
      </c>
      <c r="O80" s="403" t="s">
        <v>75</v>
      </c>
      <c r="P80" s="378" t="s">
        <v>196</v>
      </c>
    </row>
    <row r="81" spans="1:16" x14ac:dyDescent="0.25">
      <c r="A81" s="380"/>
      <c r="B81" s="382"/>
      <c r="C81" s="382"/>
      <c r="D81" s="382"/>
      <c r="E81" s="381"/>
      <c r="F81" s="380"/>
      <c r="G81" s="382"/>
      <c r="H81" s="381"/>
      <c r="I81" s="380" t="s">
        <v>71</v>
      </c>
      <c r="J81" s="381"/>
      <c r="K81" s="380" t="s">
        <v>72</v>
      </c>
      <c r="L81" s="382"/>
      <c r="M81" s="397"/>
      <c r="N81" s="397"/>
      <c r="O81" s="404"/>
      <c r="P81" s="379"/>
    </row>
    <row r="82" spans="1:16" ht="30" customHeight="1" x14ac:dyDescent="0.25">
      <c r="A82" s="383" t="s">
        <v>181</v>
      </c>
      <c r="B82" s="383"/>
      <c r="C82" s="383"/>
      <c r="D82" s="383"/>
      <c r="E82" s="383"/>
      <c r="F82" s="384"/>
      <c r="G82" s="385"/>
      <c r="H82" s="386"/>
      <c r="I82" s="387"/>
      <c r="J82" s="387"/>
      <c r="K82" s="388"/>
      <c r="L82" s="389"/>
      <c r="M82" s="222"/>
      <c r="N82" s="222"/>
      <c r="O82" s="222"/>
      <c r="P82" s="223"/>
    </row>
    <row r="83" spans="1:16" ht="43.5" customHeight="1" x14ac:dyDescent="0.25">
      <c r="A83" s="398" t="s">
        <v>73</v>
      </c>
      <c r="B83" s="398"/>
      <c r="C83" s="398"/>
      <c r="D83" s="398"/>
      <c r="E83" s="398"/>
      <c r="F83" s="399" t="s">
        <v>74</v>
      </c>
      <c r="G83" s="400"/>
      <c r="H83" s="401"/>
      <c r="I83" s="402">
        <v>1</v>
      </c>
      <c r="J83" s="402"/>
      <c r="K83" s="399">
        <v>1</v>
      </c>
      <c r="L83" s="400"/>
      <c r="M83" s="224">
        <v>1</v>
      </c>
      <c r="N83" s="225">
        <v>1</v>
      </c>
      <c r="O83" s="226">
        <v>0</v>
      </c>
      <c r="P83" s="227">
        <v>0</v>
      </c>
    </row>
  </sheetData>
  <mergeCells count="91">
    <mergeCell ref="A83:E83"/>
    <mergeCell ref="F83:H83"/>
    <mergeCell ref="I83:J83"/>
    <mergeCell ref="K83:L83"/>
    <mergeCell ref="O80:O81"/>
    <mergeCell ref="P80:P81"/>
    <mergeCell ref="I81:J81"/>
    <mergeCell ref="K81:L81"/>
    <mergeCell ref="A82:E82"/>
    <mergeCell ref="F82:H82"/>
    <mergeCell ref="I82:J82"/>
    <mergeCell ref="K82:L82"/>
    <mergeCell ref="A80:E81"/>
    <mergeCell ref="F80:H81"/>
    <mergeCell ref="I80:L80"/>
    <mergeCell ref="M80:M81"/>
    <mergeCell ref="N80:N81"/>
    <mergeCell ref="A75:P75"/>
    <mergeCell ref="A77:C77"/>
    <mergeCell ref="A74:C74"/>
    <mergeCell ref="D44:F44"/>
    <mergeCell ref="D45:F45"/>
    <mergeCell ref="D46:F46"/>
    <mergeCell ref="C48:O48"/>
    <mergeCell ref="C50:G50"/>
    <mergeCell ref="C51:P51"/>
    <mergeCell ref="C52:P52"/>
    <mergeCell ref="C53:P53"/>
    <mergeCell ref="A55:P55"/>
    <mergeCell ref="F57:L57"/>
    <mergeCell ref="L72:M72"/>
    <mergeCell ref="C49:O49"/>
    <mergeCell ref="D43:F43"/>
    <mergeCell ref="A33:C33"/>
    <mergeCell ref="D33:G33"/>
    <mergeCell ref="A35:C37"/>
    <mergeCell ref="D35:F37"/>
    <mergeCell ref="G35:G37"/>
    <mergeCell ref="A38:C38"/>
    <mergeCell ref="D38:F38"/>
    <mergeCell ref="A39:C39"/>
    <mergeCell ref="A40:C40"/>
    <mergeCell ref="C42:O42"/>
    <mergeCell ref="L35:N35"/>
    <mergeCell ref="O35:O37"/>
    <mergeCell ref="A28:C28"/>
    <mergeCell ref="D28:G28"/>
    <mergeCell ref="P35:P37"/>
    <mergeCell ref="H36:H37"/>
    <mergeCell ref="I36:I37"/>
    <mergeCell ref="J36:J37"/>
    <mergeCell ref="O28:P28"/>
    <mergeCell ref="L36:L37"/>
    <mergeCell ref="M36:M37"/>
    <mergeCell ref="N36:N37"/>
    <mergeCell ref="H35:J35"/>
    <mergeCell ref="A14:C14"/>
    <mergeCell ref="D14:Q14"/>
    <mergeCell ref="A20:C20"/>
    <mergeCell ref="A22:C22"/>
    <mergeCell ref="D22:K22"/>
    <mergeCell ref="P22:Q22"/>
    <mergeCell ref="A10:C10"/>
    <mergeCell ref="D10:J10"/>
    <mergeCell ref="L10:M10"/>
    <mergeCell ref="N10:Q10"/>
    <mergeCell ref="A12:C12"/>
    <mergeCell ref="D12:Q12"/>
    <mergeCell ref="A4:Q4"/>
    <mergeCell ref="A6:C6"/>
    <mergeCell ref="O6:Q6"/>
    <mergeCell ref="A8:C8"/>
    <mergeCell ref="D8:J8"/>
    <mergeCell ref="L8:N8"/>
    <mergeCell ref="O8:Q8"/>
    <mergeCell ref="A78:P78"/>
    <mergeCell ref="A16:C18"/>
    <mergeCell ref="D16:G17"/>
    <mergeCell ref="H16:I17"/>
    <mergeCell ref="J16:N16"/>
    <mergeCell ref="O16:Q16"/>
    <mergeCell ref="D18:G18"/>
    <mergeCell ref="H18:I18"/>
    <mergeCell ref="A30:C30"/>
    <mergeCell ref="D30:G30"/>
    <mergeCell ref="I30:M30"/>
    <mergeCell ref="N30:P30"/>
    <mergeCell ref="A24:C24"/>
    <mergeCell ref="D24:Q24"/>
    <mergeCell ref="A26:C26"/>
    <mergeCell ref="D26:Q26"/>
  </mergeCells>
  <pageMargins left="1.0918110236220473" right="0.31496062992125984" top="0.74803149606299213" bottom="0.74803149606299213" header="0.31496062992125984" footer="0.31496062992125984"/>
  <pageSetup paperSize="9" scale="6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2"/>
  <sheetViews>
    <sheetView workbookViewId="0">
      <selection activeCell="P20" sqref="P20"/>
    </sheetView>
  </sheetViews>
  <sheetFormatPr baseColWidth="10" defaultRowHeight="12.75" x14ac:dyDescent="0.25"/>
  <cols>
    <col min="1" max="2" width="9.7109375" style="4" customWidth="1"/>
    <col min="3" max="3" width="12.28515625" style="4" customWidth="1"/>
    <col min="4" max="7" width="10.42578125" style="4" customWidth="1"/>
    <col min="8" max="9" width="11.42578125" style="4"/>
    <col min="10" max="12" width="13.42578125" style="4" bestFit="1" customWidth="1"/>
    <col min="13" max="13" width="12.42578125" style="4" bestFit="1" customWidth="1"/>
    <col min="14" max="14" width="11.5703125" style="4" bestFit="1" customWidth="1"/>
    <col min="15" max="16" width="13.42578125" style="4" bestFit="1" customWidth="1"/>
    <col min="17" max="17" width="11.5703125" style="4" bestFit="1" customWidth="1"/>
    <col min="18" max="19" width="0" style="4" hidden="1" customWidth="1"/>
    <col min="20" max="16384" width="11.42578125" style="4"/>
  </cols>
  <sheetData>
    <row r="1" spans="1:17" x14ac:dyDescent="0.25">
      <c r="A1" s="1"/>
      <c r="B1" s="2"/>
      <c r="C1" s="2"/>
      <c r="D1" s="2"/>
      <c r="E1" s="2"/>
      <c r="F1" s="2"/>
      <c r="G1" s="2"/>
      <c r="H1" s="2"/>
      <c r="I1" s="2"/>
      <c r="J1" s="2"/>
      <c r="K1" s="2"/>
      <c r="L1" s="2"/>
      <c r="M1" s="2"/>
      <c r="N1" s="2"/>
      <c r="O1" s="2"/>
      <c r="P1" s="2"/>
      <c r="Q1" s="3"/>
    </row>
    <row r="2" spans="1:17" x14ac:dyDescent="0.25">
      <c r="A2" s="5"/>
      <c r="B2" s="100"/>
      <c r="C2" s="100"/>
      <c r="D2" s="100"/>
      <c r="E2" s="100"/>
      <c r="F2" s="100"/>
      <c r="G2" s="100"/>
      <c r="H2" s="100"/>
      <c r="I2" s="100"/>
      <c r="J2" s="100"/>
      <c r="K2" s="100"/>
      <c r="L2" s="100"/>
      <c r="M2" s="100"/>
      <c r="N2" s="100"/>
      <c r="O2" s="100"/>
      <c r="P2" s="100"/>
      <c r="Q2" s="7"/>
    </row>
    <row r="3" spans="1:17" ht="15" customHeight="1" x14ac:dyDescent="0.25">
      <c r="A3" s="5"/>
      <c r="B3" s="100"/>
      <c r="C3" s="100"/>
      <c r="D3" s="100"/>
      <c r="E3" s="100"/>
      <c r="F3" s="100"/>
      <c r="G3" s="100"/>
      <c r="H3" s="100"/>
      <c r="I3" s="100"/>
      <c r="J3" s="100"/>
      <c r="K3" s="100"/>
      <c r="L3" s="100"/>
      <c r="M3" s="100"/>
      <c r="N3" s="100"/>
      <c r="O3" s="100"/>
      <c r="P3" s="100"/>
      <c r="Q3" s="7"/>
    </row>
    <row r="4" spans="1:17" ht="27.75" customHeight="1" x14ac:dyDescent="0.25">
      <c r="A4" s="431" t="s">
        <v>0</v>
      </c>
      <c r="B4" s="304"/>
      <c r="C4" s="304"/>
      <c r="D4" s="304"/>
      <c r="E4" s="304"/>
      <c r="F4" s="304"/>
      <c r="G4" s="304"/>
      <c r="H4" s="304"/>
      <c r="I4" s="304"/>
      <c r="J4" s="304"/>
      <c r="K4" s="304"/>
      <c r="L4" s="304"/>
      <c r="M4" s="304"/>
      <c r="N4" s="304"/>
      <c r="O4" s="304"/>
      <c r="P4" s="304"/>
      <c r="Q4" s="305"/>
    </row>
    <row r="5" spans="1:17" x14ac:dyDescent="0.25">
      <c r="A5" s="2"/>
      <c r="B5" s="2"/>
      <c r="C5" s="2"/>
      <c r="D5" s="100"/>
      <c r="E5" s="100"/>
      <c r="F5" s="100"/>
      <c r="G5" s="100"/>
      <c r="H5" s="100"/>
      <c r="I5" s="100"/>
      <c r="J5" s="100"/>
      <c r="K5" s="100"/>
      <c r="L5" s="100"/>
      <c r="M5" s="100"/>
      <c r="N5" s="100"/>
      <c r="O5" s="100"/>
      <c r="P5" s="100"/>
    </row>
    <row r="6" spans="1:17" x14ac:dyDescent="0.25">
      <c r="A6" s="298" t="s">
        <v>1</v>
      </c>
      <c r="B6" s="298"/>
      <c r="C6" s="299"/>
      <c r="D6" s="8" t="s">
        <v>2</v>
      </c>
      <c r="E6" s="9"/>
      <c r="F6" s="9"/>
      <c r="G6" s="9"/>
      <c r="H6" s="9"/>
      <c r="I6" s="9"/>
      <c r="J6" s="9"/>
      <c r="K6" s="207"/>
      <c r="L6" s="11"/>
      <c r="M6" s="11"/>
      <c r="N6" s="11"/>
      <c r="O6" s="307"/>
      <c r="P6" s="307"/>
      <c r="Q6" s="308"/>
    </row>
    <row r="7" spans="1:17" x14ac:dyDescent="0.25">
      <c r="A7" s="100"/>
      <c r="B7" s="100"/>
      <c r="C7" s="100"/>
      <c r="D7" s="12"/>
      <c r="E7" s="13"/>
      <c r="F7" s="13"/>
      <c r="G7" s="13"/>
      <c r="H7" s="13"/>
      <c r="I7" s="13"/>
      <c r="J7" s="13"/>
      <c r="K7" s="13"/>
      <c r="L7" s="13"/>
      <c r="M7" s="13"/>
      <c r="N7" s="13"/>
      <c r="O7" s="100"/>
      <c r="P7" s="100"/>
    </row>
    <row r="8" spans="1:17" ht="24.75" customHeight="1" x14ac:dyDescent="0.25">
      <c r="A8" s="291" t="s">
        <v>3</v>
      </c>
      <c r="B8" s="291"/>
      <c r="C8" s="292"/>
      <c r="D8" s="300" t="s">
        <v>257</v>
      </c>
      <c r="E8" s="301"/>
      <c r="F8" s="301"/>
      <c r="G8" s="301"/>
      <c r="H8" s="301"/>
      <c r="I8" s="301"/>
      <c r="J8" s="302"/>
      <c r="K8" s="99"/>
      <c r="L8" s="309" t="s">
        <v>5</v>
      </c>
      <c r="M8" s="309"/>
      <c r="N8" s="309"/>
      <c r="O8" s="295" t="s">
        <v>197</v>
      </c>
      <c r="P8" s="296"/>
      <c r="Q8" s="297"/>
    </row>
    <row r="9" spans="1:17" x14ac:dyDescent="0.25">
      <c r="A9" s="100"/>
      <c r="B9" s="100"/>
      <c r="C9" s="95"/>
      <c r="D9" s="95"/>
      <c r="E9" s="100"/>
      <c r="F9" s="100"/>
      <c r="G9" s="100"/>
      <c r="H9" s="100"/>
      <c r="I9" s="100"/>
      <c r="J9" s="100"/>
      <c r="K9" s="100"/>
      <c r="L9" s="100"/>
      <c r="M9" s="100"/>
      <c r="N9" s="100"/>
      <c r="O9" s="100"/>
      <c r="P9" s="100"/>
    </row>
    <row r="10" spans="1:17" ht="36.75" customHeight="1" x14ac:dyDescent="0.25">
      <c r="A10" s="298" t="s">
        <v>6</v>
      </c>
      <c r="B10" s="298"/>
      <c r="C10" s="298"/>
      <c r="D10" s="310" t="s">
        <v>7</v>
      </c>
      <c r="E10" s="311"/>
      <c r="F10" s="311"/>
      <c r="G10" s="311"/>
      <c r="H10" s="311"/>
      <c r="I10" s="311"/>
      <c r="J10" s="312"/>
      <c r="K10" s="95"/>
      <c r="L10" s="335" t="s">
        <v>8</v>
      </c>
      <c r="M10" s="314"/>
      <c r="N10" s="316" t="s">
        <v>198</v>
      </c>
      <c r="O10" s="317"/>
      <c r="P10" s="317"/>
      <c r="Q10" s="318"/>
    </row>
    <row r="11" spans="1:17" ht="9.75" customHeight="1" x14ac:dyDescent="0.25">
      <c r="A11" s="94"/>
      <c r="B11" s="94"/>
      <c r="C11" s="94"/>
      <c r="D11" s="95"/>
      <c r="E11" s="95"/>
      <c r="F11" s="95"/>
      <c r="G11" s="95"/>
      <c r="H11" s="95"/>
      <c r="I11" s="95"/>
      <c r="J11" s="95"/>
      <c r="K11" s="95"/>
      <c r="L11" s="100"/>
      <c r="M11" s="19"/>
      <c r="N11" s="19"/>
      <c r="O11" s="19"/>
      <c r="P11" s="90"/>
    </row>
    <row r="12" spans="1:17" ht="40.5" customHeight="1" x14ac:dyDescent="0.25">
      <c r="A12" s="291" t="s">
        <v>10</v>
      </c>
      <c r="B12" s="291"/>
      <c r="C12" s="315"/>
      <c r="D12" s="316" t="s">
        <v>199</v>
      </c>
      <c r="E12" s="317"/>
      <c r="F12" s="317"/>
      <c r="G12" s="317"/>
      <c r="H12" s="317"/>
      <c r="I12" s="317"/>
      <c r="J12" s="317"/>
      <c r="K12" s="317"/>
      <c r="L12" s="317"/>
      <c r="M12" s="317"/>
      <c r="N12" s="317"/>
      <c r="O12" s="317"/>
      <c r="P12" s="317"/>
      <c r="Q12" s="318"/>
    </row>
    <row r="13" spans="1:17" x14ac:dyDescent="0.25">
      <c r="A13" s="94"/>
      <c r="B13" s="94"/>
      <c r="C13" s="94"/>
      <c r="D13" s="12"/>
      <c r="E13" s="12"/>
      <c r="F13" s="12"/>
      <c r="G13" s="12"/>
      <c r="H13" s="12"/>
      <c r="I13" s="12"/>
      <c r="J13" s="12"/>
      <c r="K13" s="12"/>
      <c r="L13" s="12"/>
      <c r="M13" s="12"/>
      <c r="N13" s="12"/>
      <c r="O13" s="12"/>
      <c r="P13" s="12"/>
      <c r="Q13" s="12"/>
    </row>
    <row r="14" spans="1:17" ht="37.5" customHeight="1" x14ac:dyDescent="0.25">
      <c r="A14" s="298" t="s">
        <v>12</v>
      </c>
      <c r="B14" s="319"/>
      <c r="C14" s="319"/>
      <c r="D14" s="310" t="s">
        <v>281</v>
      </c>
      <c r="E14" s="320"/>
      <c r="F14" s="320"/>
      <c r="G14" s="320"/>
      <c r="H14" s="320"/>
      <c r="I14" s="320"/>
      <c r="J14" s="320"/>
      <c r="K14" s="320"/>
      <c r="L14" s="320"/>
      <c r="M14" s="320"/>
      <c r="N14" s="320"/>
      <c r="O14" s="320"/>
      <c r="P14" s="320"/>
      <c r="Q14" s="321"/>
    </row>
    <row r="15" spans="1:17" x14ac:dyDescent="0.25">
      <c r="A15" s="94"/>
      <c r="B15" s="94"/>
      <c r="C15" s="94"/>
      <c r="D15" s="12"/>
      <c r="E15" s="12"/>
      <c r="F15" s="12"/>
      <c r="G15" s="12"/>
      <c r="H15" s="12"/>
      <c r="I15" s="12"/>
      <c r="J15" s="12"/>
      <c r="K15" s="12"/>
      <c r="L15" s="12"/>
      <c r="M15" s="12"/>
      <c r="N15" s="12"/>
      <c r="O15" s="12"/>
      <c r="P15" s="12"/>
      <c r="Q15" s="12"/>
    </row>
    <row r="16" spans="1:17" x14ac:dyDescent="0.25">
      <c r="A16" s="278" t="s">
        <v>14</v>
      </c>
      <c r="B16" s="279"/>
      <c r="C16" s="279"/>
      <c r="D16" s="284" t="s">
        <v>15</v>
      </c>
      <c r="E16" s="284"/>
      <c r="F16" s="284"/>
      <c r="G16" s="284"/>
      <c r="H16" s="284" t="s">
        <v>16</v>
      </c>
      <c r="I16" s="284"/>
      <c r="J16" s="285" t="s">
        <v>17</v>
      </c>
      <c r="K16" s="285"/>
      <c r="L16" s="285"/>
      <c r="M16" s="285"/>
      <c r="N16" s="285"/>
      <c r="O16" s="286" t="s">
        <v>18</v>
      </c>
      <c r="P16" s="287"/>
      <c r="Q16" s="288"/>
    </row>
    <row r="17" spans="1:17" ht="36" x14ac:dyDescent="0.25">
      <c r="A17" s="280"/>
      <c r="B17" s="281"/>
      <c r="C17" s="281"/>
      <c r="D17" s="284"/>
      <c r="E17" s="284"/>
      <c r="F17" s="284"/>
      <c r="G17" s="284"/>
      <c r="H17" s="284"/>
      <c r="I17" s="284"/>
      <c r="J17" s="136" t="s">
        <v>19</v>
      </c>
      <c r="K17" s="137" t="s">
        <v>20</v>
      </c>
      <c r="L17" s="137" t="s">
        <v>21</v>
      </c>
      <c r="M17" s="138" t="s">
        <v>22</v>
      </c>
      <c r="N17" s="138" t="s">
        <v>23</v>
      </c>
      <c r="O17" s="137" t="s">
        <v>21</v>
      </c>
      <c r="P17" s="138" t="s">
        <v>24</v>
      </c>
      <c r="Q17" s="138" t="s">
        <v>23</v>
      </c>
    </row>
    <row r="18" spans="1:17" x14ac:dyDescent="0.25">
      <c r="A18" s="282"/>
      <c r="B18" s="283"/>
      <c r="C18" s="283"/>
      <c r="D18" s="433">
        <v>33749658.600000001</v>
      </c>
      <c r="E18" s="433"/>
      <c r="F18" s="433"/>
      <c r="G18" s="433"/>
      <c r="H18" s="433">
        <v>31614273.600000001</v>
      </c>
      <c r="I18" s="433"/>
      <c r="J18" s="237">
        <v>5922289.6699999999</v>
      </c>
      <c r="K18" s="237">
        <v>10244817.060000001</v>
      </c>
      <c r="L18" s="237">
        <v>10244817.060000001</v>
      </c>
      <c r="M18" s="238">
        <v>7357921.96</v>
      </c>
      <c r="N18" s="239">
        <f>M18/L18</f>
        <v>0.71820920929162979</v>
      </c>
      <c r="O18" s="238">
        <v>35143144.25</v>
      </c>
      <c r="P18" s="240">
        <v>31886076.25</v>
      </c>
      <c r="Q18" s="252">
        <f>P18/O18</f>
        <v>0.90731996042158347</v>
      </c>
    </row>
    <row r="19" spans="1:17" x14ac:dyDescent="0.25">
      <c r="A19" s="94"/>
      <c r="B19" s="94"/>
      <c r="C19" s="94"/>
      <c r="D19" s="95"/>
      <c r="E19" s="95"/>
      <c r="F19" s="95"/>
      <c r="G19" s="95"/>
      <c r="H19" s="95"/>
      <c r="I19" s="95"/>
      <c r="J19" s="95"/>
      <c r="K19" s="95"/>
      <c r="L19" s="95"/>
      <c r="M19" s="95"/>
      <c r="N19" s="95"/>
      <c r="O19" s="95"/>
      <c r="P19" s="95"/>
      <c r="Q19" s="95"/>
    </row>
    <row r="20" spans="1:17" x14ac:dyDescent="0.25">
      <c r="A20" s="298" t="s">
        <v>111</v>
      </c>
      <c r="B20" s="298"/>
      <c r="C20" s="298"/>
      <c r="D20" s="21"/>
      <c r="E20" s="100"/>
      <c r="F20" s="100"/>
      <c r="G20" s="100"/>
      <c r="H20" s="100"/>
      <c r="I20" s="100"/>
      <c r="J20" s="100"/>
      <c r="K20" s="100"/>
      <c r="L20" s="100"/>
      <c r="M20" s="100"/>
      <c r="N20" s="100"/>
      <c r="O20" s="100"/>
      <c r="P20" s="274"/>
    </row>
    <row r="21" spans="1:17" x14ac:dyDescent="0.25">
      <c r="A21" s="100"/>
      <c r="B21" s="100"/>
      <c r="C21" s="19"/>
      <c r="D21" s="19"/>
      <c r="E21" s="22"/>
      <c r="F21" s="22"/>
      <c r="G21" s="22"/>
      <c r="H21" s="22"/>
      <c r="I21" s="22"/>
      <c r="J21" s="22"/>
      <c r="K21" s="22"/>
      <c r="L21" s="22"/>
      <c r="M21" s="22"/>
      <c r="N21" s="22"/>
      <c r="O21" s="22"/>
      <c r="P21" s="22"/>
    </row>
    <row r="22" spans="1:17" ht="27.75" customHeight="1" x14ac:dyDescent="0.25">
      <c r="A22" s="291" t="s">
        <v>26</v>
      </c>
      <c r="B22" s="291"/>
      <c r="C22" s="292"/>
      <c r="D22" s="300" t="s">
        <v>201</v>
      </c>
      <c r="E22" s="301"/>
      <c r="F22" s="301"/>
      <c r="G22" s="301"/>
      <c r="H22" s="301"/>
      <c r="I22" s="301"/>
      <c r="J22" s="301"/>
      <c r="K22" s="301"/>
      <c r="L22" s="23"/>
      <c r="M22" s="23"/>
      <c r="N22" s="23"/>
      <c r="O22" s="24" t="s">
        <v>28</v>
      </c>
      <c r="P22" s="295" t="s">
        <v>117</v>
      </c>
      <c r="Q22" s="297"/>
    </row>
    <row r="23" spans="1:17" x14ac:dyDescent="0.25">
      <c r="A23" s="100"/>
      <c r="B23" s="100"/>
      <c r="C23" s="25"/>
      <c r="D23" s="25"/>
      <c r="E23" s="22"/>
      <c r="F23" s="22"/>
      <c r="G23" s="22"/>
      <c r="H23" s="22"/>
      <c r="I23" s="22"/>
      <c r="J23" s="22"/>
      <c r="K23" s="22"/>
      <c r="L23" s="22"/>
      <c r="M23" s="22"/>
      <c r="N23" s="22"/>
      <c r="O23" s="22"/>
      <c r="P23" s="22"/>
    </row>
    <row r="24" spans="1:17" ht="15.75" customHeight="1" x14ac:dyDescent="0.25">
      <c r="A24" s="298" t="s">
        <v>29</v>
      </c>
      <c r="B24" s="298"/>
      <c r="C24" s="299"/>
      <c r="D24" s="300" t="s">
        <v>204</v>
      </c>
      <c r="E24" s="301"/>
      <c r="F24" s="301"/>
      <c r="G24" s="301"/>
      <c r="H24" s="301"/>
      <c r="I24" s="301"/>
      <c r="J24" s="301"/>
      <c r="K24" s="301"/>
      <c r="L24" s="301"/>
      <c r="M24" s="301"/>
      <c r="N24" s="301"/>
      <c r="O24" s="301"/>
      <c r="P24" s="301"/>
      <c r="Q24" s="302"/>
    </row>
    <row r="25" spans="1:17" x14ac:dyDescent="0.25">
      <c r="A25" s="100"/>
      <c r="B25" s="100"/>
      <c r="C25" s="25"/>
      <c r="D25" s="25"/>
      <c r="E25" s="22"/>
      <c r="F25" s="22"/>
      <c r="G25" s="22"/>
      <c r="H25" s="22"/>
      <c r="I25" s="22"/>
      <c r="J25" s="22"/>
      <c r="K25" s="22"/>
      <c r="L25" s="22"/>
      <c r="M25" s="22"/>
      <c r="N25" s="22"/>
      <c r="O25" s="22"/>
      <c r="P25" s="22"/>
    </row>
    <row r="26" spans="1:17" ht="24.75" customHeight="1" x14ac:dyDescent="0.25">
      <c r="A26" s="298" t="s">
        <v>31</v>
      </c>
      <c r="B26" s="298"/>
      <c r="C26" s="299"/>
      <c r="D26" s="300" t="s">
        <v>203</v>
      </c>
      <c r="E26" s="301"/>
      <c r="F26" s="301"/>
      <c r="G26" s="301"/>
      <c r="H26" s="301"/>
      <c r="I26" s="301"/>
      <c r="J26" s="301"/>
      <c r="K26" s="301"/>
      <c r="L26" s="301"/>
      <c r="M26" s="301"/>
      <c r="N26" s="301"/>
      <c r="O26" s="301"/>
      <c r="P26" s="301"/>
      <c r="Q26" s="302"/>
    </row>
    <row r="27" spans="1:17" x14ac:dyDescent="0.25">
      <c r="A27" s="100"/>
      <c r="B27" s="100"/>
      <c r="C27" s="25"/>
      <c r="D27" s="26"/>
      <c r="E27" s="22"/>
      <c r="F27" s="22"/>
      <c r="G27" s="22"/>
      <c r="H27" s="22"/>
      <c r="I27" s="22"/>
      <c r="J27" s="22"/>
      <c r="K27" s="22"/>
      <c r="L27" s="22"/>
      <c r="M27" s="22"/>
      <c r="N27" s="22"/>
      <c r="O27" s="22"/>
      <c r="P27" s="22"/>
    </row>
    <row r="28" spans="1:17" x14ac:dyDescent="0.25">
      <c r="A28" s="291" t="s">
        <v>33</v>
      </c>
      <c r="B28" s="291"/>
      <c r="C28" s="292"/>
      <c r="D28" s="300" t="s">
        <v>34</v>
      </c>
      <c r="E28" s="301"/>
      <c r="F28" s="301"/>
      <c r="G28" s="302"/>
      <c r="H28" s="100"/>
      <c r="I28" s="27" t="s">
        <v>35</v>
      </c>
      <c r="J28" s="27"/>
      <c r="K28" s="27"/>
      <c r="L28" s="27"/>
      <c r="M28" s="27"/>
      <c r="N28" s="327" t="s">
        <v>194</v>
      </c>
      <c r="O28" s="578"/>
      <c r="P28" s="328"/>
    </row>
    <row r="29" spans="1:17" x14ac:dyDescent="0.25">
      <c r="A29" s="100"/>
      <c r="B29" s="100"/>
      <c r="C29" s="94"/>
      <c r="D29" s="28"/>
      <c r="E29" s="100"/>
      <c r="F29" s="100"/>
      <c r="G29" s="100"/>
      <c r="H29" s="100"/>
      <c r="I29" s="100"/>
      <c r="J29" s="100"/>
      <c r="K29" s="100"/>
      <c r="L29" s="100"/>
      <c r="M29" s="100"/>
      <c r="N29" s="100"/>
      <c r="O29" s="100"/>
      <c r="P29" s="100"/>
    </row>
    <row r="30" spans="1:17" ht="25.5" customHeight="1" x14ac:dyDescent="0.25">
      <c r="A30" s="291" t="s">
        <v>37</v>
      </c>
      <c r="B30" s="291"/>
      <c r="C30" s="292"/>
      <c r="D30" s="293" t="s">
        <v>191</v>
      </c>
      <c r="E30" s="293"/>
      <c r="F30" s="293"/>
      <c r="G30" s="294"/>
      <c r="H30" s="100"/>
      <c r="I30" s="291" t="s">
        <v>39</v>
      </c>
      <c r="J30" s="291"/>
      <c r="K30" s="291"/>
      <c r="L30" s="291"/>
      <c r="M30" s="291"/>
      <c r="N30" s="295" t="s">
        <v>82</v>
      </c>
      <c r="O30" s="296"/>
      <c r="P30" s="297"/>
    </row>
    <row r="31" spans="1:17" x14ac:dyDescent="0.25">
      <c r="A31" s="92"/>
      <c r="B31" s="92"/>
      <c r="C31" s="92"/>
      <c r="D31" s="30"/>
      <c r="E31" s="92"/>
      <c r="F31" s="92"/>
      <c r="G31" s="92"/>
      <c r="H31" s="100"/>
      <c r="I31" s="92"/>
      <c r="J31" s="92"/>
      <c r="K31" s="92"/>
      <c r="L31" s="92"/>
      <c r="M31" s="92"/>
      <c r="N31" s="99"/>
      <c r="O31" s="99"/>
      <c r="P31" s="99"/>
    </row>
    <row r="32" spans="1:17" ht="15" x14ac:dyDescent="0.25">
      <c r="A32" s="100"/>
      <c r="B32" s="100"/>
      <c r="C32" s="31"/>
      <c r="D32" s="31"/>
      <c r="E32" s="100"/>
      <c r="F32" s="100"/>
      <c r="G32" s="100"/>
      <c r="H32" s="100"/>
      <c r="I32" s="100"/>
      <c r="J32" s="100"/>
      <c r="K32" s="100"/>
      <c r="L32" s="100"/>
      <c r="M32" s="100"/>
      <c r="N32" s="100"/>
      <c r="O32" s="100"/>
      <c r="P32" s="100"/>
    </row>
    <row r="33" spans="1:16" x14ac:dyDescent="0.25">
      <c r="A33" s="298" t="s">
        <v>41</v>
      </c>
      <c r="B33" s="298"/>
      <c r="C33" s="298"/>
      <c r="D33" s="335" t="s">
        <v>42</v>
      </c>
      <c r="E33" s="335"/>
      <c r="F33" s="335"/>
      <c r="G33" s="335"/>
      <c r="H33" s="102" t="s">
        <v>286</v>
      </c>
      <c r="I33" s="100"/>
      <c r="J33" s="100"/>
      <c r="K33" s="100"/>
      <c r="L33" s="100"/>
      <c r="M33" s="100"/>
      <c r="N33" s="100"/>
      <c r="O33" s="100"/>
      <c r="P33" s="100"/>
    </row>
    <row r="34" spans="1:16" x14ac:dyDescent="0.25">
      <c r="A34" s="33"/>
      <c r="B34" s="33"/>
      <c r="C34" s="33"/>
      <c r="D34" s="90"/>
      <c r="E34" s="90"/>
      <c r="F34" s="90"/>
      <c r="G34" s="90"/>
      <c r="H34" s="100"/>
      <c r="I34" s="100"/>
      <c r="J34" s="100"/>
      <c r="K34" s="100"/>
      <c r="L34" s="100"/>
      <c r="M34" s="100"/>
      <c r="N34" s="100"/>
      <c r="O34" s="100"/>
      <c r="P34" s="100"/>
    </row>
    <row r="35" spans="1:16" x14ac:dyDescent="0.25">
      <c r="A35" s="336" t="s">
        <v>43</v>
      </c>
      <c r="B35" s="337"/>
      <c r="C35" s="338"/>
      <c r="D35" s="345" t="s">
        <v>44</v>
      </c>
      <c r="E35" s="346"/>
      <c r="F35" s="347"/>
      <c r="G35" s="325" t="s">
        <v>45</v>
      </c>
      <c r="H35" s="331" t="s">
        <v>17</v>
      </c>
      <c r="I35" s="332"/>
      <c r="J35" s="333"/>
      <c r="K35" s="96"/>
      <c r="L35" s="331" t="s">
        <v>46</v>
      </c>
      <c r="M35" s="332"/>
      <c r="N35" s="333"/>
      <c r="O35" s="367" t="s">
        <v>47</v>
      </c>
      <c r="P35" s="322" t="s">
        <v>48</v>
      </c>
    </row>
    <row r="36" spans="1:16" x14ac:dyDescent="0.25">
      <c r="A36" s="339"/>
      <c r="B36" s="340"/>
      <c r="C36" s="341"/>
      <c r="D36" s="348"/>
      <c r="E36" s="349"/>
      <c r="F36" s="350"/>
      <c r="G36" s="354"/>
      <c r="H36" s="325" t="s">
        <v>19</v>
      </c>
      <c r="I36" s="322" t="s">
        <v>49</v>
      </c>
      <c r="J36" s="322" t="s">
        <v>50</v>
      </c>
      <c r="K36" s="97"/>
      <c r="L36" s="329" t="s">
        <v>19</v>
      </c>
      <c r="M36" s="322" t="s">
        <v>49</v>
      </c>
      <c r="N36" s="329" t="s">
        <v>50</v>
      </c>
      <c r="O36" s="368"/>
      <c r="P36" s="323"/>
    </row>
    <row r="37" spans="1:16" ht="22.5" customHeight="1" x14ac:dyDescent="0.25">
      <c r="A37" s="342"/>
      <c r="B37" s="343"/>
      <c r="C37" s="344"/>
      <c r="D37" s="351"/>
      <c r="E37" s="352"/>
      <c r="F37" s="353"/>
      <c r="G37" s="326"/>
      <c r="H37" s="326"/>
      <c r="I37" s="324"/>
      <c r="J37" s="324"/>
      <c r="K37" s="98"/>
      <c r="L37" s="330"/>
      <c r="M37" s="324"/>
      <c r="N37" s="330"/>
      <c r="O37" s="369"/>
      <c r="P37" s="324"/>
    </row>
    <row r="38" spans="1:16" ht="18" customHeight="1" x14ac:dyDescent="0.2">
      <c r="A38" s="361" t="s">
        <v>202</v>
      </c>
      <c r="B38" s="362"/>
      <c r="C38" s="363"/>
      <c r="D38" s="358" t="s">
        <v>74</v>
      </c>
      <c r="E38" s="359"/>
      <c r="F38" s="360"/>
      <c r="G38" s="39">
        <v>52</v>
      </c>
      <c r="H38" s="39">
        <v>15</v>
      </c>
      <c r="I38" s="39">
        <v>16</v>
      </c>
      <c r="J38" s="40">
        <f>+(I38*1)/H38</f>
        <v>1.0666666666666667</v>
      </c>
      <c r="K38" s="43"/>
      <c r="L38" s="39">
        <f>15+12+10+15</f>
        <v>52</v>
      </c>
      <c r="M38" s="39">
        <f>12+11+3+16</f>
        <v>42</v>
      </c>
      <c r="N38" s="40">
        <f>+(M38*1)/L38</f>
        <v>0.80769230769230771</v>
      </c>
      <c r="O38" s="40">
        <f>+(M38*1)/G38</f>
        <v>0.80769230769230771</v>
      </c>
      <c r="P38" s="242"/>
    </row>
    <row r="39" spans="1:16" s="45" customFormat="1" x14ac:dyDescent="0.2">
      <c r="A39" s="361" t="s">
        <v>200</v>
      </c>
      <c r="B39" s="362"/>
      <c r="C39" s="363"/>
      <c r="D39" s="358" t="s">
        <v>74</v>
      </c>
      <c r="E39" s="359"/>
      <c r="F39" s="360"/>
      <c r="G39" s="39">
        <v>52</v>
      </c>
      <c r="H39" s="39">
        <v>15</v>
      </c>
      <c r="I39" s="39">
        <v>16</v>
      </c>
      <c r="J39" s="40">
        <f>+(I39*1)/H39</f>
        <v>1.0666666666666667</v>
      </c>
      <c r="K39" s="43"/>
      <c r="L39" s="39">
        <f>15+12+10+15</f>
        <v>52</v>
      </c>
      <c r="M39" s="39">
        <f>12+11+3+16</f>
        <v>42</v>
      </c>
      <c r="N39" s="40">
        <f>+(M39*1)/L39</f>
        <v>0.80769230769230771</v>
      </c>
      <c r="O39" s="40">
        <f>+(M39*1)/G39</f>
        <v>0.80769230769230771</v>
      </c>
      <c r="P39" s="242"/>
    </row>
    <row r="40" spans="1:16" x14ac:dyDescent="0.25">
      <c r="C40" s="46"/>
      <c r="D40" s="46"/>
      <c r="E40" s="47"/>
      <c r="F40" s="47"/>
      <c r="G40" s="47"/>
    </row>
    <row r="41" spans="1:16" ht="12.75" customHeight="1" x14ac:dyDescent="0.25">
      <c r="B41" s="334" t="s">
        <v>54</v>
      </c>
      <c r="C41" s="334"/>
      <c r="D41" s="334"/>
      <c r="E41" s="334"/>
      <c r="F41" s="334"/>
      <c r="G41" s="334"/>
      <c r="H41" s="334"/>
      <c r="I41" s="334"/>
      <c r="J41" s="334"/>
      <c r="K41" s="334"/>
      <c r="L41" s="334"/>
      <c r="M41" s="334"/>
      <c r="N41" s="334"/>
      <c r="O41" s="334"/>
    </row>
    <row r="42" spans="1:16" ht="15" customHeight="1" x14ac:dyDescent="0.25">
      <c r="B42" s="334" t="s">
        <v>55</v>
      </c>
      <c r="C42" s="334"/>
      <c r="D42" s="334"/>
      <c r="E42" s="334" t="s">
        <v>56</v>
      </c>
      <c r="F42" s="334"/>
      <c r="G42" s="214">
        <v>2009</v>
      </c>
      <c r="H42" s="49">
        <v>2010</v>
      </c>
      <c r="I42" s="49">
        <v>2011</v>
      </c>
      <c r="J42" s="49">
        <v>2012</v>
      </c>
      <c r="K42" s="49"/>
      <c r="L42" s="49">
        <v>2013</v>
      </c>
      <c r="M42" s="49">
        <v>2014</v>
      </c>
      <c r="N42" s="214" t="s">
        <v>57</v>
      </c>
      <c r="O42" s="49" t="s">
        <v>48</v>
      </c>
    </row>
    <row r="43" spans="1:16" ht="33" customHeight="1" x14ac:dyDescent="0.25">
      <c r="B43" s="334" t="s">
        <v>202</v>
      </c>
      <c r="C43" s="334"/>
      <c r="D43" s="334"/>
      <c r="E43" s="440" t="s">
        <v>74</v>
      </c>
      <c r="F43" s="440"/>
      <c r="G43" s="51"/>
      <c r="H43" s="217">
        <v>24</v>
      </c>
      <c r="I43" s="217">
        <v>29</v>
      </c>
      <c r="J43" s="217">
        <v>44</v>
      </c>
      <c r="K43" s="218"/>
      <c r="L43" s="217">
        <v>64</v>
      </c>
      <c r="M43" s="217">
        <v>59</v>
      </c>
      <c r="N43" s="218">
        <v>42</v>
      </c>
      <c r="O43" s="243"/>
    </row>
    <row r="44" spans="1:16" ht="33" customHeight="1" x14ac:dyDescent="0.25">
      <c r="B44" s="334"/>
      <c r="C44" s="334"/>
      <c r="D44" s="334"/>
      <c r="E44" s="440"/>
      <c r="F44" s="440"/>
      <c r="G44" s="51"/>
      <c r="H44" s="51"/>
      <c r="I44" s="51"/>
      <c r="J44" s="51"/>
      <c r="K44" s="52"/>
      <c r="L44" s="51"/>
      <c r="M44" s="51"/>
      <c r="N44" s="52"/>
      <c r="O44" s="243"/>
    </row>
    <row r="45" spans="1:16" ht="21.75" customHeight="1" x14ac:dyDescent="0.25">
      <c r="B45" s="216"/>
      <c r="C45" s="216"/>
      <c r="D45" s="216"/>
      <c r="E45" s="114"/>
      <c r="F45" s="114"/>
      <c r="G45" s="55"/>
      <c r="H45" s="55"/>
      <c r="I45" s="55"/>
      <c r="J45" s="55"/>
      <c r="K45" s="221"/>
      <c r="L45" s="55"/>
      <c r="M45" s="55"/>
      <c r="N45" s="221"/>
      <c r="O45" s="115"/>
    </row>
    <row r="46" spans="1:16" ht="12.75" customHeight="1" x14ac:dyDescent="0.25">
      <c r="B46" s="215" t="s">
        <v>58</v>
      </c>
      <c r="C46" s="215"/>
      <c r="D46" s="215"/>
      <c r="E46" s="215"/>
      <c r="F46" s="215"/>
      <c r="G46" s="215"/>
      <c r="H46" s="215"/>
      <c r="I46" s="215"/>
      <c r="J46" s="215"/>
      <c r="K46" s="215"/>
      <c r="L46" s="215"/>
      <c r="M46" s="215"/>
      <c r="N46" s="215"/>
      <c r="O46" s="215"/>
      <c r="P46" s="220"/>
    </row>
    <row r="47" spans="1:16" ht="104.25" customHeight="1" x14ac:dyDescent="0.25">
      <c r="B47" s="481" t="s">
        <v>311</v>
      </c>
      <c r="C47" s="481"/>
      <c r="D47" s="481"/>
      <c r="E47" s="481"/>
      <c r="F47" s="481"/>
      <c r="G47" s="481"/>
      <c r="H47" s="481"/>
      <c r="I47" s="481"/>
      <c r="J47" s="481"/>
      <c r="K47" s="481"/>
      <c r="L47" s="481"/>
      <c r="M47" s="481"/>
      <c r="N47" s="481"/>
      <c r="O47" s="481"/>
      <c r="P47" s="220"/>
    </row>
    <row r="48" spans="1:16" ht="6.75" customHeight="1" x14ac:dyDescent="0.25">
      <c r="B48" s="220"/>
      <c r="C48" s="220"/>
      <c r="D48" s="220"/>
      <c r="E48" s="220"/>
      <c r="F48" s="220"/>
      <c r="G48" s="220"/>
      <c r="H48" s="220"/>
      <c r="I48" s="220"/>
      <c r="J48" s="220"/>
      <c r="K48" s="220"/>
      <c r="L48" s="220"/>
      <c r="M48" s="220"/>
      <c r="N48" s="220"/>
      <c r="O48" s="220"/>
      <c r="P48" s="220"/>
    </row>
    <row r="49" spans="1:16" ht="15" customHeight="1" x14ac:dyDescent="0.25">
      <c r="B49" s="215" t="s">
        <v>59</v>
      </c>
      <c r="C49" s="215"/>
      <c r="D49" s="215"/>
      <c r="E49" s="215"/>
      <c r="F49" s="215"/>
      <c r="G49" s="215"/>
      <c r="H49" s="215"/>
      <c r="I49" s="215"/>
      <c r="J49" s="215"/>
      <c r="K49" s="215"/>
      <c r="L49" s="215"/>
      <c r="M49" s="215"/>
      <c r="N49" s="215"/>
      <c r="O49" s="215"/>
      <c r="P49" s="220"/>
    </row>
    <row r="50" spans="1:16" ht="15" customHeight="1" x14ac:dyDescent="0.25">
      <c r="B50" s="220" t="s">
        <v>60</v>
      </c>
      <c r="C50" s="220"/>
      <c r="D50" s="220"/>
      <c r="E50" s="220"/>
      <c r="F50" s="220"/>
      <c r="G50" s="220"/>
      <c r="H50" s="220"/>
      <c r="I50" s="220"/>
      <c r="J50" s="220"/>
      <c r="K50" s="220"/>
      <c r="L50" s="220"/>
      <c r="M50" s="220"/>
      <c r="N50" s="220"/>
      <c r="O50" s="220"/>
      <c r="P50" s="220"/>
    </row>
    <row r="51" spans="1:16" ht="15" customHeight="1" x14ac:dyDescent="0.25">
      <c r="B51" s="220" t="s">
        <v>61</v>
      </c>
      <c r="C51" s="220"/>
      <c r="D51" s="220"/>
      <c r="E51" s="220"/>
      <c r="F51" s="220"/>
      <c r="G51" s="220"/>
      <c r="H51" s="220"/>
      <c r="I51" s="220"/>
      <c r="J51" s="220"/>
      <c r="K51" s="220"/>
      <c r="L51" s="220"/>
      <c r="M51" s="220"/>
      <c r="N51" s="220"/>
      <c r="O51" s="220"/>
      <c r="P51" s="220"/>
    </row>
    <row r="52" spans="1:16" ht="15" customHeight="1" x14ac:dyDescent="0.25">
      <c r="B52" s="220" t="s">
        <v>62</v>
      </c>
      <c r="C52" s="220"/>
      <c r="D52" s="220"/>
      <c r="E52" s="220"/>
      <c r="F52" s="220"/>
      <c r="G52" s="220"/>
      <c r="H52" s="220"/>
      <c r="I52" s="220"/>
      <c r="J52" s="220"/>
      <c r="K52" s="220"/>
      <c r="L52" s="220"/>
      <c r="M52" s="220"/>
      <c r="N52" s="220"/>
      <c r="O52" s="220"/>
      <c r="P52" s="220"/>
    </row>
    <row r="54" spans="1:16" x14ac:dyDescent="0.25">
      <c r="A54" s="373" t="s">
        <v>63</v>
      </c>
      <c r="B54" s="373"/>
      <c r="C54" s="373"/>
      <c r="D54" s="373"/>
      <c r="E54" s="373"/>
      <c r="F54" s="373"/>
      <c r="G54" s="373"/>
      <c r="H54" s="373"/>
      <c r="I54" s="373"/>
      <c r="J54" s="373"/>
      <c r="K54" s="373"/>
      <c r="L54" s="373"/>
      <c r="M54" s="373"/>
      <c r="N54" s="373"/>
      <c r="O54" s="373"/>
      <c r="P54" s="373"/>
    </row>
    <row r="56" spans="1:16" ht="15" x14ac:dyDescent="0.25">
      <c r="A56" s="58" t="s">
        <v>65</v>
      </c>
      <c r="F56" s="374" t="s">
        <v>272</v>
      </c>
      <c r="G56" s="375"/>
      <c r="H56" s="375"/>
      <c r="I56" s="375"/>
      <c r="J56" s="375"/>
      <c r="K56" s="375"/>
      <c r="L56" s="375"/>
    </row>
    <row r="57" spans="1:16" x14ac:dyDescent="0.25">
      <c r="A57" s="63" t="s">
        <v>66</v>
      </c>
    </row>
    <row r="58" spans="1:16" x14ac:dyDescent="0.25">
      <c r="A58" s="62"/>
    </row>
    <row r="59" spans="1:16" x14ac:dyDescent="0.25">
      <c r="A59" s="62"/>
    </row>
    <row r="60" spans="1:16" x14ac:dyDescent="0.25">
      <c r="A60" s="62"/>
    </row>
    <row r="61" spans="1:16" x14ac:dyDescent="0.25">
      <c r="A61" s="56"/>
    </row>
    <row r="62" spans="1:16" x14ac:dyDescent="0.25">
      <c r="A62" s="56"/>
    </row>
    <row r="63" spans="1:16" x14ac:dyDescent="0.25">
      <c r="A63" s="57"/>
    </row>
    <row r="64" spans="1:16" x14ac:dyDescent="0.25">
      <c r="A64" s="57"/>
    </row>
    <row r="65" spans="1:19" ht="15.75" x14ac:dyDescent="0.25">
      <c r="A65" s="370" t="s">
        <v>67</v>
      </c>
      <c r="B65" s="370"/>
      <c r="C65" s="370"/>
    </row>
    <row r="66" spans="1:19" ht="33.75" customHeight="1" x14ac:dyDescent="0.25">
      <c r="A66" s="588" t="s">
        <v>309</v>
      </c>
      <c r="B66" s="423"/>
      <c r="C66" s="423"/>
      <c r="D66" s="423"/>
      <c r="E66" s="423"/>
      <c r="F66" s="423"/>
      <c r="G66" s="423"/>
      <c r="H66" s="423"/>
      <c r="I66" s="423"/>
      <c r="J66" s="423"/>
      <c r="K66" s="423"/>
      <c r="L66" s="423"/>
      <c r="M66" s="423"/>
      <c r="N66" s="423"/>
      <c r="O66" s="423"/>
      <c r="P66" s="589"/>
    </row>
    <row r="68" spans="1:19" ht="15.75" x14ac:dyDescent="0.25">
      <c r="A68" s="426" t="s">
        <v>68</v>
      </c>
      <c r="B68" s="426"/>
      <c r="C68" s="426"/>
      <c r="D68" s="221"/>
      <c r="E68" s="221"/>
      <c r="F68" s="221"/>
      <c r="G68" s="221"/>
      <c r="H68" s="221"/>
      <c r="I68" s="221"/>
      <c r="J68" s="221"/>
      <c r="K68" s="221"/>
      <c r="L68" s="221"/>
      <c r="M68" s="221"/>
      <c r="N68" s="221"/>
      <c r="O68" s="221"/>
      <c r="P68" s="221"/>
    </row>
    <row r="69" spans="1:19" ht="42" customHeight="1" x14ac:dyDescent="0.25">
      <c r="A69" s="588" t="s">
        <v>310</v>
      </c>
      <c r="B69" s="423"/>
      <c r="C69" s="423"/>
      <c r="D69" s="423"/>
      <c r="E69" s="423"/>
      <c r="F69" s="423"/>
      <c r="G69" s="423"/>
      <c r="H69" s="423"/>
      <c r="I69" s="423"/>
      <c r="J69" s="423"/>
      <c r="K69" s="423"/>
      <c r="L69" s="423"/>
      <c r="M69" s="423"/>
      <c r="N69" s="423"/>
      <c r="O69" s="423"/>
      <c r="P69" s="589"/>
    </row>
    <row r="70" spans="1:19" x14ac:dyDescent="0.25">
      <c r="A70" s="182"/>
      <c r="B70" s="182"/>
      <c r="C70" s="182"/>
      <c r="D70" s="182"/>
      <c r="E70" s="182"/>
      <c r="F70" s="182"/>
      <c r="G70" s="182"/>
      <c r="H70" s="182"/>
      <c r="I70" s="182"/>
      <c r="J70" s="182"/>
      <c r="K70" s="182"/>
      <c r="L70" s="182"/>
      <c r="M70" s="182"/>
      <c r="N70" s="182"/>
      <c r="O70" s="182"/>
      <c r="P70" s="182"/>
    </row>
    <row r="71" spans="1:19" x14ac:dyDescent="0.25">
      <c r="A71" s="182"/>
      <c r="B71" s="182"/>
      <c r="C71" s="182"/>
      <c r="D71" s="182"/>
      <c r="E71" s="182"/>
      <c r="F71" s="182"/>
      <c r="G71" s="182"/>
      <c r="H71" s="182"/>
      <c r="I71" s="182"/>
      <c r="J71" s="182"/>
      <c r="K71" s="182"/>
      <c r="L71" s="182"/>
      <c r="M71" s="182"/>
      <c r="N71" s="182"/>
      <c r="O71" s="182"/>
      <c r="P71" s="182"/>
    </row>
    <row r="72" spans="1:19" x14ac:dyDescent="0.25">
      <c r="A72" s="219"/>
      <c r="B72" s="219"/>
      <c r="C72" s="219"/>
      <c r="D72" s="219"/>
      <c r="E72" s="219"/>
      <c r="F72" s="219"/>
      <c r="G72" s="219"/>
      <c r="H72" s="219"/>
      <c r="I72" s="219"/>
      <c r="J72" s="219"/>
      <c r="K72" s="219"/>
      <c r="L72" s="219"/>
      <c r="M72" s="219"/>
      <c r="N72" s="219"/>
      <c r="O72" s="219"/>
      <c r="P72" s="219"/>
    </row>
    <row r="73" spans="1:19" ht="21.75" customHeight="1" x14ac:dyDescent="0.25">
      <c r="A73" s="390" t="s">
        <v>69</v>
      </c>
      <c r="B73" s="391"/>
      <c r="C73" s="391"/>
      <c r="D73" s="391"/>
      <c r="E73" s="392"/>
      <c r="F73" s="390" t="s">
        <v>70</v>
      </c>
      <c r="G73" s="391"/>
      <c r="H73" s="392"/>
      <c r="I73" s="393" t="s">
        <v>287</v>
      </c>
      <c r="J73" s="394"/>
      <c r="K73" s="394"/>
      <c r="L73" s="395"/>
      <c r="M73" s="487" t="s">
        <v>258</v>
      </c>
      <c r="N73" s="487" t="s">
        <v>259</v>
      </c>
      <c r="O73" s="487" t="s">
        <v>260</v>
      </c>
      <c r="P73" s="488" t="s">
        <v>196</v>
      </c>
      <c r="R73" s="434" t="s">
        <v>265</v>
      </c>
      <c r="S73" s="434"/>
    </row>
    <row r="74" spans="1:19" ht="15" customHeight="1" x14ac:dyDescent="0.25">
      <c r="A74" s="380"/>
      <c r="B74" s="382"/>
      <c r="C74" s="382"/>
      <c r="D74" s="382"/>
      <c r="E74" s="381"/>
      <c r="F74" s="380"/>
      <c r="G74" s="382"/>
      <c r="H74" s="381"/>
      <c r="I74" s="499" t="s">
        <v>71</v>
      </c>
      <c r="J74" s="500"/>
      <c r="K74" s="499" t="s">
        <v>72</v>
      </c>
      <c r="L74" s="500"/>
      <c r="M74" s="397"/>
      <c r="N74" s="397"/>
      <c r="O74" s="404"/>
      <c r="P74" s="379"/>
      <c r="R74" s="232" t="s">
        <v>19</v>
      </c>
      <c r="S74" s="232" t="s">
        <v>264</v>
      </c>
    </row>
    <row r="75" spans="1:19" ht="24" customHeight="1" x14ac:dyDescent="0.25">
      <c r="A75" s="579" t="s">
        <v>165</v>
      </c>
      <c r="B75" s="580"/>
      <c r="C75" s="580"/>
      <c r="D75" s="580"/>
      <c r="E75" s="581"/>
      <c r="F75" s="582"/>
      <c r="G75" s="583"/>
      <c r="H75" s="584"/>
      <c r="I75" s="585"/>
      <c r="J75" s="586"/>
      <c r="K75" s="576"/>
      <c r="L75" s="577"/>
      <c r="M75" s="196"/>
      <c r="N75" s="205"/>
      <c r="O75" s="205"/>
      <c r="P75" s="205"/>
    </row>
    <row r="76" spans="1:19" ht="24" customHeight="1" x14ac:dyDescent="0.25">
      <c r="A76" s="463" t="s">
        <v>166</v>
      </c>
      <c r="B76" s="463"/>
      <c r="C76" s="463"/>
      <c r="D76" s="463"/>
      <c r="E76" s="463"/>
      <c r="F76" s="464" t="s">
        <v>74</v>
      </c>
      <c r="G76" s="464"/>
      <c r="H76" s="464"/>
      <c r="I76" s="574">
        <v>10</v>
      </c>
      <c r="J76" s="575"/>
      <c r="K76" s="573">
        <v>10</v>
      </c>
      <c r="L76" s="469"/>
      <c r="M76" s="224">
        <f>12+10</f>
        <v>22</v>
      </c>
      <c r="N76" s="224">
        <v>25</v>
      </c>
      <c r="O76" s="194">
        <v>0</v>
      </c>
      <c r="P76" s="195">
        <f>+(M76*1)/N76</f>
        <v>0.88</v>
      </c>
      <c r="R76" s="228">
        <v>3</v>
      </c>
      <c r="S76" s="230">
        <v>3</v>
      </c>
    </row>
    <row r="77" spans="1:19" ht="24" customHeight="1" x14ac:dyDescent="0.25">
      <c r="A77" s="463" t="s">
        <v>167</v>
      </c>
      <c r="B77" s="463"/>
      <c r="C77" s="463"/>
      <c r="D77" s="463"/>
      <c r="E77" s="463"/>
      <c r="F77" s="464" t="s">
        <v>74</v>
      </c>
      <c r="G77" s="464"/>
      <c r="H77" s="464"/>
      <c r="I77" s="574">
        <v>2</v>
      </c>
      <c r="J77" s="575"/>
      <c r="K77" s="573">
        <v>4</v>
      </c>
      <c r="L77" s="469"/>
      <c r="M77" s="224">
        <f>2+4</f>
        <v>6</v>
      </c>
      <c r="N77" s="224">
        <v>5</v>
      </c>
      <c r="O77" s="194">
        <v>0</v>
      </c>
      <c r="P77" s="195">
        <f t="shared" ref="P77:P82" si="0">+(M77*1)/N77</f>
        <v>1.2</v>
      </c>
      <c r="R77" s="228">
        <v>1</v>
      </c>
      <c r="S77" s="230">
        <v>1</v>
      </c>
    </row>
    <row r="78" spans="1:19" ht="24" customHeight="1" x14ac:dyDescent="0.25">
      <c r="A78" s="463" t="s">
        <v>168</v>
      </c>
      <c r="B78" s="463"/>
      <c r="C78" s="463"/>
      <c r="D78" s="463"/>
      <c r="E78" s="463"/>
      <c r="F78" s="464" t="s">
        <v>74</v>
      </c>
      <c r="G78" s="464"/>
      <c r="H78" s="464"/>
      <c r="I78" s="574">
        <v>10</v>
      </c>
      <c r="J78" s="575"/>
      <c r="K78" s="573">
        <v>2</v>
      </c>
      <c r="L78" s="469"/>
      <c r="M78" s="224">
        <f>6+2</f>
        <v>8</v>
      </c>
      <c r="N78" s="224">
        <v>30</v>
      </c>
      <c r="O78" s="194">
        <v>0</v>
      </c>
      <c r="P78" s="195">
        <f t="shared" si="0"/>
        <v>0.26666666666666666</v>
      </c>
      <c r="R78" s="228">
        <v>5</v>
      </c>
      <c r="S78" s="231">
        <v>3</v>
      </c>
    </row>
    <row r="79" spans="1:19" ht="24" customHeight="1" x14ac:dyDescent="0.25">
      <c r="A79" s="587" t="s">
        <v>169</v>
      </c>
      <c r="B79" s="587"/>
      <c r="C79" s="587"/>
      <c r="D79" s="587"/>
      <c r="E79" s="587"/>
      <c r="F79" s="464"/>
      <c r="G79" s="464"/>
      <c r="H79" s="464"/>
      <c r="I79" s="574"/>
      <c r="J79" s="575"/>
      <c r="K79" s="573"/>
      <c r="L79" s="469"/>
      <c r="M79" s="224"/>
      <c r="N79" s="224"/>
      <c r="O79" s="194"/>
      <c r="P79" s="195"/>
      <c r="R79" s="228"/>
      <c r="S79" s="231"/>
    </row>
    <row r="80" spans="1:19" ht="24" customHeight="1" x14ac:dyDescent="0.25">
      <c r="A80" s="463" t="s">
        <v>170</v>
      </c>
      <c r="B80" s="463"/>
      <c r="C80" s="463"/>
      <c r="D80" s="463"/>
      <c r="E80" s="463"/>
      <c r="F80" s="464" t="s">
        <v>74</v>
      </c>
      <c r="G80" s="464"/>
      <c r="H80" s="464"/>
      <c r="I80" s="574">
        <v>5</v>
      </c>
      <c r="J80" s="575"/>
      <c r="K80" s="573">
        <v>7</v>
      </c>
      <c r="L80" s="469"/>
      <c r="M80" s="224">
        <f>43+7</f>
        <v>50</v>
      </c>
      <c r="N80" s="224">
        <v>22</v>
      </c>
      <c r="O80" s="194">
        <v>0</v>
      </c>
      <c r="P80" s="195">
        <f t="shared" si="0"/>
        <v>2.2727272727272729</v>
      </c>
      <c r="R80" s="229">
        <v>5</v>
      </c>
      <c r="S80" s="231">
        <v>7</v>
      </c>
    </row>
    <row r="81" spans="1:19" ht="24" customHeight="1" x14ac:dyDescent="0.25">
      <c r="A81" s="463" t="s">
        <v>171</v>
      </c>
      <c r="B81" s="463"/>
      <c r="C81" s="463"/>
      <c r="D81" s="463"/>
      <c r="E81" s="463"/>
      <c r="F81" s="464" t="s">
        <v>110</v>
      </c>
      <c r="G81" s="464"/>
      <c r="H81" s="464"/>
      <c r="I81" s="574">
        <v>0</v>
      </c>
      <c r="J81" s="575"/>
      <c r="K81" s="573">
        <v>0</v>
      </c>
      <c r="L81" s="469"/>
      <c r="M81" s="224">
        <v>1</v>
      </c>
      <c r="N81" s="224">
        <v>1</v>
      </c>
      <c r="O81" s="194">
        <v>0</v>
      </c>
      <c r="P81" s="195">
        <f t="shared" si="0"/>
        <v>1</v>
      </c>
      <c r="R81" s="229">
        <v>0</v>
      </c>
      <c r="S81" s="231">
        <v>0</v>
      </c>
    </row>
    <row r="82" spans="1:19" ht="24" customHeight="1" x14ac:dyDescent="0.25">
      <c r="A82" s="463" t="s">
        <v>172</v>
      </c>
      <c r="B82" s="463"/>
      <c r="C82" s="463"/>
      <c r="D82" s="463"/>
      <c r="E82" s="463"/>
      <c r="F82" s="464" t="s">
        <v>74</v>
      </c>
      <c r="G82" s="464"/>
      <c r="H82" s="464"/>
      <c r="I82" s="574">
        <v>20</v>
      </c>
      <c r="J82" s="575"/>
      <c r="K82" s="573">
        <v>21</v>
      </c>
      <c r="L82" s="469"/>
      <c r="M82" s="224">
        <f>113+21</f>
        <v>134</v>
      </c>
      <c r="N82" s="224">
        <v>106</v>
      </c>
      <c r="O82" s="194">
        <v>0</v>
      </c>
      <c r="P82" s="195">
        <f t="shared" si="0"/>
        <v>1.2641509433962264</v>
      </c>
      <c r="R82" s="229">
        <v>20</v>
      </c>
      <c r="S82" s="231">
        <v>36</v>
      </c>
    </row>
  </sheetData>
  <mergeCells count="112">
    <mergeCell ref="R73:S73"/>
    <mergeCell ref="A69:P69"/>
    <mergeCell ref="E42:F42"/>
    <mergeCell ref="E43:F43"/>
    <mergeCell ref="E44:F44"/>
    <mergeCell ref="B42:D42"/>
    <mergeCell ref="B43:D43"/>
    <mergeCell ref="B44:D44"/>
    <mergeCell ref="B41:O41"/>
    <mergeCell ref="B47:O47"/>
    <mergeCell ref="A66:P66"/>
    <mergeCell ref="A54:P54"/>
    <mergeCell ref="P73:P74"/>
    <mergeCell ref="I74:J74"/>
    <mergeCell ref="K74:L74"/>
    <mergeCell ref="O73:O74"/>
    <mergeCell ref="K81:L81"/>
    <mergeCell ref="K82:L82"/>
    <mergeCell ref="A65:C65"/>
    <mergeCell ref="F56:L56"/>
    <mergeCell ref="A68:C68"/>
    <mergeCell ref="A75:E75"/>
    <mergeCell ref="F75:H75"/>
    <mergeCell ref="I75:J75"/>
    <mergeCell ref="A82:E82"/>
    <mergeCell ref="F82:H82"/>
    <mergeCell ref="I82:J82"/>
    <mergeCell ref="A79:E79"/>
    <mergeCell ref="F79:H79"/>
    <mergeCell ref="I79:J79"/>
    <mergeCell ref="A80:E80"/>
    <mergeCell ref="F80:H80"/>
    <mergeCell ref="I80:J80"/>
    <mergeCell ref="A81:E81"/>
    <mergeCell ref="F81:H81"/>
    <mergeCell ref="I81:J81"/>
    <mergeCell ref="A76:E76"/>
    <mergeCell ref="F76:H76"/>
    <mergeCell ref="I76:J76"/>
    <mergeCell ref="D28:G28"/>
    <mergeCell ref="N28:P28"/>
    <mergeCell ref="A30:C30"/>
    <mergeCell ref="D30:G30"/>
    <mergeCell ref="I30:M30"/>
    <mergeCell ref="N30:P30"/>
    <mergeCell ref="A33:C33"/>
    <mergeCell ref="D33:G33"/>
    <mergeCell ref="K80:L80"/>
    <mergeCell ref="O35:O37"/>
    <mergeCell ref="P35:P37"/>
    <mergeCell ref="H36:H37"/>
    <mergeCell ref="I36:I37"/>
    <mergeCell ref="J36:J37"/>
    <mergeCell ref="L36:L37"/>
    <mergeCell ref="A28:C28"/>
    <mergeCell ref="A38:C38"/>
    <mergeCell ref="D38:F38"/>
    <mergeCell ref="A39:C39"/>
    <mergeCell ref="A35:C37"/>
    <mergeCell ref="D35:F37"/>
    <mergeCell ref="G35:G37"/>
    <mergeCell ref="H35:J35"/>
    <mergeCell ref="L35:N35"/>
    <mergeCell ref="A14:C14"/>
    <mergeCell ref="D14:Q14"/>
    <mergeCell ref="A20:C20"/>
    <mergeCell ref="A22:C22"/>
    <mergeCell ref="D22:K22"/>
    <mergeCell ref="P22:Q22"/>
    <mergeCell ref="A24:C24"/>
    <mergeCell ref="D24:Q24"/>
    <mergeCell ref="A26:C26"/>
    <mergeCell ref="D26:Q26"/>
    <mergeCell ref="A16:C18"/>
    <mergeCell ref="D16:G17"/>
    <mergeCell ref="H16:I17"/>
    <mergeCell ref="J16:N16"/>
    <mergeCell ref="O16:Q16"/>
    <mergeCell ref="D18:G18"/>
    <mergeCell ref="H18:I18"/>
    <mergeCell ref="A10:C10"/>
    <mergeCell ref="D10:J10"/>
    <mergeCell ref="L10:M10"/>
    <mergeCell ref="N10:Q10"/>
    <mergeCell ref="A12:C12"/>
    <mergeCell ref="D12:Q12"/>
    <mergeCell ref="A4:Q4"/>
    <mergeCell ref="A6:C6"/>
    <mergeCell ref="O6:Q6"/>
    <mergeCell ref="A8:C8"/>
    <mergeCell ref="D8:J8"/>
    <mergeCell ref="L8:N8"/>
    <mergeCell ref="O8:Q8"/>
    <mergeCell ref="D39:F39"/>
    <mergeCell ref="M36:M37"/>
    <mergeCell ref="N36:N37"/>
    <mergeCell ref="K76:L76"/>
    <mergeCell ref="K77:L77"/>
    <mergeCell ref="K78:L78"/>
    <mergeCell ref="K79:L79"/>
    <mergeCell ref="I73:L73"/>
    <mergeCell ref="A73:E74"/>
    <mergeCell ref="F73:H74"/>
    <mergeCell ref="N73:N74"/>
    <mergeCell ref="A78:E78"/>
    <mergeCell ref="F78:H78"/>
    <mergeCell ref="I78:J78"/>
    <mergeCell ref="A77:E77"/>
    <mergeCell ref="F77:H77"/>
    <mergeCell ref="I77:J77"/>
    <mergeCell ref="K75:L75"/>
    <mergeCell ref="M73:M74"/>
  </mergeCells>
  <pageMargins left="0.99" right="0.38" top="0.74803149606299213" bottom="0.74803149606299213" header="0.31496062992125984" footer="0.31496062992125984"/>
  <pageSetup paperSize="9" scale="6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2"/>
  <sheetViews>
    <sheetView tabSelected="1" workbookViewId="0">
      <selection activeCell="N20" sqref="N20"/>
    </sheetView>
  </sheetViews>
  <sheetFormatPr baseColWidth="10" defaultRowHeight="12.75" x14ac:dyDescent="0.25"/>
  <cols>
    <col min="1" max="2" width="9.7109375" style="4" customWidth="1"/>
    <col min="3" max="3" width="12.28515625" style="4" customWidth="1"/>
    <col min="4" max="7" width="10.42578125" style="4" customWidth="1"/>
    <col min="8" max="9" width="11.42578125" style="4"/>
    <col min="10" max="10" width="14.28515625" style="4" customWidth="1"/>
    <col min="11" max="12" width="13.42578125" style="4" customWidth="1"/>
    <col min="13" max="13" width="12.42578125" style="4" bestFit="1" customWidth="1"/>
    <col min="14" max="14" width="11.5703125" style="4" bestFit="1" customWidth="1"/>
    <col min="15" max="16" width="13.7109375" style="4" customWidth="1"/>
    <col min="17" max="17" width="11.5703125" style="4" bestFit="1" customWidth="1"/>
    <col min="18" max="19" width="0" style="4" hidden="1" customWidth="1"/>
    <col min="20" max="16384" width="11.42578125" style="4"/>
  </cols>
  <sheetData>
    <row r="1" spans="1:17" x14ac:dyDescent="0.25">
      <c r="A1" s="1"/>
      <c r="B1" s="2"/>
      <c r="C1" s="2"/>
      <c r="D1" s="2"/>
      <c r="E1" s="2"/>
      <c r="F1" s="2"/>
      <c r="G1" s="2"/>
      <c r="H1" s="2"/>
      <c r="I1" s="2"/>
      <c r="J1" s="2"/>
      <c r="K1" s="2"/>
      <c r="L1" s="2"/>
      <c r="M1" s="2"/>
      <c r="N1" s="2"/>
      <c r="O1" s="2"/>
      <c r="P1" s="2"/>
      <c r="Q1" s="3"/>
    </row>
    <row r="2" spans="1:17" x14ac:dyDescent="0.25">
      <c r="A2" s="5"/>
      <c r="B2" s="113"/>
      <c r="C2" s="113"/>
      <c r="D2" s="113"/>
      <c r="E2" s="113"/>
      <c r="F2" s="113"/>
      <c r="G2" s="113"/>
      <c r="H2" s="113"/>
      <c r="I2" s="113"/>
      <c r="J2" s="113"/>
      <c r="K2" s="113"/>
      <c r="L2" s="113"/>
      <c r="M2" s="113"/>
      <c r="N2" s="113"/>
      <c r="O2" s="113"/>
      <c r="P2" s="113"/>
      <c r="Q2" s="7"/>
    </row>
    <row r="3" spans="1:17" ht="15" customHeight="1" x14ac:dyDescent="0.25">
      <c r="A3" s="5"/>
      <c r="B3" s="113"/>
      <c r="C3" s="113"/>
      <c r="D3" s="113"/>
      <c r="E3" s="113"/>
      <c r="F3" s="113"/>
      <c r="G3" s="113"/>
      <c r="H3" s="113"/>
      <c r="I3" s="113"/>
      <c r="J3" s="113"/>
      <c r="K3" s="113"/>
      <c r="L3" s="113"/>
      <c r="M3" s="113"/>
      <c r="N3" s="113"/>
      <c r="O3" s="113"/>
      <c r="P3" s="113"/>
      <c r="Q3" s="7"/>
    </row>
    <row r="4" spans="1:17" ht="27.75" customHeight="1" x14ac:dyDescent="0.25">
      <c r="A4" s="431" t="s">
        <v>0</v>
      </c>
      <c r="B4" s="304"/>
      <c r="C4" s="304"/>
      <c r="D4" s="304"/>
      <c r="E4" s="304"/>
      <c r="F4" s="304"/>
      <c r="G4" s="304"/>
      <c r="H4" s="304"/>
      <c r="I4" s="304"/>
      <c r="J4" s="304"/>
      <c r="K4" s="304"/>
      <c r="L4" s="304"/>
      <c r="M4" s="304"/>
      <c r="N4" s="304"/>
      <c r="O4" s="304"/>
      <c r="P4" s="304"/>
      <c r="Q4" s="305"/>
    </row>
    <row r="5" spans="1:17" x14ac:dyDescent="0.25">
      <c r="A5" s="2"/>
      <c r="B5" s="2"/>
      <c r="C5" s="2"/>
      <c r="D5" s="113"/>
      <c r="E5" s="113"/>
      <c r="F5" s="113"/>
      <c r="G5" s="113"/>
      <c r="H5" s="113"/>
      <c r="I5" s="113"/>
      <c r="J5" s="113"/>
      <c r="K5" s="113"/>
      <c r="L5" s="113"/>
      <c r="M5" s="113"/>
      <c r="N5" s="113"/>
      <c r="O5" s="113"/>
      <c r="P5" s="113"/>
    </row>
    <row r="6" spans="1:17" ht="23.25" customHeight="1" x14ac:dyDescent="0.25">
      <c r="A6" s="298" t="s">
        <v>1</v>
      </c>
      <c r="B6" s="298"/>
      <c r="C6" s="299"/>
      <c r="D6" s="8" t="s">
        <v>2</v>
      </c>
      <c r="E6" s="9"/>
      <c r="F6" s="9"/>
      <c r="G6" s="9"/>
      <c r="H6" s="9"/>
      <c r="I6" s="9"/>
      <c r="J6" s="9"/>
      <c r="K6" s="207"/>
      <c r="L6" s="11"/>
      <c r="M6" s="11"/>
      <c r="N6" s="11"/>
      <c r="O6" s="307"/>
      <c r="P6" s="307"/>
      <c r="Q6" s="308"/>
    </row>
    <row r="7" spans="1:17" x14ac:dyDescent="0.25">
      <c r="A7" s="113"/>
      <c r="B7" s="113"/>
      <c r="C7" s="113"/>
      <c r="D7" s="12"/>
      <c r="E7" s="13"/>
      <c r="F7" s="13"/>
      <c r="G7" s="13"/>
      <c r="H7" s="13"/>
      <c r="I7" s="13"/>
      <c r="J7" s="13"/>
      <c r="K7" s="13"/>
      <c r="L7" s="13"/>
      <c r="M7" s="13"/>
      <c r="N7" s="13"/>
      <c r="O7" s="113"/>
      <c r="P7" s="113"/>
    </row>
    <row r="8" spans="1:17" ht="24.75" customHeight="1" x14ac:dyDescent="0.25">
      <c r="A8" s="291" t="s">
        <v>3</v>
      </c>
      <c r="B8" s="291"/>
      <c r="C8" s="292"/>
      <c r="D8" s="300" t="s">
        <v>257</v>
      </c>
      <c r="E8" s="301"/>
      <c r="F8" s="301"/>
      <c r="G8" s="301"/>
      <c r="H8" s="301"/>
      <c r="I8" s="301"/>
      <c r="J8" s="302"/>
      <c r="K8" s="106"/>
      <c r="L8" s="309" t="s">
        <v>5</v>
      </c>
      <c r="M8" s="309"/>
      <c r="N8" s="309"/>
      <c r="O8" s="295" t="s">
        <v>197</v>
      </c>
      <c r="P8" s="296"/>
      <c r="Q8" s="297"/>
    </row>
    <row r="9" spans="1:17" x14ac:dyDescent="0.25">
      <c r="A9" s="113"/>
      <c r="B9" s="113"/>
      <c r="C9" s="107"/>
      <c r="D9" s="107"/>
      <c r="E9" s="113"/>
      <c r="F9" s="113"/>
      <c r="G9" s="113"/>
      <c r="H9" s="113"/>
      <c r="I9" s="113"/>
      <c r="J9" s="113"/>
      <c r="K9" s="113"/>
      <c r="L9" s="113"/>
      <c r="M9" s="113"/>
      <c r="N9" s="113"/>
      <c r="O9" s="113"/>
      <c r="P9" s="113"/>
    </row>
    <row r="10" spans="1:17" ht="36.75" customHeight="1" x14ac:dyDescent="0.25">
      <c r="A10" s="298" t="s">
        <v>6</v>
      </c>
      <c r="B10" s="298"/>
      <c r="C10" s="298"/>
      <c r="D10" s="310" t="s">
        <v>7</v>
      </c>
      <c r="E10" s="311"/>
      <c r="F10" s="311"/>
      <c r="G10" s="311"/>
      <c r="H10" s="311"/>
      <c r="I10" s="311"/>
      <c r="J10" s="312"/>
      <c r="K10" s="107"/>
      <c r="L10" s="335" t="s">
        <v>8</v>
      </c>
      <c r="M10" s="314"/>
      <c r="N10" s="316" t="s">
        <v>198</v>
      </c>
      <c r="O10" s="317"/>
      <c r="P10" s="317"/>
      <c r="Q10" s="318"/>
    </row>
    <row r="11" spans="1:17" ht="9.75" customHeight="1" x14ac:dyDescent="0.25">
      <c r="A11" s="103"/>
      <c r="B11" s="103"/>
      <c r="C11" s="103"/>
      <c r="D11" s="107"/>
      <c r="E11" s="107"/>
      <c r="F11" s="107"/>
      <c r="G11" s="107"/>
      <c r="H11" s="107"/>
      <c r="I11" s="107"/>
      <c r="J11" s="107"/>
      <c r="K11" s="107"/>
      <c r="L11" s="113"/>
      <c r="M11" s="19"/>
      <c r="N11" s="19"/>
      <c r="O11" s="19"/>
      <c r="P11" s="112"/>
    </row>
    <row r="12" spans="1:17" ht="40.5" customHeight="1" x14ac:dyDescent="0.25">
      <c r="A12" s="291" t="s">
        <v>10</v>
      </c>
      <c r="B12" s="291"/>
      <c r="C12" s="315"/>
      <c r="D12" s="316" t="s">
        <v>199</v>
      </c>
      <c r="E12" s="317"/>
      <c r="F12" s="317"/>
      <c r="G12" s="317"/>
      <c r="H12" s="317"/>
      <c r="I12" s="317"/>
      <c r="J12" s="317"/>
      <c r="K12" s="317"/>
      <c r="L12" s="317"/>
      <c r="M12" s="317"/>
      <c r="N12" s="317"/>
      <c r="O12" s="317"/>
      <c r="P12" s="317"/>
      <c r="Q12" s="318"/>
    </row>
    <row r="13" spans="1:17" x14ac:dyDescent="0.25">
      <c r="A13" s="103"/>
      <c r="B13" s="103"/>
      <c r="C13" s="103"/>
      <c r="D13" s="12"/>
      <c r="E13" s="12"/>
      <c r="F13" s="12"/>
      <c r="G13" s="12"/>
      <c r="H13" s="12"/>
      <c r="I13" s="12"/>
      <c r="J13" s="12"/>
      <c r="K13" s="12"/>
      <c r="L13" s="12"/>
      <c r="M13" s="12"/>
      <c r="N13" s="12"/>
      <c r="O13" s="12"/>
      <c r="P13" s="12"/>
      <c r="Q13" s="12"/>
    </row>
    <row r="14" spans="1:17" ht="37.5" customHeight="1" x14ac:dyDescent="0.25">
      <c r="A14" s="298" t="s">
        <v>12</v>
      </c>
      <c r="B14" s="319"/>
      <c r="C14" s="319"/>
      <c r="D14" s="310" t="s">
        <v>283</v>
      </c>
      <c r="E14" s="320"/>
      <c r="F14" s="320"/>
      <c r="G14" s="320"/>
      <c r="H14" s="320"/>
      <c r="I14" s="320"/>
      <c r="J14" s="320"/>
      <c r="K14" s="320"/>
      <c r="L14" s="320"/>
      <c r="M14" s="320"/>
      <c r="N14" s="320"/>
      <c r="O14" s="320"/>
      <c r="P14" s="320"/>
      <c r="Q14" s="321"/>
    </row>
    <row r="15" spans="1:17" x14ac:dyDescent="0.25">
      <c r="A15" s="103"/>
      <c r="B15" s="103"/>
      <c r="C15" s="103"/>
      <c r="D15" s="12"/>
      <c r="E15" s="12"/>
      <c r="F15" s="12"/>
      <c r="G15" s="12"/>
      <c r="H15" s="12"/>
      <c r="I15" s="12"/>
      <c r="J15" s="12"/>
      <c r="K15" s="12"/>
      <c r="L15" s="12"/>
      <c r="M15" s="12"/>
      <c r="N15" s="12"/>
      <c r="O15" s="12"/>
      <c r="P15" s="12"/>
      <c r="Q15" s="12"/>
    </row>
    <row r="16" spans="1:17" x14ac:dyDescent="0.25">
      <c r="A16" s="278" t="s">
        <v>14</v>
      </c>
      <c r="B16" s="279"/>
      <c r="C16" s="279"/>
      <c r="D16" s="284" t="s">
        <v>15</v>
      </c>
      <c r="E16" s="284"/>
      <c r="F16" s="284"/>
      <c r="G16" s="284"/>
      <c r="H16" s="284" t="s">
        <v>16</v>
      </c>
      <c r="I16" s="284"/>
      <c r="J16" s="285" t="s">
        <v>17</v>
      </c>
      <c r="K16" s="285"/>
      <c r="L16" s="285"/>
      <c r="M16" s="285"/>
      <c r="N16" s="285"/>
      <c r="O16" s="286" t="s">
        <v>18</v>
      </c>
      <c r="P16" s="287"/>
      <c r="Q16" s="288"/>
    </row>
    <row r="17" spans="1:17" ht="36" x14ac:dyDescent="0.25">
      <c r="A17" s="280"/>
      <c r="B17" s="281"/>
      <c r="C17" s="281"/>
      <c r="D17" s="284"/>
      <c r="E17" s="284"/>
      <c r="F17" s="284"/>
      <c r="G17" s="284"/>
      <c r="H17" s="284"/>
      <c r="I17" s="284"/>
      <c r="J17" s="136" t="s">
        <v>19</v>
      </c>
      <c r="K17" s="137" t="s">
        <v>20</v>
      </c>
      <c r="L17" s="137" t="s">
        <v>21</v>
      </c>
      <c r="M17" s="138" t="s">
        <v>22</v>
      </c>
      <c r="N17" s="138" t="s">
        <v>23</v>
      </c>
      <c r="O17" s="137" t="s">
        <v>21</v>
      </c>
      <c r="P17" s="138" t="s">
        <v>24</v>
      </c>
      <c r="Q17" s="138" t="s">
        <v>23</v>
      </c>
    </row>
    <row r="18" spans="1:17" ht="22.5" customHeight="1" x14ac:dyDescent="0.25">
      <c r="A18" s="282"/>
      <c r="B18" s="283"/>
      <c r="C18" s="283"/>
      <c r="D18" s="433">
        <v>33749658.600000001</v>
      </c>
      <c r="E18" s="433"/>
      <c r="F18" s="433"/>
      <c r="G18" s="433"/>
      <c r="H18" s="433">
        <v>31614273.600000001</v>
      </c>
      <c r="I18" s="433"/>
      <c r="J18" s="237">
        <v>5922289.6699999999</v>
      </c>
      <c r="K18" s="237">
        <v>10244817.060000001</v>
      </c>
      <c r="L18" s="237">
        <v>10244817.060000001</v>
      </c>
      <c r="M18" s="238">
        <v>7357921.96</v>
      </c>
      <c r="N18" s="239">
        <f>M18/L18</f>
        <v>0.71820920929162979</v>
      </c>
      <c r="O18" s="238">
        <v>35143144.25</v>
      </c>
      <c r="P18" s="240">
        <v>31886076.25</v>
      </c>
      <c r="Q18" s="252">
        <f>P18/O18</f>
        <v>0.90731996042158347</v>
      </c>
    </row>
    <row r="19" spans="1:17" x14ac:dyDescent="0.25">
      <c r="A19" s="103"/>
      <c r="B19" s="103"/>
      <c r="C19" s="103"/>
      <c r="D19" s="107"/>
      <c r="E19" s="107"/>
      <c r="F19" s="107"/>
      <c r="G19" s="107"/>
      <c r="H19" s="107"/>
      <c r="I19" s="107"/>
      <c r="J19" s="107"/>
      <c r="K19" s="107"/>
      <c r="L19" s="107"/>
      <c r="M19" s="107"/>
      <c r="N19" s="107"/>
      <c r="O19" s="107"/>
      <c r="P19" s="107"/>
      <c r="Q19" s="107"/>
    </row>
    <row r="20" spans="1:17" x14ac:dyDescent="0.25">
      <c r="A20" s="103"/>
      <c r="B20" s="103"/>
      <c r="C20" s="103"/>
      <c r="D20" s="107"/>
      <c r="E20" s="107"/>
      <c r="F20" s="107"/>
      <c r="G20" s="107"/>
      <c r="H20" s="107"/>
      <c r="I20" s="107"/>
      <c r="J20" s="107"/>
      <c r="K20" s="107"/>
      <c r="L20" s="107"/>
      <c r="M20" s="107"/>
      <c r="N20" s="107"/>
      <c r="O20" s="107"/>
      <c r="P20" s="107"/>
      <c r="Q20" s="107"/>
    </row>
    <row r="21" spans="1:17" x14ac:dyDescent="0.25">
      <c r="A21" s="298" t="s">
        <v>111</v>
      </c>
      <c r="B21" s="298"/>
      <c r="C21" s="298"/>
      <c r="D21" s="21"/>
      <c r="E21" s="113"/>
      <c r="F21" s="113"/>
      <c r="G21" s="113"/>
      <c r="H21" s="113"/>
      <c r="I21" s="113"/>
      <c r="J21" s="113"/>
      <c r="K21" s="113"/>
      <c r="L21" s="113"/>
      <c r="M21" s="113"/>
      <c r="N21" s="113"/>
      <c r="O21" s="113"/>
      <c r="P21" s="113"/>
    </row>
    <row r="22" spans="1:17" x14ac:dyDescent="0.25">
      <c r="A22" s="113"/>
      <c r="B22" s="113"/>
      <c r="C22" s="19"/>
      <c r="D22" s="19"/>
      <c r="E22" s="22"/>
      <c r="F22" s="22"/>
      <c r="G22" s="22"/>
      <c r="H22" s="22"/>
      <c r="I22" s="22"/>
      <c r="J22" s="22"/>
      <c r="K22" s="22"/>
      <c r="L22" s="22"/>
      <c r="M22" s="22"/>
      <c r="N22" s="22"/>
      <c r="O22" s="22"/>
      <c r="P22" s="22"/>
    </row>
    <row r="23" spans="1:17" x14ac:dyDescent="0.25">
      <c r="A23" s="291" t="s">
        <v>26</v>
      </c>
      <c r="B23" s="291"/>
      <c r="C23" s="306"/>
      <c r="D23" s="443" t="s">
        <v>231</v>
      </c>
      <c r="E23" s="444"/>
      <c r="F23" s="444"/>
      <c r="G23" s="444"/>
      <c r="H23" s="444"/>
      <c r="I23" s="444"/>
      <c r="J23" s="444"/>
      <c r="K23" s="444"/>
      <c r="L23" s="139"/>
      <c r="M23" s="139"/>
      <c r="N23" s="139"/>
      <c r="O23" s="140" t="s">
        <v>28</v>
      </c>
      <c r="P23" s="295" t="s">
        <v>117</v>
      </c>
      <c r="Q23" s="297"/>
    </row>
    <row r="24" spans="1:17" x14ac:dyDescent="0.25">
      <c r="A24" s="113"/>
      <c r="B24" s="113"/>
      <c r="C24" s="25"/>
      <c r="D24" s="25"/>
      <c r="E24" s="22"/>
      <c r="F24" s="22"/>
      <c r="G24" s="22"/>
      <c r="H24" s="22"/>
      <c r="I24" s="22"/>
      <c r="J24" s="22"/>
      <c r="K24" s="22"/>
      <c r="L24" s="22"/>
      <c r="M24" s="22"/>
      <c r="N24" s="22"/>
      <c r="O24" s="22"/>
      <c r="P24" s="22"/>
    </row>
    <row r="25" spans="1:17" x14ac:dyDescent="0.25">
      <c r="A25" s="298" t="s">
        <v>29</v>
      </c>
      <c r="B25" s="298"/>
      <c r="C25" s="536"/>
      <c r="D25" s="443" t="s">
        <v>232</v>
      </c>
      <c r="E25" s="444"/>
      <c r="F25" s="444"/>
      <c r="G25" s="444"/>
      <c r="H25" s="444"/>
      <c r="I25" s="444"/>
      <c r="J25" s="444"/>
      <c r="K25" s="444"/>
      <c r="L25" s="444"/>
      <c r="M25" s="444"/>
      <c r="N25" s="444"/>
      <c r="O25" s="444"/>
      <c r="P25" s="444"/>
      <c r="Q25" s="537"/>
    </row>
    <row r="26" spans="1:17" x14ac:dyDescent="0.25">
      <c r="A26" s="113"/>
      <c r="B26" s="113"/>
      <c r="C26" s="25"/>
      <c r="D26" s="25"/>
      <c r="E26" s="22"/>
      <c r="F26" s="22"/>
      <c r="G26" s="22"/>
      <c r="H26" s="22"/>
      <c r="I26" s="22"/>
      <c r="J26" s="22"/>
      <c r="K26" s="22"/>
      <c r="L26" s="22"/>
      <c r="M26" s="22"/>
      <c r="N26" s="22"/>
      <c r="O26" s="22"/>
      <c r="P26" s="22"/>
    </row>
    <row r="27" spans="1:17" ht="14.25" x14ac:dyDescent="0.25">
      <c r="A27" s="298" t="s">
        <v>31</v>
      </c>
      <c r="B27" s="298"/>
      <c r="C27" s="536"/>
      <c r="D27" s="443" t="s">
        <v>233</v>
      </c>
      <c r="E27" s="444"/>
      <c r="F27" s="444"/>
      <c r="G27" s="444"/>
      <c r="H27" s="444"/>
      <c r="I27" s="444"/>
      <c r="J27" s="444"/>
      <c r="K27" s="444"/>
      <c r="L27" s="444"/>
      <c r="M27" s="444"/>
      <c r="N27" s="444"/>
      <c r="O27" s="444"/>
      <c r="P27" s="444"/>
      <c r="Q27" s="537"/>
    </row>
    <row r="28" spans="1:17" x14ac:dyDescent="0.25">
      <c r="A28" s="113"/>
      <c r="B28" s="113"/>
      <c r="C28" s="25"/>
      <c r="D28" s="26"/>
      <c r="E28" s="22"/>
      <c r="F28" s="22"/>
      <c r="G28" s="22"/>
      <c r="H28" s="22"/>
      <c r="I28" s="22"/>
      <c r="J28" s="22"/>
      <c r="K28" s="22"/>
      <c r="L28" s="22"/>
      <c r="M28" s="22"/>
      <c r="N28" s="22"/>
      <c r="O28" s="22"/>
      <c r="P28" s="22"/>
    </row>
    <row r="29" spans="1:17" x14ac:dyDescent="0.25">
      <c r="A29" s="291" t="s">
        <v>33</v>
      </c>
      <c r="B29" s="291"/>
      <c r="C29" s="306"/>
      <c r="D29" s="443" t="s">
        <v>123</v>
      </c>
      <c r="E29" s="444"/>
      <c r="F29" s="444"/>
      <c r="G29" s="537"/>
      <c r="H29" s="113"/>
      <c r="I29" s="27" t="s">
        <v>35</v>
      </c>
      <c r="J29" s="27"/>
      <c r="K29" s="27"/>
      <c r="L29" s="27"/>
      <c r="M29" s="27"/>
      <c r="N29" s="327" t="s">
        <v>194</v>
      </c>
      <c r="O29" s="578"/>
      <c r="P29" s="328"/>
    </row>
    <row r="30" spans="1:17" x14ac:dyDescent="0.25">
      <c r="A30" s="113"/>
      <c r="B30" s="113"/>
      <c r="C30" s="103"/>
      <c r="D30" s="141"/>
      <c r="E30" s="113"/>
      <c r="F30" s="113"/>
      <c r="G30" s="113"/>
      <c r="H30" s="113"/>
      <c r="I30" s="113"/>
      <c r="J30" s="113"/>
      <c r="K30" s="113"/>
      <c r="L30" s="113"/>
      <c r="M30" s="113"/>
      <c r="N30" s="113"/>
      <c r="O30" s="113"/>
      <c r="P30" s="113"/>
    </row>
    <row r="31" spans="1:17" x14ac:dyDescent="0.25">
      <c r="A31" s="291" t="s">
        <v>37</v>
      </c>
      <c r="B31" s="291"/>
      <c r="C31" s="306"/>
      <c r="D31" s="293" t="s">
        <v>191</v>
      </c>
      <c r="E31" s="293"/>
      <c r="F31" s="293"/>
      <c r="G31" s="294"/>
      <c r="H31" s="113"/>
      <c r="I31" s="291" t="s">
        <v>39</v>
      </c>
      <c r="J31" s="291"/>
      <c r="K31" s="291"/>
      <c r="L31" s="291"/>
      <c r="M31" s="291"/>
      <c r="N31" s="295" t="s">
        <v>40</v>
      </c>
      <c r="O31" s="296"/>
      <c r="P31" s="297"/>
    </row>
    <row r="32" spans="1:17" x14ac:dyDescent="0.25">
      <c r="A32" s="105"/>
      <c r="B32" s="105"/>
      <c r="C32" s="105"/>
      <c r="D32" s="30"/>
      <c r="E32" s="105"/>
      <c r="F32" s="105"/>
      <c r="G32" s="105"/>
      <c r="H32" s="113"/>
      <c r="I32" s="105"/>
      <c r="J32" s="105"/>
      <c r="K32" s="105"/>
      <c r="L32" s="105"/>
      <c r="M32" s="105"/>
      <c r="N32" s="106"/>
      <c r="O32" s="106"/>
      <c r="P32" s="106"/>
    </row>
    <row r="33" spans="1:17" ht="15" x14ac:dyDescent="0.25">
      <c r="A33" s="113"/>
      <c r="B33" s="113"/>
      <c r="C33" s="31"/>
      <c r="D33" s="31"/>
      <c r="E33" s="113"/>
      <c r="F33" s="113"/>
      <c r="G33" s="113"/>
      <c r="H33" s="113"/>
      <c r="I33" s="113"/>
      <c r="J33" s="113"/>
      <c r="K33" s="113"/>
      <c r="L33" s="113"/>
      <c r="M33" s="113"/>
      <c r="N33" s="113"/>
      <c r="O33" s="113"/>
      <c r="P33" s="113"/>
    </row>
    <row r="34" spans="1:17" x14ac:dyDescent="0.25">
      <c r="A34" s="298" t="s">
        <v>41</v>
      </c>
      <c r="B34" s="298"/>
      <c r="C34" s="298"/>
      <c r="D34" s="335" t="s">
        <v>42</v>
      </c>
      <c r="E34" s="335"/>
      <c r="F34" s="335"/>
      <c r="G34" s="335"/>
      <c r="H34" s="102" t="s">
        <v>286</v>
      </c>
      <c r="I34" s="113"/>
      <c r="J34" s="113"/>
      <c r="K34" s="113"/>
      <c r="L34" s="113"/>
      <c r="M34" s="113"/>
      <c r="N34" s="113"/>
      <c r="O34" s="113"/>
      <c r="P34" s="113"/>
    </row>
    <row r="35" spans="1:17" x14ac:dyDescent="0.25">
      <c r="A35" s="33"/>
      <c r="B35" s="33"/>
      <c r="C35" s="33"/>
      <c r="D35" s="112"/>
      <c r="E35" s="112"/>
      <c r="F35" s="112"/>
      <c r="G35" s="112"/>
      <c r="H35" s="113"/>
      <c r="I35" s="113"/>
      <c r="J35" s="113"/>
      <c r="K35" s="113"/>
      <c r="L35" s="113"/>
      <c r="M35" s="113"/>
      <c r="N35" s="113"/>
      <c r="O35" s="113"/>
      <c r="P35" s="113"/>
    </row>
    <row r="36" spans="1:17" ht="18.75" customHeight="1" x14ac:dyDescent="0.25">
      <c r="A36" s="544" t="s">
        <v>43</v>
      </c>
      <c r="B36" s="545"/>
      <c r="C36" s="546"/>
      <c r="D36" s="549" t="s">
        <v>44</v>
      </c>
      <c r="E36" s="550"/>
      <c r="F36" s="551"/>
      <c r="G36" s="561" t="s">
        <v>45</v>
      </c>
      <c r="H36" s="554" t="s">
        <v>17</v>
      </c>
      <c r="I36" s="555"/>
      <c r="J36" s="556"/>
      <c r="K36" s="142"/>
      <c r="L36" s="554" t="s">
        <v>46</v>
      </c>
      <c r="M36" s="555"/>
      <c r="N36" s="556"/>
      <c r="O36" s="557" t="s">
        <v>47</v>
      </c>
      <c r="P36" s="559" t="s">
        <v>48</v>
      </c>
    </row>
    <row r="37" spans="1:17" ht="15.75" customHeight="1" x14ac:dyDescent="0.25">
      <c r="A37" s="547"/>
      <c r="B37" s="340"/>
      <c r="C37" s="548"/>
      <c r="D37" s="552"/>
      <c r="E37" s="349"/>
      <c r="F37" s="553"/>
      <c r="G37" s="566"/>
      <c r="H37" s="561" t="s">
        <v>19</v>
      </c>
      <c r="I37" s="559" t="s">
        <v>49</v>
      </c>
      <c r="J37" s="559" t="s">
        <v>50</v>
      </c>
      <c r="K37" s="143"/>
      <c r="L37" s="562" t="s">
        <v>19</v>
      </c>
      <c r="M37" s="559" t="s">
        <v>49</v>
      </c>
      <c r="N37" s="562" t="s">
        <v>50</v>
      </c>
      <c r="O37" s="558"/>
      <c r="P37" s="560"/>
    </row>
    <row r="38" spans="1:17" ht="16.5" customHeight="1" x14ac:dyDescent="0.25">
      <c r="A38" s="342"/>
      <c r="B38" s="343"/>
      <c r="C38" s="344"/>
      <c r="D38" s="351"/>
      <c r="E38" s="352"/>
      <c r="F38" s="353"/>
      <c r="G38" s="326"/>
      <c r="H38" s="326"/>
      <c r="I38" s="324"/>
      <c r="J38" s="324"/>
      <c r="K38" s="110"/>
      <c r="L38" s="330"/>
      <c r="M38" s="324"/>
      <c r="N38" s="330"/>
      <c r="O38" s="369"/>
      <c r="P38" s="324"/>
    </row>
    <row r="39" spans="1:17" ht="25.5" customHeight="1" x14ac:dyDescent="0.25">
      <c r="A39" s="592" t="s">
        <v>234</v>
      </c>
      <c r="B39" s="593"/>
      <c r="C39" s="594"/>
      <c r="D39" s="451" t="s">
        <v>217</v>
      </c>
      <c r="E39" s="452"/>
      <c r="F39" s="453"/>
      <c r="G39" s="151">
        <v>11000</v>
      </c>
      <c r="H39" s="145">
        <v>11000</v>
      </c>
      <c r="I39" s="145">
        <f>2470+11470+2711+3761</f>
        <v>20412</v>
      </c>
      <c r="J39" s="146">
        <f>+(I39*1)/H39</f>
        <v>1.8556363636363635</v>
      </c>
      <c r="K39" s="144"/>
      <c r="L39" s="145">
        <v>11000</v>
      </c>
      <c r="M39" s="145">
        <f>2470+11470+2711+3761</f>
        <v>20412</v>
      </c>
      <c r="N39" s="146">
        <f>+(M39*1)/L39</f>
        <v>1.8556363636363635</v>
      </c>
      <c r="O39" s="146">
        <f>+(I39*1)/G39</f>
        <v>1.8556363636363635</v>
      </c>
      <c r="P39" s="253"/>
    </row>
    <row r="40" spans="1:17" ht="35.25" customHeight="1" x14ac:dyDescent="0.25">
      <c r="A40" s="592" t="s">
        <v>235</v>
      </c>
      <c r="B40" s="593"/>
      <c r="C40" s="594"/>
      <c r="D40" s="451" t="s">
        <v>217</v>
      </c>
      <c r="E40" s="452"/>
      <c r="F40" s="453"/>
      <c r="G40" s="151">
        <v>11000</v>
      </c>
      <c r="H40" s="145">
        <v>11001</v>
      </c>
      <c r="I40" s="145">
        <f>2470+11470+2711+3761</f>
        <v>20412</v>
      </c>
      <c r="J40" s="146">
        <f>+(I40*1)/H40</f>
        <v>1.8554676847559313</v>
      </c>
      <c r="K40" s="144"/>
      <c r="L40" s="145">
        <v>11001</v>
      </c>
      <c r="M40" s="145">
        <f>2470+11470+2711+3761</f>
        <v>20412</v>
      </c>
      <c r="N40" s="146">
        <f>+(M40*1)/L40</f>
        <v>1.8554676847559313</v>
      </c>
      <c r="O40" s="146">
        <f>+(I40*1)/G40</f>
        <v>1.8556363636363635</v>
      </c>
      <c r="P40" s="253"/>
    </row>
    <row r="41" spans="1:17" x14ac:dyDescent="0.2">
      <c r="A41" s="541"/>
      <c r="B41" s="542"/>
      <c r="C41" s="543"/>
      <c r="D41" s="41"/>
      <c r="E41" s="41"/>
      <c r="F41" s="42"/>
      <c r="G41" s="147"/>
      <c r="H41" s="147"/>
      <c r="I41" s="147"/>
      <c r="J41" s="147"/>
      <c r="K41" s="147"/>
      <c r="L41" s="147"/>
      <c r="M41" s="147"/>
      <c r="N41" s="147"/>
      <c r="O41" s="147"/>
      <c r="P41" s="147"/>
      <c r="Q41" s="45"/>
    </row>
    <row r="42" spans="1:17" x14ac:dyDescent="0.25">
      <c r="C42" s="46"/>
      <c r="D42" s="46"/>
      <c r="E42" s="47"/>
      <c r="F42" s="47"/>
      <c r="G42" s="47"/>
    </row>
    <row r="43" spans="1:17" ht="12.75" customHeight="1" x14ac:dyDescent="0.25">
      <c r="B43" s="334" t="s">
        <v>54</v>
      </c>
      <c r="C43" s="334"/>
      <c r="D43" s="334"/>
      <c r="E43" s="334"/>
      <c r="F43" s="334"/>
      <c r="G43" s="334"/>
      <c r="H43" s="334"/>
      <c r="I43" s="334"/>
      <c r="J43" s="334"/>
      <c r="K43" s="334"/>
      <c r="L43" s="334"/>
      <c r="M43" s="334"/>
      <c r="N43" s="334"/>
      <c r="O43" s="334"/>
    </row>
    <row r="44" spans="1:17" ht="12.75" customHeight="1" x14ac:dyDescent="0.25">
      <c r="B44" s="334" t="s">
        <v>55</v>
      </c>
      <c r="C44" s="334"/>
      <c r="D44" s="334"/>
      <c r="E44" s="334" t="s">
        <v>56</v>
      </c>
      <c r="F44" s="334"/>
      <c r="G44" s="214">
        <v>2009</v>
      </c>
      <c r="H44" s="49">
        <v>2010</v>
      </c>
      <c r="I44" s="49">
        <v>2011</v>
      </c>
      <c r="J44" s="49">
        <v>2012</v>
      </c>
      <c r="K44" s="49"/>
      <c r="L44" s="49">
        <v>2013</v>
      </c>
      <c r="M44" s="49">
        <v>2014</v>
      </c>
      <c r="N44" s="214" t="s">
        <v>57</v>
      </c>
      <c r="O44" s="49" t="s">
        <v>48</v>
      </c>
    </row>
    <row r="45" spans="1:17" x14ac:dyDescent="0.25">
      <c r="B45" s="455" t="s">
        <v>234</v>
      </c>
      <c r="C45" s="455"/>
      <c r="D45" s="455"/>
      <c r="E45" s="440" t="s">
        <v>217</v>
      </c>
      <c r="F45" s="440"/>
      <c r="G45" s="51"/>
      <c r="H45" s="51"/>
      <c r="I45" s="51"/>
      <c r="J45" s="51"/>
      <c r="K45" s="52"/>
      <c r="L45" s="217">
        <v>11702</v>
      </c>
      <c r="M45" s="217">
        <v>12008</v>
      </c>
      <c r="N45" s="218">
        <v>20412</v>
      </c>
      <c r="O45" s="243"/>
    </row>
    <row r="46" spans="1:17" x14ac:dyDescent="0.25">
      <c r="B46" s="334"/>
      <c r="C46" s="334"/>
      <c r="D46" s="334"/>
      <c r="E46" s="440"/>
      <c r="F46" s="440"/>
      <c r="G46" s="51"/>
      <c r="H46" s="51"/>
      <c r="I46" s="51"/>
      <c r="J46" s="51"/>
      <c r="K46" s="52"/>
      <c r="L46" s="51"/>
      <c r="M46" s="51"/>
      <c r="N46" s="52"/>
      <c r="O46" s="257"/>
    </row>
    <row r="47" spans="1:17" x14ac:dyDescent="0.25">
      <c r="A47" s="103"/>
      <c r="B47" s="103"/>
      <c r="C47" s="103"/>
      <c r="D47" s="107"/>
      <c r="E47" s="107"/>
      <c r="F47" s="107"/>
      <c r="G47" s="107"/>
      <c r="H47" s="107"/>
      <c r="I47" s="107"/>
      <c r="J47" s="107"/>
      <c r="K47" s="107"/>
      <c r="L47" s="107"/>
      <c r="M47" s="107"/>
      <c r="N47" s="107"/>
      <c r="O47" s="107"/>
      <c r="P47" s="107"/>
      <c r="Q47" s="107"/>
    </row>
    <row r="48" spans="1:17" ht="12.75" customHeight="1" x14ac:dyDescent="0.25">
      <c r="B48" s="291" t="s">
        <v>58</v>
      </c>
      <c r="C48" s="291"/>
      <c r="D48" s="291"/>
      <c r="E48" s="291"/>
      <c r="F48" s="291"/>
      <c r="G48" s="291"/>
      <c r="H48" s="291"/>
      <c r="I48" s="291"/>
      <c r="J48" s="291"/>
      <c r="K48" s="291"/>
      <c r="L48" s="291"/>
      <c r="M48" s="291"/>
      <c r="N48" s="291"/>
      <c r="O48" s="291"/>
      <c r="P48" s="220"/>
    </row>
    <row r="49" spans="1:16" ht="54.75" customHeight="1" x14ac:dyDescent="0.25">
      <c r="B49" s="481" t="s">
        <v>313</v>
      </c>
      <c r="C49" s="481"/>
      <c r="D49" s="481"/>
      <c r="E49" s="481"/>
      <c r="F49" s="481"/>
      <c r="G49" s="481"/>
      <c r="H49" s="481"/>
      <c r="I49" s="481"/>
      <c r="J49" s="481"/>
      <c r="K49" s="481"/>
      <c r="L49" s="481"/>
      <c r="M49" s="481"/>
      <c r="N49" s="481"/>
      <c r="O49" s="481"/>
      <c r="P49" s="220"/>
    </row>
    <row r="50" spans="1:16" x14ac:dyDescent="0.25">
      <c r="B50" s="220"/>
      <c r="C50" s="220"/>
      <c r="D50" s="220"/>
      <c r="E50" s="220"/>
      <c r="F50" s="220"/>
      <c r="G50" s="220"/>
      <c r="H50" s="220"/>
      <c r="I50" s="220"/>
      <c r="J50" s="220"/>
      <c r="K50" s="220"/>
      <c r="L50" s="220"/>
      <c r="M50" s="220"/>
      <c r="N50" s="220"/>
      <c r="O50" s="220"/>
      <c r="P50" s="220"/>
    </row>
    <row r="51" spans="1:16" ht="15" customHeight="1" x14ac:dyDescent="0.25">
      <c r="B51" s="27" t="s">
        <v>59</v>
      </c>
      <c r="C51" s="27"/>
      <c r="D51" s="27"/>
      <c r="E51" s="27"/>
      <c r="F51" s="27"/>
      <c r="G51" s="27"/>
      <c r="H51" s="27"/>
      <c r="I51" s="27"/>
      <c r="J51" s="27"/>
      <c r="K51" s="27"/>
      <c r="L51" s="27"/>
      <c r="M51" s="27"/>
      <c r="N51" s="27"/>
      <c r="O51" s="27"/>
      <c r="P51" s="220"/>
    </row>
    <row r="52" spans="1:16" ht="15" customHeight="1" x14ac:dyDescent="0.25">
      <c r="B52" s="221" t="s">
        <v>60</v>
      </c>
      <c r="C52" s="221"/>
      <c r="D52" s="221"/>
      <c r="E52" s="221"/>
      <c r="F52" s="221"/>
      <c r="G52" s="221"/>
      <c r="H52" s="221"/>
      <c r="I52" s="221"/>
      <c r="J52" s="221"/>
      <c r="K52" s="221"/>
      <c r="L52" s="221"/>
      <c r="M52" s="221"/>
      <c r="N52" s="221"/>
      <c r="O52" s="221"/>
      <c r="P52" s="221"/>
    </row>
    <row r="53" spans="1:16" ht="15" customHeight="1" x14ac:dyDescent="0.25">
      <c r="B53" s="221" t="s">
        <v>61</v>
      </c>
      <c r="C53" s="221"/>
      <c r="D53" s="221"/>
      <c r="E53" s="221"/>
      <c r="F53" s="221"/>
      <c r="G53" s="221"/>
      <c r="H53" s="221"/>
      <c r="I53" s="221"/>
      <c r="J53" s="221"/>
      <c r="K53" s="221"/>
      <c r="L53" s="221"/>
      <c r="M53" s="221"/>
      <c r="N53" s="221"/>
      <c r="O53" s="221"/>
      <c r="P53" s="220"/>
    </row>
    <row r="54" spans="1:16" ht="15" customHeight="1" x14ac:dyDescent="0.25">
      <c r="B54" s="221" t="s">
        <v>62</v>
      </c>
      <c r="C54" s="221"/>
      <c r="D54" s="221"/>
      <c r="E54" s="221"/>
      <c r="F54" s="221"/>
      <c r="G54" s="221"/>
      <c r="H54" s="221"/>
      <c r="I54" s="221"/>
      <c r="J54" s="221"/>
      <c r="K54" s="221"/>
      <c r="L54" s="221"/>
      <c r="M54" s="221"/>
      <c r="N54" s="221"/>
      <c r="O54" s="221"/>
      <c r="P54" s="220"/>
    </row>
    <row r="56" spans="1:16" x14ac:dyDescent="0.25">
      <c r="A56" s="373" t="s">
        <v>63</v>
      </c>
      <c r="B56" s="373"/>
      <c r="C56" s="373"/>
      <c r="D56" s="373"/>
      <c r="E56" s="373"/>
      <c r="F56" s="373"/>
      <c r="G56" s="373"/>
      <c r="H56" s="373"/>
      <c r="I56" s="373"/>
      <c r="J56" s="373"/>
      <c r="K56" s="373"/>
      <c r="L56" s="373"/>
      <c r="M56" s="373"/>
      <c r="N56" s="373"/>
      <c r="O56" s="373"/>
      <c r="P56" s="373"/>
    </row>
    <row r="58" spans="1:16" ht="15" x14ac:dyDescent="0.25">
      <c r="A58" s="58" t="s">
        <v>65</v>
      </c>
      <c r="F58" s="374" t="s">
        <v>273</v>
      </c>
      <c r="G58" s="375"/>
      <c r="H58" s="375"/>
      <c r="I58" s="375"/>
      <c r="J58" s="375"/>
      <c r="K58" s="375"/>
      <c r="L58" s="375"/>
    </row>
    <row r="59" spans="1:16" x14ac:dyDescent="0.25">
      <c r="A59" s="63" t="s">
        <v>66</v>
      </c>
    </row>
    <row r="60" spans="1:16" x14ac:dyDescent="0.25">
      <c r="A60" s="62"/>
    </row>
    <row r="61" spans="1:16" x14ac:dyDescent="0.25">
      <c r="A61" s="56"/>
    </row>
    <row r="62" spans="1:16" x14ac:dyDescent="0.25">
      <c r="A62" s="56"/>
    </row>
    <row r="63" spans="1:16" x14ac:dyDescent="0.25">
      <c r="A63" s="56"/>
    </row>
    <row r="64" spans="1:16" x14ac:dyDescent="0.25">
      <c r="A64" s="56"/>
    </row>
    <row r="65" spans="1:19" x14ac:dyDescent="0.25">
      <c r="A65" s="57"/>
    </row>
    <row r="66" spans="1:19" x14ac:dyDescent="0.25">
      <c r="A66" s="57"/>
    </row>
    <row r="67" spans="1:19" ht="15.75" x14ac:dyDescent="0.25">
      <c r="A67" s="370" t="s">
        <v>67</v>
      </c>
      <c r="B67" s="370"/>
      <c r="C67" s="370"/>
    </row>
    <row r="68" spans="1:19" ht="43.5" customHeight="1" x14ac:dyDescent="0.25">
      <c r="A68" s="588" t="s">
        <v>314</v>
      </c>
      <c r="B68" s="457"/>
      <c r="C68" s="457"/>
      <c r="D68" s="457"/>
      <c r="E68" s="457"/>
      <c r="F68" s="457"/>
      <c r="G68" s="457"/>
      <c r="H68" s="457"/>
      <c r="I68" s="457"/>
      <c r="J68" s="457"/>
      <c r="K68" s="457"/>
      <c r="L68" s="457"/>
      <c r="M68" s="457"/>
      <c r="N68" s="457"/>
      <c r="O68" s="457"/>
      <c r="P68" s="595"/>
    </row>
    <row r="70" spans="1:19" ht="15.75" x14ac:dyDescent="0.25">
      <c r="A70" s="426" t="s">
        <v>68</v>
      </c>
      <c r="B70" s="426"/>
      <c r="C70" s="426"/>
      <c r="D70" s="221"/>
      <c r="E70" s="221"/>
      <c r="F70" s="221"/>
      <c r="G70" s="221"/>
      <c r="H70" s="221"/>
      <c r="I70" s="221"/>
      <c r="J70" s="221"/>
      <c r="K70" s="221"/>
      <c r="L70" s="221"/>
      <c r="M70" s="221"/>
      <c r="N70" s="221"/>
      <c r="O70" s="221"/>
      <c r="P70" s="221"/>
    </row>
    <row r="71" spans="1:19" ht="23.25" customHeight="1" x14ac:dyDescent="0.25">
      <c r="A71" s="588" t="s">
        <v>315</v>
      </c>
      <c r="B71" s="423"/>
      <c r="C71" s="423"/>
      <c r="D71" s="423"/>
      <c r="E71" s="423"/>
      <c r="F71" s="423"/>
      <c r="G71" s="423"/>
      <c r="H71" s="423"/>
      <c r="I71" s="423"/>
      <c r="J71" s="423"/>
      <c r="K71" s="423"/>
      <c r="L71" s="423"/>
      <c r="M71" s="423"/>
      <c r="N71" s="423"/>
      <c r="O71" s="423"/>
      <c r="P71" s="589"/>
    </row>
    <row r="72" spans="1:19" x14ac:dyDescent="0.25">
      <c r="A72" s="182"/>
      <c r="B72" s="182"/>
      <c r="C72" s="182"/>
      <c r="D72" s="182"/>
      <c r="E72" s="182"/>
      <c r="F72" s="182"/>
      <c r="G72" s="182"/>
      <c r="H72" s="182"/>
      <c r="I72" s="182"/>
      <c r="J72" s="182"/>
      <c r="K72" s="182"/>
      <c r="L72" s="182"/>
      <c r="M72" s="182"/>
      <c r="N72" s="182"/>
      <c r="O72" s="182"/>
      <c r="P72" s="182"/>
    </row>
    <row r="73" spans="1:19" ht="15" customHeight="1" x14ac:dyDescent="0.25">
      <c r="A73" s="390" t="s">
        <v>69</v>
      </c>
      <c r="B73" s="391"/>
      <c r="C73" s="391"/>
      <c r="D73" s="391"/>
      <c r="E73" s="392"/>
      <c r="F73" s="390" t="s">
        <v>70</v>
      </c>
      <c r="G73" s="391"/>
      <c r="H73" s="392"/>
      <c r="I73" s="393" t="s">
        <v>287</v>
      </c>
      <c r="J73" s="394"/>
      <c r="K73" s="394"/>
      <c r="L73" s="395"/>
      <c r="M73" s="487" t="s">
        <v>258</v>
      </c>
      <c r="N73" s="487" t="s">
        <v>259</v>
      </c>
      <c r="O73" s="487" t="s">
        <v>260</v>
      </c>
      <c r="P73" s="488" t="s">
        <v>196</v>
      </c>
      <c r="R73" s="434" t="s">
        <v>265</v>
      </c>
      <c r="S73" s="434"/>
    </row>
    <row r="74" spans="1:19" x14ac:dyDescent="0.25">
      <c r="A74" s="380"/>
      <c r="B74" s="382"/>
      <c r="C74" s="382"/>
      <c r="D74" s="382"/>
      <c r="E74" s="381"/>
      <c r="F74" s="380"/>
      <c r="G74" s="382"/>
      <c r="H74" s="381"/>
      <c r="I74" s="499" t="s">
        <v>71</v>
      </c>
      <c r="J74" s="500"/>
      <c r="K74" s="499" t="s">
        <v>72</v>
      </c>
      <c r="L74" s="500"/>
      <c r="M74" s="397"/>
      <c r="N74" s="397"/>
      <c r="O74" s="404"/>
      <c r="P74" s="379"/>
      <c r="R74" s="232" t="s">
        <v>19</v>
      </c>
      <c r="S74" s="232" t="s">
        <v>264</v>
      </c>
    </row>
    <row r="75" spans="1:19" ht="24" customHeight="1" x14ac:dyDescent="0.25">
      <c r="A75" s="596" t="s">
        <v>165</v>
      </c>
      <c r="B75" s="596"/>
      <c r="C75" s="596"/>
      <c r="D75" s="596"/>
      <c r="E75" s="596"/>
      <c r="F75" s="597"/>
      <c r="G75" s="597"/>
      <c r="H75" s="597"/>
      <c r="I75" s="598"/>
      <c r="J75" s="599"/>
      <c r="K75" s="590"/>
      <c r="L75" s="591"/>
      <c r="M75" s="196"/>
      <c r="N75" s="205"/>
      <c r="O75" s="205"/>
      <c r="P75" s="205"/>
    </row>
    <row r="76" spans="1:19" ht="24" customHeight="1" x14ac:dyDescent="0.25">
      <c r="A76" s="463" t="s">
        <v>166</v>
      </c>
      <c r="B76" s="463"/>
      <c r="C76" s="463"/>
      <c r="D76" s="463"/>
      <c r="E76" s="463"/>
      <c r="F76" s="464" t="s">
        <v>74</v>
      </c>
      <c r="G76" s="464"/>
      <c r="H76" s="464"/>
      <c r="I76" s="574">
        <v>10</v>
      </c>
      <c r="J76" s="575"/>
      <c r="K76" s="573">
        <v>10</v>
      </c>
      <c r="L76" s="469"/>
      <c r="M76" s="224">
        <f>12+10</f>
        <v>22</v>
      </c>
      <c r="N76" s="224">
        <v>25</v>
      </c>
      <c r="O76" s="194">
        <v>0</v>
      </c>
      <c r="P76" s="195">
        <f>+(M76*1)/N76</f>
        <v>0.88</v>
      </c>
      <c r="R76" s="228">
        <v>3</v>
      </c>
      <c r="S76" s="230">
        <v>3</v>
      </c>
    </row>
    <row r="77" spans="1:19" ht="24" customHeight="1" x14ac:dyDescent="0.25">
      <c r="A77" s="463" t="s">
        <v>167</v>
      </c>
      <c r="B77" s="463"/>
      <c r="C77" s="463"/>
      <c r="D77" s="463"/>
      <c r="E77" s="463"/>
      <c r="F77" s="464" t="s">
        <v>74</v>
      </c>
      <c r="G77" s="464"/>
      <c r="H77" s="464"/>
      <c r="I77" s="574">
        <v>2</v>
      </c>
      <c r="J77" s="575"/>
      <c r="K77" s="573">
        <v>4</v>
      </c>
      <c r="L77" s="469"/>
      <c r="M77" s="224">
        <f>2+4</f>
        <v>6</v>
      </c>
      <c r="N77" s="224">
        <v>5</v>
      </c>
      <c r="O77" s="194">
        <v>0</v>
      </c>
      <c r="P77" s="195">
        <f t="shared" ref="P77:P82" si="0">+(M77*1)/N77</f>
        <v>1.2</v>
      </c>
      <c r="R77" s="228">
        <v>1</v>
      </c>
      <c r="S77" s="230">
        <v>1</v>
      </c>
    </row>
    <row r="78" spans="1:19" ht="24" customHeight="1" x14ac:dyDescent="0.25">
      <c r="A78" s="463" t="s">
        <v>168</v>
      </c>
      <c r="B78" s="463"/>
      <c r="C78" s="463"/>
      <c r="D78" s="463"/>
      <c r="E78" s="463"/>
      <c r="F78" s="464" t="s">
        <v>74</v>
      </c>
      <c r="G78" s="464"/>
      <c r="H78" s="464"/>
      <c r="I78" s="574">
        <v>10</v>
      </c>
      <c r="J78" s="575"/>
      <c r="K78" s="573">
        <v>2</v>
      </c>
      <c r="L78" s="469"/>
      <c r="M78" s="224">
        <f>6+2</f>
        <v>8</v>
      </c>
      <c r="N78" s="224">
        <v>30</v>
      </c>
      <c r="O78" s="194">
        <v>0</v>
      </c>
      <c r="P78" s="195">
        <f t="shared" si="0"/>
        <v>0.26666666666666666</v>
      </c>
      <c r="R78" s="228">
        <v>5</v>
      </c>
      <c r="S78" s="231">
        <v>3</v>
      </c>
    </row>
    <row r="79" spans="1:19" ht="24" customHeight="1" x14ac:dyDescent="0.25">
      <c r="A79" s="587" t="s">
        <v>169</v>
      </c>
      <c r="B79" s="587"/>
      <c r="C79" s="587"/>
      <c r="D79" s="587"/>
      <c r="E79" s="587"/>
      <c r="F79" s="464"/>
      <c r="G79" s="464"/>
      <c r="H79" s="464"/>
      <c r="I79" s="574"/>
      <c r="J79" s="575"/>
      <c r="K79" s="573"/>
      <c r="L79" s="469"/>
      <c r="M79" s="224"/>
      <c r="N79" s="224"/>
      <c r="O79" s="194"/>
      <c r="P79" s="195"/>
      <c r="R79" s="228"/>
      <c r="S79" s="231"/>
    </row>
    <row r="80" spans="1:19" ht="24" customHeight="1" x14ac:dyDescent="0.25">
      <c r="A80" s="463" t="s">
        <v>170</v>
      </c>
      <c r="B80" s="463"/>
      <c r="C80" s="463"/>
      <c r="D80" s="463"/>
      <c r="E80" s="463"/>
      <c r="F80" s="464" t="s">
        <v>74</v>
      </c>
      <c r="G80" s="464"/>
      <c r="H80" s="464"/>
      <c r="I80" s="574">
        <v>5</v>
      </c>
      <c r="J80" s="575"/>
      <c r="K80" s="573">
        <v>7</v>
      </c>
      <c r="L80" s="469"/>
      <c r="M80" s="224">
        <f>43+7</f>
        <v>50</v>
      </c>
      <c r="N80" s="224">
        <v>22</v>
      </c>
      <c r="O80" s="194">
        <v>0</v>
      </c>
      <c r="P80" s="195">
        <f t="shared" si="0"/>
        <v>2.2727272727272729</v>
      </c>
      <c r="R80" s="229">
        <v>5</v>
      </c>
      <c r="S80" s="231">
        <v>7</v>
      </c>
    </row>
    <row r="81" spans="1:19" ht="24" customHeight="1" x14ac:dyDescent="0.25">
      <c r="A81" s="463" t="s">
        <v>171</v>
      </c>
      <c r="B81" s="463"/>
      <c r="C81" s="463"/>
      <c r="D81" s="463"/>
      <c r="E81" s="463"/>
      <c r="F81" s="464" t="s">
        <v>110</v>
      </c>
      <c r="G81" s="464"/>
      <c r="H81" s="464"/>
      <c r="I81" s="574">
        <v>0</v>
      </c>
      <c r="J81" s="575"/>
      <c r="K81" s="573">
        <v>0</v>
      </c>
      <c r="L81" s="469"/>
      <c r="M81" s="224">
        <v>1</v>
      </c>
      <c r="N81" s="224">
        <v>1</v>
      </c>
      <c r="O81" s="194">
        <v>0</v>
      </c>
      <c r="P81" s="195">
        <f t="shared" si="0"/>
        <v>1</v>
      </c>
      <c r="R81" s="229">
        <v>0</v>
      </c>
      <c r="S81" s="231">
        <v>0</v>
      </c>
    </row>
    <row r="82" spans="1:19" ht="24" customHeight="1" x14ac:dyDescent="0.25">
      <c r="A82" s="463" t="s">
        <v>172</v>
      </c>
      <c r="B82" s="463"/>
      <c r="C82" s="463"/>
      <c r="D82" s="463"/>
      <c r="E82" s="463"/>
      <c r="F82" s="464" t="s">
        <v>74</v>
      </c>
      <c r="G82" s="464"/>
      <c r="H82" s="464"/>
      <c r="I82" s="574">
        <v>20</v>
      </c>
      <c r="J82" s="575"/>
      <c r="K82" s="573">
        <v>21</v>
      </c>
      <c r="L82" s="469"/>
      <c r="M82" s="224">
        <f>113+21</f>
        <v>134</v>
      </c>
      <c r="N82" s="224">
        <v>106</v>
      </c>
      <c r="O82" s="194">
        <v>0</v>
      </c>
      <c r="P82" s="195">
        <f t="shared" si="0"/>
        <v>1.2641509433962264</v>
      </c>
      <c r="R82" s="229">
        <v>20</v>
      </c>
      <c r="S82" s="231">
        <v>36</v>
      </c>
    </row>
  </sheetData>
  <mergeCells count="114">
    <mergeCell ref="R73:S73"/>
    <mergeCell ref="E44:F44"/>
    <mergeCell ref="E45:F45"/>
    <mergeCell ref="E46:F46"/>
    <mergeCell ref="B44:D44"/>
    <mergeCell ref="B45:D45"/>
    <mergeCell ref="B46:D46"/>
    <mergeCell ref="O73:O74"/>
    <mergeCell ref="P73:P74"/>
    <mergeCell ref="N73:N74"/>
    <mergeCell ref="D16:G17"/>
    <mergeCell ref="D29:G29"/>
    <mergeCell ref="N29:P29"/>
    <mergeCell ref="P36:P38"/>
    <mergeCell ref="H36:J36"/>
    <mergeCell ref="A31:C31"/>
    <mergeCell ref="A39:C39"/>
    <mergeCell ref="O36:O38"/>
    <mergeCell ref="H37:H38"/>
    <mergeCell ref="L36:N36"/>
    <mergeCell ref="A4:Q4"/>
    <mergeCell ref="A6:C6"/>
    <mergeCell ref="O6:Q6"/>
    <mergeCell ref="A8:C8"/>
    <mergeCell ref="D8:J8"/>
    <mergeCell ref="L8:N8"/>
    <mergeCell ref="O8:Q8"/>
    <mergeCell ref="A21:C21"/>
    <mergeCell ref="A23:C23"/>
    <mergeCell ref="D23:K23"/>
    <mergeCell ref="A14:C14"/>
    <mergeCell ref="D14:Q14"/>
    <mergeCell ref="A10:C10"/>
    <mergeCell ref="D10:J10"/>
    <mergeCell ref="L10:M10"/>
    <mergeCell ref="N10:Q10"/>
    <mergeCell ref="A12:C12"/>
    <mergeCell ref="H16:I17"/>
    <mergeCell ref="J16:N16"/>
    <mergeCell ref="D12:Q12"/>
    <mergeCell ref="O16:Q16"/>
    <mergeCell ref="D18:G18"/>
    <mergeCell ref="H18:I18"/>
    <mergeCell ref="A16:C18"/>
    <mergeCell ref="A81:E81"/>
    <mergeCell ref="F81:H81"/>
    <mergeCell ref="I81:J81"/>
    <mergeCell ref="A82:E82"/>
    <mergeCell ref="F82:H82"/>
    <mergeCell ref="F78:H78"/>
    <mergeCell ref="I78:J78"/>
    <mergeCell ref="A75:E75"/>
    <mergeCell ref="F75:H75"/>
    <mergeCell ref="I75:J75"/>
    <mergeCell ref="A76:E76"/>
    <mergeCell ref="F76:H76"/>
    <mergeCell ref="I76:J76"/>
    <mergeCell ref="A77:E77"/>
    <mergeCell ref="F77:H77"/>
    <mergeCell ref="I77:J77"/>
    <mergeCell ref="A78:E78"/>
    <mergeCell ref="I82:J82"/>
    <mergeCell ref="A79:E79"/>
    <mergeCell ref="F79:H79"/>
    <mergeCell ref="I79:J79"/>
    <mergeCell ref="A80:E80"/>
    <mergeCell ref="F80:H80"/>
    <mergeCell ref="I80:J80"/>
    <mergeCell ref="D40:F40"/>
    <mergeCell ref="A40:C40"/>
    <mergeCell ref="I37:I38"/>
    <mergeCell ref="J37:J38"/>
    <mergeCell ref="A41:C41"/>
    <mergeCell ref="A73:E74"/>
    <mergeCell ref="F73:H74"/>
    <mergeCell ref="I73:L73"/>
    <mergeCell ref="M73:M74"/>
    <mergeCell ref="A68:P68"/>
    <mergeCell ref="K79:L79"/>
    <mergeCell ref="I74:J74"/>
    <mergeCell ref="K74:L74"/>
    <mergeCell ref="K80:L80"/>
    <mergeCell ref="B43:O43"/>
    <mergeCell ref="B48:O48"/>
    <mergeCell ref="K75:L75"/>
    <mergeCell ref="K76:L76"/>
    <mergeCell ref="K77:L77"/>
    <mergeCell ref="K78:L78"/>
    <mergeCell ref="B49:O49"/>
    <mergeCell ref="A71:P71"/>
    <mergeCell ref="K81:L81"/>
    <mergeCell ref="K82:L82"/>
    <mergeCell ref="D31:G31"/>
    <mergeCell ref="I31:M31"/>
    <mergeCell ref="N31:P31"/>
    <mergeCell ref="A34:C34"/>
    <mergeCell ref="D34:G34"/>
    <mergeCell ref="P23:Q23"/>
    <mergeCell ref="A25:C25"/>
    <mergeCell ref="D25:Q25"/>
    <mergeCell ref="A70:C70"/>
    <mergeCell ref="A56:P56"/>
    <mergeCell ref="A67:C67"/>
    <mergeCell ref="F58:L58"/>
    <mergeCell ref="L37:L38"/>
    <mergeCell ref="M37:M38"/>
    <mergeCell ref="N37:N38"/>
    <mergeCell ref="D39:F39"/>
    <mergeCell ref="A36:C38"/>
    <mergeCell ref="D36:F38"/>
    <mergeCell ref="G36:G38"/>
    <mergeCell ref="A27:C27"/>
    <mergeCell ref="D27:Q27"/>
    <mergeCell ref="A29:C29"/>
  </mergeCells>
  <pageMargins left="1.0049999999999999" right="0.49" top="0.74803149606299213" bottom="0.74803149606299213" header="0.31496062992125984" footer="0.31496062992125984"/>
  <pageSetup paperSize="9" scale="6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topLeftCell="B1" workbookViewId="0">
      <selection activeCell="O21" sqref="O21"/>
    </sheetView>
  </sheetViews>
  <sheetFormatPr baseColWidth="10" defaultRowHeight="12.75" x14ac:dyDescent="0.25"/>
  <cols>
    <col min="1" max="2" width="9.7109375" style="4" customWidth="1"/>
    <col min="3" max="3" width="12.28515625" style="4" customWidth="1"/>
    <col min="4" max="7" width="10.42578125" style="4" customWidth="1"/>
    <col min="8" max="9" width="11.42578125" style="4"/>
    <col min="10" max="13" width="12.42578125" style="4" bestFit="1" customWidth="1"/>
    <col min="14" max="14" width="11.5703125" style="4" bestFit="1" customWidth="1"/>
    <col min="15" max="16" width="13.42578125" style="4" bestFit="1" customWidth="1"/>
    <col min="17" max="17" width="11.5703125" style="4" bestFit="1" customWidth="1"/>
    <col min="18" max="20" width="0" style="4" hidden="1" customWidth="1"/>
    <col min="21" max="16384" width="11.42578125" style="4"/>
  </cols>
  <sheetData>
    <row r="1" spans="1:17" x14ac:dyDescent="0.25">
      <c r="A1" s="1"/>
      <c r="B1" s="2"/>
      <c r="C1" s="2"/>
      <c r="D1" s="2"/>
      <c r="E1" s="2"/>
      <c r="F1" s="2"/>
      <c r="G1" s="2"/>
      <c r="H1" s="2"/>
      <c r="I1" s="2"/>
      <c r="J1" s="2"/>
      <c r="K1" s="2"/>
      <c r="L1" s="2"/>
      <c r="M1" s="2"/>
      <c r="N1" s="2"/>
      <c r="O1" s="2"/>
      <c r="P1" s="2"/>
      <c r="Q1" s="3"/>
    </row>
    <row r="2" spans="1:17" x14ac:dyDescent="0.25">
      <c r="A2" s="5"/>
      <c r="B2" s="100"/>
      <c r="C2" s="100"/>
      <c r="D2" s="100"/>
      <c r="E2" s="100"/>
      <c r="F2" s="100"/>
      <c r="G2" s="100"/>
      <c r="H2" s="100"/>
      <c r="I2" s="100"/>
      <c r="J2" s="100"/>
      <c r="K2" s="100"/>
      <c r="L2" s="100"/>
      <c r="M2" s="100"/>
      <c r="N2" s="100"/>
      <c r="O2" s="100"/>
      <c r="P2" s="100"/>
      <c r="Q2" s="7"/>
    </row>
    <row r="3" spans="1:17" ht="15" customHeight="1" x14ac:dyDescent="0.25">
      <c r="A3" s="5"/>
      <c r="B3" s="100"/>
      <c r="C3" s="100"/>
      <c r="D3" s="100"/>
      <c r="E3" s="100"/>
      <c r="F3" s="100"/>
      <c r="G3" s="100"/>
      <c r="H3" s="100"/>
      <c r="I3" s="100"/>
      <c r="J3" s="100"/>
      <c r="K3" s="100"/>
      <c r="L3" s="100"/>
      <c r="M3" s="100"/>
      <c r="N3" s="100"/>
      <c r="O3" s="100"/>
      <c r="P3" s="100"/>
      <c r="Q3" s="7"/>
    </row>
    <row r="4" spans="1:17" ht="27.75" customHeight="1" x14ac:dyDescent="0.25">
      <c r="A4" s="431" t="s">
        <v>0</v>
      </c>
      <c r="B4" s="304"/>
      <c r="C4" s="304"/>
      <c r="D4" s="304"/>
      <c r="E4" s="304"/>
      <c r="F4" s="304"/>
      <c r="G4" s="304"/>
      <c r="H4" s="304"/>
      <c r="I4" s="304"/>
      <c r="J4" s="304"/>
      <c r="K4" s="304"/>
      <c r="L4" s="304"/>
      <c r="M4" s="304"/>
      <c r="N4" s="304"/>
      <c r="O4" s="304"/>
      <c r="P4" s="304"/>
      <c r="Q4" s="305"/>
    </row>
    <row r="5" spans="1:17" x14ac:dyDescent="0.25">
      <c r="A5" s="2"/>
      <c r="B5" s="2"/>
      <c r="C5" s="2"/>
      <c r="D5" s="100"/>
      <c r="E5" s="100"/>
      <c r="F5" s="100"/>
      <c r="G5" s="100"/>
      <c r="H5" s="100"/>
      <c r="I5" s="100"/>
      <c r="J5" s="100"/>
      <c r="K5" s="100"/>
      <c r="L5" s="100"/>
      <c r="M5" s="100"/>
      <c r="N5" s="100"/>
      <c r="O5" s="100"/>
      <c r="P5" s="100"/>
    </row>
    <row r="6" spans="1:17" x14ac:dyDescent="0.25">
      <c r="A6" s="298" t="s">
        <v>1</v>
      </c>
      <c r="B6" s="298"/>
      <c r="C6" s="299"/>
      <c r="D6" s="8" t="s">
        <v>2</v>
      </c>
      <c r="E6" s="9"/>
      <c r="F6" s="9"/>
      <c r="G6" s="9"/>
      <c r="H6" s="9"/>
      <c r="I6" s="9"/>
      <c r="J6" s="9"/>
      <c r="K6" s="207"/>
      <c r="L6" s="11"/>
      <c r="M6" s="11"/>
      <c r="N6" s="11"/>
      <c r="O6" s="307"/>
      <c r="P6" s="307"/>
      <c r="Q6" s="308"/>
    </row>
    <row r="7" spans="1:17" x14ac:dyDescent="0.25">
      <c r="A7" s="100"/>
      <c r="B7" s="100"/>
      <c r="C7" s="100"/>
      <c r="D7" s="12"/>
      <c r="E7" s="13"/>
      <c r="F7" s="13"/>
      <c r="G7" s="13"/>
      <c r="H7" s="13"/>
      <c r="I7" s="13"/>
      <c r="J7" s="13"/>
      <c r="K7" s="13"/>
      <c r="L7" s="13"/>
      <c r="M7" s="13"/>
      <c r="N7" s="13"/>
      <c r="O7" s="100"/>
      <c r="P7" s="100"/>
    </row>
    <row r="8" spans="1:17" ht="24.75" customHeight="1" x14ac:dyDescent="0.25">
      <c r="A8" s="291" t="s">
        <v>3</v>
      </c>
      <c r="B8" s="291"/>
      <c r="C8" s="292"/>
      <c r="D8" s="300" t="s">
        <v>245</v>
      </c>
      <c r="E8" s="301"/>
      <c r="F8" s="301"/>
      <c r="G8" s="301"/>
      <c r="H8" s="301"/>
      <c r="I8" s="301"/>
      <c r="J8" s="302"/>
      <c r="K8" s="99"/>
      <c r="L8" s="309" t="s">
        <v>5</v>
      </c>
      <c r="M8" s="309"/>
      <c r="N8" s="309"/>
      <c r="O8" s="295" t="s">
        <v>247</v>
      </c>
      <c r="P8" s="296"/>
      <c r="Q8" s="297"/>
    </row>
    <row r="9" spans="1:17" x14ac:dyDescent="0.25">
      <c r="A9" s="100"/>
      <c r="B9" s="100"/>
      <c r="C9" s="95"/>
      <c r="D9" s="95"/>
      <c r="E9" s="100"/>
      <c r="F9" s="100"/>
      <c r="G9" s="100"/>
      <c r="H9" s="100"/>
      <c r="I9" s="100"/>
      <c r="J9" s="100"/>
      <c r="K9" s="100"/>
      <c r="L9" s="100"/>
      <c r="M9" s="100"/>
      <c r="N9" s="100"/>
      <c r="O9" s="100"/>
      <c r="P9" s="100"/>
    </row>
    <row r="10" spans="1:17" ht="36.75" customHeight="1" x14ac:dyDescent="0.25">
      <c r="A10" s="298" t="s">
        <v>6</v>
      </c>
      <c r="B10" s="298"/>
      <c r="C10" s="298"/>
      <c r="D10" s="310" t="s">
        <v>7</v>
      </c>
      <c r="E10" s="311"/>
      <c r="F10" s="311"/>
      <c r="G10" s="311"/>
      <c r="H10" s="311"/>
      <c r="I10" s="311"/>
      <c r="J10" s="312"/>
      <c r="K10" s="95"/>
      <c r="L10" s="335" t="s">
        <v>8</v>
      </c>
      <c r="M10" s="314"/>
      <c r="N10" s="316" t="s">
        <v>248</v>
      </c>
      <c r="O10" s="317"/>
      <c r="P10" s="317"/>
      <c r="Q10" s="318"/>
    </row>
    <row r="11" spans="1:17" ht="9.75" customHeight="1" x14ac:dyDescent="0.25">
      <c r="A11" s="94"/>
      <c r="B11" s="94"/>
      <c r="C11" s="94"/>
      <c r="D11" s="95"/>
      <c r="E11" s="95"/>
      <c r="F11" s="95"/>
      <c r="G11" s="95"/>
      <c r="H11" s="95"/>
      <c r="I11" s="95"/>
      <c r="J11" s="95"/>
      <c r="K11" s="95"/>
      <c r="L11" s="100"/>
      <c r="M11" s="19"/>
      <c r="N11" s="19"/>
      <c r="O11" s="19"/>
      <c r="P11" s="90"/>
    </row>
    <row r="12" spans="1:17" ht="40.5" customHeight="1" x14ac:dyDescent="0.25">
      <c r="A12" s="291" t="s">
        <v>10</v>
      </c>
      <c r="B12" s="291"/>
      <c r="C12" s="315"/>
      <c r="D12" s="316" t="s">
        <v>246</v>
      </c>
      <c r="E12" s="317"/>
      <c r="F12" s="317"/>
      <c r="G12" s="317"/>
      <c r="H12" s="317"/>
      <c r="I12" s="317"/>
      <c r="J12" s="317"/>
      <c r="K12" s="317"/>
      <c r="L12" s="317"/>
      <c r="M12" s="317"/>
      <c r="N12" s="317"/>
      <c r="O12" s="317"/>
      <c r="P12" s="317"/>
      <c r="Q12" s="318"/>
    </row>
    <row r="13" spans="1:17" x14ac:dyDescent="0.25">
      <c r="A13" s="94"/>
      <c r="B13" s="94"/>
      <c r="C13" s="94"/>
      <c r="D13" s="12"/>
      <c r="E13" s="12"/>
      <c r="F13" s="12"/>
      <c r="G13" s="12"/>
      <c r="H13" s="12"/>
      <c r="I13" s="12"/>
      <c r="J13" s="12"/>
      <c r="K13" s="12"/>
      <c r="L13" s="12"/>
      <c r="M13" s="12"/>
      <c r="N13" s="12"/>
      <c r="O13" s="12"/>
      <c r="P13" s="12"/>
      <c r="Q13" s="12"/>
    </row>
    <row r="14" spans="1:17" ht="37.5" customHeight="1" x14ac:dyDescent="0.25">
      <c r="A14" s="298" t="s">
        <v>12</v>
      </c>
      <c r="B14" s="319"/>
      <c r="C14" s="319"/>
      <c r="D14" s="432" t="s">
        <v>246</v>
      </c>
      <c r="E14" s="447"/>
      <c r="F14" s="447"/>
      <c r="G14" s="447"/>
      <c r="H14" s="447"/>
      <c r="I14" s="447"/>
      <c r="J14" s="447"/>
      <c r="K14" s="447"/>
      <c r="L14" s="447"/>
      <c r="M14" s="447"/>
      <c r="N14" s="447"/>
      <c r="O14" s="447"/>
      <c r="P14" s="447"/>
      <c r="Q14" s="600"/>
    </row>
    <row r="15" spans="1:17" x14ac:dyDescent="0.25">
      <c r="A15" s="94"/>
      <c r="B15" s="94"/>
      <c r="C15" s="94"/>
      <c r="D15" s="12"/>
      <c r="E15" s="12"/>
      <c r="F15" s="12"/>
      <c r="G15" s="12"/>
      <c r="H15" s="12"/>
      <c r="I15" s="12"/>
      <c r="J15" s="12"/>
      <c r="K15" s="12"/>
      <c r="L15" s="12"/>
      <c r="M15" s="12"/>
      <c r="N15" s="12"/>
      <c r="O15" s="12"/>
      <c r="P15" s="12"/>
      <c r="Q15" s="12"/>
    </row>
    <row r="16" spans="1:17" x14ac:dyDescent="0.25">
      <c r="A16" s="278" t="s">
        <v>14</v>
      </c>
      <c r="B16" s="279"/>
      <c r="C16" s="279"/>
      <c r="D16" s="284" t="s">
        <v>15</v>
      </c>
      <c r="E16" s="284"/>
      <c r="F16" s="284"/>
      <c r="G16" s="284"/>
      <c r="H16" s="284" t="s">
        <v>16</v>
      </c>
      <c r="I16" s="284"/>
      <c r="J16" s="285" t="s">
        <v>17</v>
      </c>
      <c r="K16" s="285"/>
      <c r="L16" s="285"/>
      <c r="M16" s="285"/>
      <c r="N16" s="285"/>
      <c r="O16" s="286" t="s">
        <v>18</v>
      </c>
      <c r="P16" s="287"/>
      <c r="Q16" s="288"/>
    </row>
    <row r="17" spans="1:17" ht="36" x14ac:dyDescent="0.25">
      <c r="A17" s="280"/>
      <c r="B17" s="281"/>
      <c r="C17" s="281"/>
      <c r="D17" s="284"/>
      <c r="E17" s="284"/>
      <c r="F17" s="284"/>
      <c r="G17" s="284"/>
      <c r="H17" s="284"/>
      <c r="I17" s="284"/>
      <c r="J17" s="136" t="s">
        <v>19</v>
      </c>
      <c r="K17" s="137" t="s">
        <v>20</v>
      </c>
      <c r="L17" s="137" t="s">
        <v>21</v>
      </c>
      <c r="M17" s="138" t="s">
        <v>22</v>
      </c>
      <c r="N17" s="138" t="s">
        <v>23</v>
      </c>
      <c r="O17" s="137" t="s">
        <v>21</v>
      </c>
      <c r="P17" s="138" t="s">
        <v>24</v>
      </c>
      <c r="Q17" s="138" t="s">
        <v>23</v>
      </c>
    </row>
    <row r="18" spans="1:17" ht="16.5" customHeight="1" x14ac:dyDescent="0.25">
      <c r="A18" s="282"/>
      <c r="B18" s="283"/>
      <c r="C18" s="283"/>
      <c r="D18" s="433">
        <v>14453566.460000001</v>
      </c>
      <c r="E18" s="433"/>
      <c r="F18" s="433"/>
      <c r="G18" s="433"/>
      <c r="H18" s="433">
        <v>13616877.609999999</v>
      </c>
      <c r="I18" s="433"/>
      <c r="J18" s="237">
        <v>3609244.02</v>
      </c>
      <c r="K18" s="237">
        <v>4618504.53</v>
      </c>
      <c r="L18" s="237">
        <v>3888707.6</v>
      </c>
      <c r="M18" s="238">
        <v>2766076.74</v>
      </c>
      <c r="N18" s="239">
        <f>M18/L18</f>
        <v>0.71131003524152858</v>
      </c>
      <c r="O18" s="238">
        <v>13211424.960000001</v>
      </c>
      <c r="P18" s="240">
        <v>11986989.57</v>
      </c>
      <c r="Q18" s="252">
        <f>P18/O18</f>
        <v>0.90731996028382988</v>
      </c>
    </row>
    <row r="19" spans="1:17" x14ac:dyDescent="0.25">
      <c r="A19" s="94"/>
      <c r="B19" s="94"/>
      <c r="C19" s="94"/>
      <c r="D19" s="95"/>
      <c r="E19" s="95"/>
      <c r="F19" s="95"/>
      <c r="G19" s="95"/>
      <c r="H19" s="95"/>
      <c r="I19" s="95"/>
      <c r="J19" s="95"/>
      <c r="K19" s="95"/>
      <c r="L19" s="95"/>
      <c r="M19" s="95"/>
      <c r="N19" s="95"/>
      <c r="O19" s="95"/>
      <c r="P19" s="273"/>
      <c r="Q19" s="95"/>
    </row>
    <row r="20" spans="1:17" x14ac:dyDescent="0.25">
      <c r="A20" s="298" t="s">
        <v>111</v>
      </c>
      <c r="B20" s="298"/>
      <c r="C20" s="298"/>
      <c r="D20" s="21"/>
      <c r="E20" s="100"/>
      <c r="F20" s="100"/>
      <c r="G20" s="100"/>
      <c r="H20" s="100"/>
      <c r="I20" s="100"/>
      <c r="J20" s="100"/>
      <c r="K20" s="100"/>
      <c r="L20" s="100"/>
      <c r="M20" s="100"/>
      <c r="N20" s="100"/>
      <c r="O20" s="100"/>
      <c r="P20" s="100"/>
    </row>
    <row r="21" spans="1:17" x14ac:dyDescent="0.25">
      <c r="A21" s="100"/>
      <c r="B21" s="100"/>
      <c r="C21" s="19"/>
      <c r="D21" s="19"/>
      <c r="E21" s="22"/>
      <c r="F21" s="22"/>
      <c r="G21" s="22"/>
      <c r="H21" s="22"/>
      <c r="I21" s="22"/>
      <c r="J21" s="22"/>
      <c r="K21" s="22"/>
      <c r="L21" s="22"/>
      <c r="M21" s="22"/>
      <c r="N21" s="22"/>
      <c r="O21" s="22"/>
      <c r="P21" s="22"/>
    </row>
    <row r="22" spans="1:17" ht="27.75" customHeight="1" x14ac:dyDescent="0.25">
      <c r="A22" s="291" t="s">
        <v>26</v>
      </c>
      <c r="B22" s="291"/>
      <c r="C22" s="292"/>
      <c r="D22" s="300" t="s">
        <v>207</v>
      </c>
      <c r="E22" s="301"/>
      <c r="F22" s="301"/>
      <c r="G22" s="301"/>
      <c r="H22" s="301"/>
      <c r="I22" s="301"/>
      <c r="J22" s="301"/>
      <c r="K22" s="301"/>
      <c r="L22" s="23"/>
      <c r="M22" s="23"/>
      <c r="N22" s="23"/>
      <c r="O22" s="24" t="s">
        <v>28</v>
      </c>
      <c r="P22" s="295" t="s">
        <v>117</v>
      </c>
      <c r="Q22" s="297"/>
    </row>
    <row r="23" spans="1:17" x14ac:dyDescent="0.25">
      <c r="A23" s="100"/>
      <c r="B23" s="100"/>
      <c r="C23" s="25"/>
      <c r="D23" s="25"/>
      <c r="E23" s="22"/>
      <c r="F23" s="22"/>
      <c r="G23" s="22"/>
      <c r="H23" s="22"/>
      <c r="I23" s="22"/>
      <c r="J23" s="22"/>
      <c r="K23" s="22"/>
      <c r="L23" s="22"/>
      <c r="M23" s="22"/>
      <c r="N23" s="22"/>
      <c r="O23" s="22"/>
      <c r="P23" s="22"/>
    </row>
    <row r="24" spans="1:17" ht="15.75" customHeight="1" x14ac:dyDescent="0.25">
      <c r="A24" s="298" t="s">
        <v>29</v>
      </c>
      <c r="B24" s="298"/>
      <c r="C24" s="299"/>
      <c r="D24" s="300" t="s">
        <v>208</v>
      </c>
      <c r="E24" s="301"/>
      <c r="F24" s="301"/>
      <c r="G24" s="301"/>
      <c r="H24" s="301"/>
      <c r="I24" s="301"/>
      <c r="J24" s="301"/>
      <c r="K24" s="301"/>
      <c r="L24" s="301"/>
      <c r="M24" s="301"/>
      <c r="N24" s="301"/>
      <c r="O24" s="301"/>
      <c r="P24" s="301"/>
      <c r="Q24" s="302"/>
    </row>
    <row r="25" spans="1:17" x14ac:dyDescent="0.25">
      <c r="A25" s="100"/>
      <c r="B25" s="100"/>
      <c r="C25" s="25"/>
      <c r="D25" s="25"/>
      <c r="E25" s="22"/>
      <c r="F25" s="22"/>
      <c r="G25" s="22"/>
      <c r="H25" s="22"/>
      <c r="I25" s="22"/>
      <c r="J25" s="22"/>
      <c r="K25" s="22"/>
      <c r="L25" s="22"/>
      <c r="M25" s="22"/>
      <c r="N25" s="22"/>
      <c r="O25" s="22"/>
      <c r="P25" s="22"/>
    </row>
    <row r="26" spans="1:17" ht="24.75" customHeight="1" x14ac:dyDescent="0.25">
      <c r="A26" s="298" t="s">
        <v>31</v>
      </c>
      <c r="B26" s="298"/>
      <c r="C26" s="299"/>
      <c r="D26" s="300" t="s">
        <v>206</v>
      </c>
      <c r="E26" s="301"/>
      <c r="F26" s="301"/>
      <c r="G26" s="301"/>
      <c r="H26" s="301"/>
      <c r="I26" s="301"/>
      <c r="J26" s="301"/>
      <c r="K26" s="301"/>
      <c r="L26" s="301"/>
      <c r="M26" s="301"/>
      <c r="N26" s="301"/>
      <c r="O26" s="301"/>
      <c r="P26" s="301"/>
      <c r="Q26" s="302"/>
    </row>
    <row r="27" spans="1:17" x14ac:dyDescent="0.25">
      <c r="A27" s="100"/>
      <c r="B27" s="100"/>
      <c r="C27" s="25"/>
      <c r="D27" s="26"/>
      <c r="E27" s="22"/>
      <c r="F27" s="22"/>
      <c r="G27" s="22"/>
      <c r="H27" s="22"/>
      <c r="I27" s="22"/>
      <c r="J27" s="22"/>
      <c r="K27" s="22"/>
      <c r="L27" s="22"/>
      <c r="M27" s="22"/>
      <c r="N27" s="22"/>
      <c r="O27" s="22"/>
      <c r="P27" s="22"/>
    </row>
    <row r="28" spans="1:17" x14ac:dyDescent="0.25">
      <c r="A28" s="291" t="s">
        <v>33</v>
      </c>
      <c r="B28" s="291"/>
      <c r="C28" s="292"/>
      <c r="D28" s="300" t="s">
        <v>34</v>
      </c>
      <c r="E28" s="301"/>
      <c r="F28" s="301"/>
      <c r="G28" s="302"/>
      <c r="H28" s="100"/>
      <c r="I28" s="27" t="s">
        <v>35</v>
      </c>
      <c r="J28" s="27"/>
      <c r="K28" s="27"/>
      <c r="L28" s="27"/>
      <c r="M28" s="27"/>
      <c r="N28" s="327" t="s">
        <v>194</v>
      </c>
      <c r="O28" s="578"/>
      <c r="P28" s="328"/>
    </row>
    <row r="29" spans="1:17" x14ac:dyDescent="0.25">
      <c r="A29" s="100"/>
      <c r="B29" s="100"/>
      <c r="C29" s="94"/>
      <c r="D29" s="28"/>
      <c r="E29" s="100"/>
      <c r="F29" s="100"/>
      <c r="G29" s="100"/>
      <c r="H29" s="100"/>
      <c r="I29" s="100"/>
      <c r="J29" s="100"/>
      <c r="K29" s="100"/>
      <c r="L29" s="100"/>
      <c r="M29" s="100"/>
      <c r="N29" s="100"/>
      <c r="O29" s="100"/>
      <c r="P29" s="100"/>
    </row>
    <row r="30" spans="1:17" ht="25.5" customHeight="1" x14ac:dyDescent="0.25">
      <c r="A30" s="291" t="s">
        <v>37</v>
      </c>
      <c r="B30" s="291"/>
      <c r="C30" s="292"/>
      <c r="D30" s="293" t="s">
        <v>191</v>
      </c>
      <c r="E30" s="293"/>
      <c r="F30" s="293"/>
      <c r="G30" s="294"/>
      <c r="H30" s="100"/>
      <c r="I30" s="291" t="s">
        <v>39</v>
      </c>
      <c r="J30" s="291"/>
      <c r="K30" s="291"/>
      <c r="L30" s="291"/>
      <c r="M30" s="291"/>
      <c r="N30" s="295" t="s">
        <v>82</v>
      </c>
      <c r="O30" s="296"/>
      <c r="P30" s="297"/>
    </row>
    <row r="31" spans="1:17" x14ac:dyDescent="0.25">
      <c r="A31" s="92"/>
      <c r="B31" s="92"/>
      <c r="C31" s="92"/>
      <c r="D31" s="30"/>
      <c r="E31" s="92"/>
      <c r="F31" s="92"/>
      <c r="G31" s="92"/>
      <c r="H31" s="100"/>
      <c r="I31" s="92"/>
      <c r="J31" s="92"/>
      <c r="K31" s="92"/>
      <c r="L31" s="92"/>
      <c r="M31" s="92"/>
      <c r="N31" s="99"/>
      <c r="O31" s="99"/>
      <c r="P31" s="99"/>
    </row>
    <row r="32" spans="1:17" ht="15" x14ac:dyDescent="0.25">
      <c r="A32" s="100"/>
      <c r="B32" s="100"/>
      <c r="C32" s="31"/>
      <c r="D32" s="31"/>
      <c r="E32" s="100"/>
      <c r="F32" s="100"/>
      <c r="G32" s="100"/>
      <c r="H32" s="100"/>
      <c r="I32" s="100"/>
      <c r="J32" s="100"/>
      <c r="K32" s="100"/>
      <c r="L32" s="100"/>
      <c r="M32" s="100"/>
      <c r="N32" s="100"/>
      <c r="O32" s="100"/>
      <c r="P32" s="100"/>
    </row>
    <row r="33" spans="1:16" x14ac:dyDescent="0.25">
      <c r="A33" s="298" t="s">
        <v>41</v>
      </c>
      <c r="B33" s="298"/>
      <c r="C33" s="298"/>
      <c r="D33" s="335" t="s">
        <v>42</v>
      </c>
      <c r="E33" s="335"/>
      <c r="F33" s="335"/>
      <c r="G33" s="335"/>
      <c r="H33" s="102" t="s">
        <v>286</v>
      </c>
      <c r="I33" s="100"/>
      <c r="J33" s="100"/>
      <c r="K33" s="100"/>
      <c r="L33" s="100"/>
      <c r="M33" s="100"/>
      <c r="N33" s="100"/>
      <c r="O33" s="100"/>
      <c r="P33" s="100"/>
    </row>
    <row r="34" spans="1:16" x14ac:dyDescent="0.25">
      <c r="A34" s="33"/>
      <c r="B34" s="33"/>
      <c r="C34" s="33"/>
      <c r="D34" s="90"/>
      <c r="E34" s="90"/>
      <c r="F34" s="90"/>
      <c r="G34" s="90"/>
      <c r="H34" s="100"/>
      <c r="I34" s="100"/>
      <c r="J34" s="100"/>
      <c r="K34" s="100"/>
      <c r="L34" s="100"/>
      <c r="M34" s="100"/>
      <c r="N34" s="100"/>
      <c r="O34" s="100"/>
      <c r="P34" s="100"/>
    </row>
    <row r="35" spans="1:16" x14ac:dyDescent="0.25">
      <c r="A35" s="336" t="s">
        <v>43</v>
      </c>
      <c r="B35" s="337"/>
      <c r="C35" s="338"/>
      <c r="D35" s="345" t="s">
        <v>44</v>
      </c>
      <c r="E35" s="346"/>
      <c r="F35" s="347"/>
      <c r="G35" s="325" t="s">
        <v>45</v>
      </c>
      <c r="H35" s="331" t="s">
        <v>17</v>
      </c>
      <c r="I35" s="332"/>
      <c r="J35" s="333"/>
      <c r="K35" s="96"/>
      <c r="L35" s="331" t="s">
        <v>46</v>
      </c>
      <c r="M35" s="332"/>
      <c r="N35" s="333"/>
      <c r="O35" s="367" t="s">
        <v>47</v>
      </c>
      <c r="P35" s="322" t="s">
        <v>48</v>
      </c>
    </row>
    <row r="36" spans="1:16" x14ac:dyDescent="0.25">
      <c r="A36" s="339"/>
      <c r="B36" s="340"/>
      <c r="C36" s="341"/>
      <c r="D36" s="348"/>
      <c r="E36" s="349"/>
      <c r="F36" s="350"/>
      <c r="G36" s="354"/>
      <c r="H36" s="325" t="s">
        <v>19</v>
      </c>
      <c r="I36" s="322" t="s">
        <v>49</v>
      </c>
      <c r="J36" s="322" t="s">
        <v>50</v>
      </c>
      <c r="K36" s="97"/>
      <c r="L36" s="329" t="s">
        <v>19</v>
      </c>
      <c r="M36" s="322" t="s">
        <v>49</v>
      </c>
      <c r="N36" s="329" t="s">
        <v>50</v>
      </c>
      <c r="O36" s="368"/>
      <c r="P36" s="323"/>
    </row>
    <row r="37" spans="1:16" ht="22.5" customHeight="1" x14ac:dyDescent="0.25">
      <c r="A37" s="342"/>
      <c r="B37" s="343"/>
      <c r="C37" s="344"/>
      <c r="D37" s="351"/>
      <c r="E37" s="352"/>
      <c r="F37" s="353"/>
      <c r="G37" s="326"/>
      <c r="H37" s="326"/>
      <c r="I37" s="324"/>
      <c r="J37" s="324"/>
      <c r="K37" s="98"/>
      <c r="L37" s="330"/>
      <c r="M37" s="324"/>
      <c r="N37" s="330"/>
      <c r="O37" s="369"/>
      <c r="P37" s="324"/>
    </row>
    <row r="38" spans="1:16" ht="29.25" customHeight="1" x14ac:dyDescent="0.2">
      <c r="A38" s="601" t="s">
        <v>209</v>
      </c>
      <c r="B38" s="602"/>
      <c r="C38" s="603"/>
      <c r="D38" s="358" t="s">
        <v>163</v>
      </c>
      <c r="E38" s="359"/>
      <c r="F38" s="360"/>
      <c r="G38" s="39">
        <v>320</v>
      </c>
      <c r="H38" s="39">
        <v>0</v>
      </c>
      <c r="I38" s="39">
        <v>46</v>
      </c>
      <c r="J38" s="40">
        <v>0</v>
      </c>
      <c r="K38" s="43"/>
      <c r="L38" s="39">
        <v>320</v>
      </c>
      <c r="M38" s="39">
        <f>82+46</f>
        <v>128</v>
      </c>
      <c r="N38" s="40">
        <v>0</v>
      </c>
      <c r="O38" s="40">
        <f>+(M38*1)/L38</f>
        <v>0.4</v>
      </c>
      <c r="P38" s="44"/>
    </row>
    <row r="39" spans="1:16" s="45" customFormat="1" x14ac:dyDescent="0.2">
      <c r="A39" s="361"/>
      <c r="B39" s="362"/>
      <c r="C39" s="363"/>
      <c r="D39" s="41"/>
      <c r="E39" s="41"/>
      <c r="F39" s="42"/>
      <c r="G39" s="43"/>
      <c r="H39" s="43"/>
      <c r="I39" s="43"/>
      <c r="J39" s="43"/>
      <c r="K39" s="43"/>
      <c r="L39" s="43"/>
      <c r="M39" s="43"/>
      <c r="N39" s="43"/>
      <c r="O39" s="43"/>
      <c r="P39" s="43"/>
    </row>
    <row r="40" spans="1:16" x14ac:dyDescent="0.25">
      <c r="C40" s="46"/>
      <c r="D40" s="46"/>
      <c r="E40" s="47"/>
      <c r="F40" s="47"/>
      <c r="G40" s="47"/>
    </row>
    <row r="41" spans="1:16" ht="12.75" customHeight="1" x14ac:dyDescent="0.25">
      <c r="B41" s="334" t="s">
        <v>54</v>
      </c>
      <c r="C41" s="334"/>
      <c r="D41" s="334"/>
      <c r="E41" s="334"/>
      <c r="F41" s="334"/>
      <c r="G41" s="334"/>
      <c r="H41" s="334"/>
      <c r="I41" s="334"/>
      <c r="J41" s="334"/>
      <c r="K41" s="334"/>
      <c r="L41" s="334"/>
      <c r="M41" s="334"/>
      <c r="N41" s="334"/>
      <c r="O41" s="334"/>
    </row>
    <row r="42" spans="1:16" ht="15" customHeight="1" x14ac:dyDescent="0.25">
      <c r="B42" s="334" t="s">
        <v>55</v>
      </c>
      <c r="C42" s="334"/>
      <c r="D42" s="334"/>
      <c r="E42" s="334" t="s">
        <v>56</v>
      </c>
      <c r="F42" s="334"/>
      <c r="G42" s="169">
        <v>2009</v>
      </c>
      <c r="H42" s="49">
        <v>2010</v>
      </c>
      <c r="I42" s="49">
        <v>2011</v>
      </c>
      <c r="J42" s="49">
        <v>2012</v>
      </c>
      <c r="K42" s="49"/>
      <c r="L42" s="49">
        <v>2013</v>
      </c>
      <c r="M42" s="49">
        <v>2014</v>
      </c>
      <c r="N42" s="169" t="s">
        <v>57</v>
      </c>
      <c r="O42" s="49" t="s">
        <v>48</v>
      </c>
    </row>
    <row r="43" spans="1:16" ht="48" customHeight="1" x14ac:dyDescent="0.25">
      <c r="B43" s="455" t="s">
        <v>210</v>
      </c>
      <c r="C43" s="455"/>
      <c r="D43" s="455"/>
      <c r="E43" s="440" t="s">
        <v>74</v>
      </c>
      <c r="F43" s="440"/>
      <c r="G43" s="51"/>
      <c r="H43" s="51">
        <v>339</v>
      </c>
      <c r="I43" s="51">
        <v>373</v>
      </c>
      <c r="J43" s="51">
        <v>319</v>
      </c>
      <c r="K43" s="52"/>
      <c r="L43" s="51">
        <v>323</v>
      </c>
      <c r="M43" s="51">
        <v>308</v>
      </c>
      <c r="N43" s="52">
        <v>128</v>
      </c>
      <c r="O43" s="53"/>
    </row>
    <row r="44" spans="1:16" x14ac:dyDescent="0.25">
      <c r="C44" s="158"/>
      <c r="D44" s="161"/>
      <c r="E44" s="161"/>
      <c r="F44" s="161"/>
      <c r="G44" s="55"/>
      <c r="H44" s="162"/>
      <c r="I44" s="162"/>
      <c r="J44" s="162"/>
      <c r="K44" s="162"/>
      <c r="L44" s="162"/>
      <c r="M44" s="162"/>
      <c r="N44" s="162"/>
      <c r="O44" s="162"/>
    </row>
    <row r="45" spans="1:16" ht="18.75" customHeight="1" x14ac:dyDescent="0.25">
      <c r="B45" s="441" t="s">
        <v>58</v>
      </c>
      <c r="C45" s="441"/>
      <c r="D45" s="441"/>
      <c r="E45" s="441"/>
      <c r="F45" s="441"/>
      <c r="G45" s="441"/>
      <c r="H45" s="441"/>
      <c r="I45" s="441"/>
      <c r="J45" s="441"/>
      <c r="K45" s="441"/>
      <c r="L45" s="441"/>
      <c r="M45" s="441"/>
      <c r="N45" s="441"/>
      <c r="O45" s="441"/>
      <c r="P45" s="172"/>
    </row>
    <row r="46" spans="1:16" ht="60.75" customHeight="1" x14ac:dyDescent="0.25">
      <c r="B46" s="481" t="s">
        <v>317</v>
      </c>
      <c r="C46" s="611"/>
      <c r="D46" s="611"/>
      <c r="E46" s="611"/>
      <c r="F46" s="611"/>
      <c r="G46" s="611"/>
      <c r="H46" s="611"/>
      <c r="I46" s="611"/>
      <c r="J46" s="611"/>
      <c r="K46" s="611"/>
      <c r="L46" s="611"/>
      <c r="M46" s="611"/>
      <c r="N46" s="611"/>
      <c r="O46" s="611"/>
      <c r="P46" s="172"/>
    </row>
    <row r="47" spans="1:16" ht="15" customHeight="1" x14ac:dyDescent="0.25">
      <c r="B47" s="184" t="s">
        <v>59</v>
      </c>
      <c r="C47" s="184"/>
      <c r="D47" s="184"/>
      <c r="E47" s="184"/>
      <c r="F47" s="184"/>
      <c r="G47" s="184"/>
      <c r="H47" s="184"/>
      <c r="I47" s="184"/>
      <c r="J47" s="184"/>
      <c r="K47" s="184"/>
      <c r="L47" s="184"/>
      <c r="M47" s="184"/>
      <c r="N47" s="184"/>
      <c r="O47" s="184"/>
      <c r="P47" s="172"/>
    </row>
    <row r="48" spans="1:16" ht="15" customHeight="1" x14ac:dyDescent="0.25">
      <c r="B48" s="176" t="s">
        <v>60</v>
      </c>
      <c r="C48" s="176"/>
      <c r="D48" s="176"/>
      <c r="E48" s="176"/>
      <c r="F48" s="176"/>
      <c r="G48" s="176"/>
      <c r="H48" s="176"/>
      <c r="I48" s="176"/>
      <c r="J48" s="176"/>
      <c r="K48" s="176"/>
      <c r="L48" s="176"/>
      <c r="M48" s="176"/>
      <c r="N48" s="176"/>
      <c r="O48" s="176"/>
      <c r="P48" s="176"/>
    </row>
    <row r="49" spans="1:16" ht="15" customHeight="1" x14ac:dyDescent="0.25">
      <c r="B49" s="176" t="s">
        <v>61</v>
      </c>
      <c r="C49" s="176"/>
      <c r="D49" s="176"/>
      <c r="E49" s="176"/>
      <c r="F49" s="176"/>
      <c r="G49" s="176"/>
      <c r="H49" s="176"/>
      <c r="I49" s="176"/>
      <c r="J49" s="176"/>
      <c r="K49" s="176"/>
      <c r="L49" s="176"/>
      <c r="M49" s="176"/>
      <c r="N49" s="176"/>
      <c r="O49" s="176"/>
      <c r="P49" s="172"/>
    </row>
    <row r="50" spans="1:16" ht="15" customHeight="1" x14ac:dyDescent="0.25">
      <c r="B50" s="176" t="s">
        <v>62</v>
      </c>
      <c r="C50" s="176"/>
      <c r="D50" s="176"/>
      <c r="E50" s="176"/>
      <c r="F50" s="176"/>
      <c r="G50" s="176"/>
      <c r="H50" s="176"/>
      <c r="I50" s="176"/>
      <c r="J50" s="176"/>
      <c r="K50" s="176"/>
      <c r="L50" s="176"/>
      <c r="M50" s="176"/>
      <c r="N50" s="176"/>
      <c r="O50" s="176"/>
      <c r="P50" s="172"/>
    </row>
    <row r="52" spans="1:16" x14ac:dyDescent="0.25">
      <c r="A52" s="373" t="s">
        <v>63</v>
      </c>
      <c r="B52" s="373"/>
      <c r="C52" s="373"/>
      <c r="D52" s="373"/>
      <c r="E52" s="373"/>
      <c r="F52" s="373"/>
      <c r="G52" s="373"/>
      <c r="H52" s="373"/>
      <c r="I52" s="373"/>
      <c r="J52" s="373"/>
      <c r="K52" s="373"/>
      <c r="L52" s="373"/>
      <c r="M52" s="373"/>
      <c r="N52" s="373"/>
      <c r="O52" s="373"/>
      <c r="P52" s="373"/>
    </row>
    <row r="54" spans="1:16" ht="15" x14ac:dyDescent="0.25">
      <c r="A54" s="58" t="s">
        <v>65</v>
      </c>
      <c r="F54" s="374" t="s">
        <v>64</v>
      </c>
      <c r="G54" s="375"/>
      <c r="H54" s="375"/>
      <c r="I54" s="375"/>
      <c r="J54" s="375"/>
      <c r="K54" s="375"/>
      <c r="L54" s="375"/>
    </row>
    <row r="55" spans="1:16" x14ac:dyDescent="0.25">
      <c r="A55" s="63" t="s">
        <v>66</v>
      </c>
    </row>
    <row r="56" spans="1:16" x14ac:dyDescent="0.25">
      <c r="A56" s="62"/>
    </row>
    <row r="57" spans="1:16" x14ac:dyDescent="0.25">
      <c r="A57" s="56"/>
    </row>
    <row r="58" spans="1:16" x14ac:dyDescent="0.25">
      <c r="A58" s="56"/>
    </row>
    <row r="59" spans="1:16" x14ac:dyDescent="0.25">
      <c r="A59" s="56"/>
    </row>
    <row r="60" spans="1:16" x14ac:dyDescent="0.25">
      <c r="A60" s="56"/>
    </row>
    <row r="61" spans="1:16" x14ac:dyDescent="0.25">
      <c r="A61" s="57"/>
    </row>
    <row r="62" spans="1:16" x14ac:dyDescent="0.25">
      <c r="A62" s="57"/>
    </row>
    <row r="63" spans="1:16" ht="15.75" x14ac:dyDescent="0.25">
      <c r="A63" s="370" t="s">
        <v>67</v>
      </c>
      <c r="B63" s="370"/>
      <c r="C63" s="370"/>
    </row>
    <row r="64" spans="1:16" ht="42.75" customHeight="1" x14ac:dyDescent="0.25">
      <c r="A64" s="605" t="s">
        <v>294</v>
      </c>
      <c r="B64" s="606"/>
      <c r="C64" s="606"/>
      <c r="D64" s="606"/>
      <c r="E64" s="606"/>
      <c r="F64" s="606"/>
      <c r="G64" s="606"/>
      <c r="H64" s="606"/>
      <c r="I64" s="606"/>
      <c r="J64" s="606"/>
      <c r="K64" s="606"/>
      <c r="L64" s="606"/>
      <c r="M64" s="606"/>
      <c r="N64" s="606"/>
      <c r="O64" s="606"/>
      <c r="P64" s="607"/>
    </row>
    <row r="66" spans="1:19" ht="15.75" x14ac:dyDescent="0.25">
      <c r="A66" s="426" t="s">
        <v>68</v>
      </c>
      <c r="B66" s="426"/>
      <c r="C66" s="426"/>
      <c r="D66" s="176"/>
      <c r="E66" s="176"/>
      <c r="F66" s="176"/>
      <c r="G66" s="176"/>
      <c r="H66" s="176"/>
      <c r="I66" s="176"/>
      <c r="J66" s="176"/>
      <c r="K66" s="176"/>
      <c r="L66" s="176"/>
      <c r="M66" s="176"/>
      <c r="N66" s="176"/>
      <c r="O66" s="176"/>
      <c r="P66" s="176"/>
    </row>
    <row r="67" spans="1:19" ht="33" customHeight="1" x14ac:dyDescent="0.25">
      <c r="A67" s="608" t="s">
        <v>323</v>
      </c>
      <c r="B67" s="609"/>
      <c r="C67" s="609"/>
      <c r="D67" s="609"/>
      <c r="E67" s="609"/>
      <c r="F67" s="609"/>
      <c r="G67" s="609"/>
      <c r="H67" s="609"/>
      <c r="I67" s="609"/>
      <c r="J67" s="609"/>
      <c r="K67" s="609"/>
      <c r="L67" s="609"/>
      <c r="M67" s="609"/>
      <c r="N67" s="609"/>
      <c r="O67" s="609"/>
      <c r="P67" s="610"/>
    </row>
    <row r="68" spans="1:19" ht="12.75" customHeight="1" x14ac:dyDescent="0.25">
      <c r="A68" s="175"/>
      <c r="B68" s="175"/>
      <c r="C68" s="175"/>
      <c r="D68" s="175"/>
      <c r="E68" s="175"/>
      <c r="F68" s="175"/>
      <c r="G68" s="175"/>
      <c r="H68" s="175"/>
      <c r="I68" s="175"/>
      <c r="J68" s="175"/>
      <c r="K68" s="175"/>
      <c r="L68" s="175"/>
      <c r="M68" s="175"/>
      <c r="N68" s="175"/>
      <c r="O68" s="175"/>
      <c r="P68" s="175"/>
    </row>
    <row r="69" spans="1:19" ht="12.75" customHeight="1" x14ac:dyDescent="0.25">
      <c r="A69" s="175"/>
      <c r="B69" s="175"/>
      <c r="C69" s="175"/>
      <c r="D69" s="175"/>
      <c r="E69" s="175"/>
      <c r="F69" s="175"/>
      <c r="G69" s="175"/>
      <c r="H69" s="175"/>
      <c r="I69" s="175"/>
      <c r="J69" s="175"/>
      <c r="K69" s="175"/>
      <c r="L69" s="175"/>
      <c r="M69" s="175"/>
      <c r="N69" s="175"/>
      <c r="O69" s="175"/>
      <c r="P69" s="175"/>
    </row>
    <row r="71" spans="1:19" ht="15" customHeight="1" x14ac:dyDescent="0.25">
      <c r="A71" s="390" t="s">
        <v>69</v>
      </c>
      <c r="B71" s="391"/>
      <c r="C71" s="391"/>
      <c r="D71" s="391"/>
      <c r="E71" s="392"/>
      <c r="F71" s="390" t="s">
        <v>70</v>
      </c>
      <c r="G71" s="391"/>
      <c r="H71" s="392"/>
      <c r="I71" s="393" t="s">
        <v>287</v>
      </c>
      <c r="J71" s="394"/>
      <c r="K71" s="394"/>
      <c r="L71" s="395"/>
      <c r="M71" s="396" t="s">
        <v>258</v>
      </c>
      <c r="N71" s="487" t="s">
        <v>259</v>
      </c>
      <c r="O71" s="487" t="s">
        <v>260</v>
      </c>
      <c r="P71" s="488" t="s">
        <v>196</v>
      </c>
      <c r="R71" s="434" t="s">
        <v>265</v>
      </c>
      <c r="S71" s="434"/>
    </row>
    <row r="72" spans="1:19" x14ac:dyDescent="0.25">
      <c r="A72" s="380"/>
      <c r="B72" s="382"/>
      <c r="C72" s="382"/>
      <c r="D72" s="382"/>
      <c r="E72" s="381"/>
      <c r="F72" s="380"/>
      <c r="G72" s="382"/>
      <c r="H72" s="381"/>
      <c r="I72" s="499" t="s">
        <v>71</v>
      </c>
      <c r="J72" s="500"/>
      <c r="K72" s="499" t="s">
        <v>72</v>
      </c>
      <c r="L72" s="604"/>
      <c r="M72" s="397"/>
      <c r="N72" s="397"/>
      <c r="O72" s="404"/>
      <c r="P72" s="379"/>
      <c r="R72" s="232" t="s">
        <v>19</v>
      </c>
      <c r="S72" s="232" t="s">
        <v>264</v>
      </c>
    </row>
    <row r="73" spans="1:19" ht="32.25" customHeight="1" x14ac:dyDescent="0.25">
      <c r="A73" s="612" t="s">
        <v>173</v>
      </c>
      <c r="B73" s="612"/>
      <c r="C73" s="612"/>
      <c r="D73" s="612"/>
      <c r="E73" s="612"/>
      <c r="F73" s="613"/>
      <c r="G73" s="613"/>
      <c r="H73" s="613"/>
      <c r="I73" s="614"/>
      <c r="J73" s="614"/>
      <c r="K73" s="616"/>
      <c r="L73" s="617"/>
      <c r="M73" s="206"/>
      <c r="N73" s="205"/>
      <c r="O73" s="205"/>
      <c r="P73" s="205"/>
    </row>
    <row r="74" spans="1:19" ht="34.5" customHeight="1" x14ac:dyDescent="0.25">
      <c r="A74" s="615" t="s">
        <v>174</v>
      </c>
      <c r="B74" s="615"/>
      <c r="C74" s="615"/>
      <c r="D74" s="615"/>
      <c r="E74" s="615"/>
      <c r="F74" s="464" t="s">
        <v>163</v>
      </c>
      <c r="G74" s="464"/>
      <c r="H74" s="464"/>
      <c r="I74" s="402">
        <v>120</v>
      </c>
      <c r="J74" s="402"/>
      <c r="K74" s="402">
        <v>128</v>
      </c>
      <c r="L74" s="402"/>
      <c r="M74" s="201">
        <f>+K74+S74</f>
        <v>128</v>
      </c>
      <c r="N74" s="268">
        <v>120</v>
      </c>
      <c r="O74" s="210">
        <v>0</v>
      </c>
      <c r="P74" s="211">
        <f>+(M74*1)/N74</f>
        <v>1.0666666666666667</v>
      </c>
      <c r="R74" s="228">
        <v>150</v>
      </c>
      <c r="S74" s="230">
        <v>0</v>
      </c>
    </row>
    <row r="75" spans="1:19" ht="32.25" customHeight="1" x14ac:dyDescent="0.25">
      <c r="A75" s="615" t="s">
        <v>175</v>
      </c>
      <c r="B75" s="615"/>
      <c r="C75" s="615"/>
      <c r="D75" s="615"/>
      <c r="E75" s="615"/>
      <c r="F75" s="464" t="s">
        <v>163</v>
      </c>
      <c r="G75" s="464"/>
      <c r="H75" s="464"/>
      <c r="I75" s="402">
        <v>5</v>
      </c>
      <c r="J75" s="402"/>
      <c r="K75" s="402">
        <v>6</v>
      </c>
      <c r="L75" s="402"/>
      <c r="M75" s="204">
        <f>32+6</f>
        <v>38</v>
      </c>
      <c r="N75" s="268">
        <v>27</v>
      </c>
      <c r="O75" s="210">
        <v>0</v>
      </c>
      <c r="P75" s="211">
        <f>+(M75*1)/N75</f>
        <v>1.4074074074074074</v>
      </c>
      <c r="R75" s="228">
        <v>5</v>
      </c>
      <c r="S75" s="230">
        <v>12</v>
      </c>
    </row>
    <row r="76" spans="1:19" ht="32.25" customHeight="1" x14ac:dyDescent="0.25">
      <c r="A76" s="615" t="s">
        <v>176</v>
      </c>
      <c r="B76" s="615"/>
      <c r="C76" s="615"/>
      <c r="D76" s="615"/>
      <c r="E76" s="615"/>
      <c r="F76" s="464" t="s">
        <v>74</v>
      </c>
      <c r="G76" s="464"/>
      <c r="H76" s="464"/>
      <c r="I76" s="402">
        <v>20</v>
      </c>
      <c r="J76" s="402"/>
      <c r="K76" s="402">
        <v>10</v>
      </c>
      <c r="L76" s="402"/>
      <c r="M76" s="204">
        <f>51+10</f>
        <v>61</v>
      </c>
      <c r="N76" s="268">
        <v>109</v>
      </c>
      <c r="O76" s="210">
        <v>0</v>
      </c>
      <c r="P76" s="211">
        <f>+(M76*1)/N76</f>
        <v>0.55963302752293576</v>
      </c>
      <c r="R76" s="228">
        <v>20</v>
      </c>
      <c r="S76" s="231">
        <v>39</v>
      </c>
    </row>
  </sheetData>
  <mergeCells count="94">
    <mergeCell ref="R71:S71"/>
    <mergeCell ref="B46:O46"/>
    <mergeCell ref="K75:L75"/>
    <mergeCell ref="K76:L76"/>
    <mergeCell ref="I74:J74"/>
    <mergeCell ref="A73:E73"/>
    <mergeCell ref="F73:H73"/>
    <mergeCell ref="I73:J73"/>
    <mergeCell ref="A74:E74"/>
    <mergeCell ref="F74:H74"/>
    <mergeCell ref="K73:L73"/>
    <mergeCell ref="K74:L74"/>
    <mergeCell ref="A75:E75"/>
    <mergeCell ref="F75:H75"/>
    <mergeCell ref="I75:J75"/>
    <mergeCell ref="A76:E76"/>
    <mergeCell ref="F76:H76"/>
    <mergeCell ref="I76:J76"/>
    <mergeCell ref="F54:L54"/>
    <mergeCell ref="A52:P52"/>
    <mergeCell ref="A63:C63"/>
    <mergeCell ref="O71:O72"/>
    <mergeCell ref="P71:P72"/>
    <mergeCell ref="I72:J72"/>
    <mergeCell ref="K72:L72"/>
    <mergeCell ref="A64:P64"/>
    <mergeCell ref="A67:P67"/>
    <mergeCell ref="A66:C66"/>
    <mergeCell ref="A71:E72"/>
    <mergeCell ref="F71:H72"/>
    <mergeCell ref="I71:L71"/>
    <mergeCell ref="M71:M72"/>
    <mergeCell ref="E43:F43"/>
    <mergeCell ref="B43:D43"/>
    <mergeCell ref="B45:O45"/>
    <mergeCell ref="A38:C38"/>
    <mergeCell ref="D38:F38"/>
    <mergeCell ref="A39:C39"/>
    <mergeCell ref="E42:F42"/>
    <mergeCell ref="B42:D42"/>
    <mergeCell ref="B41:O41"/>
    <mergeCell ref="J36:J37"/>
    <mergeCell ref="L36:L37"/>
    <mergeCell ref="M36:M37"/>
    <mergeCell ref="N36:N37"/>
    <mergeCell ref="H35:J35"/>
    <mergeCell ref="A14:C14"/>
    <mergeCell ref="D14:Q14"/>
    <mergeCell ref="A30:C30"/>
    <mergeCell ref="D30:G30"/>
    <mergeCell ref="I30:M30"/>
    <mergeCell ref="N30:P30"/>
    <mergeCell ref="A20:C20"/>
    <mergeCell ref="A22:C22"/>
    <mergeCell ref="D22:K22"/>
    <mergeCell ref="P22:Q22"/>
    <mergeCell ref="A24:C24"/>
    <mergeCell ref="D24:Q24"/>
    <mergeCell ref="A26:C26"/>
    <mergeCell ref="D26:Q26"/>
    <mergeCell ref="A28:C28"/>
    <mergeCell ref="D28:G28"/>
    <mergeCell ref="O16:Q16"/>
    <mergeCell ref="D18:G18"/>
    <mergeCell ref="H18:I18"/>
    <mergeCell ref="A4:Q4"/>
    <mergeCell ref="A6:C6"/>
    <mergeCell ref="O6:Q6"/>
    <mergeCell ref="A8:C8"/>
    <mergeCell ref="D8:J8"/>
    <mergeCell ref="L8:N8"/>
    <mergeCell ref="O8:Q8"/>
    <mergeCell ref="A10:C10"/>
    <mergeCell ref="D10:J10"/>
    <mergeCell ref="L10:M10"/>
    <mergeCell ref="N10:Q10"/>
    <mergeCell ref="A12:C12"/>
    <mergeCell ref="D12:Q12"/>
    <mergeCell ref="N71:N72"/>
    <mergeCell ref="A16:C18"/>
    <mergeCell ref="D16:G17"/>
    <mergeCell ref="H16:I17"/>
    <mergeCell ref="J16:N16"/>
    <mergeCell ref="N28:P28"/>
    <mergeCell ref="A33:C33"/>
    <mergeCell ref="D33:G33"/>
    <mergeCell ref="A35:C37"/>
    <mergeCell ref="D35:F37"/>
    <mergeCell ref="G35:G37"/>
    <mergeCell ref="L35:N35"/>
    <mergeCell ref="O35:O37"/>
    <mergeCell ref="P35:P37"/>
    <mergeCell ref="H36:H37"/>
    <mergeCell ref="I36:I37"/>
  </mergeCells>
  <pageMargins left="0.96" right="0.4" top="0.74803149606299213" bottom="0.74803149606299213" header="0.31496062992125984" footer="0.31496062992125984"/>
  <pageSetup paperSize="9" scale="6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3"/>
  <sheetViews>
    <sheetView topLeftCell="A64" workbookViewId="0">
      <selection activeCell="A84" sqref="A84:E84"/>
    </sheetView>
  </sheetViews>
  <sheetFormatPr baseColWidth="10" defaultRowHeight="12.75" x14ac:dyDescent="0.25"/>
  <cols>
    <col min="1" max="2" width="10.42578125" style="4" customWidth="1"/>
    <col min="3" max="3" width="12.28515625" style="4" customWidth="1"/>
    <col min="4" max="7" width="8.7109375" style="4" customWidth="1"/>
    <col min="8" max="9" width="11.42578125" style="4"/>
    <col min="10" max="11" width="12.42578125" style="4" bestFit="1" customWidth="1"/>
    <col min="12" max="12" width="13.42578125" style="4" bestFit="1" customWidth="1"/>
    <col min="13" max="13" width="12.42578125" style="4" bestFit="1" customWidth="1"/>
    <col min="14" max="14" width="11.5703125" style="4" bestFit="1" customWidth="1"/>
    <col min="15" max="16" width="13.42578125" style="4" bestFit="1" customWidth="1"/>
    <col min="17" max="17" width="11.5703125" style="4" bestFit="1" customWidth="1"/>
    <col min="18" max="20" width="0" style="4" hidden="1" customWidth="1"/>
    <col min="21" max="16384" width="11.42578125" style="4"/>
  </cols>
  <sheetData>
    <row r="1" spans="1:17" x14ac:dyDescent="0.25">
      <c r="A1" s="1"/>
      <c r="B1" s="2"/>
      <c r="C1" s="2"/>
      <c r="D1" s="2"/>
      <c r="E1" s="2"/>
      <c r="F1" s="2"/>
      <c r="G1" s="2"/>
      <c r="H1" s="2"/>
      <c r="I1" s="2"/>
      <c r="J1" s="2"/>
      <c r="K1" s="2"/>
      <c r="L1" s="2"/>
      <c r="M1" s="2"/>
      <c r="N1" s="2"/>
      <c r="O1" s="2"/>
      <c r="P1" s="2"/>
      <c r="Q1" s="3"/>
    </row>
    <row r="2" spans="1:17" x14ac:dyDescent="0.25">
      <c r="A2" s="5"/>
      <c r="B2" s="6"/>
      <c r="C2" s="6"/>
      <c r="D2" s="6"/>
      <c r="E2" s="6"/>
      <c r="F2" s="6"/>
      <c r="G2" s="6"/>
      <c r="H2" s="6"/>
      <c r="I2" s="6"/>
      <c r="J2" s="6"/>
      <c r="K2" s="6"/>
      <c r="L2" s="6"/>
      <c r="M2" s="6"/>
      <c r="N2" s="6"/>
      <c r="O2" s="6"/>
      <c r="P2" s="6"/>
      <c r="Q2" s="7"/>
    </row>
    <row r="3" spans="1:17" x14ac:dyDescent="0.25">
      <c r="A3" s="5"/>
      <c r="B3" s="6"/>
      <c r="C3" s="6"/>
      <c r="D3" s="6"/>
      <c r="E3" s="6"/>
      <c r="F3" s="6"/>
      <c r="G3" s="6"/>
      <c r="H3" s="6"/>
      <c r="I3" s="6"/>
      <c r="J3" s="6"/>
      <c r="K3" s="6"/>
      <c r="L3" s="6"/>
      <c r="M3" s="6"/>
      <c r="N3" s="6"/>
      <c r="O3" s="6"/>
      <c r="P3" s="6"/>
      <c r="Q3" s="7"/>
    </row>
    <row r="4" spans="1:17" ht="24" customHeight="1" x14ac:dyDescent="0.25">
      <c r="A4" s="431" t="s">
        <v>0</v>
      </c>
      <c r="B4" s="304"/>
      <c r="C4" s="304"/>
      <c r="D4" s="304"/>
      <c r="E4" s="304"/>
      <c r="F4" s="304"/>
      <c r="G4" s="304"/>
      <c r="H4" s="304"/>
      <c r="I4" s="304"/>
      <c r="J4" s="304"/>
      <c r="K4" s="304"/>
      <c r="L4" s="304"/>
      <c r="M4" s="304"/>
      <c r="N4" s="304"/>
      <c r="O4" s="304"/>
      <c r="P4" s="304"/>
      <c r="Q4" s="305"/>
    </row>
    <row r="5" spans="1:17" x14ac:dyDescent="0.25">
      <c r="A5" s="2"/>
      <c r="B5" s="2"/>
      <c r="C5" s="2"/>
      <c r="D5" s="6"/>
      <c r="E5" s="6"/>
      <c r="F5" s="6"/>
      <c r="G5" s="6"/>
      <c r="H5" s="6"/>
      <c r="I5" s="6"/>
      <c r="J5" s="6"/>
      <c r="K5" s="6"/>
      <c r="L5" s="6"/>
      <c r="M5" s="6"/>
      <c r="N5" s="6"/>
      <c r="O5" s="6"/>
      <c r="P5" s="6"/>
    </row>
    <row r="6" spans="1:17" x14ac:dyDescent="0.25">
      <c r="A6" s="298" t="s">
        <v>1</v>
      </c>
      <c r="B6" s="298"/>
      <c r="C6" s="299"/>
      <c r="D6" s="8" t="s">
        <v>2</v>
      </c>
      <c r="E6" s="9"/>
      <c r="F6" s="9"/>
      <c r="G6" s="9"/>
      <c r="H6" s="9"/>
      <c r="I6" s="9"/>
      <c r="J6" s="9"/>
      <c r="K6" s="207"/>
      <c r="L6" s="11"/>
      <c r="M6" s="11"/>
      <c r="N6" s="11"/>
      <c r="O6" s="307"/>
      <c r="P6" s="307"/>
      <c r="Q6" s="308"/>
    </row>
    <row r="7" spans="1:17" x14ac:dyDescent="0.25">
      <c r="A7" s="6"/>
      <c r="B7" s="6"/>
      <c r="C7" s="6"/>
      <c r="D7" s="12"/>
      <c r="E7" s="13"/>
      <c r="F7" s="13"/>
      <c r="G7" s="13"/>
      <c r="H7" s="13"/>
      <c r="I7" s="13"/>
      <c r="J7" s="13"/>
      <c r="K7" s="13"/>
      <c r="L7" s="13"/>
      <c r="M7" s="13"/>
      <c r="N7" s="13"/>
      <c r="O7" s="6"/>
      <c r="P7" s="6"/>
    </row>
    <row r="8" spans="1:17" ht="28.5" customHeight="1" x14ac:dyDescent="0.25">
      <c r="A8" s="291" t="s">
        <v>3</v>
      </c>
      <c r="B8" s="291"/>
      <c r="C8" s="292"/>
      <c r="D8" s="300" t="s">
        <v>240</v>
      </c>
      <c r="E8" s="301"/>
      <c r="F8" s="301"/>
      <c r="G8" s="301"/>
      <c r="H8" s="301"/>
      <c r="I8" s="301"/>
      <c r="J8" s="302"/>
      <c r="K8" s="85"/>
      <c r="L8" s="309" t="s">
        <v>5</v>
      </c>
      <c r="M8" s="309"/>
      <c r="N8" s="309"/>
      <c r="O8" s="295" t="s">
        <v>243</v>
      </c>
      <c r="P8" s="296"/>
      <c r="Q8" s="297"/>
    </row>
    <row r="9" spans="1:17" x14ac:dyDescent="0.25">
      <c r="A9" s="6"/>
      <c r="B9" s="6"/>
      <c r="C9" s="80"/>
      <c r="D9" s="80"/>
      <c r="E9" s="6"/>
      <c r="F9" s="6"/>
      <c r="G9" s="6"/>
      <c r="H9" s="6"/>
      <c r="I9" s="6"/>
      <c r="J9" s="6"/>
      <c r="K9" s="6"/>
      <c r="L9" s="6"/>
      <c r="M9" s="6"/>
      <c r="N9" s="6"/>
      <c r="O9" s="6"/>
      <c r="P9" s="6"/>
    </row>
    <row r="10" spans="1:17" ht="29.25" customHeight="1" x14ac:dyDescent="0.25">
      <c r="A10" s="298" t="s">
        <v>6</v>
      </c>
      <c r="B10" s="298"/>
      <c r="C10" s="298"/>
      <c r="D10" s="310" t="s">
        <v>7</v>
      </c>
      <c r="E10" s="311"/>
      <c r="F10" s="311"/>
      <c r="G10" s="311"/>
      <c r="H10" s="311"/>
      <c r="I10" s="311"/>
      <c r="J10" s="312"/>
      <c r="K10" s="84"/>
      <c r="L10" s="335" t="s">
        <v>8</v>
      </c>
      <c r="M10" s="314"/>
      <c r="N10" s="509" t="s">
        <v>244</v>
      </c>
      <c r="O10" s="510"/>
      <c r="P10" s="510"/>
      <c r="Q10" s="511"/>
    </row>
    <row r="11" spans="1:17" x14ac:dyDescent="0.25">
      <c r="A11" s="79"/>
      <c r="B11" s="79"/>
      <c r="C11" s="79"/>
      <c r="D11" s="80"/>
      <c r="E11" s="80"/>
      <c r="F11" s="80"/>
      <c r="G11" s="80"/>
      <c r="H11" s="80"/>
      <c r="I11" s="80"/>
      <c r="J11" s="80"/>
      <c r="K11" s="80"/>
      <c r="L11" s="6"/>
      <c r="M11" s="19"/>
      <c r="N11" s="19"/>
      <c r="O11" s="19"/>
      <c r="P11" s="77"/>
    </row>
    <row r="12" spans="1:17" ht="27.75" customHeight="1" x14ac:dyDescent="0.25">
      <c r="A12" s="298" t="s">
        <v>10</v>
      </c>
      <c r="B12" s="298"/>
      <c r="C12" s="298"/>
      <c r="D12" s="316" t="s">
        <v>241</v>
      </c>
      <c r="E12" s="317"/>
      <c r="F12" s="317"/>
      <c r="G12" s="317"/>
      <c r="H12" s="317"/>
      <c r="I12" s="317"/>
      <c r="J12" s="317"/>
      <c r="K12" s="317"/>
      <c r="L12" s="317"/>
      <c r="M12" s="317"/>
      <c r="N12" s="317"/>
      <c r="O12" s="317"/>
      <c r="P12" s="317"/>
      <c r="Q12" s="318"/>
    </row>
    <row r="13" spans="1:17" x14ac:dyDescent="0.25">
      <c r="A13" s="79"/>
      <c r="B13" s="79"/>
      <c r="C13" s="79"/>
      <c r="D13" s="12"/>
      <c r="E13" s="12"/>
      <c r="F13" s="12"/>
      <c r="G13" s="12"/>
      <c r="H13" s="12"/>
      <c r="I13" s="12"/>
      <c r="J13" s="12"/>
      <c r="K13" s="12"/>
      <c r="L13" s="12"/>
      <c r="M13" s="12"/>
      <c r="N13" s="12"/>
      <c r="O13" s="12"/>
      <c r="P13" s="12"/>
      <c r="Q13" s="12"/>
    </row>
    <row r="14" spans="1:17" ht="29.25" customHeight="1" x14ac:dyDescent="0.25">
      <c r="A14" s="298" t="s">
        <v>12</v>
      </c>
      <c r="B14" s="319"/>
      <c r="C14" s="319"/>
      <c r="D14" s="432" t="s">
        <v>242</v>
      </c>
      <c r="E14" s="320"/>
      <c r="F14" s="320"/>
      <c r="G14" s="320"/>
      <c r="H14" s="320"/>
      <c r="I14" s="320"/>
      <c r="J14" s="320"/>
      <c r="K14" s="320"/>
      <c r="L14" s="320"/>
      <c r="M14" s="320"/>
      <c r="N14" s="320"/>
      <c r="O14" s="320"/>
      <c r="P14" s="320"/>
      <c r="Q14" s="321"/>
    </row>
    <row r="15" spans="1:17" x14ac:dyDescent="0.25">
      <c r="A15" s="79"/>
      <c r="B15" s="79"/>
      <c r="C15" s="79"/>
      <c r="D15" s="12"/>
      <c r="E15" s="12"/>
      <c r="F15" s="12"/>
      <c r="G15" s="12"/>
      <c r="H15" s="12"/>
      <c r="I15" s="12"/>
      <c r="J15" s="12"/>
      <c r="K15" s="12"/>
      <c r="L15" s="12"/>
      <c r="M15" s="12"/>
      <c r="N15" s="12"/>
      <c r="O15" s="12"/>
      <c r="P15" s="12"/>
      <c r="Q15" s="12"/>
    </row>
    <row r="16" spans="1:17" x14ac:dyDescent="0.25">
      <c r="A16" s="278" t="s">
        <v>14</v>
      </c>
      <c r="B16" s="279"/>
      <c r="C16" s="279"/>
      <c r="D16" s="284" t="s">
        <v>15</v>
      </c>
      <c r="E16" s="284"/>
      <c r="F16" s="284"/>
      <c r="G16" s="284"/>
      <c r="H16" s="284" t="s">
        <v>16</v>
      </c>
      <c r="I16" s="284"/>
      <c r="J16" s="285" t="s">
        <v>17</v>
      </c>
      <c r="K16" s="285"/>
      <c r="L16" s="285"/>
      <c r="M16" s="285"/>
      <c r="N16" s="285"/>
      <c r="O16" s="286" t="s">
        <v>18</v>
      </c>
      <c r="P16" s="287"/>
      <c r="Q16" s="288"/>
    </row>
    <row r="17" spans="1:17" ht="36" x14ac:dyDescent="0.25">
      <c r="A17" s="280"/>
      <c r="B17" s="281"/>
      <c r="C17" s="281"/>
      <c r="D17" s="284"/>
      <c r="E17" s="284"/>
      <c r="F17" s="284"/>
      <c r="G17" s="284"/>
      <c r="H17" s="284"/>
      <c r="I17" s="284"/>
      <c r="J17" s="136" t="s">
        <v>19</v>
      </c>
      <c r="K17" s="137" t="s">
        <v>20</v>
      </c>
      <c r="L17" s="137" t="s">
        <v>21</v>
      </c>
      <c r="M17" s="138" t="s">
        <v>22</v>
      </c>
      <c r="N17" s="138" t="s">
        <v>23</v>
      </c>
      <c r="O17" s="137" t="s">
        <v>21</v>
      </c>
      <c r="P17" s="138" t="s">
        <v>24</v>
      </c>
      <c r="Q17" s="138" t="s">
        <v>23</v>
      </c>
    </row>
    <row r="18" spans="1:17" x14ac:dyDescent="0.25">
      <c r="A18" s="282"/>
      <c r="B18" s="283"/>
      <c r="C18" s="283"/>
      <c r="D18" s="433">
        <v>21844195.550000001</v>
      </c>
      <c r="E18" s="433"/>
      <c r="F18" s="433"/>
      <c r="G18" s="433"/>
      <c r="H18" s="433">
        <v>19994041.629999999</v>
      </c>
      <c r="I18" s="433"/>
      <c r="J18" s="237">
        <v>4775554.67</v>
      </c>
      <c r="K18" s="237">
        <v>8258593.8200000003</v>
      </c>
      <c r="L18" s="237">
        <v>8258593.8200000003</v>
      </c>
      <c r="M18" s="238">
        <v>5819238.9000000004</v>
      </c>
      <c r="N18" s="252">
        <f>M18/L18</f>
        <v>0.70462829712092567</v>
      </c>
      <c r="O18" s="238">
        <v>27794036.559999999</v>
      </c>
      <c r="P18" s="240">
        <v>25218084.149999999</v>
      </c>
      <c r="Q18" s="252">
        <f>P18/O18</f>
        <v>0.90731996036490781</v>
      </c>
    </row>
    <row r="19" spans="1:17" x14ac:dyDescent="0.25">
      <c r="A19" s="79"/>
      <c r="B19" s="79"/>
      <c r="C19" s="79"/>
      <c r="D19" s="80"/>
      <c r="E19" s="80"/>
      <c r="F19" s="80"/>
      <c r="G19" s="80"/>
      <c r="H19" s="80"/>
      <c r="I19" s="80"/>
      <c r="J19" s="271"/>
      <c r="K19" s="271"/>
      <c r="L19" s="80"/>
      <c r="M19" s="80"/>
      <c r="N19" s="80"/>
      <c r="O19" s="80"/>
      <c r="P19" s="273"/>
      <c r="Q19" s="80"/>
    </row>
    <row r="20" spans="1:17" x14ac:dyDescent="0.25">
      <c r="A20" s="298" t="s">
        <v>111</v>
      </c>
      <c r="B20" s="298"/>
      <c r="C20" s="298"/>
      <c r="D20" s="21"/>
      <c r="E20" s="6"/>
      <c r="F20" s="6"/>
      <c r="G20" s="6"/>
      <c r="H20" s="6"/>
      <c r="I20" s="6"/>
      <c r="J20" s="6"/>
      <c r="K20" s="6"/>
      <c r="L20" s="6"/>
      <c r="M20" s="6"/>
      <c r="N20" s="6"/>
      <c r="O20" s="6"/>
      <c r="P20" s="6"/>
    </row>
    <row r="21" spans="1:17" x14ac:dyDescent="0.25">
      <c r="A21" s="6"/>
      <c r="B21" s="6"/>
      <c r="C21" s="19"/>
      <c r="D21" s="19"/>
      <c r="E21" s="22"/>
      <c r="F21" s="22"/>
      <c r="G21" s="22"/>
      <c r="H21" s="22"/>
      <c r="I21" s="22"/>
      <c r="J21" s="22"/>
      <c r="K21" s="22"/>
      <c r="L21" s="22"/>
      <c r="M21" s="22"/>
      <c r="N21" s="22"/>
      <c r="O21" s="22"/>
      <c r="P21" s="22"/>
    </row>
    <row r="22" spans="1:17" x14ac:dyDescent="0.25">
      <c r="A22" s="291" t="s">
        <v>26</v>
      </c>
      <c r="B22" s="291"/>
      <c r="C22" s="292"/>
      <c r="D22" s="300" t="s">
        <v>236</v>
      </c>
      <c r="E22" s="301"/>
      <c r="F22" s="301"/>
      <c r="G22" s="301"/>
      <c r="H22" s="301"/>
      <c r="I22" s="301"/>
      <c r="J22" s="301"/>
      <c r="K22" s="301"/>
      <c r="L22" s="23"/>
      <c r="M22" s="23"/>
      <c r="N22" s="23"/>
      <c r="O22" s="24" t="s">
        <v>28</v>
      </c>
      <c r="P22" s="295" t="s">
        <v>117</v>
      </c>
      <c r="Q22" s="297"/>
    </row>
    <row r="23" spans="1:17" x14ac:dyDescent="0.25">
      <c r="A23" s="6"/>
      <c r="B23" s="6"/>
      <c r="C23" s="25"/>
      <c r="D23" s="25"/>
      <c r="E23" s="22"/>
      <c r="F23" s="22"/>
      <c r="G23" s="22"/>
      <c r="H23" s="22"/>
      <c r="I23" s="22"/>
      <c r="J23" s="22"/>
      <c r="K23" s="22"/>
      <c r="L23" s="22"/>
      <c r="M23" s="22"/>
      <c r="N23" s="22"/>
      <c r="O23" s="22"/>
      <c r="P23" s="22"/>
    </row>
    <row r="24" spans="1:17" x14ac:dyDescent="0.25">
      <c r="A24" s="298" t="s">
        <v>29</v>
      </c>
      <c r="B24" s="298"/>
      <c r="C24" s="299"/>
      <c r="D24" s="300" t="s">
        <v>237</v>
      </c>
      <c r="E24" s="301"/>
      <c r="F24" s="301"/>
      <c r="G24" s="301"/>
      <c r="H24" s="301"/>
      <c r="I24" s="301"/>
      <c r="J24" s="301"/>
      <c r="K24" s="301"/>
      <c r="L24" s="301"/>
      <c r="M24" s="301"/>
      <c r="N24" s="301"/>
      <c r="O24" s="301"/>
      <c r="P24" s="301"/>
      <c r="Q24" s="302"/>
    </row>
    <row r="25" spans="1:17" x14ac:dyDescent="0.25">
      <c r="A25" s="6"/>
      <c r="B25" s="6"/>
      <c r="C25" s="25"/>
      <c r="D25" s="25"/>
      <c r="E25" s="22"/>
      <c r="F25" s="22"/>
      <c r="G25" s="22"/>
      <c r="H25" s="22"/>
      <c r="I25" s="22"/>
      <c r="J25" s="22"/>
      <c r="K25" s="22"/>
      <c r="L25" s="22"/>
      <c r="M25" s="22"/>
      <c r="N25" s="22"/>
      <c r="O25" s="22"/>
      <c r="P25" s="22"/>
    </row>
    <row r="26" spans="1:17" ht="14.25" x14ac:dyDescent="0.25">
      <c r="A26" s="298" t="s">
        <v>31</v>
      </c>
      <c r="B26" s="298"/>
      <c r="C26" s="299"/>
      <c r="D26" s="300" t="s">
        <v>239</v>
      </c>
      <c r="E26" s="301"/>
      <c r="F26" s="301"/>
      <c r="G26" s="301"/>
      <c r="H26" s="301"/>
      <c r="I26" s="301"/>
      <c r="J26" s="301"/>
      <c r="K26" s="301"/>
      <c r="L26" s="301"/>
      <c r="M26" s="301"/>
      <c r="N26" s="301"/>
      <c r="O26" s="301"/>
      <c r="P26" s="301"/>
      <c r="Q26" s="302"/>
    </row>
    <row r="27" spans="1:17" x14ac:dyDescent="0.25">
      <c r="A27" s="6"/>
      <c r="B27" s="6"/>
      <c r="C27" s="25"/>
      <c r="D27" s="26"/>
      <c r="E27" s="22"/>
      <c r="F27" s="22"/>
      <c r="G27" s="22"/>
      <c r="H27" s="22"/>
      <c r="I27" s="22"/>
      <c r="J27" s="22"/>
      <c r="K27" s="22"/>
      <c r="L27" s="22"/>
      <c r="M27" s="22"/>
      <c r="N27" s="22"/>
      <c r="O27" s="22"/>
      <c r="P27" s="22"/>
    </row>
    <row r="28" spans="1:17" x14ac:dyDescent="0.25">
      <c r="A28" s="291" t="s">
        <v>33</v>
      </c>
      <c r="B28" s="291"/>
      <c r="C28" s="292"/>
      <c r="D28" s="300" t="s">
        <v>34</v>
      </c>
      <c r="E28" s="301"/>
      <c r="F28" s="301"/>
      <c r="G28" s="302"/>
      <c r="H28" s="6"/>
      <c r="I28" s="27" t="s">
        <v>35</v>
      </c>
      <c r="J28" s="27"/>
      <c r="K28" s="27"/>
      <c r="L28" s="27"/>
      <c r="M28" s="27"/>
      <c r="N28" s="27"/>
      <c r="O28" s="327" t="s">
        <v>194</v>
      </c>
      <c r="P28" s="328"/>
    </row>
    <row r="29" spans="1:17" x14ac:dyDescent="0.25">
      <c r="A29" s="6"/>
      <c r="B29" s="6"/>
      <c r="C29" s="79"/>
      <c r="D29" s="28"/>
      <c r="E29" s="6"/>
      <c r="F29" s="6"/>
      <c r="G29" s="6"/>
      <c r="H29" s="6"/>
      <c r="I29" s="6"/>
      <c r="J29" s="6"/>
      <c r="K29" s="6"/>
      <c r="L29" s="6"/>
      <c r="M29" s="6"/>
      <c r="N29" s="6"/>
      <c r="O29" s="6"/>
      <c r="P29" s="6"/>
    </row>
    <row r="30" spans="1:17" x14ac:dyDescent="0.25">
      <c r="A30" s="291" t="s">
        <v>37</v>
      </c>
      <c r="B30" s="291"/>
      <c r="C30" s="292"/>
      <c r="D30" s="293" t="s">
        <v>38</v>
      </c>
      <c r="E30" s="293"/>
      <c r="F30" s="293"/>
      <c r="G30" s="294"/>
      <c r="H30" s="6"/>
      <c r="I30" s="291" t="s">
        <v>39</v>
      </c>
      <c r="J30" s="291"/>
      <c r="K30" s="291"/>
      <c r="L30" s="291"/>
      <c r="M30" s="291"/>
      <c r="N30" s="295" t="s">
        <v>82</v>
      </c>
      <c r="O30" s="296"/>
      <c r="P30" s="297"/>
    </row>
    <row r="31" spans="1:17" x14ac:dyDescent="0.25">
      <c r="A31" s="78"/>
      <c r="B31" s="78"/>
      <c r="C31" s="78"/>
      <c r="D31" s="30"/>
      <c r="E31" s="78"/>
      <c r="F31" s="78"/>
      <c r="G31" s="78"/>
      <c r="H31" s="6"/>
      <c r="I31" s="78"/>
      <c r="J31" s="78"/>
      <c r="K31" s="78"/>
      <c r="L31" s="78"/>
      <c r="M31" s="78"/>
      <c r="N31" s="85"/>
      <c r="O31" s="85"/>
      <c r="P31" s="85"/>
    </row>
    <row r="32" spans="1:17" ht="15" x14ac:dyDescent="0.25">
      <c r="A32" s="6"/>
      <c r="B32" s="6"/>
      <c r="C32" s="31"/>
      <c r="D32" s="31"/>
      <c r="E32" s="6"/>
      <c r="F32" s="6"/>
      <c r="G32" s="6"/>
      <c r="H32" s="6"/>
      <c r="I32" s="6"/>
      <c r="J32" s="6"/>
      <c r="K32" s="6"/>
      <c r="L32" s="6"/>
      <c r="M32" s="6"/>
      <c r="N32" s="6"/>
      <c r="O32" s="6"/>
      <c r="P32" s="6"/>
    </row>
    <row r="33" spans="1:17" x14ac:dyDescent="0.25">
      <c r="A33" s="298" t="s">
        <v>41</v>
      </c>
      <c r="B33" s="298"/>
      <c r="C33" s="298"/>
      <c r="D33" s="335" t="s">
        <v>42</v>
      </c>
      <c r="E33" s="335"/>
      <c r="F33" s="335"/>
      <c r="G33" s="335"/>
      <c r="H33" s="102" t="s">
        <v>286</v>
      </c>
      <c r="I33" s="6"/>
      <c r="J33" s="6"/>
      <c r="K33" s="6"/>
      <c r="L33" s="6"/>
      <c r="M33" s="6"/>
      <c r="N33" s="6"/>
      <c r="O33" s="6"/>
      <c r="P33" s="6"/>
    </row>
    <row r="34" spans="1:17" x14ac:dyDescent="0.25">
      <c r="A34" s="33"/>
      <c r="B34" s="33"/>
      <c r="C34" s="33"/>
      <c r="D34" s="77"/>
      <c r="E34" s="77"/>
      <c r="F34" s="77"/>
      <c r="G34" s="77"/>
      <c r="H34" s="6"/>
      <c r="I34" s="6"/>
      <c r="J34" s="6"/>
      <c r="K34" s="6"/>
      <c r="L34" s="6"/>
      <c r="M34" s="6"/>
      <c r="N34" s="6"/>
      <c r="O34" s="6"/>
      <c r="P34" s="6"/>
    </row>
    <row r="35" spans="1:17" x14ac:dyDescent="0.25">
      <c r="A35" s="336" t="s">
        <v>43</v>
      </c>
      <c r="B35" s="337"/>
      <c r="C35" s="338"/>
      <c r="D35" s="345" t="s">
        <v>44</v>
      </c>
      <c r="E35" s="346"/>
      <c r="F35" s="347"/>
      <c r="G35" s="325" t="s">
        <v>45</v>
      </c>
      <c r="H35" s="331" t="s">
        <v>17</v>
      </c>
      <c r="I35" s="332"/>
      <c r="J35" s="333"/>
      <c r="K35" s="81"/>
      <c r="L35" s="331" t="s">
        <v>46</v>
      </c>
      <c r="M35" s="332"/>
      <c r="N35" s="333"/>
      <c r="O35" s="367" t="s">
        <v>47</v>
      </c>
      <c r="P35" s="322" t="s">
        <v>48</v>
      </c>
    </row>
    <row r="36" spans="1:17" x14ac:dyDescent="0.25">
      <c r="A36" s="339"/>
      <c r="B36" s="340"/>
      <c r="C36" s="341"/>
      <c r="D36" s="348"/>
      <c r="E36" s="349"/>
      <c r="F36" s="350"/>
      <c r="G36" s="354"/>
      <c r="H36" s="325" t="s">
        <v>19</v>
      </c>
      <c r="I36" s="322" t="s">
        <v>49</v>
      </c>
      <c r="J36" s="322" t="s">
        <v>50</v>
      </c>
      <c r="K36" s="82"/>
      <c r="L36" s="329" t="s">
        <v>19</v>
      </c>
      <c r="M36" s="322" t="s">
        <v>49</v>
      </c>
      <c r="N36" s="329" t="s">
        <v>50</v>
      </c>
      <c r="O36" s="368"/>
      <c r="P36" s="323"/>
    </row>
    <row r="37" spans="1:17" ht="18" customHeight="1" x14ac:dyDescent="0.25">
      <c r="A37" s="342"/>
      <c r="B37" s="343"/>
      <c r="C37" s="344"/>
      <c r="D37" s="351"/>
      <c r="E37" s="352"/>
      <c r="F37" s="353"/>
      <c r="G37" s="326"/>
      <c r="H37" s="326"/>
      <c r="I37" s="324"/>
      <c r="J37" s="324"/>
      <c r="K37" s="83"/>
      <c r="L37" s="330"/>
      <c r="M37" s="324"/>
      <c r="N37" s="330"/>
      <c r="O37" s="369"/>
      <c r="P37" s="324"/>
    </row>
    <row r="38" spans="1:17" ht="29.25" customHeight="1" x14ac:dyDescent="0.25">
      <c r="A38" s="437" t="s">
        <v>238</v>
      </c>
      <c r="B38" s="438"/>
      <c r="C38" s="439"/>
      <c r="D38" s="358" t="s">
        <v>74</v>
      </c>
      <c r="E38" s="359"/>
      <c r="F38" s="360"/>
      <c r="G38" s="39">
        <v>2</v>
      </c>
      <c r="H38" s="39">
        <v>2</v>
      </c>
      <c r="I38" s="39">
        <v>4</v>
      </c>
      <c r="J38" s="40">
        <v>0</v>
      </c>
      <c r="K38" s="39"/>
      <c r="L38" s="39">
        <v>2</v>
      </c>
      <c r="M38" s="39">
        <v>4</v>
      </c>
      <c r="N38" s="40">
        <v>0</v>
      </c>
      <c r="O38" s="40">
        <f>+(I38*1)/G38</f>
        <v>2</v>
      </c>
      <c r="P38" s="269"/>
    </row>
    <row r="39" spans="1:17" ht="29.25" customHeight="1" x14ac:dyDescent="0.25">
      <c r="A39" s="618" t="s">
        <v>238</v>
      </c>
      <c r="B39" s="619"/>
      <c r="C39" s="620"/>
      <c r="D39" s="621" t="s">
        <v>74</v>
      </c>
      <c r="E39" s="622"/>
      <c r="F39" s="623"/>
      <c r="G39" s="39">
        <v>2</v>
      </c>
      <c r="H39" s="39">
        <v>2</v>
      </c>
      <c r="I39" s="39">
        <v>4</v>
      </c>
      <c r="J39" s="40">
        <v>0</v>
      </c>
      <c r="K39" s="39"/>
      <c r="L39" s="39">
        <v>2</v>
      </c>
      <c r="M39" s="39">
        <v>4</v>
      </c>
      <c r="N39" s="40">
        <v>0</v>
      </c>
      <c r="O39" s="40">
        <f>+(I39*1)/G39</f>
        <v>2</v>
      </c>
      <c r="P39" s="269"/>
      <c r="Q39" s="45"/>
    </row>
    <row r="40" spans="1:17" x14ac:dyDescent="0.25">
      <c r="C40" s="46"/>
      <c r="D40" s="46"/>
      <c r="E40" s="47"/>
      <c r="F40" s="47"/>
      <c r="G40" s="47"/>
    </row>
    <row r="41" spans="1:17" ht="12.75" customHeight="1" x14ac:dyDescent="0.25">
      <c r="B41" s="364" t="s">
        <v>54</v>
      </c>
      <c r="C41" s="365"/>
      <c r="D41" s="365"/>
      <c r="E41" s="365"/>
      <c r="F41" s="365"/>
      <c r="G41" s="365"/>
      <c r="H41" s="365"/>
      <c r="I41" s="365"/>
      <c r="J41" s="365"/>
      <c r="K41" s="365"/>
      <c r="L41" s="365"/>
      <c r="M41" s="365"/>
      <c r="N41" s="365"/>
      <c r="O41" s="366"/>
    </row>
    <row r="42" spans="1:17" ht="15" customHeight="1" x14ac:dyDescent="0.25">
      <c r="B42" s="334" t="s">
        <v>55</v>
      </c>
      <c r="C42" s="334"/>
      <c r="D42" s="334"/>
      <c r="E42" s="334" t="s">
        <v>56</v>
      </c>
      <c r="F42" s="334"/>
      <c r="G42" s="169">
        <v>2009</v>
      </c>
      <c r="H42" s="49">
        <v>2010</v>
      </c>
      <c r="I42" s="49">
        <v>2011</v>
      </c>
      <c r="J42" s="49">
        <v>2012</v>
      </c>
      <c r="K42" s="49"/>
      <c r="L42" s="49">
        <v>2013</v>
      </c>
      <c r="M42" s="49">
        <v>2014</v>
      </c>
      <c r="N42" s="169" t="s">
        <v>57</v>
      </c>
      <c r="O42" s="49" t="s">
        <v>48</v>
      </c>
    </row>
    <row r="43" spans="1:17" ht="27.75" customHeight="1" x14ac:dyDescent="0.25">
      <c r="B43" s="455" t="s">
        <v>238</v>
      </c>
      <c r="C43" s="455"/>
      <c r="D43" s="455"/>
      <c r="E43" s="440" t="s">
        <v>74</v>
      </c>
      <c r="F43" s="440"/>
      <c r="G43" s="173">
        <v>0</v>
      </c>
      <c r="H43" s="173">
        <v>2</v>
      </c>
      <c r="I43" s="173">
        <v>2</v>
      </c>
      <c r="J43" s="173">
        <v>2</v>
      </c>
      <c r="K43" s="174"/>
      <c r="L43" s="173">
        <v>2</v>
      </c>
      <c r="M43" s="173">
        <v>2</v>
      </c>
      <c r="N43" s="174">
        <v>4</v>
      </c>
      <c r="O43" s="243"/>
    </row>
    <row r="44" spans="1:17" x14ac:dyDescent="0.25">
      <c r="B44" s="486"/>
      <c r="C44" s="486"/>
      <c r="D44" s="486"/>
      <c r="E44" s="440"/>
      <c r="F44" s="440"/>
      <c r="G44" s="51"/>
      <c r="H44" s="51"/>
      <c r="I44" s="51"/>
      <c r="J44" s="51"/>
      <c r="K44" s="52"/>
      <c r="L44" s="51"/>
      <c r="M44" s="51"/>
      <c r="N44" s="52"/>
      <c r="O44" s="243"/>
    </row>
    <row r="45" spans="1:17" x14ac:dyDescent="0.25">
      <c r="A45" s="103"/>
      <c r="B45" s="103"/>
      <c r="C45" s="103"/>
      <c r="D45" s="107"/>
      <c r="E45" s="107"/>
      <c r="F45" s="107"/>
      <c r="G45" s="107"/>
      <c r="H45" s="107"/>
      <c r="I45" s="107"/>
      <c r="J45" s="107"/>
      <c r="K45" s="107"/>
      <c r="L45" s="107"/>
      <c r="M45" s="107"/>
      <c r="N45" s="107"/>
      <c r="O45" s="271"/>
      <c r="P45" s="107"/>
      <c r="Q45" s="107"/>
    </row>
    <row r="46" spans="1:17" ht="12.75" customHeight="1" x14ac:dyDescent="0.25">
      <c r="B46" s="441" t="s">
        <v>58</v>
      </c>
      <c r="C46" s="441"/>
      <c r="D46" s="441"/>
      <c r="E46" s="441"/>
      <c r="F46" s="441"/>
      <c r="G46" s="441"/>
      <c r="H46" s="441"/>
      <c r="I46" s="441"/>
      <c r="J46" s="441"/>
      <c r="K46" s="441"/>
      <c r="L46" s="441"/>
      <c r="M46" s="441"/>
      <c r="N46" s="441"/>
      <c r="O46" s="441"/>
      <c r="P46" s="172"/>
    </row>
    <row r="47" spans="1:17" ht="49.5" customHeight="1" x14ac:dyDescent="0.25">
      <c r="B47" s="481" t="s">
        <v>326</v>
      </c>
      <c r="C47" s="611"/>
      <c r="D47" s="611"/>
      <c r="E47" s="611"/>
      <c r="F47" s="611"/>
      <c r="G47" s="611"/>
      <c r="H47" s="611"/>
      <c r="I47" s="611"/>
      <c r="J47" s="611"/>
      <c r="K47" s="611"/>
      <c r="L47" s="611"/>
      <c r="M47" s="611"/>
      <c r="N47" s="611"/>
      <c r="O47" s="611"/>
      <c r="P47" s="172"/>
    </row>
    <row r="48" spans="1:17" ht="15" customHeight="1" x14ac:dyDescent="0.25">
      <c r="B48" s="184" t="s">
        <v>59</v>
      </c>
      <c r="C48" s="184"/>
      <c r="D48" s="184"/>
      <c r="E48" s="184"/>
      <c r="F48" s="184"/>
      <c r="G48" s="184"/>
      <c r="H48" s="184"/>
      <c r="I48" s="184"/>
      <c r="J48" s="184"/>
      <c r="K48" s="184"/>
      <c r="L48" s="184"/>
      <c r="M48" s="184"/>
      <c r="N48" s="184"/>
      <c r="O48" s="184"/>
      <c r="P48" s="172"/>
    </row>
    <row r="49" spans="1:16" ht="15" customHeight="1" x14ac:dyDescent="0.25">
      <c r="B49" s="176" t="s">
        <v>60</v>
      </c>
      <c r="C49" s="176"/>
      <c r="D49" s="176"/>
      <c r="E49" s="176"/>
      <c r="F49" s="176"/>
      <c r="G49" s="176"/>
      <c r="H49" s="176"/>
      <c r="I49" s="176"/>
      <c r="J49" s="176"/>
      <c r="K49" s="176"/>
      <c r="L49" s="176"/>
      <c r="M49" s="176"/>
      <c r="N49" s="176"/>
      <c r="O49" s="176"/>
      <c r="P49" s="176"/>
    </row>
    <row r="50" spans="1:16" ht="15" customHeight="1" x14ac:dyDescent="0.25">
      <c r="B50" s="176" t="s">
        <v>61</v>
      </c>
      <c r="C50" s="176"/>
      <c r="D50" s="176"/>
      <c r="E50" s="176"/>
      <c r="F50" s="176"/>
      <c r="G50" s="176"/>
      <c r="H50" s="176"/>
      <c r="I50" s="176"/>
      <c r="J50" s="176"/>
      <c r="K50" s="176"/>
      <c r="L50" s="176"/>
      <c r="M50" s="176"/>
      <c r="N50" s="176"/>
      <c r="O50" s="176"/>
      <c r="P50" s="176"/>
    </row>
    <row r="51" spans="1:16" ht="15" customHeight="1" x14ac:dyDescent="0.25">
      <c r="B51" s="176" t="s">
        <v>62</v>
      </c>
      <c r="C51" s="176"/>
      <c r="D51" s="176"/>
      <c r="E51" s="176"/>
      <c r="F51" s="176"/>
      <c r="G51" s="176"/>
      <c r="H51" s="176"/>
      <c r="I51" s="176"/>
      <c r="J51" s="176"/>
      <c r="K51" s="176"/>
      <c r="L51" s="176"/>
      <c r="M51" s="176"/>
      <c r="N51" s="176"/>
      <c r="O51" s="176"/>
      <c r="P51" s="176"/>
    </row>
    <row r="53" spans="1:16" x14ac:dyDescent="0.25">
      <c r="A53" s="373" t="s">
        <v>63</v>
      </c>
      <c r="B53" s="373"/>
      <c r="C53" s="373"/>
      <c r="D53" s="373"/>
      <c r="E53" s="373"/>
      <c r="F53" s="373"/>
      <c r="G53" s="373"/>
      <c r="H53" s="373"/>
      <c r="I53" s="373"/>
      <c r="J53" s="373"/>
      <c r="K53" s="373"/>
      <c r="L53" s="373"/>
      <c r="M53" s="373"/>
      <c r="N53" s="373"/>
      <c r="O53" s="373"/>
      <c r="P53" s="373"/>
    </row>
    <row r="55" spans="1:16" ht="15" x14ac:dyDescent="0.25">
      <c r="A55" s="58" t="s">
        <v>65</v>
      </c>
      <c r="F55" s="374" t="s">
        <v>274</v>
      </c>
      <c r="G55" s="375"/>
      <c r="H55" s="375"/>
      <c r="I55" s="375"/>
      <c r="J55" s="375"/>
      <c r="K55" s="375"/>
      <c r="L55" s="375"/>
    </row>
    <row r="56" spans="1:16" x14ac:dyDescent="0.25">
      <c r="A56" s="63" t="s">
        <v>66</v>
      </c>
    </row>
    <row r="57" spans="1:16" x14ac:dyDescent="0.25">
      <c r="A57" s="62"/>
    </row>
    <row r="58" spans="1:16" x14ac:dyDescent="0.25">
      <c r="A58" s="56"/>
    </row>
    <row r="59" spans="1:16" x14ac:dyDescent="0.25">
      <c r="A59" s="56"/>
    </row>
    <row r="60" spans="1:16" x14ac:dyDescent="0.25">
      <c r="A60" s="57"/>
    </row>
    <row r="61" spans="1:16" x14ac:dyDescent="0.25">
      <c r="A61" s="57"/>
    </row>
    <row r="65" spans="1:19" ht="15.75" x14ac:dyDescent="0.25">
      <c r="A65" s="370" t="s">
        <v>67</v>
      </c>
      <c r="B65" s="370"/>
      <c r="C65" s="370"/>
    </row>
    <row r="66" spans="1:19" ht="35.25" customHeight="1" x14ac:dyDescent="0.25">
      <c r="A66" s="588" t="s">
        <v>327</v>
      </c>
      <c r="B66" s="423"/>
      <c r="C66" s="423"/>
      <c r="D66" s="423"/>
      <c r="E66" s="423"/>
      <c r="F66" s="423"/>
      <c r="G66" s="423"/>
      <c r="H66" s="423"/>
      <c r="I66" s="423"/>
      <c r="J66" s="423"/>
      <c r="K66" s="423"/>
      <c r="L66" s="423"/>
      <c r="M66" s="423"/>
      <c r="N66" s="423"/>
      <c r="O66" s="423"/>
      <c r="P66" s="589"/>
    </row>
    <row r="68" spans="1:19" ht="15.75" x14ac:dyDescent="0.25">
      <c r="A68" s="426" t="s">
        <v>68</v>
      </c>
      <c r="B68" s="426"/>
      <c r="C68" s="426"/>
      <c r="D68" s="114"/>
      <c r="E68" s="114"/>
      <c r="F68" s="114"/>
      <c r="G68" s="55"/>
      <c r="H68" s="55"/>
      <c r="I68" s="55"/>
      <c r="J68" s="55"/>
      <c r="K68" s="176"/>
      <c r="L68" s="55"/>
      <c r="M68" s="55"/>
      <c r="N68" s="176"/>
      <c r="O68" s="115"/>
      <c r="P68" s="176"/>
    </row>
    <row r="69" spans="1:19" ht="42.75" customHeight="1" x14ac:dyDescent="0.25">
      <c r="A69" s="608" t="s">
        <v>316</v>
      </c>
      <c r="B69" s="609"/>
      <c r="C69" s="609"/>
      <c r="D69" s="609"/>
      <c r="E69" s="609"/>
      <c r="F69" s="609"/>
      <c r="G69" s="609"/>
      <c r="H69" s="609"/>
      <c r="I69" s="609"/>
      <c r="J69" s="609"/>
      <c r="K69" s="609"/>
      <c r="L69" s="609"/>
      <c r="M69" s="609"/>
      <c r="N69" s="609"/>
      <c r="O69" s="609"/>
      <c r="P69" s="610"/>
    </row>
    <row r="70" spans="1:19" x14ac:dyDescent="0.25">
      <c r="A70" s="182"/>
      <c r="B70" s="182"/>
      <c r="C70" s="182"/>
      <c r="D70" s="182"/>
      <c r="E70" s="182"/>
      <c r="F70" s="182"/>
      <c r="G70" s="182"/>
      <c r="H70" s="182"/>
      <c r="I70" s="182"/>
      <c r="J70" s="182"/>
      <c r="K70" s="182"/>
      <c r="L70" s="182"/>
      <c r="M70" s="182"/>
      <c r="N70" s="182"/>
      <c r="O70" s="182"/>
      <c r="P70" s="182"/>
    </row>
    <row r="71" spans="1:19" ht="21.75" customHeight="1" x14ac:dyDescent="0.25">
      <c r="A71" s="390" t="s">
        <v>69</v>
      </c>
      <c r="B71" s="391"/>
      <c r="C71" s="391"/>
      <c r="D71" s="391"/>
      <c r="E71" s="392"/>
      <c r="F71" s="390" t="s">
        <v>70</v>
      </c>
      <c r="G71" s="391"/>
      <c r="H71" s="392"/>
      <c r="I71" s="393" t="s">
        <v>287</v>
      </c>
      <c r="J71" s="394"/>
      <c r="K71" s="394"/>
      <c r="L71" s="395"/>
      <c r="M71" s="396" t="s">
        <v>258</v>
      </c>
      <c r="N71" s="487" t="s">
        <v>259</v>
      </c>
      <c r="O71" s="487" t="s">
        <v>260</v>
      </c>
      <c r="P71" s="488" t="s">
        <v>196</v>
      </c>
      <c r="R71" s="434" t="s">
        <v>265</v>
      </c>
      <c r="S71" s="434"/>
    </row>
    <row r="72" spans="1:19" ht="21.75" customHeight="1" x14ac:dyDescent="0.25">
      <c r="A72" s="380"/>
      <c r="B72" s="382"/>
      <c r="C72" s="382"/>
      <c r="D72" s="382"/>
      <c r="E72" s="381"/>
      <c r="F72" s="380"/>
      <c r="G72" s="382"/>
      <c r="H72" s="381"/>
      <c r="I72" s="499" t="s">
        <v>71</v>
      </c>
      <c r="J72" s="500"/>
      <c r="K72" s="499" t="s">
        <v>72</v>
      </c>
      <c r="L72" s="604"/>
      <c r="M72" s="397"/>
      <c r="N72" s="397"/>
      <c r="O72" s="404"/>
      <c r="P72" s="379"/>
      <c r="R72" s="232" t="s">
        <v>19</v>
      </c>
      <c r="S72" s="232" t="s">
        <v>264</v>
      </c>
    </row>
    <row r="73" spans="1:19" ht="42.75" customHeight="1" x14ac:dyDescent="0.25">
      <c r="A73" s="579" t="s">
        <v>177</v>
      </c>
      <c r="B73" s="580"/>
      <c r="C73" s="580"/>
      <c r="D73" s="580"/>
      <c r="E73" s="581"/>
      <c r="F73" s="582"/>
      <c r="G73" s="583"/>
      <c r="H73" s="584"/>
      <c r="I73" s="590"/>
      <c r="J73" s="591"/>
      <c r="K73" s="590"/>
      <c r="L73" s="591"/>
      <c r="M73" s="196"/>
      <c r="N73" s="205"/>
      <c r="O73" s="205"/>
      <c r="P73" s="205"/>
    </row>
    <row r="74" spans="1:19" ht="54.75" customHeight="1" x14ac:dyDescent="0.25">
      <c r="A74" s="463" t="s">
        <v>178</v>
      </c>
      <c r="B74" s="463"/>
      <c r="C74" s="463"/>
      <c r="D74" s="463"/>
      <c r="E74" s="463"/>
      <c r="F74" s="464" t="s">
        <v>74</v>
      </c>
      <c r="G74" s="464"/>
      <c r="H74" s="464"/>
      <c r="I74" s="628">
        <v>2</v>
      </c>
      <c r="J74" s="628"/>
      <c r="K74" s="630">
        <v>4</v>
      </c>
      <c r="L74" s="631"/>
      <c r="M74" s="208">
        <v>4</v>
      </c>
      <c r="N74" s="201">
        <v>2</v>
      </c>
      <c r="O74" s="210">
        <v>0</v>
      </c>
      <c r="P74" s="211">
        <f>+(M74*1)/N74</f>
        <v>2</v>
      </c>
      <c r="R74" s="228">
        <v>0</v>
      </c>
      <c r="S74" s="230">
        <v>0</v>
      </c>
    </row>
    <row r="75" spans="1:19" ht="54.75" customHeight="1" x14ac:dyDescent="0.25">
      <c r="A75" s="587" t="s">
        <v>179</v>
      </c>
      <c r="B75" s="587"/>
      <c r="C75" s="587"/>
      <c r="D75" s="587"/>
      <c r="E75" s="587"/>
      <c r="F75" s="464"/>
      <c r="G75" s="464"/>
      <c r="H75" s="464"/>
      <c r="I75" s="628"/>
      <c r="J75" s="628"/>
      <c r="K75" s="630"/>
      <c r="L75" s="631"/>
      <c r="M75" s="208"/>
      <c r="N75" s="201"/>
      <c r="O75" s="210"/>
      <c r="P75" s="211"/>
      <c r="R75" s="228"/>
      <c r="S75" s="230"/>
    </row>
    <row r="76" spans="1:19" s="6" customFormat="1" ht="54.75" customHeight="1" x14ac:dyDescent="0.25">
      <c r="A76" s="463" t="s">
        <v>180</v>
      </c>
      <c r="B76" s="463"/>
      <c r="C76" s="463"/>
      <c r="D76" s="463"/>
      <c r="E76" s="463"/>
      <c r="F76" s="464" t="s">
        <v>110</v>
      </c>
      <c r="G76" s="464"/>
      <c r="H76" s="464"/>
      <c r="I76" s="628">
        <v>1</v>
      </c>
      <c r="J76" s="628"/>
      <c r="K76" s="616">
        <v>1</v>
      </c>
      <c r="L76" s="629"/>
      <c r="M76" s="209">
        <v>4</v>
      </c>
      <c r="N76" s="201">
        <v>4</v>
      </c>
      <c r="O76" s="210">
        <v>0</v>
      </c>
      <c r="P76" s="211">
        <f>+(M76*1)/N76</f>
        <v>1</v>
      </c>
      <c r="R76" s="228">
        <v>0</v>
      </c>
      <c r="S76" s="231">
        <v>0</v>
      </c>
    </row>
    <row r="77" spans="1:19" s="6" customFormat="1" x14ac:dyDescent="0.25">
      <c r="A77" s="624"/>
      <c r="B77" s="624"/>
      <c r="C77" s="624"/>
      <c r="D77" s="624"/>
      <c r="E77" s="624"/>
      <c r="F77" s="625"/>
      <c r="G77" s="625"/>
      <c r="H77" s="625"/>
      <c r="I77" s="626"/>
      <c r="J77" s="626"/>
      <c r="K77" s="627"/>
      <c r="L77" s="627"/>
      <c r="M77" s="627"/>
      <c r="O77" s="88"/>
      <c r="P77" s="89"/>
    </row>
    <row r="78" spans="1:19" s="19" customFormat="1" x14ac:dyDescent="0.25">
      <c r="A78" s="502"/>
      <c r="B78" s="502"/>
      <c r="C78" s="502"/>
      <c r="D78" s="502"/>
      <c r="E78" s="502"/>
      <c r="F78" s="632"/>
      <c r="G78" s="632"/>
      <c r="H78" s="632"/>
      <c r="I78" s="633"/>
      <c r="J78" s="633"/>
      <c r="K78" s="634"/>
      <c r="L78" s="634"/>
      <c r="M78" s="634"/>
      <c r="O78" s="86"/>
      <c r="P78" s="87"/>
    </row>
    <row r="79" spans="1:19" s="19" customFormat="1" x14ac:dyDescent="0.25">
      <c r="A79" s="502"/>
      <c r="B79" s="502"/>
      <c r="C79" s="502"/>
      <c r="D79" s="502"/>
      <c r="E79" s="502"/>
      <c r="F79" s="632"/>
      <c r="G79" s="632"/>
      <c r="H79" s="632"/>
      <c r="I79" s="633"/>
      <c r="J79" s="633"/>
      <c r="K79" s="634"/>
      <c r="L79" s="634"/>
      <c r="M79" s="634"/>
      <c r="O79" s="86"/>
      <c r="P79" s="87"/>
    </row>
    <row r="80" spans="1:19" s="19" customFormat="1" x14ac:dyDescent="0.25">
      <c r="A80" s="502"/>
      <c r="B80" s="502"/>
      <c r="C80" s="502"/>
      <c r="D80" s="502"/>
      <c r="E80" s="502"/>
      <c r="F80" s="632"/>
      <c r="G80" s="632"/>
      <c r="H80" s="632"/>
      <c r="I80" s="633"/>
      <c r="J80" s="633"/>
      <c r="K80" s="634"/>
      <c r="L80" s="634"/>
      <c r="M80" s="634"/>
      <c r="O80" s="86"/>
      <c r="P80" s="87"/>
    </row>
    <row r="81" spans="1:16" s="19" customFormat="1" x14ac:dyDescent="0.25">
      <c r="A81" s="502"/>
      <c r="B81" s="502"/>
      <c r="C81" s="502"/>
      <c r="D81" s="502"/>
      <c r="E81" s="502"/>
      <c r="F81" s="632"/>
      <c r="G81" s="632"/>
      <c r="H81" s="632"/>
      <c r="I81" s="633"/>
      <c r="J81" s="633"/>
      <c r="K81" s="634"/>
      <c r="L81" s="634"/>
      <c r="M81" s="634"/>
      <c r="O81" s="86"/>
      <c r="P81" s="87"/>
    </row>
    <row r="82" spans="1:16" s="19" customFormat="1" x14ac:dyDescent="0.25">
      <c r="A82" s="502"/>
      <c r="B82" s="502"/>
      <c r="C82" s="502"/>
      <c r="D82" s="502"/>
      <c r="E82" s="502"/>
      <c r="F82" s="632"/>
      <c r="G82" s="632"/>
      <c r="H82" s="632"/>
      <c r="I82" s="633"/>
      <c r="J82" s="633"/>
      <c r="K82" s="634"/>
      <c r="L82" s="634"/>
      <c r="M82" s="634"/>
      <c r="O82" s="86"/>
      <c r="P82" s="87"/>
    </row>
    <row r="83" spans="1:16" s="19" customFormat="1" x14ac:dyDescent="0.25">
      <c r="A83" s="502"/>
      <c r="B83" s="502"/>
      <c r="C83" s="502"/>
      <c r="D83" s="502"/>
      <c r="E83" s="502"/>
      <c r="F83" s="632"/>
      <c r="G83" s="632"/>
      <c r="H83" s="632"/>
      <c r="I83" s="633"/>
      <c r="J83" s="633"/>
      <c r="K83" s="634"/>
      <c r="L83" s="634"/>
      <c r="M83" s="634"/>
      <c r="O83" s="86"/>
      <c r="P83" s="87"/>
    </row>
    <row r="84" spans="1:16" s="19" customFormat="1" x14ac:dyDescent="0.25">
      <c r="A84" s="502"/>
      <c r="B84" s="502"/>
      <c r="C84" s="502"/>
      <c r="D84" s="502"/>
      <c r="E84" s="502"/>
      <c r="F84" s="632"/>
      <c r="G84" s="632"/>
      <c r="H84" s="632"/>
      <c r="I84" s="633"/>
      <c r="J84" s="633"/>
      <c r="K84" s="634"/>
      <c r="L84" s="634"/>
      <c r="M84" s="634"/>
      <c r="O84" s="86"/>
      <c r="P84" s="87"/>
    </row>
    <row r="85" spans="1:16" s="19" customFormat="1" x14ac:dyDescent="0.25">
      <c r="A85" s="502"/>
      <c r="B85" s="502"/>
      <c r="C85" s="502"/>
      <c r="D85" s="502"/>
      <c r="E85" s="502"/>
      <c r="F85" s="632"/>
      <c r="G85" s="632"/>
      <c r="H85" s="632"/>
      <c r="I85" s="633"/>
      <c r="J85" s="633"/>
      <c r="K85" s="634"/>
      <c r="L85" s="634"/>
      <c r="M85" s="634"/>
      <c r="O85" s="86"/>
      <c r="P85" s="87"/>
    </row>
    <row r="86" spans="1:16" s="19" customFormat="1" x14ac:dyDescent="0.25">
      <c r="A86" s="502"/>
      <c r="B86" s="502"/>
      <c r="C86" s="502"/>
      <c r="D86" s="502"/>
      <c r="E86" s="502"/>
      <c r="F86" s="632"/>
      <c r="G86" s="632"/>
      <c r="H86" s="632"/>
      <c r="I86" s="633"/>
      <c r="J86" s="633"/>
      <c r="K86" s="634"/>
      <c r="L86" s="634"/>
      <c r="M86" s="634"/>
      <c r="O86" s="86"/>
      <c r="P86" s="87"/>
    </row>
    <row r="87" spans="1:16" s="19" customFormat="1" x14ac:dyDescent="0.25">
      <c r="A87" s="502"/>
      <c r="B87" s="502"/>
      <c r="C87" s="502"/>
      <c r="D87" s="502"/>
      <c r="E87" s="502"/>
      <c r="F87" s="632"/>
      <c r="G87" s="632"/>
      <c r="H87" s="632"/>
      <c r="I87" s="633"/>
      <c r="J87" s="633"/>
      <c r="K87" s="634"/>
      <c r="L87" s="634"/>
      <c r="M87" s="634"/>
      <c r="O87" s="86"/>
      <c r="P87" s="87"/>
    </row>
    <row r="88" spans="1:16" s="19" customFormat="1" x14ac:dyDescent="0.25">
      <c r="A88" s="635"/>
      <c r="B88" s="635"/>
      <c r="C88" s="635"/>
      <c r="D88" s="635"/>
      <c r="E88" s="635"/>
      <c r="F88" s="632"/>
      <c r="G88" s="632"/>
      <c r="H88" s="632"/>
      <c r="I88" s="633"/>
      <c r="J88" s="633"/>
      <c r="K88" s="634"/>
      <c r="L88" s="634"/>
      <c r="M88" s="634"/>
      <c r="O88" s="86"/>
      <c r="P88" s="87"/>
    </row>
    <row r="89" spans="1:16" s="19" customFormat="1" x14ac:dyDescent="0.25">
      <c r="A89" s="502"/>
      <c r="B89" s="502"/>
      <c r="C89" s="502"/>
      <c r="D89" s="502"/>
      <c r="E89" s="502"/>
      <c r="F89" s="632"/>
      <c r="G89" s="632"/>
      <c r="H89" s="632"/>
      <c r="I89" s="633"/>
      <c r="J89" s="633"/>
      <c r="K89" s="634"/>
      <c r="L89" s="634"/>
      <c r="M89" s="634"/>
      <c r="O89" s="86"/>
      <c r="P89" s="87"/>
    </row>
    <row r="90" spans="1:16" s="19" customFormat="1" x14ac:dyDescent="0.25">
      <c r="A90" s="502"/>
      <c r="B90" s="502"/>
      <c r="C90" s="502"/>
      <c r="D90" s="502"/>
      <c r="E90" s="502"/>
      <c r="F90" s="632"/>
      <c r="G90" s="632"/>
      <c r="H90" s="632"/>
      <c r="I90" s="633"/>
      <c r="J90" s="633"/>
      <c r="K90" s="634"/>
      <c r="L90" s="634"/>
      <c r="M90" s="634"/>
      <c r="O90" s="86"/>
      <c r="P90" s="87"/>
    </row>
    <row r="91" spans="1:16" s="19" customFormat="1" x14ac:dyDescent="0.25">
      <c r="A91" s="502"/>
      <c r="B91" s="502"/>
      <c r="C91" s="502"/>
      <c r="D91" s="502"/>
      <c r="E91" s="502"/>
      <c r="F91" s="632"/>
      <c r="G91" s="632"/>
      <c r="H91" s="632"/>
      <c r="I91" s="633"/>
      <c r="J91" s="633"/>
      <c r="K91" s="634"/>
      <c r="L91" s="634"/>
      <c r="M91" s="634"/>
      <c r="O91" s="86"/>
      <c r="P91" s="87"/>
    </row>
    <row r="92" spans="1:16" s="19" customFormat="1" x14ac:dyDescent="0.25">
      <c r="A92" s="502"/>
      <c r="B92" s="502"/>
      <c r="C92" s="502"/>
      <c r="D92" s="502"/>
      <c r="E92" s="502"/>
      <c r="F92" s="632"/>
      <c r="G92" s="632"/>
      <c r="H92" s="632"/>
      <c r="I92" s="633"/>
      <c r="J92" s="633"/>
      <c r="K92" s="634"/>
      <c r="L92" s="634"/>
      <c r="M92" s="634"/>
      <c r="O92" s="86"/>
      <c r="P92" s="87"/>
    </row>
    <row r="93" spans="1:16" s="19" customFormat="1" x14ac:dyDescent="0.25">
      <c r="A93" s="635"/>
      <c r="B93" s="635"/>
      <c r="C93" s="635"/>
      <c r="D93" s="635"/>
      <c r="E93" s="635"/>
      <c r="F93" s="632"/>
      <c r="G93" s="632"/>
      <c r="H93" s="632"/>
      <c r="I93" s="633"/>
      <c r="J93" s="633"/>
      <c r="K93" s="634"/>
      <c r="L93" s="634"/>
      <c r="M93" s="634"/>
      <c r="O93" s="86"/>
      <c r="P93" s="87"/>
    </row>
    <row r="94" spans="1:16" s="19" customFormat="1" x14ac:dyDescent="0.25">
      <c r="A94" s="502"/>
      <c r="B94" s="502"/>
      <c r="C94" s="502"/>
      <c r="D94" s="502"/>
      <c r="E94" s="502"/>
      <c r="F94" s="632"/>
      <c r="G94" s="632"/>
      <c r="H94" s="632"/>
      <c r="I94" s="633"/>
      <c r="J94" s="633"/>
      <c r="K94" s="634"/>
      <c r="L94" s="634"/>
      <c r="M94" s="634"/>
      <c r="O94" s="86"/>
      <c r="P94" s="87"/>
    </row>
    <row r="95" spans="1:16" s="19" customFormat="1" x14ac:dyDescent="0.25">
      <c r="A95" s="635"/>
      <c r="B95" s="635"/>
      <c r="C95" s="635"/>
      <c r="D95" s="635"/>
      <c r="E95" s="635"/>
      <c r="F95" s="632"/>
      <c r="G95" s="632"/>
      <c r="H95" s="632"/>
      <c r="I95" s="633"/>
      <c r="J95" s="633"/>
      <c r="K95" s="634"/>
      <c r="L95" s="634"/>
      <c r="M95" s="634"/>
      <c r="O95" s="86"/>
      <c r="P95" s="87"/>
    </row>
    <row r="96" spans="1:16" s="19" customFormat="1" x14ac:dyDescent="0.25">
      <c r="A96" s="502"/>
      <c r="B96" s="502"/>
      <c r="C96" s="502"/>
      <c r="D96" s="502"/>
      <c r="E96" s="502"/>
      <c r="F96" s="632"/>
      <c r="G96" s="632"/>
      <c r="H96" s="632"/>
      <c r="I96" s="633"/>
      <c r="J96" s="633"/>
      <c r="K96" s="634"/>
      <c r="L96" s="634"/>
      <c r="M96" s="634"/>
      <c r="O96" s="86"/>
      <c r="P96" s="87"/>
    </row>
    <row r="97" spans="1:16" s="19" customFormat="1" x14ac:dyDescent="0.25">
      <c r="A97" s="502"/>
      <c r="B97" s="502"/>
      <c r="C97" s="502"/>
      <c r="D97" s="502"/>
      <c r="E97" s="502"/>
      <c r="F97" s="632"/>
      <c r="G97" s="632"/>
      <c r="H97" s="632"/>
      <c r="I97" s="633"/>
      <c r="J97" s="633"/>
      <c r="K97" s="634"/>
      <c r="L97" s="634"/>
      <c r="M97" s="634"/>
      <c r="O97" s="86"/>
      <c r="P97" s="87"/>
    </row>
    <row r="98" spans="1:16" s="19" customFormat="1" x14ac:dyDescent="0.25">
      <c r="A98" s="502"/>
      <c r="B98" s="502"/>
      <c r="C98" s="502"/>
      <c r="D98" s="502"/>
      <c r="E98" s="502"/>
      <c r="F98" s="632"/>
      <c r="G98" s="632"/>
      <c r="H98" s="632"/>
      <c r="I98" s="633"/>
      <c r="J98" s="633"/>
      <c r="K98" s="634"/>
      <c r="L98" s="634"/>
      <c r="M98" s="634"/>
      <c r="O98" s="86"/>
      <c r="P98" s="87"/>
    </row>
    <row r="99" spans="1:16" s="6" customFormat="1" x14ac:dyDescent="0.25">
      <c r="A99" s="502"/>
      <c r="B99" s="502"/>
      <c r="C99" s="502"/>
      <c r="D99" s="502"/>
      <c r="E99" s="502"/>
      <c r="K99" s="77"/>
      <c r="L99" s="77"/>
      <c r="M99" s="77"/>
    </row>
    <row r="100" spans="1:16" s="6" customFormat="1" x14ac:dyDescent="0.25">
      <c r="A100" s="502"/>
      <c r="B100" s="502"/>
      <c r="C100" s="502"/>
      <c r="D100" s="502"/>
      <c r="E100" s="502"/>
      <c r="K100" s="77"/>
      <c r="L100" s="77"/>
      <c r="M100" s="77"/>
    </row>
    <row r="101" spans="1:16" s="6" customFormat="1" x14ac:dyDescent="0.25">
      <c r="A101" s="502"/>
      <c r="B101" s="502"/>
      <c r="C101" s="502"/>
      <c r="D101" s="502"/>
      <c r="E101" s="502"/>
      <c r="K101" s="77"/>
      <c r="L101" s="77"/>
      <c r="M101" s="77"/>
    </row>
    <row r="102" spans="1:16" s="6" customFormat="1" x14ac:dyDescent="0.25">
      <c r="A102" s="502"/>
      <c r="B102" s="502"/>
      <c r="C102" s="502"/>
      <c r="D102" s="502"/>
      <c r="E102" s="502"/>
      <c r="K102" s="77"/>
      <c r="L102" s="77"/>
      <c r="M102" s="77"/>
    </row>
    <row r="103" spans="1:16" s="6" customFormat="1" x14ac:dyDescent="0.25">
      <c r="A103" s="502"/>
      <c r="B103" s="502"/>
      <c r="C103" s="502"/>
      <c r="D103" s="502"/>
      <c r="E103" s="502"/>
      <c r="K103" s="77"/>
      <c r="L103" s="77"/>
      <c r="M103" s="77"/>
    </row>
    <row r="104" spans="1:16" s="6" customFormat="1" x14ac:dyDescent="0.25">
      <c r="A104" s="502"/>
      <c r="B104" s="502"/>
      <c r="C104" s="502"/>
      <c r="D104" s="502"/>
      <c r="E104" s="502"/>
      <c r="K104" s="77"/>
      <c r="L104" s="77"/>
      <c r="M104" s="77"/>
    </row>
    <row r="105" spans="1:16" s="6" customFormat="1" x14ac:dyDescent="0.25">
      <c r="A105" s="502"/>
      <c r="B105" s="502"/>
      <c r="C105" s="502"/>
      <c r="D105" s="502"/>
      <c r="E105" s="502"/>
      <c r="K105" s="77"/>
      <c r="L105" s="77"/>
      <c r="M105" s="77"/>
    </row>
    <row r="106" spans="1:16" s="6" customFormat="1" x14ac:dyDescent="0.25">
      <c r="A106" s="502"/>
      <c r="B106" s="502"/>
      <c r="C106" s="502"/>
      <c r="D106" s="502"/>
      <c r="E106" s="502"/>
      <c r="K106" s="77"/>
      <c r="L106" s="77"/>
      <c r="M106" s="77"/>
    </row>
    <row r="107" spans="1:16" s="6" customFormat="1" x14ac:dyDescent="0.25">
      <c r="A107" s="502"/>
      <c r="B107" s="502"/>
      <c r="C107" s="502"/>
      <c r="D107" s="502"/>
      <c r="E107" s="502"/>
      <c r="K107" s="77"/>
      <c r="L107" s="77"/>
      <c r="M107" s="77"/>
    </row>
    <row r="108" spans="1:16" s="6" customFormat="1" x14ac:dyDescent="0.25">
      <c r="A108" s="502"/>
      <c r="B108" s="502"/>
      <c r="C108" s="502"/>
      <c r="D108" s="502"/>
      <c r="E108" s="502"/>
      <c r="K108" s="77"/>
      <c r="L108" s="77"/>
      <c r="M108" s="77"/>
    </row>
    <row r="109" spans="1:16" s="6" customFormat="1" x14ac:dyDescent="0.25">
      <c r="A109" s="502"/>
      <c r="B109" s="502"/>
      <c r="C109" s="502"/>
      <c r="D109" s="502"/>
      <c r="E109" s="502"/>
      <c r="K109" s="77"/>
      <c r="L109" s="77"/>
      <c r="M109" s="77"/>
    </row>
    <row r="110" spans="1:16" s="6" customFormat="1" x14ac:dyDescent="0.25">
      <c r="A110" s="502"/>
      <c r="B110" s="502"/>
      <c r="C110" s="502"/>
      <c r="D110" s="502"/>
      <c r="E110" s="502"/>
      <c r="K110" s="77"/>
      <c r="L110" s="77"/>
      <c r="M110" s="77"/>
    </row>
    <row r="111" spans="1:16" s="6" customFormat="1" x14ac:dyDescent="0.25">
      <c r="A111" s="502"/>
      <c r="B111" s="502"/>
      <c r="C111" s="502"/>
      <c r="D111" s="502"/>
      <c r="E111" s="502"/>
      <c r="K111" s="77"/>
      <c r="L111" s="77"/>
      <c r="M111" s="77"/>
    </row>
    <row r="112" spans="1:16" s="6" customFormat="1" x14ac:dyDescent="0.25">
      <c r="A112" s="502"/>
      <c r="B112" s="502"/>
      <c r="C112" s="502"/>
      <c r="D112" s="502"/>
      <c r="E112" s="502"/>
      <c r="K112" s="77"/>
      <c r="L112" s="77"/>
      <c r="M112" s="77"/>
    </row>
    <row r="113" spans="1:13" s="6" customFormat="1" x14ac:dyDescent="0.25">
      <c r="A113" s="502"/>
      <c r="B113" s="502"/>
      <c r="C113" s="502"/>
      <c r="D113" s="502"/>
      <c r="E113" s="502"/>
      <c r="K113" s="77"/>
      <c r="L113" s="77"/>
      <c r="M113" s="77"/>
    </row>
    <row r="114" spans="1:13" s="6" customFormat="1" x14ac:dyDescent="0.25">
      <c r="A114" s="502"/>
      <c r="B114" s="502"/>
      <c r="C114" s="502"/>
      <c r="D114" s="502"/>
      <c r="E114" s="502"/>
      <c r="K114" s="77"/>
      <c r="L114" s="77"/>
      <c r="M114" s="77"/>
    </row>
    <row r="115" spans="1:13" s="6" customFormat="1" x14ac:dyDescent="0.25">
      <c r="A115" s="502"/>
      <c r="B115" s="502"/>
      <c r="C115" s="502"/>
      <c r="D115" s="502"/>
      <c r="E115" s="502"/>
      <c r="K115" s="77"/>
      <c r="L115" s="77"/>
      <c r="M115" s="77"/>
    </row>
    <row r="116" spans="1:13" s="6" customFormat="1" x14ac:dyDescent="0.25">
      <c r="A116" s="502"/>
      <c r="B116" s="502"/>
      <c r="C116" s="502"/>
      <c r="D116" s="502"/>
      <c r="E116" s="502"/>
      <c r="K116" s="77"/>
      <c r="L116" s="77"/>
      <c r="M116" s="77"/>
    </row>
    <row r="117" spans="1:13" s="6" customFormat="1" x14ac:dyDescent="0.25">
      <c r="A117" s="502"/>
      <c r="B117" s="502"/>
      <c r="C117" s="502"/>
      <c r="D117" s="502"/>
      <c r="E117" s="502"/>
      <c r="K117" s="77"/>
      <c r="L117" s="77"/>
      <c r="M117" s="77"/>
    </row>
    <row r="118" spans="1:13" s="6" customFormat="1" x14ac:dyDescent="0.25">
      <c r="A118" s="502"/>
      <c r="B118" s="502"/>
      <c r="C118" s="502"/>
      <c r="D118" s="502"/>
      <c r="E118" s="502"/>
      <c r="K118" s="77"/>
      <c r="L118" s="77"/>
      <c r="M118" s="77"/>
    </row>
    <row r="119" spans="1:13" s="6" customFormat="1" x14ac:dyDescent="0.25">
      <c r="A119" s="502"/>
      <c r="B119" s="502"/>
      <c r="C119" s="502"/>
      <c r="D119" s="502"/>
      <c r="E119" s="502"/>
      <c r="K119" s="77"/>
      <c r="L119" s="77"/>
      <c r="M119" s="77"/>
    </row>
    <row r="120" spans="1:13" s="6" customFormat="1" x14ac:dyDescent="0.25">
      <c r="A120" s="502"/>
      <c r="B120" s="502"/>
      <c r="C120" s="502"/>
      <c r="D120" s="502"/>
      <c r="E120" s="502"/>
      <c r="K120" s="77"/>
      <c r="L120" s="77"/>
      <c r="M120" s="77"/>
    </row>
    <row r="121" spans="1:13" s="6" customFormat="1" x14ac:dyDescent="0.25">
      <c r="A121" s="502"/>
      <c r="B121" s="502"/>
      <c r="C121" s="502"/>
      <c r="D121" s="502"/>
      <c r="E121" s="502"/>
      <c r="K121" s="77"/>
      <c r="L121" s="77"/>
      <c r="M121" s="77"/>
    </row>
    <row r="122" spans="1:13" s="6" customFormat="1" x14ac:dyDescent="0.25">
      <c r="A122" s="502"/>
      <c r="B122" s="502"/>
      <c r="C122" s="502"/>
      <c r="D122" s="502"/>
      <c r="E122" s="502"/>
      <c r="K122" s="77"/>
      <c r="L122" s="77"/>
      <c r="M122" s="77"/>
    </row>
    <row r="123" spans="1:13" s="6" customFormat="1" x14ac:dyDescent="0.25">
      <c r="A123" s="502"/>
      <c r="B123" s="502"/>
      <c r="C123" s="502"/>
      <c r="D123" s="502"/>
      <c r="E123" s="502"/>
      <c r="K123" s="77"/>
      <c r="L123" s="77"/>
      <c r="M123" s="77"/>
    </row>
    <row r="124" spans="1:13" s="6" customFormat="1" x14ac:dyDescent="0.25">
      <c r="A124" s="502"/>
      <c r="B124" s="502"/>
      <c r="C124" s="502"/>
      <c r="D124" s="502"/>
      <c r="E124" s="502"/>
      <c r="K124" s="77"/>
      <c r="L124" s="77"/>
      <c r="M124" s="77"/>
    </row>
    <row r="125" spans="1:13" s="6" customFormat="1" x14ac:dyDescent="0.25">
      <c r="A125" s="502"/>
      <c r="B125" s="502"/>
      <c r="C125" s="502"/>
      <c r="D125" s="502"/>
      <c r="E125" s="502"/>
      <c r="K125" s="77"/>
      <c r="L125" s="77"/>
      <c r="M125" s="77"/>
    </row>
    <row r="126" spans="1:13" s="6" customFormat="1" x14ac:dyDescent="0.25">
      <c r="A126" s="502"/>
      <c r="B126" s="502"/>
      <c r="C126" s="502"/>
      <c r="D126" s="502"/>
      <c r="E126" s="502"/>
      <c r="K126" s="77"/>
      <c r="L126" s="77"/>
      <c r="M126" s="77"/>
    </row>
    <row r="127" spans="1:13" s="6" customFormat="1" x14ac:dyDescent="0.25">
      <c r="A127" s="502"/>
      <c r="B127" s="502"/>
      <c r="C127" s="502"/>
      <c r="D127" s="502"/>
      <c r="E127" s="502"/>
      <c r="K127" s="77"/>
      <c r="L127" s="77"/>
      <c r="M127" s="77"/>
    </row>
    <row r="128" spans="1:13" s="6" customFormat="1" x14ac:dyDescent="0.25">
      <c r="A128" s="502"/>
      <c r="B128" s="502"/>
      <c r="C128" s="502"/>
      <c r="D128" s="502"/>
      <c r="E128" s="502"/>
      <c r="K128" s="77"/>
      <c r="L128" s="77"/>
      <c r="M128" s="77"/>
    </row>
    <row r="129" spans="1:13" s="6" customFormat="1" x14ac:dyDescent="0.25">
      <c r="A129" s="502"/>
      <c r="B129" s="502"/>
      <c r="C129" s="502"/>
      <c r="D129" s="502"/>
      <c r="E129" s="502"/>
      <c r="K129" s="77"/>
      <c r="L129" s="77"/>
      <c r="M129" s="77"/>
    </row>
    <row r="130" spans="1:13" s="6" customFormat="1" x14ac:dyDescent="0.25">
      <c r="A130" s="502"/>
      <c r="B130" s="502"/>
      <c r="C130" s="502"/>
      <c r="D130" s="502"/>
      <c r="E130" s="502"/>
      <c r="K130" s="77"/>
      <c r="L130" s="77"/>
      <c r="M130" s="77"/>
    </row>
    <row r="131" spans="1:13" s="6" customFormat="1" x14ac:dyDescent="0.25">
      <c r="A131" s="502"/>
      <c r="B131" s="502"/>
      <c r="C131" s="502"/>
      <c r="D131" s="502"/>
      <c r="E131" s="502"/>
      <c r="K131" s="77"/>
      <c r="L131" s="77"/>
      <c r="M131" s="77"/>
    </row>
    <row r="132" spans="1:13" s="6" customFormat="1" x14ac:dyDescent="0.25">
      <c r="A132" s="502"/>
      <c r="B132" s="502"/>
      <c r="C132" s="502"/>
      <c r="D132" s="502"/>
      <c r="E132" s="502"/>
      <c r="K132" s="77"/>
      <c r="L132" s="77"/>
      <c r="M132" s="77"/>
    </row>
    <row r="133" spans="1:13" s="6" customFormat="1" x14ac:dyDescent="0.25">
      <c r="A133" s="502"/>
      <c r="B133" s="502"/>
      <c r="C133" s="502"/>
      <c r="D133" s="502"/>
      <c r="E133" s="502"/>
      <c r="K133" s="77"/>
      <c r="L133" s="77"/>
      <c r="M133" s="77"/>
    </row>
    <row r="134" spans="1:13" s="6" customFormat="1" x14ac:dyDescent="0.25">
      <c r="A134" s="502"/>
      <c r="B134" s="502"/>
      <c r="C134" s="502"/>
      <c r="D134" s="502"/>
      <c r="E134" s="502"/>
      <c r="K134" s="77"/>
      <c r="L134" s="77"/>
      <c r="M134" s="77"/>
    </row>
    <row r="135" spans="1:13" s="6" customFormat="1" x14ac:dyDescent="0.25">
      <c r="A135" s="502"/>
      <c r="B135" s="502"/>
      <c r="C135" s="502"/>
      <c r="D135" s="502"/>
      <c r="E135" s="502"/>
      <c r="K135" s="77"/>
      <c r="L135" s="77"/>
      <c r="M135" s="77"/>
    </row>
    <row r="136" spans="1:13" s="6" customFormat="1" x14ac:dyDescent="0.25">
      <c r="A136" s="502"/>
      <c r="B136" s="502"/>
      <c r="C136" s="502"/>
      <c r="D136" s="502"/>
      <c r="E136" s="502"/>
      <c r="K136" s="77"/>
      <c r="L136" s="77"/>
      <c r="M136" s="77"/>
    </row>
    <row r="137" spans="1:13" s="6" customFormat="1" x14ac:dyDescent="0.25">
      <c r="A137" s="502"/>
      <c r="B137" s="502"/>
      <c r="C137" s="502"/>
      <c r="D137" s="502"/>
      <c r="E137" s="502"/>
      <c r="K137" s="77"/>
      <c r="L137" s="77"/>
      <c r="M137" s="77"/>
    </row>
    <row r="138" spans="1:13" s="6" customFormat="1" x14ac:dyDescent="0.25">
      <c r="A138" s="502"/>
      <c r="B138" s="502"/>
      <c r="C138" s="502"/>
      <c r="D138" s="502"/>
      <c r="E138" s="502"/>
      <c r="K138" s="77"/>
      <c r="L138" s="77"/>
      <c r="M138" s="77"/>
    </row>
    <row r="139" spans="1:13" s="6" customFormat="1" x14ac:dyDescent="0.25">
      <c r="A139" s="502"/>
      <c r="B139" s="502"/>
      <c r="C139" s="502"/>
      <c r="D139" s="502"/>
      <c r="E139" s="502"/>
      <c r="K139" s="77"/>
      <c r="L139" s="77"/>
      <c r="M139" s="77"/>
    </row>
    <row r="140" spans="1:13" s="6" customFormat="1" x14ac:dyDescent="0.25">
      <c r="A140" s="502"/>
      <c r="B140" s="502"/>
      <c r="C140" s="502"/>
      <c r="D140" s="502"/>
      <c r="E140" s="502"/>
      <c r="K140" s="77"/>
      <c r="L140" s="77"/>
      <c r="M140" s="77"/>
    </row>
    <row r="141" spans="1:13" s="6" customFormat="1" x14ac:dyDescent="0.25">
      <c r="A141" s="502"/>
      <c r="B141" s="502"/>
      <c r="C141" s="502"/>
      <c r="D141" s="502"/>
      <c r="E141" s="502"/>
      <c r="K141" s="77"/>
      <c r="L141" s="77"/>
      <c r="M141" s="77"/>
    </row>
    <row r="142" spans="1:13" s="6" customFormat="1" x14ac:dyDescent="0.25">
      <c r="A142" s="502"/>
      <c r="B142" s="502"/>
      <c r="C142" s="502"/>
      <c r="D142" s="502"/>
      <c r="E142" s="502"/>
      <c r="K142" s="77"/>
      <c r="L142" s="77"/>
      <c r="M142" s="77"/>
    </row>
    <row r="143" spans="1:13" s="6" customFormat="1" x14ac:dyDescent="0.25">
      <c r="A143" s="502"/>
      <c r="B143" s="502"/>
      <c r="C143" s="502"/>
      <c r="D143" s="502"/>
      <c r="E143" s="502"/>
      <c r="K143" s="77"/>
      <c r="L143" s="77"/>
      <c r="M143" s="77"/>
    </row>
    <row r="144" spans="1:13" s="6" customFormat="1" x14ac:dyDescent="0.25">
      <c r="A144" s="502"/>
      <c r="B144" s="502"/>
      <c r="C144" s="502"/>
      <c r="D144" s="502"/>
      <c r="E144" s="502"/>
      <c r="K144" s="77"/>
      <c r="L144" s="77"/>
      <c r="M144" s="77"/>
    </row>
    <row r="145" spans="1:13" s="6" customFormat="1" x14ac:dyDescent="0.25">
      <c r="A145" s="502"/>
      <c r="B145" s="502"/>
      <c r="C145" s="502"/>
      <c r="D145" s="502"/>
      <c r="E145" s="502"/>
      <c r="K145" s="77"/>
      <c r="L145" s="77"/>
      <c r="M145" s="77"/>
    </row>
    <row r="146" spans="1:13" s="6" customFormat="1" x14ac:dyDescent="0.25">
      <c r="A146" s="502"/>
      <c r="B146" s="502"/>
      <c r="C146" s="502"/>
      <c r="D146" s="502"/>
      <c r="E146" s="502"/>
      <c r="K146" s="77"/>
      <c r="L146" s="77"/>
      <c r="M146" s="77"/>
    </row>
    <row r="147" spans="1:13" s="6" customFormat="1" x14ac:dyDescent="0.25">
      <c r="A147" s="502"/>
      <c r="B147" s="502"/>
      <c r="C147" s="502"/>
      <c r="D147" s="502"/>
      <c r="E147" s="502"/>
      <c r="K147" s="77"/>
      <c r="L147" s="77"/>
      <c r="M147" s="77"/>
    </row>
    <row r="148" spans="1:13" s="6" customFormat="1" x14ac:dyDescent="0.25">
      <c r="A148" s="502"/>
      <c r="B148" s="502"/>
      <c r="C148" s="502"/>
      <c r="D148" s="502"/>
      <c r="E148" s="502"/>
      <c r="K148" s="77"/>
      <c r="L148" s="77"/>
      <c r="M148" s="77"/>
    </row>
    <row r="149" spans="1:13" s="6" customFormat="1" x14ac:dyDescent="0.25">
      <c r="A149" s="502"/>
      <c r="B149" s="502"/>
      <c r="C149" s="502"/>
      <c r="D149" s="502"/>
      <c r="E149" s="502"/>
      <c r="K149" s="77"/>
      <c r="L149" s="77"/>
      <c r="M149" s="77"/>
    </row>
    <row r="150" spans="1:13" s="6" customFormat="1" x14ac:dyDescent="0.25">
      <c r="A150" s="502"/>
      <c r="B150" s="502"/>
      <c r="C150" s="502"/>
      <c r="D150" s="502"/>
      <c r="E150" s="502"/>
      <c r="K150" s="77"/>
      <c r="L150" s="77"/>
      <c r="M150" s="77"/>
    </row>
    <row r="151" spans="1:13" s="6" customFormat="1" x14ac:dyDescent="0.25">
      <c r="A151" s="502"/>
      <c r="B151" s="502"/>
      <c r="C151" s="502"/>
      <c r="D151" s="502"/>
      <c r="E151" s="502"/>
      <c r="K151" s="77"/>
      <c r="L151" s="77"/>
      <c r="M151" s="77"/>
    </row>
    <row r="152" spans="1:13" s="6" customFormat="1" x14ac:dyDescent="0.25">
      <c r="A152" s="502"/>
      <c r="B152" s="502"/>
      <c r="C152" s="502"/>
      <c r="D152" s="502"/>
      <c r="E152" s="502"/>
      <c r="K152" s="77"/>
      <c r="L152" s="77"/>
      <c r="M152" s="77"/>
    </row>
    <row r="153" spans="1:13" s="6" customFormat="1" x14ac:dyDescent="0.25">
      <c r="A153" s="502"/>
      <c r="B153" s="502"/>
      <c r="C153" s="502"/>
      <c r="D153" s="502"/>
      <c r="E153" s="502"/>
      <c r="K153" s="77"/>
      <c r="L153" s="77"/>
      <c r="M153" s="77"/>
    </row>
    <row r="154" spans="1:13" s="6" customFormat="1" x14ac:dyDescent="0.25">
      <c r="A154" s="502"/>
      <c r="B154" s="502"/>
      <c r="C154" s="502"/>
      <c r="D154" s="502"/>
      <c r="E154" s="502"/>
      <c r="K154" s="77"/>
      <c r="L154" s="77"/>
      <c r="M154" s="77"/>
    </row>
    <row r="155" spans="1:13" s="6" customFormat="1" x14ac:dyDescent="0.25">
      <c r="A155" s="502"/>
      <c r="B155" s="502"/>
      <c r="C155" s="502"/>
      <c r="D155" s="502"/>
      <c r="E155" s="502"/>
      <c r="K155" s="77"/>
      <c r="L155" s="77"/>
      <c r="M155" s="77"/>
    </row>
    <row r="156" spans="1:13" s="6" customFormat="1" x14ac:dyDescent="0.25">
      <c r="A156" s="502"/>
      <c r="B156" s="502"/>
      <c r="C156" s="502"/>
      <c r="D156" s="502"/>
      <c r="E156" s="502"/>
      <c r="K156" s="77"/>
      <c r="L156" s="77"/>
      <c r="M156" s="77"/>
    </row>
    <row r="157" spans="1:13" s="6" customFormat="1" x14ac:dyDescent="0.25">
      <c r="A157" s="502"/>
      <c r="B157" s="502"/>
      <c r="C157" s="502"/>
      <c r="D157" s="502"/>
      <c r="E157" s="502"/>
      <c r="K157" s="77"/>
      <c r="L157" s="77"/>
      <c r="M157" s="77"/>
    </row>
    <row r="158" spans="1:13" s="6" customFormat="1" x14ac:dyDescent="0.25">
      <c r="A158" s="502"/>
      <c r="B158" s="502"/>
      <c r="C158" s="502"/>
      <c r="D158" s="502"/>
      <c r="E158" s="502"/>
      <c r="K158" s="77"/>
      <c r="L158" s="77"/>
      <c r="M158" s="77"/>
    </row>
    <row r="159" spans="1:13" s="6" customFormat="1" x14ac:dyDescent="0.25">
      <c r="A159" s="502"/>
      <c r="B159" s="502"/>
      <c r="C159" s="502"/>
      <c r="D159" s="502"/>
      <c r="E159" s="502"/>
      <c r="K159" s="77"/>
      <c r="L159" s="77"/>
      <c r="M159" s="77"/>
    </row>
    <row r="160" spans="1:13" s="6" customFormat="1" x14ac:dyDescent="0.25">
      <c r="A160" s="502"/>
      <c r="B160" s="502"/>
      <c r="C160" s="502"/>
      <c r="D160" s="502"/>
      <c r="E160" s="502"/>
      <c r="K160" s="77"/>
      <c r="L160" s="77"/>
      <c r="M160" s="77"/>
    </row>
    <row r="161" spans="1:13" s="6" customFormat="1" x14ac:dyDescent="0.25">
      <c r="A161" s="502"/>
      <c r="B161" s="502"/>
      <c r="C161" s="502"/>
      <c r="D161" s="502"/>
      <c r="E161" s="502"/>
      <c r="K161" s="77"/>
      <c r="L161" s="77"/>
      <c r="M161" s="77"/>
    </row>
    <row r="162" spans="1:13" s="6" customFormat="1" x14ac:dyDescent="0.25">
      <c r="A162" s="502"/>
      <c r="B162" s="502"/>
      <c r="C162" s="502"/>
      <c r="D162" s="502"/>
      <c r="E162" s="502"/>
      <c r="K162" s="77"/>
      <c r="L162" s="77"/>
      <c r="M162" s="77"/>
    </row>
    <row r="163" spans="1:13" s="6" customFormat="1" x14ac:dyDescent="0.25">
      <c r="A163" s="502"/>
      <c r="B163" s="502"/>
      <c r="C163" s="502"/>
      <c r="D163" s="502"/>
      <c r="E163" s="502"/>
      <c r="K163" s="77"/>
      <c r="L163" s="77"/>
      <c r="M163" s="77"/>
    </row>
    <row r="164" spans="1:13" s="6" customFormat="1" x14ac:dyDescent="0.25">
      <c r="A164" s="502"/>
      <c r="B164" s="502"/>
      <c r="C164" s="502"/>
      <c r="D164" s="502"/>
      <c r="E164" s="502"/>
      <c r="K164" s="77"/>
      <c r="L164" s="77"/>
      <c r="M164" s="77"/>
    </row>
    <row r="165" spans="1:13" s="6" customFormat="1" x14ac:dyDescent="0.25">
      <c r="A165" s="502"/>
      <c r="B165" s="502"/>
      <c r="C165" s="502"/>
      <c r="D165" s="502"/>
      <c r="E165" s="502"/>
      <c r="K165" s="77"/>
      <c r="L165" s="77"/>
      <c r="M165" s="77"/>
    </row>
    <row r="166" spans="1:13" s="6" customFormat="1" x14ac:dyDescent="0.25">
      <c r="A166" s="502"/>
      <c r="B166" s="502"/>
      <c r="C166" s="502"/>
      <c r="D166" s="502"/>
      <c r="E166" s="502"/>
      <c r="K166" s="77"/>
      <c r="L166" s="77"/>
      <c r="M166" s="77"/>
    </row>
    <row r="167" spans="1:13" s="6" customFormat="1" x14ac:dyDescent="0.25">
      <c r="A167" s="502"/>
      <c r="B167" s="502"/>
      <c r="C167" s="502"/>
      <c r="D167" s="502"/>
      <c r="E167" s="502"/>
      <c r="K167" s="77"/>
      <c r="L167" s="77"/>
      <c r="M167" s="77"/>
    </row>
    <row r="168" spans="1:13" s="6" customFormat="1" x14ac:dyDescent="0.25">
      <c r="A168" s="502"/>
      <c r="B168" s="502"/>
      <c r="C168" s="502"/>
      <c r="D168" s="502"/>
      <c r="E168" s="502"/>
      <c r="K168" s="77"/>
      <c r="L168" s="77"/>
      <c r="M168" s="77"/>
    </row>
    <row r="169" spans="1:13" s="6" customFormat="1" x14ac:dyDescent="0.25">
      <c r="A169" s="502"/>
      <c r="B169" s="502"/>
      <c r="C169" s="502"/>
      <c r="D169" s="502"/>
      <c r="E169" s="502"/>
      <c r="K169" s="77"/>
      <c r="L169" s="77"/>
      <c r="M169" s="77"/>
    </row>
    <row r="170" spans="1:13" s="6" customFormat="1" x14ac:dyDescent="0.25">
      <c r="A170" s="502"/>
      <c r="B170" s="502"/>
      <c r="C170" s="502"/>
      <c r="D170" s="502"/>
      <c r="E170" s="502"/>
      <c r="K170" s="77"/>
      <c r="L170" s="77"/>
      <c r="M170" s="77"/>
    </row>
    <row r="171" spans="1:13" s="6" customFormat="1" x14ac:dyDescent="0.25">
      <c r="A171" s="502"/>
      <c r="B171" s="502"/>
      <c r="C171" s="502"/>
      <c r="D171" s="502"/>
      <c r="E171" s="502"/>
      <c r="K171" s="77"/>
      <c r="L171" s="77"/>
      <c r="M171" s="77"/>
    </row>
    <row r="172" spans="1:13" s="6" customFormat="1" x14ac:dyDescent="0.25">
      <c r="A172" s="502"/>
      <c r="B172" s="502"/>
      <c r="C172" s="502"/>
      <c r="D172" s="502"/>
      <c r="E172" s="502"/>
      <c r="K172" s="77"/>
      <c r="L172" s="77"/>
      <c r="M172" s="77"/>
    </row>
    <row r="173" spans="1:13" s="6" customFormat="1" x14ac:dyDescent="0.25">
      <c r="A173" s="502"/>
      <c r="B173" s="502"/>
      <c r="C173" s="502"/>
      <c r="D173" s="502"/>
      <c r="E173" s="502"/>
      <c r="K173" s="77"/>
      <c r="L173" s="77"/>
      <c r="M173" s="77"/>
    </row>
    <row r="174" spans="1:13" s="6" customFormat="1" x14ac:dyDescent="0.25">
      <c r="A174" s="502"/>
      <c r="B174" s="502"/>
      <c r="C174" s="502"/>
      <c r="D174" s="502"/>
      <c r="E174" s="502"/>
      <c r="K174" s="77"/>
      <c r="L174" s="77"/>
      <c r="M174" s="77"/>
    </row>
    <row r="175" spans="1:13" s="6" customFormat="1" x14ac:dyDescent="0.25">
      <c r="A175" s="502"/>
      <c r="B175" s="502"/>
      <c r="C175" s="502"/>
      <c r="D175" s="502"/>
      <c r="E175" s="502"/>
      <c r="K175" s="77"/>
      <c r="L175" s="77"/>
      <c r="M175" s="77"/>
    </row>
    <row r="176" spans="1:13" s="6" customFormat="1" x14ac:dyDescent="0.25">
      <c r="A176" s="502"/>
      <c r="B176" s="502"/>
      <c r="C176" s="502"/>
      <c r="D176" s="502"/>
      <c r="E176" s="502"/>
      <c r="K176" s="77"/>
      <c r="L176" s="77"/>
      <c r="M176" s="77"/>
    </row>
    <row r="177" spans="1:13" s="6" customFormat="1" x14ac:dyDescent="0.25">
      <c r="A177" s="502"/>
      <c r="B177" s="502"/>
      <c r="C177" s="502"/>
      <c r="D177" s="502"/>
      <c r="E177" s="502"/>
      <c r="K177" s="77"/>
      <c r="L177" s="77"/>
      <c r="M177" s="77"/>
    </row>
    <row r="178" spans="1:13" s="6" customFormat="1" x14ac:dyDescent="0.25">
      <c r="A178" s="502"/>
      <c r="B178" s="502"/>
      <c r="C178" s="502"/>
      <c r="D178" s="502"/>
      <c r="E178" s="502"/>
      <c r="K178" s="77"/>
      <c r="L178" s="77"/>
      <c r="M178" s="77"/>
    </row>
    <row r="179" spans="1:13" s="6" customFormat="1" x14ac:dyDescent="0.25">
      <c r="A179" s="502"/>
      <c r="B179" s="502"/>
      <c r="C179" s="502"/>
      <c r="D179" s="502"/>
      <c r="E179" s="502"/>
      <c r="K179" s="77"/>
      <c r="L179" s="77"/>
      <c r="M179" s="77"/>
    </row>
    <row r="180" spans="1:13" s="6" customFormat="1" x14ac:dyDescent="0.25">
      <c r="A180" s="502"/>
      <c r="B180" s="502"/>
      <c r="C180" s="502"/>
      <c r="D180" s="502"/>
      <c r="E180" s="502"/>
      <c r="K180" s="77"/>
      <c r="L180" s="77"/>
      <c r="M180" s="77"/>
    </row>
    <row r="181" spans="1:13" s="6" customFormat="1" x14ac:dyDescent="0.25">
      <c r="A181" s="502"/>
      <c r="B181" s="502"/>
      <c r="C181" s="502"/>
      <c r="D181" s="502"/>
      <c r="E181" s="502"/>
      <c r="K181" s="77"/>
      <c r="L181" s="77"/>
      <c r="M181" s="77"/>
    </row>
    <row r="182" spans="1:13" s="6" customFormat="1" x14ac:dyDescent="0.25">
      <c r="A182" s="502"/>
      <c r="B182" s="502"/>
      <c r="C182" s="502"/>
      <c r="D182" s="502"/>
      <c r="E182" s="502"/>
      <c r="K182" s="77"/>
      <c r="L182" s="77"/>
      <c r="M182" s="77"/>
    </row>
    <row r="183" spans="1:13" s="6" customFormat="1" x14ac:dyDescent="0.25">
      <c r="A183" s="502"/>
      <c r="B183" s="502"/>
      <c r="C183" s="502"/>
      <c r="D183" s="502"/>
      <c r="E183" s="502"/>
      <c r="K183" s="77"/>
      <c r="L183" s="77"/>
      <c r="M183" s="77"/>
    </row>
    <row r="184" spans="1:13" s="6" customFormat="1" x14ac:dyDescent="0.25">
      <c r="A184" s="502"/>
      <c r="B184" s="502"/>
      <c r="C184" s="502"/>
      <c r="D184" s="502"/>
      <c r="E184" s="502"/>
      <c r="K184" s="77"/>
      <c r="L184" s="77"/>
      <c r="M184" s="77"/>
    </row>
    <row r="185" spans="1:13" s="6" customFormat="1" x14ac:dyDescent="0.25">
      <c r="A185" s="502"/>
      <c r="B185" s="502"/>
      <c r="C185" s="502"/>
      <c r="D185" s="502"/>
      <c r="E185" s="502"/>
      <c r="K185" s="77"/>
      <c r="L185" s="77"/>
      <c r="M185" s="77"/>
    </row>
    <row r="186" spans="1:13" s="6" customFormat="1" x14ac:dyDescent="0.25">
      <c r="A186" s="502"/>
      <c r="B186" s="502"/>
      <c r="C186" s="502"/>
      <c r="D186" s="502"/>
      <c r="E186" s="502"/>
      <c r="K186" s="77"/>
      <c r="L186" s="77"/>
      <c r="M186" s="77"/>
    </row>
    <row r="187" spans="1:13" s="6" customFormat="1" x14ac:dyDescent="0.25">
      <c r="A187" s="502"/>
      <c r="B187" s="502"/>
      <c r="C187" s="502"/>
      <c r="D187" s="502"/>
      <c r="E187" s="502"/>
    </row>
    <row r="188" spans="1:13" s="6" customFormat="1" x14ac:dyDescent="0.25">
      <c r="A188" s="502"/>
      <c r="B188" s="502"/>
      <c r="C188" s="502"/>
      <c r="D188" s="502"/>
      <c r="E188" s="502"/>
    </row>
    <row r="189" spans="1:13" s="6" customFormat="1" x14ac:dyDescent="0.25">
      <c r="A189" s="502"/>
      <c r="B189" s="502"/>
      <c r="C189" s="502"/>
      <c r="D189" s="502"/>
      <c r="E189" s="502"/>
    </row>
    <row r="190" spans="1:13" s="6" customFormat="1" x14ac:dyDescent="0.25">
      <c r="A190" s="502"/>
      <c r="B190" s="502"/>
      <c r="C190" s="502"/>
      <c r="D190" s="502"/>
      <c r="E190" s="502"/>
    </row>
    <row r="191" spans="1:13" s="6" customFormat="1" x14ac:dyDescent="0.25">
      <c r="A191" s="502"/>
      <c r="B191" s="502"/>
      <c r="C191" s="502"/>
      <c r="D191" s="502"/>
      <c r="E191" s="502"/>
    </row>
    <row r="192" spans="1:13" s="6" customFormat="1" x14ac:dyDescent="0.25">
      <c r="A192" s="502"/>
      <c r="B192" s="502"/>
      <c r="C192" s="502"/>
      <c r="D192" s="502"/>
      <c r="E192" s="502"/>
    </row>
    <row r="193" spans="1:5" s="6" customFormat="1" x14ac:dyDescent="0.25">
      <c r="A193" s="502"/>
      <c r="B193" s="502"/>
      <c r="C193" s="502"/>
      <c r="D193" s="502"/>
      <c r="E193" s="502"/>
    </row>
    <row r="194" spans="1:5" s="6" customFormat="1" x14ac:dyDescent="0.25">
      <c r="A194" s="502"/>
      <c r="B194" s="502"/>
      <c r="C194" s="502"/>
      <c r="D194" s="502"/>
      <c r="E194" s="502"/>
    </row>
    <row r="195" spans="1:5" s="6" customFormat="1" x14ac:dyDescent="0.25">
      <c r="A195" s="502"/>
      <c r="B195" s="502"/>
      <c r="C195" s="502"/>
      <c r="D195" s="502"/>
      <c r="E195" s="502"/>
    </row>
    <row r="196" spans="1:5" s="6" customFormat="1" x14ac:dyDescent="0.25">
      <c r="A196" s="502"/>
      <c r="B196" s="502"/>
      <c r="C196" s="502"/>
      <c r="D196" s="502"/>
      <c r="E196" s="502"/>
    </row>
    <row r="197" spans="1:5" s="6" customFormat="1" x14ac:dyDescent="0.25">
      <c r="A197" s="502"/>
      <c r="B197" s="502"/>
      <c r="C197" s="502"/>
      <c r="D197" s="502"/>
      <c r="E197" s="502"/>
    </row>
    <row r="198" spans="1:5" s="6" customFormat="1" x14ac:dyDescent="0.25">
      <c r="A198" s="502"/>
      <c r="B198" s="502"/>
      <c r="C198" s="502"/>
      <c r="D198" s="502"/>
      <c r="E198" s="502"/>
    </row>
    <row r="199" spans="1:5" s="6" customFormat="1" x14ac:dyDescent="0.25">
      <c r="A199" s="502"/>
      <c r="B199" s="502"/>
      <c r="C199" s="502"/>
      <c r="D199" s="502"/>
      <c r="E199" s="502"/>
    </row>
    <row r="200" spans="1:5" s="6" customFormat="1" x14ac:dyDescent="0.25">
      <c r="A200" s="502"/>
      <c r="B200" s="502"/>
      <c r="C200" s="502"/>
      <c r="D200" s="502"/>
      <c r="E200" s="502"/>
    </row>
    <row r="201" spans="1:5" s="6" customFormat="1" x14ac:dyDescent="0.25">
      <c r="A201" s="502"/>
      <c r="B201" s="502"/>
      <c r="C201" s="502"/>
      <c r="D201" s="502"/>
      <c r="E201" s="502"/>
    </row>
    <row r="202" spans="1:5" s="6" customFormat="1" x14ac:dyDescent="0.25">
      <c r="A202" s="502"/>
      <c r="B202" s="502"/>
      <c r="C202" s="502"/>
      <c r="D202" s="502"/>
      <c r="E202" s="502"/>
    </row>
    <row r="203" spans="1:5" s="6" customFormat="1" x14ac:dyDescent="0.25">
      <c r="A203" s="502"/>
      <c r="B203" s="502"/>
      <c r="C203" s="502"/>
      <c r="D203" s="502"/>
      <c r="E203" s="502"/>
    </row>
    <row r="204" spans="1:5" s="6" customFormat="1" x14ac:dyDescent="0.25">
      <c r="A204" s="502"/>
      <c r="B204" s="502"/>
      <c r="C204" s="502"/>
      <c r="D204" s="502"/>
      <c r="E204" s="502"/>
    </row>
    <row r="205" spans="1:5" s="6" customFormat="1" x14ac:dyDescent="0.25">
      <c r="A205" s="502"/>
      <c r="B205" s="502"/>
      <c r="C205" s="502"/>
      <c r="D205" s="502"/>
      <c r="E205" s="502"/>
    </row>
    <row r="206" spans="1:5" s="6" customFormat="1" x14ac:dyDescent="0.25">
      <c r="A206" s="502"/>
      <c r="B206" s="502"/>
      <c r="C206" s="502"/>
      <c r="D206" s="502"/>
      <c r="E206" s="502"/>
    </row>
    <row r="207" spans="1:5" s="6" customFormat="1" x14ac:dyDescent="0.25">
      <c r="A207" s="502"/>
      <c r="B207" s="502"/>
      <c r="C207" s="502"/>
      <c r="D207" s="502"/>
      <c r="E207" s="502"/>
    </row>
    <row r="208" spans="1:5" s="6" customFormat="1" x14ac:dyDescent="0.25">
      <c r="A208" s="502"/>
      <c r="B208" s="502"/>
      <c r="C208" s="502"/>
      <c r="D208" s="502"/>
      <c r="E208" s="502"/>
    </row>
    <row r="209" spans="1:5" s="6" customFormat="1" x14ac:dyDescent="0.25">
      <c r="A209" s="502"/>
      <c r="B209" s="502"/>
      <c r="C209" s="502"/>
      <c r="D209" s="502"/>
      <c r="E209" s="502"/>
    </row>
    <row r="210" spans="1:5" s="6" customFormat="1" x14ac:dyDescent="0.25">
      <c r="A210" s="502"/>
      <c r="B210" s="502"/>
      <c r="C210" s="502"/>
      <c r="D210" s="502"/>
      <c r="E210" s="502"/>
    </row>
    <row r="211" spans="1:5" s="6" customFormat="1" x14ac:dyDescent="0.25">
      <c r="A211" s="502"/>
      <c r="B211" s="502"/>
      <c r="C211" s="502"/>
      <c r="D211" s="502"/>
      <c r="E211" s="502"/>
    </row>
    <row r="212" spans="1:5" s="6" customFormat="1" x14ac:dyDescent="0.25">
      <c r="A212" s="502"/>
      <c r="B212" s="502"/>
      <c r="C212" s="502"/>
      <c r="D212" s="502"/>
      <c r="E212" s="502"/>
    </row>
    <row r="213" spans="1:5" s="6" customFormat="1" x14ac:dyDescent="0.25">
      <c r="A213" s="502"/>
      <c r="B213" s="502"/>
      <c r="C213" s="502"/>
      <c r="D213" s="502"/>
      <c r="E213" s="502"/>
    </row>
    <row r="214" spans="1:5" s="6" customFormat="1" x14ac:dyDescent="0.25">
      <c r="A214" s="502"/>
      <c r="B214" s="502"/>
      <c r="C214" s="502"/>
      <c r="D214" s="502"/>
      <c r="E214" s="502"/>
    </row>
    <row r="215" spans="1:5" s="6" customFormat="1" x14ac:dyDescent="0.25">
      <c r="A215" s="502"/>
      <c r="B215" s="502"/>
      <c r="C215" s="502"/>
      <c r="D215" s="502"/>
      <c r="E215" s="502"/>
    </row>
    <row r="216" spans="1:5" s="6" customFormat="1" x14ac:dyDescent="0.25">
      <c r="A216" s="502"/>
      <c r="B216" s="502"/>
      <c r="C216" s="502"/>
      <c r="D216" s="502"/>
      <c r="E216" s="502"/>
    </row>
    <row r="217" spans="1:5" s="6" customFormat="1" x14ac:dyDescent="0.25">
      <c r="A217" s="502"/>
      <c r="B217" s="502"/>
      <c r="C217" s="502"/>
      <c r="D217" s="502"/>
      <c r="E217" s="502"/>
    </row>
    <row r="218" spans="1:5" s="6" customFormat="1" x14ac:dyDescent="0.25">
      <c r="A218" s="502"/>
      <c r="B218" s="502"/>
      <c r="C218" s="502"/>
      <c r="D218" s="502"/>
      <c r="E218" s="502"/>
    </row>
    <row r="219" spans="1:5" s="6" customFormat="1" x14ac:dyDescent="0.25">
      <c r="A219" s="502"/>
      <c r="B219" s="502"/>
      <c r="C219" s="502"/>
      <c r="D219" s="502"/>
      <c r="E219" s="502"/>
    </row>
    <row r="220" spans="1:5" s="6" customFormat="1" x14ac:dyDescent="0.25">
      <c r="A220" s="502"/>
      <c r="B220" s="502"/>
      <c r="C220" s="502"/>
      <c r="D220" s="502"/>
      <c r="E220" s="502"/>
    </row>
    <row r="221" spans="1:5" s="6" customFormat="1" x14ac:dyDescent="0.25">
      <c r="A221" s="502"/>
      <c r="B221" s="502"/>
      <c r="C221" s="502"/>
      <c r="D221" s="502"/>
      <c r="E221" s="502"/>
    </row>
    <row r="222" spans="1:5" s="6" customFormat="1" x14ac:dyDescent="0.25">
      <c r="A222" s="502"/>
      <c r="B222" s="502"/>
      <c r="C222" s="502"/>
      <c r="D222" s="502"/>
      <c r="E222" s="502"/>
    </row>
    <row r="223" spans="1:5" s="6" customFormat="1" x14ac:dyDescent="0.25">
      <c r="A223" s="502"/>
      <c r="B223" s="502"/>
      <c r="C223" s="502"/>
      <c r="D223" s="502"/>
      <c r="E223" s="502"/>
    </row>
    <row r="224" spans="1:5" s="6" customFormat="1" x14ac:dyDescent="0.25">
      <c r="A224" s="502"/>
      <c r="B224" s="502"/>
      <c r="C224" s="502"/>
      <c r="D224" s="502"/>
      <c r="E224" s="502"/>
    </row>
    <row r="225" spans="1:5" s="6" customFormat="1" x14ac:dyDescent="0.25">
      <c r="A225" s="502"/>
      <c r="B225" s="502"/>
      <c r="C225" s="502"/>
      <c r="D225" s="502"/>
      <c r="E225" s="502"/>
    </row>
    <row r="226" spans="1:5" s="6" customFormat="1" x14ac:dyDescent="0.25">
      <c r="A226" s="502"/>
      <c r="B226" s="502"/>
      <c r="C226" s="502"/>
      <c r="D226" s="502"/>
      <c r="E226" s="502"/>
    </row>
    <row r="227" spans="1:5" s="6" customFormat="1" x14ac:dyDescent="0.25">
      <c r="A227" s="502"/>
      <c r="B227" s="502"/>
      <c r="C227" s="502"/>
      <c r="D227" s="502"/>
      <c r="E227" s="502"/>
    </row>
    <row r="228" spans="1:5" s="6" customFormat="1" x14ac:dyDescent="0.25">
      <c r="A228" s="502"/>
      <c r="B228" s="502"/>
      <c r="C228" s="502"/>
      <c r="D228" s="502"/>
      <c r="E228" s="502"/>
    </row>
    <row r="229" spans="1:5" s="6" customFormat="1" x14ac:dyDescent="0.25">
      <c r="A229" s="502"/>
      <c r="B229" s="502"/>
      <c r="C229" s="502"/>
      <c r="D229" s="502"/>
      <c r="E229" s="502"/>
    </row>
    <row r="230" spans="1:5" s="6" customFormat="1" x14ac:dyDescent="0.25">
      <c r="A230" s="502"/>
      <c r="B230" s="502"/>
      <c r="C230" s="502"/>
      <c r="D230" s="502"/>
      <c r="E230" s="502"/>
    </row>
    <row r="231" spans="1:5" s="6" customFormat="1" x14ac:dyDescent="0.25">
      <c r="A231" s="502"/>
      <c r="B231" s="502"/>
      <c r="C231" s="502"/>
      <c r="D231" s="502"/>
      <c r="E231" s="502"/>
    </row>
    <row r="232" spans="1:5" s="6" customFormat="1" x14ac:dyDescent="0.25">
      <c r="A232" s="502"/>
      <c r="B232" s="502"/>
      <c r="C232" s="502"/>
      <c r="D232" s="502"/>
      <c r="E232" s="502"/>
    </row>
    <row r="233" spans="1:5" s="6" customFormat="1" x14ac:dyDescent="0.25">
      <c r="A233" s="502"/>
      <c r="B233" s="502"/>
      <c r="C233" s="502"/>
      <c r="D233" s="502"/>
      <c r="E233" s="502"/>
    </row>
    <row r="234" spans="1:5" s="6" customFormat="1" x14ac:dyDescent="0.25">
      <c r="A234" s="502"/>
      <c r="B234" s="502"/>
      <c r="C234" s="502"/>
      <c r="D234" s="502"/>
      <c r="E234" s="502"/>
    </row>
    <row r="235" spans="1:5" s="6" customFormat="1" x14ac:dyDescent="0.25">
      <c r="A235" s="502"/>
      <c r="B235" s="502"/>
      <c r="C235" s="502"/>
      <c r="D235" s="502"/>
      <c r="E235" s="502"/>
    </row>
    <row r="236" spans="1:5" s="6" customFormat="1" x14ac:dyDescent="0.25">
      <c r="A236" s="502"/>
      <c r="B236" s="502"/>
      <c r="C236" s="502"/>
      <c r="D236" s="502"/>
      <c r="E236" s="502"/>
    </row>
    <row r="237" spans="1:5" s="6" customFormat="1" x14ac:dyDescent="0.25">
      <c r="A237" s="502"/>
      <c r="B237" s="502"/>
      <c r="C237" s="502"/>
      <c r="D237" s="502"/>
      <c r="E237" s="502"/>
    </row>
    <row r="238" spans="1:5" s="6" customFormat="1" x14ac:dyDescent="0.25">
      <c r="A238" s="502"/>
      <c r="B238" s="502"/>
      <c r="C238" s="502"/>
      <c r="D238" s="502"/>
      <c r="E238" s="502"/>
    </row>
    <row r="239" spans="1:5" s="6" customFormat="1" x14ac:dyDescent="0.25">
      <c r="A239" s="502"/>
      <c r="B239" s="502"/>
      <c r="C239" s="502"/>
      <c r="D239" s="502"/>
      <c r="E239" s="502"/>
    </row>
    <row r="240" spans="1:5" s="6" customFormat="1" x14ac:dyDescent="0.25">
      <c r="A240" s="502"/>
      <c r="B240" s="502"/>
      <c r="C240" s="502"/>
      <c r="D240" s="502"/>
      <c r="E240" s="502"/>
    </row>
    <row r="241" spans="1:5" s="6" customFormat="1" x14ac:dyDescent="0.25">
      <c r="A241" s="502"/>
      <c r="B241" s="502"/>
      <c r="C241" s="502"/>
      <c r="D241" s="502"/>
      <c r="E241" s="502"/>
    </row>
    <row r="242" spans="1:5" s="6" customFormat="1" x14ac:dyDescent="0.25">
      <c r="A242" s="502"/>
      <c r="B242" s="502"/>
      <c r="C242" s="502"/>
      <c r="D242" s="502"/>
      <c r="E242" s="502"/>
    </row>
    <row r="243" spans="1:5" s="6" customFormat="1" x14ac:dyDescent="0.25">
      <c r="A243" s="502"/>
      <c r="B243" s="502"/>
      <c r="C243" s="502"/>
      <c r="D243" s="502"/>
      <c r="E243" s="502"/>
    </row>
    <row r="244" spans="1:5" s="6" customFormat="1" x14ac:dyDescent="0.25">
      <c r="A244" s="502"/>
      <c r="B244" s="502"/>
      <c r="C244" s="502"/>
      <c r="D244" s="502"/>
      <c r="E244" s="502"/>
    </row>
    <row r="245" spans="1:5" s="6" customFormat="1" x14ac:dyDescent="0.25">
      <c r="A245" s="502"/>
      <c r="B245" s="502"/>
      <c r="C245" s="502"/>
      <c r="D245" s="502"/>
      <c r="E245" s="502"/>
    </row>
    <row r="246" spans="1:5" s="6" customFormat="1" x14ac:dyDescent="0.25">
      <c r="A246" s="502"/>
      <c r="B246" s="502"/>
      <c r="C246" s="502"/>
      <c r="D246" s="502"/>
      <c r="E246" s="502"/>
    </row>
    <row r="247" spans="1:5" s="6" customFormat="1" x14ac:dyDescent="0.25">
      <c r="A247" s="502"/>
      <c r="B247" s="502"/>
      <c r="C247" s="502"/>
      <c r="D247" s="502"/>
      <c r="E247" s="502"/>
    </row>
    <row r="248" spans="1:5" s="6" customFormat="1" x14ac:dyDescent="0.25">
      <c r="A248" s="502"/>
      <c r="B248" s="502"/>
      <c r="C248" s="502"/>
      <c r="D248" s="502"/>
      <c r="E248" s="502"/>
    </row>
    <row r="249" spans="1:5" s="6" customFormat="1" x14ac:dyDescent="0.25">
      <c r="A249" s="502"/>
      <c r="B249" s="502"/>
      <c r="C249" s="502"/>
      <c r="D249" s="502"/>
      <c r="E249" s="502"/>
    </row>
    <row r="250" spans="1:5" s="6" customFormat="1" x14ac:dyDescent="0.25">
      <c r="A250" s="502"/>
      <c r="B250" s="502"/>
      <c r="C250" s="502"/>
      <c r="D250" s="502"/>
      <c r="E250" s="502"/>
    </row>
    <row r="251" spans="1:5" s="6" customFormat="1" x14ac:dyDescent="0.25">
      <c r="A251" s="502"/>
      <c r="B251" s="502"/>
      <c r="C251" s="502"/>
      <c r="D251" s="502"/>
      <c r="E251" s="502"/>
    </row>
    <row r="252" spans="1:5" s="6" customFormat="1" x14ac:dyDescent="0.25">
      <c r="A252" s="502"/>
      <c r="B252" s="502"/>
      <c r="C252" s="502"/>
      <c r="D252" s="502"/>
      <c r="E252" s="502"/>
    </row>
    <row r="253" spans="1:5" s="6" customFormat="1" x14ac:dyDescent="0.25">
      <c r="A253" s="502"/>
      <c r="B253" s="502"/>
      <c r="C253" s="502"/>
      <c r="D253" s="502"/>
      <c r="E253" s="502"/>
    </row>
    <row r="254" spans="1:5" s="6" customFormat="1" x14ac:dyDescent="0.25">
      <c r="A254" s="502"/>
      <c r="B254" s="502"/>
      <c r="C254" s="502"/>
      <c r="D254" s="502"/>
      <c r="E254" s="502"/>
    </row>
    <row r="255" spans="1:5" s="6" customFormat="1" x14ac:dyDescent="0.25">
      <c r="A255" s="502"/>
      <c r="B255" s="502"/>
      <c r="C255" s="502"/>
      <c r="D255" s="502"/>
      <c r="E255" s="502"/>
    </row>
    <row r="256" spans="1:5" s="6" customFormat="1" x14ac:dyDescent="0.25">
      <c r="A256" s="502"/>
      <c r="B256" s="502"/>
      <c r="C256" s="502"/>
      <c r="D256" s="502"/>
      <c r="E256" s="502"/>
    </row>
    <row r="257" spans="1:5" s="6" customFormat="1" x14ac:dyDescent="0.25">
      <c r="A257" s="502"/>
      <c r="B257" s="502"/>
      <c r="C257" s="502"/>
      <c r="D257" s="502"/>
      <c r="E257" s="502"/>
    </row>
    <row r="258" spans="1:5" s="6" customFormat="1" x14ac:dyDescent="0.25">
      <c r="A258" s="502"/>
      <c r="B258" s="502"/>
      <c r="C258" s="502"/>
      <c r="D258" s="502"/>
      <c r="E258" s="502"/>
    </row>
    <row r="259" spans="1:5" s="6" customFormat="1" x14ac:dyDescent="0.25">
      <c r="A259" s="502"/>
      <c r="B259" s="502"/>
      <c r="C259" s="502"/>
      <c r="D259" s="502"/>
      <c r="E259" s="502"/>
    </row>
    <row r="260" spans="1:5" s="6" customFormat="1" x14ac:dyDescent="0.25">
      <c r="A260" s="502"/>
      <c r="B260" s="502"/>
      <c r="C260" s="502"/>
      <c r="D260" s="502"/>
      <c r="E260" s="502"/>
    </row>
    <row r="261" spans="1:5" s="6" customFormat="1" x14ac:dyDescent="0.25">
      <c r="A261" s="502"/>
      <c r="B261" s="502"/>
      <c r="C261" s="502"/>
      <c r="D261" s="502"/>
      <c r="E261" s="502"/>
    </row>
    <row r="262" spans="1:5" s="6" customFormat="1" x14ac:dyDescent="0.25">
      <c r="A262" s="502"/>
      <c r="B262" s="502"/>
      <c r="C262" s="502"/>
      <c r="D262" s="502"/>
      <c r="E262" s="502"/>
    </row>
    <row r="263" spans="1:5" s="6" customFormat="1" x14ac:dyDescent="0.25">
      <c r="A263" s="502"/>
      <c r="B263" s="502"/>
      <c r="C263" s="502"/>
      <c r="D263" s="502"/>
      <c r="E263" s="502"/>
    </row>
    <row r="264" spans="1:5" s="6" customFormat="1" x14ac:dyDescent="0.25">
      <c r="A264" s="502"/>
      <c r="B264" s="502"/>
      <c r="C264" s="502"/>
      <c r="D264" s="502"/>
      <c r="E264" s="502"/>
    </row>
    <row r="265" spans="1:5" s="6" customFormat="1" x14ac:dyDescent="0.25">
      <c r="A265" s="502"/>
      <c r="B265" s="502"/>
      <c r="C265" s="502"/>
      <c r="D265" s="502"/>
      <c r="E265" s="502"/>
    </row>
    <row r="266" spans="1:5" s="6" customFormat="1" x14ac:dyDescent="0.25">
      <c r="A266" s="502"/>
      <c r="B266" s="502"/>
      <c r="C266" s="502"/>
      <c r="D266" s="502"/>
      <c r="E266" s="502"/>
    </row>
    <row r="267" spans="1:5" s="6" customFormat="1" x14ac:dyDescent="0.25">
      <c r="A267" s="502"/>
      <c r="B267" s="502"/>
      <c r="C267" s="502"/>
      <c r="D267" s="502"/>
      <c r="E267" s="502"/>
    </row>
    <row r="268" spans="1:5" s="6" customFormat="1" x14ac:dyDescent="0.25">
      <c r="A268" s="502"/>
      <c r="B268" s="502"/>
      <c r="C268" s="502"/>
      <c r="D268" s="502"/>
      <c r="E268" s="502"/>
    </row>
    <row r="269" spans="1:5" s="6" customFormat="1" x14ac:dyDescent="0.25">
      <c r="A269" s="502"/>
      <c r="B269" s="502"/>
      <c r="C269" s="502"/>
      <c r="D269" s="502"/>
      <c r="E269" s="502"/>
    </row>
    <row r="270" spans="1:5" s="6" customFormat="1" x14ac:dyDescent="0.25">
      <c r="A270" s="502"/>
      <c r="B270" s="502"/>
      <c r="C270" s="502"/>
      <c r="D270" s="502"/>
      <c r="E270" s="502"/>
    </row>
    <row r="271" spans="1:5" s="6" customFormat="1" x14ac:dyDescent="0.25">
      <c r="A271" s="502"/>
      <c r="B271" s="502"/>
      <c r="C271" s="502"/>
      <c r="D271" s="502"/>
      <c r="E271" s="502"/>
    </row>
    <row r="272" spans="1:5" s="6" customFormat="1" x14ac:dyDescent="0.25">
      <c r="A272" s="502"/>
      <c r="B272" s="502"/>
      <c r="C272" s="502"/>
      <c r="D272" s="502"/>
      <c r="E272" s="502"/>
    </row>
    <row r="273" s="6" customFormat="1" x14ac:dyDescent="0.25"/>
    <row r="274" s="6" customFormat="1" x14ac:dyDescent="0.25"/>
    <row r="275" s="6" customFormat="1" x14ac:dyDescent="0.25"/>
    <row r="276" s="6" customFormat="1" x14ac:dyDescent="0.25"/>
    <row r="277" s="6" customFormat="1" x14ac:dyDescent="0.25"/>
    <row r="278" s="6" customFormat="1" x14ac:dyDescent="0.25"/>
    <row r="279" s="6" customFormat="1" x14ac:dyDescent="0.25"/>
    <row r="280" s="6" customFormat="1" x14ac:dyDescent="0.25"/>
    <row r="281" s="6" customFormat="1" x14ac:dyDescent="0.25"/>
    <row r="282" s="6" customFormat="1" x14ac:dyDescent="0.25"/>
    <row r="283" s="6" customFormat="1" x14ac:dyDescent="0.25"/>
    <row r="284" s="6" customFormat="1" x14ac:dyDescent="0.25"/>
    <row r="285" s="6" customFormat="1" x14ac:dyDescent="0.25"/>
    <row r="286" s="6" customFormat="1" x14ac:dyDescent="0.25"/>
    <row r="287" s="6" customFormat="1" x14ac:dyDescent="0.25"/>
    <row r="288" s="6" customFormat="1" x14ac:dyDescent="0.25"/>
    <row r="289" s="6" customFormat="1" x14ac:dyDescent="0.25"/>
    <row r="290" s="6" customFormat="1" x14ac:dyDescent="0.25"/>
    <row r="291" s="6" customFormat="1" x14ac:dyDescent="0.25"/>
    <row r="292" s="6" customFormat="1" x14ac:dyDescent="0.25"/>
    <row r="293" s="6" customFormat="1" x14ac:dyDescent="0.25"/>
    <row r="294" s="6" customFormat="1" x14ac:dyDescent="0.25"/>
    <row r="295" s="6" customFormat="1" x14ac:dyDescent="0.25"/>
    <row r="296" s="6" customFormat="1" x14ac:dyDescent="0.25"/>
    <row r="297" s="6" customFormat="1" x14ac:dyDescent="0.25"/>
    <row r="298" s="6" customFormat="1" x14ac:dyDescent="0.25"/>
    <row r="299" s="6" customFormat="1" x14ac:dyDescent="0.25"/>
    <row r="300" s="6" customFormat="1" x14ac:dyDescent="0.25"/>
    <row r="301" s="6" customFormat="1" x14ac:dyDescent="0.25"/>
    <row r="302" s="6" customFormat="1" x14ac:dyDescent="0.25"/>
    <row r="303" s="6" customFormat="1" x14ac:dyDescent="0.25"/>
    <row r="304" s="6" customFormat="1" x14ac:dyDescent="0.25"/>
    <row r="305" s="6" customFormat="1" x14ac:dyDescent="0.25"/>
    <row r="306" s="6" customFormat="1" x14ac:dyDescent="0.25"/>
    <row r="307" s="6" customFormat="1" x14ac:dyDescent="0.25"/>
    <row r="308" s="6" customFormat="1" x14ac:dyDescent="0.25"/>
    <row r="309" s="6" customFormat="1" x14ac:dyDescent="0.25"/>
    <row r="310" s="6" customFormat="1" x14ac:dyDescent="0.25"/>
    <row r="311" s="6" customFormat="1" x14ac:dyDescent="0.25"/>
    <row r="312" s="6" customFormat="1" x14ac:dyDescent="0.25"/>
    <row r="313" s="6" customFormat="1" x14ac:dyDescent="0.25"/>
    <row r="314" s="6" customFormat="1" x14ac:dyDescent="0.25"/>
    <row r="315" s="6" customFormat="1" x14ac:dyDescent="0.25"/>
    <row r="316" s="6" customFormat="1" x14ac:dyDescent="0.25"/>
    <row r="317" s="6" customFormat="1" x14ac:dyDescent="0.25"/>
    <row r="318" s="6" customFormat="1" x14ac:dyDescent="0.25"/>
    <row r="319" s="6" customFormat="1" x14ac:dyDescent="0.25"/>
    <row r="320" s="6" customFormat="1" x14ac:dyDescent="0.25"/>
    <row r="321" s="6" customFormat="1" x14ac:dyDescent="0.25"/>
    <row r="322" s="6" customFormat="1" x14ac:dyDescent="0.25"/>
    <row r="323" s="6" customFormat="1" x14ac:dyDescent="0.25"/>
    <row r="324" s="6" customFormat="1" x14ac:dyDescent="0.25"/>
    <row r="325" s="6" customFormat="1" x14ac:dyDescent="0.25"/>
    <row r="326" s="6" customFormat="1" x14ac:dyDescent="0.25"/>
    <row r="327" s="6" customFormat="1" x14ac:dyDescent="0.25"/>
    <row r="328" s="6" customFormat="1" x14ac:dyDescent="0.25"/>
    <row r="329" s="6" customFormat="1" x14ac:dyDescent="0.25"/>
    <row r="330" s="6" customFormat="1" x14ac:dyDescent="0.25"/>
    <row r="331" s="6" customFormat="1" x14ac:dyDescent="0.25"/>
    <row r="332" s="6" customFormat="1" x14ac:dyDescent="0.25"/>
    <row r="333" s="6" customFormat="1" x14ac:dyDescent="0.25"/>
    <row r="334" s="6" customFormat="1" x14ac:dyDescent="0.25"/>
    <row r="335" s="6" customFormat="1" x14ac:dyDescent="0.25"/>
    <row r="336" s="6" customFormat="1" x14ac:dyDescent="0.25"/>
    <row r="337" s="6" customFormat="1" x14ac:dyDescent="0.25"/>
    <row r="338" s="6" customFormat="1" x14ac:dyDescent="0.25"/>
    <row r="339" s="6" customFormat="1" x14ac:dyDescent="0.25"/>
    <row r="340" s="6" customFormat="1" x14ac:dyDescent="0.25"/>
    <row r="341" s="6" customFormat="1" x14ac:dyDescent="0.25"/>
    <row r="342" s="6" customFormat="1" x14ac:dyDescent="0.25"/>
    <row r="343" s="6" customFormat="1" x14ac:dyDescent="0.25"/>
  </sheetData>
  <mergeCells count="359">
    <mergeCell ref="R71:S71"/>
    <mergeCell ref="B47:O47"/>
    <mergeCell ref="A255:E255"/>
    <mergeCell ref="A256:E256"/>
    <mergeCell ref="A257:E257"/>
    <mergeCell ref="A258:E258"/>
    <mergeCell ref="A259:E259"/>
    <mergeCell ref="A260:E260"/>
    <mergeCell ref="A249:E249"/>
    <mergeCell ref="A250:E250"/>
    <mergeCell ref="A251:E251"/>
    <mergeCell ref="A252:E252"/>
    <mergeCell ref="A253:E253"/>
    <mergeCell ref="A254:E254"/>
    <mergeCell ref="A243:E243"/>
    <mergeCell ref="A244:E244"/>
    <mergeCell ref="A245:E245"/>
    <mergeCell ref="A246:E246"/>
    <mergeCell ref="A247:E247"/>
    <mergeCell ref="A248:E248"/>
    <mergeCell ref="A237:E237"/>
    <mergeCell ref="A238:E238"/>
    <mergeCell ref="A239:E239"/>
    <mergeCell ref="A240:E240"/>
    <mergeCell ref="A267:E267"/>
    <mergeCell ref="A268:E268"/>
    <mergeCell ref="A269:E269"/>
    <mergeCell ref="A270:E270"/>
    <mergeCell ref="A271:E271"/>
    <mergeCell ref="A272:E272"/>
    <mergeCell ref="A261:E261"/>
    <mergeCell ref="A262:E262"/>
    <mergeCell ref="A263:E263"/>
    <mergeCell ref="A264:E264"/>
    <mergeCell ref="A265:E265"/>
    <mergeCell ref="A266:E266"/>
    <mergeCell ref="A241:E241"/>
    <mergeCell ref="A242:E242"/>
    <mergeCell ref="A231:E231"/>
    <mergeCell ref="A232:E232"/>
    <mergeCell ref="A233:E233"/>
    <mergeCell ref="A234:E234"/>
    <mergeCell ref="A235:E235"/>
    <mergeCell ref="A236:E236"/>
    <mergeCell ref="A225:E225"/>
    <mergeCell ref="A226:E226"/>
    <mergeCell ref="A227:E227"/>
    <mergeCell ref="A228:E228"/>
    <mergeCell ref="A229:E229"/>
    <mergeCell ref="A230:E230"/>
    <mergeCell ref="A219:E219"/>
    <mergeCell ref="A220:E220"/>
    <mergeCell ref="A221:E221"/>
    <mergeCell ref="A222:E222"/>
    <mergeCell ref="A223:E223"/>
    <mergeCell ref="A224:E224"/>
    <mergeCell ref="A213:E213"/>
    <mergeCell ref="A214:E214"/>
    <mergeCell ref="A215:E215"/>
    <mergeCell ref="A216:E216"/>
    <mergeCell ref="A217:E217"/>
    <mergeCell ref="A218:E218"/>
    <mergeCell ref="A207:E207"/>
    <mergeCell ref="A208:E208"/>
    <mergeCell ref="A209:E209"/>
    <mergeCell ref="A210:E210"/>
    <mergeCell ref="A211:E211"/>
    <mergeCell ref="A212:E212"/>
    <mergeCell ref="A201:E201"/>
    <mergeCell ref="A202:E202"/>
    <mergeCell ref="A203:E203"/>
    <mergeCell ref="A204:E204"/>
    <mergeCell ref="A205:E205"/>
    <mergeCell ref="A206:E206"/>
    <mergeCell ref="A195:E195"/>
    <mergeCell ref="A196:E196"/>
    <mergeCell ref="A197:E197"/>
    <mergeCell ref="A198:E198"/>
    <mergeCell ref="A199:E199"/>
    <mergeCell ref="A200:E200"/>
    <mergeCell ref="A189:E189"/>
    <mergeCell ref="A190:E190"/>
    <mergeCell ref="A191:E191"/>
    <mergeCell ref="A192:E192"/>
    <mergeCell ref="A193:E193"/>
    <mergeCell ref="A194:E194"/>
    <mergeCell ref="A183:E183"/>
    <mergeCell ref="A184:E184"/>
    <mergeCell ref="A185:E185"/>
    <mergeCell ref="A186:E186"/>
    <mergeCell ref="A187:E187"/>
    <mergeCell ref="A188:E188"/>
    <mergeCell ref="A177:E177"/>
    <mergeCell ref="A178:E178"/>
    <mergeCell ref="A179:E179"/>
    <mergeCell ref="A180:E180"/>
    <mergeCell ref="A181:E181"/>
    <mergeCell ref="A182:E182"/>
    <mergeCell ref="A171:E171"/>
    <mergeCell ref="A172:E172"/>
    <mergeCell ref="A173:E173"/>
    <mergeCell ref="A174:E174"/>
    <mergeCell ref="A175:E175"/>
    <mergeCell ref="A176:E176"/>
    <mergeCell ref="A165:E165"/>
    <mergeCell ref="A166:E166"/>
    <mergeCell ref="A167:E167"/>
    <mergeCell ref="A168:E168"/>
    <mergeCell ref="A169:E169"/>
    <mergeCell ref="A170:E170"/>
    <mergeCell ref="A159:E159"/>
    <mergeCell ref="A160:E160"/>
    <mergeCell ref="A161:E161"/>
    <mergeCell ref="A162:E162"/>
    <mergeCell ref="A163:E163"/>
    <mergeCell ref="A164:E164"/>
    <mergeCell ref="A153:E153"/>
    <mergeCell ref="A154:E154"/>
    <mergeCell ref="A155:E155"/>
    <mergeCell ref="A156:E156"/>
    <mergeCell ref="A157:E157"/>
    <mergeCell ref="A158:E158"/>
    <mergeCell ref="A147:E147"/>
    <mergeCell ref="A148:E148"/>
    <mergeCell ref="A149:E149"/>
    <mergeCell ref="A150:E150"/>
    <mergeCell ref="A151:E151"/>
    <mergeCell ref="A152:E152"/>
    <mergeCell ref="A141:E141"/>
    <mergeCell ref="A142:E142"/>
    <mergeCell ref="A143:E143"/>
    <mergeCell ref="A144:E144"/>
    <mergeCell ref="A145:E145"/>
    <mergeCell ref="A146:E146"/>
    <mergeCell ref="A135:E135"/>
    <mergeCell ref="A136:E136"/>
    <mergeCell ref="A137:E137"/>
    <mergeCell ref="A138:E138"/>
    <mergeCell ref="A139:E139"/>
    <mergeCell ref="A140:E140"/>
    <mergeCell ref="A129:E129"/>
    <mergeCell ref="A130:E130"/>
    <mergeCell ref="A131:E131"/>
    <mergeCell ref="A132:E132"/>
    <mergeCell ref="A133:E133"/>
    <mergeCell ref="A134:E134"/>
    <mergeCell ref="A123:E123"/>
    <mergeCell ref="A124:E124"/>
    <mergeCell ref="A125:E125"/>
    <mergeCell ref="A126:E126"/>
    <mergeCell ref="A127:E127"/>
    <mergeCell ref="A128:E128"/>
    <mergeCell ref="A117:E117"/>
    <mergeCell ref="A118:E118"/>
    <mergeCell ref="A119:E119"/>
    <mergeCell ref="A120:E120"/>
    <mergeCell ref="A121:E121"/>
    <mergeCell ref="A122:E122"/>
    <mergeCell ref="A111:E111"/>
    <mergeCell ref="A112:E112"/>
    <mergeCell ref="A113:E113"/>
    <mergeCell ref="A114:E114"/>
    <mergeCell ref="A115:E115"/>
    <mergeCell ref="A116:E116"/>
    <mergeCell ref="A105:E105"/>
    <mergeCell ref="A106:E106"/>
    <mergeCell ref="A107:E107"/>
    <mergeCell ref="A108:E108"/>
    <mergeCell ref="A109:E109"/>
    <mergeCell ref="A110:E110"/>
    <mergeCell ref="A99:E99"/>
    <mergeCell ref="A100:E100"/>
    <mergeCell ref="A101:E101"/>
    <mergeCell ref="A102:E102"/>
    <mergeCell ref="A103:E103"/>
    <mergeCell ref="A104:E104"/>
    <mergeCell ref="A97:E97"/>
    <mergeCell ref="F97:H97"/>
    <mergeCell ref="I97:J97"/>
    <mergeCell ref="K97:M97"/>
    <mergeCell ref="A98:E98"/>
    <mergeCell ref="F98:H98"/>
    <mergeCell ref="I98:J98"/>
    <mergeCell ref="K98:M98"/>
    <mergeCell ref="A95:E95"/>
    <mergeCell ref="F95:H95"/>
    <mergeCell ref="I95:J95"/>
    <mergeCell ref="K95:M95"/>
    <mergeCell ref="A96:E96"/>
    <mergeCell ref="F96:H96"/>
    <mergeCell ref="I96:J96"/>
    <mergeCell ref="K96:M96"/>
    <mergeCell ref="A93:E93"/>
    <mergeCell ref="F93:H93"/>
    <mergeCell ref="I93:J93"/>
    <mergeCell ref="K93:M93"/>
    <mergeCell ref="A94:E94"/>
    <mergeCell ref="F94:H94"/>
    <mergeCell ref="I94:J94"/>
    <mergeCell ref="K94:M94"/>
    <mergeCell ref="A91:E91"/>
    <mergeCell ref="F91:H91"/>
    <mergeCell ref="I91:J91"/>
    <mergeCell ref="K91:M91"/>
    <mergeCell ref="A92:E92"/>
    <mergeCell ref="F92:H92"/>
    <mergeCell ref="I92:J92"/>
    <mergeCell ref="K92:M92"/>
    <mergeCell ref="A89:E89"/>
    <mergeCell ref="F89:H89"/>
    <mergeCell ref="I89:J89"/>
    <mergeCell ref="K89:M89"/>
    <mergeCell ref="A90:E90"/>
    <mergeCell ref="F90:H90"/>
    <mergeCell ref="I90:J90"/>
    <mergeCell ref="K90:M90"/>
    <mergeCell ref="A87:E87"/>
    <mergeCell ref="F87:H87"/>
    <mergeCell ref="I87:J87"/>
    <mergeCell ref="K87:M87"/>
    <mergeCell ref="A88:E88"/>
    <mergeCell ref="F88:H88"/>
    <mergeCell ref="I88:J88"/>
    <mergeCell ref="K88:M88"/>
    <mergeCell ref="A85:E85"/>
    <mergeCell ref="F85:H85"/>
    <mergeCell ref="I85:J85"/>
    <mergeCell ref="K85:M85"/>
    <mergeCell ref="A86:E86"/>
    <mergeCell ref="F86:H86"/>
    <mergeCell ref="I86:J86"/>
    <mergeCell ref="K86:M86"/>
    <mergeCell ref="A83:E83"/>
    <mergeCell ref="F83:H83"/>
    <mergeCell ref="I83:J83"/>
    <mergeCell ref="K83:M83"/>
    <mergeCell ref="A84:E84"/>
    <mergeCell ref="F84:H84"/>
    <mergeCell ref="I84:J84"/>
    <mergeCell ref="K84:M84"/>
    <mergeCell ref="A81:E81"/>
    <mergeCell ref="F81:H81"/>
    <mergeCell ref="I81:J81"/>
    <mergeCell ref="K81:M81"/>
    <mergeCell ref="A82:E82"/>
    <mergeCell ref="F82:H82"/>
    <mergeCell ref="I82:J82"/>
    <mergeCell ref="K82:M82"/>
    <mergeCell ref="A79:E79"/>
    <mergeCell ref="F79:H79"/>
    <mergeCell ref="I79:J79"/>
    <mergeCell ref="K79:M79"/>
    <mergeCell ref="A80:E80"/>
    <mergeCell ref="F80:H80"/>
    <mergeCell ref="I80:J80"/>
    <mergeCell ref="K80:M80"/>
    <mergeCell ref="K76:L76"/>
    <mergeCell ref="K73:L73"/>
    <mergeCell ref="K74:L74"/>
    <mergeCell ref="K75:L75"/>
    <mergeCell ref="A78:E78"/>
    <mergeCell ref="F78:H78"/>
    <mergeCell ref="I78:J78"/>
    <mergeCell ref="K78:M78"/>
    <mergeCell ref="A75:E75"/>
    <mergeCell ref="F75:H75"/>
    <mergeCell ref="I75:J75"/>
    <mergeCell ref="A76:E76"/>
    <mergeCell ref="F76:H76"/>
    <mergeCell ref="N36:N37"/>
    <mergeCell ref="A33:C33"/>
    <mergeCell ref="D33:G33"/>
    <mergeCell ref="A35:C37"/>
    <mergeCell ref="D39:F39"/>
    <mergeCell ref="A77:E77"/>
    <mergeCell ref="F77:H77"/>
    <mergeCell ref="I77:J77"/>
    <mergeCell ref="K77:M77"/>
    <mergeCell ref="A73:E73"/>
    <mergeCell ref="F73:H73"/>
    <mergeCell ref="I73:J73"/>
    <mergeCell ref="A74:E74"/>
    <mergeCell ref="F74:H74"/>
    <mergeCell ref="I74:J74"/>
    <mergeCell ref="E44:F44"/>
    <mergeCell ref="B42:D42"/>
    <mergeCell ref="B43:D43"/>
    <mergeCell ref="B44:D44"/>
    <mergeCell ref="B41:O41"/>
    <mergeCell ref="I76:J76"/>
    <mergeCell ref="A53:P53"/>
    <mergeCell ref="A65:C65"/>
    <mergeCell ref="F55:L55"/>
    <mergeCell ref="A4:Q4"/>
    <mergeCell ref="A6:C6"/>
    <mergeCell ref="O6:Q6"/>
    <mergeCell ref="A8:C8"/>
    <mergeCell ref="D8:J8"/>
    <mergeCell ref="L8:N8"/>
    <mergeCell ref="O8:Q8"/>
    <mergeCell ref="A20:C20"/>
    <mergeCell ref="A22:C22"/>
    <mergeCell ref="D22:K22"/>
    <mergeCell ref="P22:Q22"/>
    <mergeCell ref="A14:C14"/>
    <mergeCell ref="D14:Q14"/>
    <mergeCell ref="A16:C18"/>
    <mergeCell ref="D16:G17"/>
    <mergeCell ref="H16:I17"/>
    <mergeCell ref="J16:N16"/>
    <mergeCell ref="O16:Q16"/>
    <mergeCell ref="D18:G18"/>
    <mergeCell ref="H18:I18"/>
    <mergeCell ref="A10:C10"/>
    <mergeCell ref="D10:J10"/>
    <mergeCell ref="L10:M10"/>
    <mergeCell ref="N10:Q10"/>
    <mergeCell ref="A12:C12"/>
    <mergeCell ref="D12:Q12"/>
    <mergeCell ref="A24:C24"/>
    <mergeCell ref="D24:Q24"/>
    <mergeCell ref="A26:C26"/>
    <mergeCell ref="D26:Q26"/>
    <mergeCell ref="A28:C28"/>
    <mergeCell ref="D28:G28"/>
    <mergeCell ref="D35:F37"/>
    <mergeCell ref="G35:G37"/>
    <mergeCell ref="H35:J35"/>
    <mergeCell ref="O28:P28"/>
    <mergeCell ref="A30:C30"/>
    <mergeCell ref="D30:G30"/>
    <mergeCell ref="I30:M30"/>
    <mergeCell ref="N30:P30"/>
    <mergeCell ref="L35:N35"/>
    <mergeCell ref="O35:O37"/>
    <mergeCell ref="P35:P37"/>
    <mergeCell ref="H36:H37"/>
    <mergeCell ref="I36:I37"/>
    <mergeCell ref="J36:J37"/>
    <mergeCell ref="L36:L37"/>
    <mergeCell ref="M36:M37"/>
    <mergeCell ref="A38:C38"/>
    <mergeCell ref="D38:F38"/>
    <mergeCell ref="A39:C39"/>
    <mergeCell ref="E42:F42"/>
    <mergeCell ref="E43:F43"/>
    <mergeCell ref="B46:O46"/>
    <mergeCell ref="A66:P66"/>
    <mergeCell ref="A69:P69"/>
    <mergeCell ref="A71:E72"/>
    <mergeCell ref="F71:H72"/>
    <mergeCell ref="I71:L71"/>
    <mergeCell ref="M71:M72"/>
    <mergeCell ref="N71:N72"/>
    <mergeCell ref="O71:O72"/>
    <mergeCell ref="P71:P72"/>
    <mergeCell ref="I72:J72"/>
    <mergeCell ref="K72:L72"/>
    <mergeCell ref="A68:C68"/>
  </mergeCells>
  <pageMargins left="1.1949999999999998" right="0.52" top="0.74803149606299213" bottom="0.74803149606299213" header="0.31496062992125984" footer="0.31496062992125984"/>
  <pageSetup paperSize="9" scale="6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7"/>
  <sheetViews>
    <sheetView topLeftCell="A58" workbookViewId="0">
      <selection activeCell="K32" sqref="K32"/>
    </sheetView>
  </sheetViews>
  <sheetFormatPr baseColWidth="10" defaultRowHeight="12.75" x14ac:dyDescent="0.25"/>
  <cols>
    <col min="1" max="2" width="10.42578125" style="4" customWidth="1"/>
    <col min="3" max="3" width="12.28515625" style="4" customWidth="1"/>
    <col min="4" max="6" width="8.7109375" style="4" customWidth="1"/>
    <col min="7" max="7" width="10.5703125" style="4" customWidth="1"/>
    <col min="8" max="9" width="11.42578125" style="4"/>
    <col min="10" max="13" width="12.42578125" style="4" bestFit="1" customWidth="1"/>
    <col min="14" max="14" width="11.5703125" style="4" bestFit="1" customWidth="1"/>
    <col min="15" max="15" width="13.85546875" style="4" customWidth="1"/>
    <col min="16" max="16" width="14.42578125" style="4" customWidth="1"/>
    <col min="17" max="17" width="11.5703125" style="4" bestFit="1" customWidth="1"/>
    <col min="18" max="20" width="0" style="4" hidden="1" customWidth="1"/>
    <col min="21" max="16384" width="11.42578125" style="4"/>
  </cols>
  <sheetData>
    <row r="1" spans="1:17" x14ac:dyDescent="0.25">
      <c r="A1" s="1"/>
      <c r="B1" s="2"/>
      <c r="C1" s="2"/>
      <c r="D1" s="2"/>
      <c r="E1" s="2"/>
      <c r="F1" s="2"/>
      <c r="G1" s="2"/>
      <c r="H1" s="2"/>
      <c r="I1" s="2"/>
      <c r="J1" s="2"/>
      <c r="K1" s="2"/>
      <c r="L1" s="2"/>
      <c r="M1" s="2"/>
      <c r="N1" s="2"/>
      <c r="O1" s="2"/>
      <c r="P1" s="2"/>
      <c r="Q1" s="3"/>
    </row>
    <row r="2" spans="1:17" x14ac:dyDescent="0.25">
      <c r="A2" s="5"/>
      <c r="B2" s="113"/>
      <c r="C2" s="113"/>
      <c r="D2" s="113"/>
      <c r="E2" s="113"/>
      <c r="F2" s="113"/>
      <c r="G2" s="113"/>
      <c r="H2" s="113"/>
      <c r="I2" s="113"/>
      <c r="J2" s="113"/>
      <c r="K2" s="113"/>
      <c r="L2" s="113"/>
      <c r="M2" s="113"/>
      <c r="N2" s="113"/>
      <c r="O2" s="113"/>
      <c r="P2" s="113"/>
      <c r="Q2" s="7"/>
    </row>
    <row r="3" spans="1:17" x14ac:dyDescent="0.25">
      <c r="A3" s="5"/>
      <c r="B3" s="113"/>
      <c r="C3" s="113"/>
      <c r="D3" s="113"/>
      <c r="E3" s="113"/>
      <c r="F3" s="113"/>
      <c r="G3" s="113"/>
      <c r="H3" s="113"/>
      <c r="I3" s="113"/>
      <c r="J3" s="113"/>
      <c r="K3" s="113"/>
      <c r="L3" s="113"/>
      <c r="M3" s="113"/>
      <c r="N3" s="113"/>
      <c r="O3" s="113"/>
      <c r="P3" s="113"/>
      <c r="Q3" s="7"/>
    </row>
    <row r="4" spans="1:17" ht="24" customHeight="1" x14ac:dyDescent="0.25">
      <c r="A4" s="431" t="s">
        <v>0</v>
      </c>
      <c r="B4" s="304"/>
      <c r="C4" s="304"/>
      <c r="D4" s="304"/>
      <c r="E4" s="304"/>
      <c r="F4" s="304"/>
      <c r="G4" s="304"/>
      <c r="H4" s="304"/>
      <c r="I4" s="304"/>
      <c r="J4" s="304"/>
      <c r="K4" s="304"/>
      <c r="L4" s="304"/>
      <c r="M4" s="304"/>
      <c r="N4" s="304"/>
      <c r="O4" s="304"/>
      <c r="P4" s="304"/>
      <c r="Q4" s="305"/>
    </row>
    <row r="5" spans="1:17" x14ac:dyDescent="0.25">
      <c r="A5" s="2"/>
      <c r="B5" s="2"/>
      <c r="C5" s="2"/>
      <c r="D5" s="113"/>
      <c r="E5" s="113"/>
      <c r="F5" s="113"/>
      <c r="G5" s="113"/>
      <c r="H5" s="113"/>
      <c r="I5" s="113"/>
      <c r="J5" s="113"/>
      <c r="K5" s="113"/>
      <c r="L5" s="113"/>
      <c r="M5" s="113"/>
      <c r="N5" s="113"/>
      <c r="O5" s="113"/>
      <c r="P5" s="113"/>
    </row>
    <row r="6" spans="1:17" x14ac:dyDescent="0.25">
      <c r="A6" s="298" t="s">
        <v>1</v>
      </c>
      <c r="B6" s="298"/>
      <c r="C6" s="299"/>
      <c r="D6" s="8" t="s">
        <v>2</v>
      </c>
      <c r="E6" s="9"/>
      <c r="F6" s="9"/>
      <c r="G6" s="9"/>
      <c r="H6" s="9"/>
      <c r="I6" s="9"/>
      <c r="J6" s="9"/>
      <c r="K6" s="207"/>
      <c r="L6" s="11"/>
      <c r="M6" s="11"/>
      <c r="N6" s="11"/>
      <c r="O6" s="307"/>
      <c r="P6" s="307"/>
      <c r="Q6" s="308"/>
    </row>
    <row r="7" spans="1:17" x14ac:dyDescent="0.25">
      <c r="A7" s="113"/>
      <c r="B7" s="113"/>
      <c r="C7" s="113"/>
      <c r="D7" s="12"/>
      <c r="E7" s="13"/>
      <c r="F7" s="13"/>
      <c r="G7" s="13"/>
      <c r="H7" s="13"/>
      <c r="I7" s="13"/>
      <c r="J7" s="13"/>
      <c r="K7" s="13"/>
      <c r="L7" s="13"/>
      <c r="M7" s="13"/>
      <c r="N7" s="13"/>
      <c r="O7" s="113"/>
      <c r="P7" s="113"/>
    </row>
    <row r="8" spans="1:17" ht="28.5" customHeight="1" x14ac:dyDescent="0.25">
      <c r="A8" s="291" t="s">
        <v>3</v>
      </c>
      <c r="B8" s="291"/>
      <c r="C8" s="292"/>
      <c r="D8" s="300" t="s">
        <v>240</v>
      </c>
      <c r="E8" s="301"/>
      <c r="F8" s="301"/>
      <c r="G8" s="301"/>
      <c r="H8" s="301"/>
      <c r="I8" s="301"/>
      <c r="J8" s="302"/>
      <c r="K8" s="106"/>
      <c r="L8" s="309" t="s">
        <v>5</v>
      </c>
      <c r="M8" s="309"/>
      <c r="N8" s="309"/>
      <c r="O8" s="295" t="s">
        <v>243</v>
      </c>
      <c r="P8" s="296"/>
      <c r="Q8" s="297"/>
    </row>
    <row r="9" spans="1:17" x14ac:dyDescent="0.25">
      <c r="A9" s="113"/>
      <c r="B9" s="113"/>
      <c r="C9" s="107"/>
      <c r="D9" s="107"/>
      <c r="E9" s="113"/>
      <c r="F9" s="113"/>
      <c r="G9" s="113"/>
      <c r="H9" s="113"/>
      <c r="I9" s="113"/>
      <c r="J9" s="113"/>
      <c r="K9" s="113"/>
      <c r="L9" s="113"/>
      <c r="M9" s="113"/>
      <c r="N9" s="113"/>
      <c r="O9" s="113"/>
      <c r="P9" s="113"/>
    </row>
    <row r="10" spans="1:17" ht="25.5" customHeight="1" x14ac:dyDescent="0.25">
      <c r="A10" s="298" t="s">
        <v>6</v>
      </c>
      <c r="B10" s="298"/>
      <c r="C10" s="298"/>
      <c r="D10" s="310" t="s">
        <v>7</v>
      </c>
      <c r="E10" s="311"/>
      <c r="F10" s="311"/>
      <c r="G10" s="311"/>
      <c r="H10" s="311"/>
      <c r="I10" s="311"/>
      <c r="J10" s="312"/>
      <c r="K10" s="104"/>
      <c r="L10" s="335" t="s">
        <v>8</v>
      </c>
      <c r="M10" s="314"/>
      <c r="N10" s="509" t="s">
        <v>244</v>
      </c>
      <c r="O10" s="510"/>
      <c r="P10" s="510"/>
      <c r="Q10" s="511"/>
    </row>
    <row r="11" spans="1:17" x14ac:dyDescent="0.25">
      <c r="A11" s="103"/>
      <c r="B11" s="103"/>
      <c r="C11" s="103"/>
      <c r="D11" s="107"/>
      <c r="E11" s="107"/>
      <c r="F11" s="107"/>
      <c r="G11" s="107"/>
      <c r="H11" s="107"/>
      <c r="I11" s="107"/>
      <c r="J11" s="107"/>
      <c r="K11" s="107"/>
      <c r="L11" s="113"/>
      <c r="M11" s="19"/>
      <c r="N11" s="19"/>
      <c r="O11" s="19"/>
      <c r="P11" s="112"/>
    </row>
    <row r="12" spans="1:17" ht="27.75" customHeight="1" x14ac:dyDescent="0.25">
      <c r="A12" s="298" t="s">
        <v>10</v>
      </c>
      <c r="B12" s="298"/>
      <c r="C12" s="298"/>
      <c r="D12" s="316" t="s">
        <v>241</v>
      </c>
      <c r="E12" s="317"/>
      <c r="F12" s="317"/>
      <c r="G12" s="317"/>
      <c r="H12" s="317"/>
      <c r="I12" s="317"/>
      <c r="J12" s="317"/>
      <c r="K12" s="317"/>
      <c r="L12" s="317"/>
      <c r="M12" s="317"/>
      <c r="N12" s="317"/>
      <c r="O12" s="317"/>
      <c r="P12" s="317"/>
      <c r="Q12" s="318"/>
    </row>
    <row r="13" spans="1:17" x14ac:dyDescent="0.25">
      <c r="A13" s="103"/>
      <c r="B13" s="103"/>
      <c r="C13" s="103"/>
      <c r="D13" s="12"/>
      <c r="E13" s="12"/>
      <c r="F13" s="12"/>
      <c r="G13" s="12"/>
      <c r="H13" s="12"/>
      <c r="I13" s="12"/>
      <c r="J13" s="12"/>
      <c r="K13" s="12"/>
      <c r="L13" s="12"/>
      <c r="M13" s="12"/>
      <c r="N13" s="12"/>
      <c r="O13" s="12"/>
      <c r="P13" s="12"/>
      <c r="Q13" s="12"/>
    </row>
    <row r="14" spans="1:17" ht="29.25" customHeight="1" x14ac:dyDescent="0.25">
      <c r="A14" s="298" t="s">
        <v>12</v>
      </c>
      <c r="B14" s="319"/>
      <c r="C14" s="319"/>
      <c r="D14" s="432" t="s">
        <v>242</v>
      </c>
      <c r="E14" s="320"/>
      <c r="F14" s="320"/>
      <c r="G14" s="320"/>
      <c r="H14" s="320"/>
      <c r="I14" s="320"/>
      <c r="J14" s="320"/>
      <c r="K14" s="320"/>
      <c r="L14" s="320"/>
      <c r="M14" s="320"/>
      <c r="N14" s="320"/>
      <c r="O14" s="320"/>
      <c r="P14" s="320"/>
      <c r="Q14" s="321"/>
    </row>
    <row r="15" spans="1:17" x14ac:dyDescent="0.25">
      <c r="A15" s="103"/>
      <c r="B15" s="103"/>
      <c r="C15" s="103"/>
      <c r="D15" s="12"/>
      <c r="E15" s="12"/>
      <c r="F15" s="12"/>
      <c r="G15" s="12"/>
      <c r="H15" s="12"/>
      <c r="I15" s="12"/>
      <c r="J15" s="12"/>
      <c r="K15" s="12"/>
      <c r="L15" s="12"/>
      <c r="M15" s="12"/>
      <c r="N15" s="12"/>
      <c r="O15" s="12"/>
      <c r="P15" s="12"/>
      <c r="Q15" s="12"/>
    </row>
    <row r="16" spans="1:17" x14ac:dyDescent="0.25">
      <c r="A16" s="278" t="s">
        <v>14</v>
      </c>
      <c r="B16" s="279"/>
      <c r="C16" s="279"/>
      <c r="D16" s="284" t="s">
        <v>15</v>
      </c>
      <c r="E16" s="284"/>
      <c r="F16" s="284"/>
      <c r="G16" s="284"/>
      <c r="H16" s="284" t="s">
        <v>16</v>
      </c>
      <c r="I16" s="284"/>
      <c r="J16" s="285" t="s">
        <v>17</v>
      </c>
      <c r="K16" s="285"/>
      <c r="L16" s="285"/>
      <c r="M16" s="285"/>
      <c r="N16" s="285"/>
      <c r="O16" s="286" t="s">
        <v>18</v>
      </c>
      <c r="P16" s="287"/>
      <c r="Q16" s="288"/>
    </row>
    <row r="17" spans="1:17" ht="36" x14ac:dyDescent="0.25">
      <c r="A17" s="280"/>
      <c r="B17" s="281"/>
      <c r="C17" s="281"/>
      <c r="D17" s="284"/>
      <c r="E17" s="284"/>
      <c r="F17" s="284"/>
      <c r="G17" s="284"/>
      <c r="H17" s="284"/>
      <c r="I17" s="284"/>
      <c r="J17" s="136" t="s">
        <v>19</v>
      </c>
      <c r="K17" s="137" t="s">
        <v>20</v>
      </c>
      <c r="L17" s="137" t="s">
        <v>21</v>
      </c>
      <c r="M17" s="138" t="s">
        <v>22</v>
      </c>
      <c r="N17" s="138" t="s">
        <v>23</v>
      </c>
      <c r="O17" s="137" t="s">
        <v>21</v>
      </c>
      <c r="P17" s="138" t="s">
        <v>24</v>
      </c>
      <c r="Q17" s="138" t="s">
        <v>23</v>
      </c>
    </row>
    <row r="18" spans="1:17" x14ac:dyDescent="0.25">
      <c r="A18" s="282"/>
      <c r="B18" s="283"/>
      <c r="C18" s="283"/>
      <c r="D18" s="433">
        <v>21844195.550000001</v>
      </c>
      <c r="E18" s="433"/>
      <c r="F18" s="433"/>
      <c r="G18" s="433"/>
      <c r="H18" s="433">
        <v>19994041.629999999</v>
      </c>
      <c r="I18" s="433"/>
      <c r="J18" s="237">
        <v>4775554.67</v>
      </c>
      <c r="K18" s="237">
        <v>8258593.8200000003</v>
      </c>
      <c r="L18" s="237">
        <v>8258593.8200000003</v>
      </c>
      <c r="M18" s="238">
        <v>5819238.9000000004</v>
      </c>
      <c r="N18" s="252">
        <f>M18/L18</f>
        <v>0.70462829712092567</v>
      </c>
      <c r="O18" s="238">
        <v>27794036.559999999</v>
      </c>
      <c r="P18" s="240">
        <v>25218084.149999999</v>
      </c>
      <c r="Q18" s="252">
        <f>P18/O18</f>
        <v>0.90731996036490781</v>
      </c>
    </row>
    <row r="19" spans="1:17" x14ac:dyDescent="0.25">
      <c r="A19" s="103"/>
      <c r="B19" s="103"/>
      <c r="C19" s="103"/>
      <c r="D19" s="107"/>
      <c r="E19" s="107"/>
      <c r="F19" s="107"/>
      <c r="G19" s="107"/>
      <c r="H19" s="107"/>
      <c r="I19" s="107"/>
      <c r="J19" s="107"/>
      <c r="K19" s="107"/>
      <c r="L19" s="107"/>
      <c r="M19" s="107"/>
      <c r="N19" s="107"/>
      <c r="O19" s="107"/>
      <c r="P19" s="107"/>
      <c r="Q19" s="107"/>
    </row>
    <row r="20" spans="1:17" x14ac:dyDescent="0.25">
      <c r="A20" s="298" t="s">
        <v>111</v>
      </c>
      <c r="B20" s="298"/>
      <c r="C20" s="298"/>
      <c r="D20" s="21"/>
      <c r="E20" s="113"/>
      <c r="F20" s="113"/>
      <c r="G20" s="113"/>
      <c r="H20" s="113"/>
      <c r="I20" s="113"/>
      <c r="J20" s="113"/>
      <c r="K20" s="113"/>
      <c r="L20" s="113"/>
      <c r="M20" s="113"/>
      <c r="N20" s="113"/>
      <c r="O20" s="113"/>
      <c r="P20" s="113"/>
    </row>
    <row r="21" spans="1:17" x14ac:dyDescent="0.25">
      <c r="A21" s="113"/>
      <c r="B21" s="113"/>
      <c r="C21" s="19"/>
      <c r="D21" s="19"/>
      <c r="E21" s="22"/>
      <c r="F21" s="22"/>
      <c r="G21" s="22"/>
      <c r="H21" s="22"/>
      <c r="I21" s="22"/>
      <c r="J21" s="22"/>
      <c r="K21" s="22"/>
      <c r="L21" s="22"/>
      <c r="M21" s="22"/>
      <c r="N21" s="22"/>
      <c r="O21" s="22"/>
      <c r="P21" s="22"/>
    </row>
    <row r="22" spans="1:17" x14ac:dyDescent="0.25">
      <c r="A22" s="291" t="s">
        <v>26</v>
      </c>
      <c r="B22" s="291"/>
      <c r="C22" s="292"/>
      <c r="D22" s="300" t="s">
        <v>249</v>
      </c>
      <c r="E22" s="301"/>
      <c r="F22" s="301"/>
      <c r="G22" s="301"/>
      <c r="H22" s="301"/>
      <c r="I22" s="301"/>
      <c r="J22" s="301"/>
      <c r="K22" s="301"/>
      <c r="L22" s="23"/>
      <c r="M22" s="23"/>
      <c r="N22" s="23"/>
      <c r="O22" s="24" t="s">
        <v>28</v>
      </c>
      <c r="P22" s="295" t="s">
        <v>213</v>
      </c>
      <c r="Q22" s="297"/>
    </row>
    <row r="23" spans="1:17" x14ac:dyDescent="0.25">
      <c r="A23" s="113"/>
      <c r="B23" s="113"/>
      <c r="C23" s="25"/>
      <c r="D23" s="25"/>
      <c r="E23" s="22"/>
      <c r="F23" s="22"/>
      <c r="G23" s="22"/>
      <c r="H23" s="22"/>
      <c r="I23" s="22"/>
      <c r="J23" s="22"/>
      <c r="K23" s="22"/>
      <c r="L23" s="22"/>
      <c r="M23" s="22"/>
      <c r="N23" s="22"/>
      <c r="O23" s="22"/>
      <c r="P23" s="22"/>
    </row>
    <row r="24" spans="1:17" x14ac:dyDescent="0.25">
      <c r="A24" s="298" t="s">
        <v>29</v>
      </c>
      <c r="B24" s="298"/>
      <c r="C24" s="299"/>
      <c r="D24" s="300" t="s">
        <v>250</v>
      </c>
      <c r="E24" s="301"/>
      <c r="F24" s="301"/>
      <c r="G24" s="301"/>
      <c r="H24" s="301"/>
      <c r="I24" s="301"/>
      <c r="J24" s="301"/>
      <c r="K24" s="301"/>
      <c r="L24" s="301"/>
      <c r="M24" s="301"/>
      <c r="N24" s="301"/>
      <c r="O24" s="301"/>
      <c r="P24" s="301"/>
      <c r="Q24" s="302"/>
    </row>
    <row r="25" spans="1:17" x14ac:dyDescent="0.25">
      <c r="A25" s="113"/>
      <c r="B25" s="113"/>
      <c r="C25" s="25"/>
      <c r="D25" s="25"/>
      <c r="E25" s="22"/>
      <c r="F25" s="22"/>
      <c r="G25" s="22"/>
      <c r="H25" s="22"/>
      <c r="I25" s="22"/>
      <c r="J25" s="22"/>
      <c r="K25" s="22"/>
      <c r="L25" s="22"/>
      <c r="M25" s="22"/>
      <c r="N25" s="22"/>
      <c r="O25" s="22"/>
      <c r="P25" s="22"/>
    </row>
    <row r="26" spans="1:17" ht="14.25" x14ac:dyDescent="0.25">
      <c r="A26" s="298" t="s">
        <v>31</v>
      </c>
      <c r="B26" s="298"/>
      <c r="C26" s="299"/>
      <c r="D26" s="300" t="s">
        <v>251</v>
      </c>
      <c r="E26" s="301"/>
      <c r="F26" s="301"/>
      <c r="G26" s="301"/>
      <c r="H26" s="301"/>
      <c r="I26" s="301"/>
      <c r="J26" s="301"/>
      <c r="K26" s="301"/>
      <c r="L26" s="301"/>
      <c r="M26" s="301"/>
      <c r="N26" s="301"/>
      <c r="O26" s="301"/>
      <c r="P26" s="301"/>
      <c r="Q26" s="302"/>
    </row>
    <row r="27" spans="1:17" x14ac:dyDescent="0.25">
      <c r="A27" s="113"/>
      <c r="B27" s="113"/>
      <c r="C27" s="25"/>
      <c r="D27" s="26"/>
      <c r="E27" s="22"/>
      <c r="F27" s="22"/>
      <c r="G27" s="22"/>
      <c r="H27" s="22"/>
      <c r="I27" s="22"/>
      <c r="J27" s="22"/>
      <c r="K27" s="22"/>
      <c r="L27" s="22"/>
      <c r="M27" s="22"/>
      <c r="N27" s="22"/>
      <c r="O27" s="22"/>
      <c r="P27" s="22"/>
    </row>
    <row r="28" spans="1:17" x14ac:dyDescent="0.25">
      <c r="A28" s="291" t="s">
        <v>33</v>
      </c>
      <c r="B28" s="291"/>
      <c r="C28" s="292"/>
      <c r="D28" s="300" t="s">
        <v>34</v>
      </c>
      <c r="E28" s="301"/>
      <c r="F28" s="301"/>
      <c r="G28" s="302"/>
      <c r="H28" s="113"/>
      <c r="I28" s="27" t="s">
        <v>35</v>
      </c>
      <c r="J28" s="27"/>
      <c r="K28" s="27"/>
      <c r="L28" s="27"/>
      <c r="M28" s="27"/>
      <c r="N28" s="27"/>
      <c r="O28" s="327" t="s">
        <v>194</v>
      </c>
      <c r="P28" s="328"/>
    </row>
    <row r="29" spans="1:17" x14ac:dyDescent="0.25">
      <c r="A29" s="113"/>
      <c r="B29" s="113"/>
      <c r="C29" s="103"/>
      <c r="D29" s="28"/>
      <c r="E29" s="113"/>
      <c r="F29" s="113"/>
      <c r="G29" s="113"/>
      <c r="H29" s="113"/>
      <c r="I29" s="113"/>
      <c r="J29" s="113"/>
      <c r="K29" s="113"/>
      <c r="L29" s="113"/>
      <c r="M29" s="113"/>
      <c r="N29" s="113"/>
      <c r="O29" s="113"/>
      <c r="P29" s="113"/>
    </row>
    <row r="30" spans="1:17" x14ac:dyDescent="0.25">
      <c r="A30" s="291" t="s">
        <v>37</v>
      </c>
      <c r="B30" s="291"/>
      <c r="C30" s="292"/>
      <c r="D30" s="293" t="s">
        <v>38</v>
      </c>
      <c r="E30" s="293"/>
      <c r="F30" s="293"/>
      <c r="G30" s="294"/>
      <c r="H30" s="113"/>
      <c r="I30" s="291" t="s">
        <v>39</v>
      </c>
      <c r="J30" s="291"/>
      <c r="K30" s="291"/>
      <c r="L30" s="291"/>
      <c r="M30" s="291"/>
      <c r="N30" s="295" t="s">
        <v>82</v>
      </c>
      <c r="O30" s="296"/>
      <c r="P30" s="297"/>
    </row>
    <row r="31" spans="1:17" x14ac:dyDescent="0.25">
      <c r="A31" s="105"/>
      <c r="B31" s="105"/>
      <c r="C31" s="105"/>
      <c r="D31" s="30"/>
      <c r="E31" s="105"/>
      <c r="F31" s="105"/>
      <c r="G31" s="105"/>
      <c r="H31" s="113"/>
      <c r="I31" s="105"/>
      <c r="J31" s="105"/>
      <c r="K31" s="105"/>
      <c r="L31" s="105"/>
      <c r="M31" s="105"/>
      <c r="N31" s="106"/>
      <c r="O31" s="106"/>
      <c r="P31" s="106"/>
    </row>
    <row r="32" spans="1:17" ht="15" x14ac:dyDescent="0.25">
      <c r="A32" s="113"/>
      <c r="B32" s="113"/>
      <c r="C32" s="31"/>
      <c r="D32" s="31"/>
      <c r="E32" s="113"/>
      <c r="F32" s="113"/>
      <c r="G32" s="113"/>
      <c r="H32" s="113"/>
      <c r="I32" s="113"/>
      <c r="J32" s="113"/>
      <c r="K32" s="113"/>
      <c r="L32" s="113"/>
      <c r="M32" s="113"/>
      <c r="N32" s="113"/>
      <c r="O32" s="113"/>
      <c r="P32" s="113"/>
    </row>
    <row r="33" spans="1:17" x14ac:dyDescent="0.25">
      <c r="A33" s="298" t="s">
        <v>41</v>
      </c>
      <c r="B33" s="298"/>
      <c r="C33" s="298"/>
      <c r="D33" s="335" t="s">
        <v>42</v>
      </c>
      <c r="E33" s="335"/>
      <c r="F33" s="335"/>
      <c r="G33" s="335"/>
      <c r="H33" s="102" t="s">
        <v>286</v>
      </c>
      <c r="I33" s="113"/>
      <c r="J33" s="113"/>
      <c r="K33" s="113"/>
      <c r="L33" s="113"/>
      <c r="M33" s="113"/>
      <c r="N33" s="113"/>
      <c r="O33" s="113"/>
      <c r="P33" s="113"/>
    </row>
    <row r="34" spans="1:17" x14ac:dyDescent="0.25">
      <c r="A34" s="33"/>
      <c r="B34" s="33"/>
      <c r="C34" s="33"/>
      <c r="D34" s="112"/>
      <c r="E34" s="112"/>
      <c r="F34" s="112"/>
      <c r="G34" s="112"/>
      <c r="H34" s="113"/>
      <c r="I34" s="113"/>
      <c r="J34" s="113"/>
      <c r="K34" s="113"/>
      <c r="L34" s="113"/>
      <c r="M34" s="113"/>
      <c r="N34" s="113"/>
      <c r="O34" s="113"/>
      <c r="P34" s="113"/>
    </row>
    <row r="35" spans="1:17" x14ac:dyDescent="0.25">
      <c r="A35" s="336" t="s">
        <v>43</v>
      </c>
      <c r="B35" s="337"/>
      <c r="C35" s="338"/>
      <c r="D35" s="345" t="s">
        <v>44</v>
      </c>
      <c r="E35" s="346"/>
      <c r="F35" s="347"/>
      <c r="G35" s="325" t="s">
        <v>45</v>
      </c>
      <c r="H35" s="331" t="s">
        <v>17</v>
      </c>
      <c r="I35" s="332"/>
      <c r="J35" s="333"/>
      <c r="K35" s="108"/>
      <c r="L35" s="331" t="s">
        <v>46</v>
      </c>
      <c r="M35" s="332"/>
      <c r="N35" s="333"/>
      <c r="O35" s="367" t="s">
        <v>47</v>
      </c>
      <c r="P35" s="322" t="s">
        <v>48</v>
      </c>
    </row>
    <row r="36" spans="1:17" x14ac:dyDescent="0.25">
      <c r="A36" s="339"/>
      <c r="B36" s="340"/>
      <c r="C36" s="341"/>
      <c r="D36" s="348"/>
      <c r="E36" s="349"/>
      <c r="F36" s="350"/>
      <c r="G36" s="354"/>
      <c r="H36" s="325" t="s">
        <v>19</v>
      </c>
      <c r="I36" s="322" t="s">
        <v>49</v>
      </c>
      <c r="J36" s="322" t="s">
        <v>50</v>
      </c>
      <c r="K36" s="109"/>
      <c r="L36" s="329" t="s">
        <v>19</v>
      </c>
      <c r="M36" s="322" t="s">
        <v>49</v>
      </c>
      <c r="N36" s="329" t="s">
        <v>50</v>
      </c>
      <c r="O36" s="368"/>
      <c r="P36" s="323"/>
    </row>
    <row r="37" spans="1:17" ht="21.75" customHeight="1" x14ac:dyDescent="0.25">
      <c r="A37" s="342"/>
      <c r="B37" s="343"/>
      <c r="C37" s="344"/>
      <c r="D37" s="351"/>
      <c r="E37" s="352"/>
      <c r="F37" s="353"/>
      <c r="G37" s="326"/>
      <c r="H37" s="326"/>
      <c r="I37" s="324"/>
      <c r="J37" s="324"/>
      <c r="K37" s="110"/>
      <c r="L37" s="330"/>
      <c r="M37" s="324"/>
      <c r="N37" s="330"/>
      <c r="O37" s="369"/>
      <c r="P37" s="324"/>
    </row>
    <row r="38" spans="1:17" ht="29.25" customHeight="1" x14ac:dyDescent="0.25">
      <c r="A38" s="437" t="s">
        <v>252</v>
      </c>
      <c r="B38" s="438"/>
      <c r="C38" s="439"/>
      <c r="D38" s="358" t="s">
        <v>254</v>
      </c>
      <c r="E38" s="359"/>
      <c r="F38" s="452"/>
      <c r="G38" s="153">
        <v>138140876</v>
      </c>
      <c r="H38" s="153">
        <v>45719202.07</v>
      </c>
      <c r="I38" s="153">
        <v>45719202.07</v>
      </c>
      <c r="J38" s="152">
        <v>1</v>
      </c>
      <c r="K38" s="39"/>
      <c r="L38" s="153">
        <v>138140876</v>
      </c>
      <c r="M38" s="153">
        <v>45719202.07</v>
      </c>
      <c r="N38" s="40">
        <f>+(M38/L38)</f>
        <v>0.33096070760402591</v>
      </c>
      <c r="O38" s="40">
        <f>+(I38*1)/G38</f>
        <v>0.33096070760402591</v>
      </c>
      <c r="P38" s="269"/>
    </row>
    <row r="39" spans="1:17" ht="29.25" customHeight="1" x14ac:dyDescent="0.25">
      <c r="A39" s="428" t="s">
        <v>253</v>
      </c>
      <c r="B39" s="429"/>
      <c r="C39" s="430"/>
      <c r="D39" s="451" t="s">
        <v>254</v>
      </c>
      <c r="E39" s="638"/>
      <c r="F39" s="638"/>
      <c r="G39" s="153">
        <v>138140876</v>
      </c>
      <c r="H39" s="153">
        <v>45719202.07</v>
      </c>
      <c r="I39" s="153">
        <v>45719202.07</v>
      </c>
      <c r="J39" s="152">
        <v>1</v>
      </c>
      <c r="K39" s="39"/>
      <c r="L39" s="153">
        <v>138140876</v>
      </c>
      <c r="M39" s="153">
        <v>45719202.07</v>
      </c>
      <c r="N39" s="40">
        <f>+(M39/L39)</f>
        <v>0.33096070760402591</v>
      </c>
      <c r="O39" s="40">
        <f>+(I39*1)/G39</f>
        <v>0.33096070760402591</v>
      </c>
      <c r="P39" s="269"/>
      <c r="Q39" s="45"/>
    </row>
    <row r="40" spans="1:17" x14ac:dyDescent="0.25">
      <c r="C40" s="46"/>
      <c r="D40" s="46"/>
      <c r="E40" s="47"/>
      <c r="F40" s="47"/>
      <c r="G40" s="47"/>
    </row>
    <row r="41" spans="1:17" ht="12.75" customHeight="1" x14ac:dyDescent="0.25">
      <c r="B41" s="364" t="s">
        <v>54</v>
      </c>
      <c r="C41" s="365"/>
      <c r="D41" s="365"/>
      <c r="E41" s="365"/>
      <c r="F41" s="365"/>
      <c r="G41" s="365"/>
      <c r="H41" s="365"/>
      <c r="I41" s="365"/>
      <c r="J41" s="365"/>
      <c r="K41" s="365"/>
      <c r="L41" s="365"/>
      <c r="M41" s="365"/>
      <c r="N41" s="365"/>
      <c r="O41" s="366"/>
    </row>
    <row r="42" spans="1:17" ht="15" customHeight="1" x14ac:dyDescent="0.25">
      <c r="B42" s="334" t="s">
        <v>55</v>
      </c>
      <c r="C42" s="334"/>
      <c r="D42" s="334"/>
      <c r="E42" s="334" t="s">
        <v>56</v>
      </c>
      <c r="F42" s="334"/>
      <c r="G42" s="169">
        <v>2009</v>
      </c>
      <c r="H42" s="49">
        <v>2010</v>
      </c>
      <c r="I42" s="49">
        <v>2011</v>
      </c>
      <c r="J42" s="49">
        <v>2012</v>
      </c>
      <c r="K42" s="49"/>
      <c r="L42" s="49">
        <v>2013</v>
      </c>
      <c r="M42" s="49">
        <v>2014</v>
      </c>
      <c r="N42" s="169" t="s">
        <v>57</v>
      </c>
      <c r="O42" s="49" t="s">
        <v>48</v>
      </c>
    </row>
    <row r="43" spans="1:17" ht="27.75" customHeight="1" x14ac:dyDescent="0.25">
      <c r="B43" s="485" t="s">
        <v>252</v>
      </c>
      <c r="C43" s="485"/>
      <c r="D43" s="485"/>
      <c r="E43" s="636">
        <v>45719202.07</v>
      </c>
      <c r="F43" s="636"/>
      <c r="G43" s="51"/>
      <c r="H43" s="51"/>
      <c r="I43" s="51"/>
      <c r="J43" s="51"/>
      <c r="K43" s="52"/>
      <c r="L43" s="51"/>
      <c r="M43" s="51"/>
      <c r="N43" s="52"/>
      <c r="O43" s="243"/>
    </row>
    <row r="44" spans="1:17" x14ac:dyDescent="0.25">
      <c r="B44" s="567"/>
      <c r="C44" s="567"/>
      <c r="D44" s="567"/>
      <c r="E44" s="636">
        <v>138140876</v>
      </c>
      <c r="F44" s="636"/>
      <c r="G44" s="51"/>
      <c r="H44" s="51"/>
      <c r="I44" s="51"/>
      <c r="J44" s="51"/>
      <c r="K44" s="52"/>
      <c r="L44" s="51"/>
      <c r="M44" s="51"/>
      <c r="N44" s="52"/>
      <c r="O44" s="243"/>
    </row>
    <row r="45" spans="1:17" x14ac:dyDescent="0.25">
      <c r="B45" s="106"/>
      <c r="C45" s="106"/>
      <c r="D45" s="114"/>
      <c r="E45" s="114"/>
      <c r="F45" s="114"/>
      <c r="G45" s="55"/>
      <c r="H45" s="55"/>
      <c r="I45" s="55"/>
      <c r="J45" s="55"/>
      <c r="K45" s="113"/>
      <c r="L45" s="55"/>
      <c r="M45" s="55"/>
      <c r="N45" s="113"/>
      <c r="O45" s="115"/>
    </row>
    <row r="46" spans="1:17" x14ac:dyDescent="0.25">
      <c r="A46" s="103"/>
      <c r="B46" s="103"/>
      <c r="C46" s="103"/>
      <c r="D46" s="107"/>
      <c r="E46" s="107"/>
      <c r="F46" s="107"/>
      <c r="G46" s="107"/>
      <c r="H46" s="107"/>
      <c r="I46" s="107"/>
      <c r="J46" s="107"/>
      <c r="K46" s="107"/>
      <c r="L46" s="107"/>
      <c r="M46" s="107"/>
      <c r="N46" s="107"/>
      <c r="O46" s="107"/>
      <c r="P46" s="107"/>
      <c r="Q46" s="107"/>
    </row>
    <row r="47" spans="1:17" ht="12.75" customHeight="1" x14ac:dyDescent="0.25">
      <c r="B47" s="441" t="s">
        <v>58</v>
      </c>
      <c r="C47" s="441"/>
      <c r="D47" s="441"/>
      <c r="E47" s="441"/>
      <c r="F47" s="441"/>
      <c r="G47" s="441"/>
      <c r="H47" s="441"/>
      <c r="I47" s="441"/>
      <c r="J47" s="441"/>
      <c r="K47" s="441"/>
      <c r="L47" s="441"/>
      <c r="M47" s="441"/>
      <c r="N47" s="441"/>
      <c r="O47" s="441"/>
      <c r="P47" s="111"/>
    </row>
    <row r="48" spans="1:17" ht="27" customHeight="1" x14ac:dyDescent="0.25">
      <c r="B48" s="637" t="s">
        <v>328</v>
      </c>
      <c r="C48" s="436"/>
      <c r="D48" s="436"/>
      <c r="E48" s="436"/>
      <c r="F48" s="436"/>
      <c r="G48" s="436"/>
      <c r="H48" s="436"/>
      <c r="I48" s="436"/>
      <c r="J48" s="436"/>
      <c r="K48" s="436"/>
      <c r="L48" s="436"/>
      <c r="M48" s="436"/>
      <c r="N48" s="436"/>
      <c r="O48" s="436"/>
      <c r="P48" s="111"/>
    </row>
    <row r="49" spans="1:16" ht="15" customHeight="1" x14ac:dyDescent="0.25">
      <c r="B49" s="190" t="s">
        <v>59</v>
      </c>
      <c r="C49" s="190"/>
      <c r="D49" s="190"/>
      <c r="E49" s="190"/>
      <c r="F49" s="190"/>
      <c r="G49" s="190"/>
      <c r="H49" s="190"/>
      <c r="I49" s="190"/>
      <c r="J49" s="190"/>
      <c r="K49" s="190"/>
      <c r="L49" s="190"/>
      <c r="M49" s="190"/>
      <c r="N49" s="190"/>
      <c r="O49" s="190"/>
      <c r="P49" s="170"/>
    </row>
    <row r="50" spans="1:16" x14ac:dyDescent="0.25">
      <c r="B50" s="170"/>
      <c r="C50" s="170"/>
      <c r="D50" s="170"/>
      <c r="E50" s="170"/>
      <c r="F50" s="170"/>
      <c r="G50" s="170"/>
      <c r="H50" s="170"/>
      <c r="I50" s="170"/>
      <c r="J50" s="170"/>
      <c r="K50" s="170"/>
      <c r="L50" s="170"/>
      <c r="M50" s="170"/>
      <c r="N50" s="170"/>
      <c r="O50" s="170"/>
      <c r="P50" s="170"/>
    </row>
    <row r="51" spans="1:16" ht="15" customHeight="1" x14ac:dyDescent="0.25">
      <c r="B51" s="4" t="s">
        <v>60</v>
      </c>
    </row>
    <row r="52" spans="1:16" ht="15" customHeight="1" x14ac:dyDescent="0.25">
      <c r="B52" s="4" t="s">
        <v>61</v>
      </c>
    </row>
    <row r="53" spans="1:16" ht="15" customHeight="1" x14ac:dyDescent="0.25">
      <c r="B53" s="4" t="s">
        <v>62</v>
      </c>
    </row>
    <row r="55" spans="1:16" x14ac:dyDescent="0.25">
      <c r="A55" s="373" t="s">
        <v>63</v>
      </c>
      <c r="B55" s="373"/>
      <c r="C55" s="373"/>
      <c r="D55" s="373"/>
      <c r="E55" s="373"/>
      <c r="F55" s="373"/>
      <c r="G55" s="373"/>
      <c r="H55" s="373"/>
      <c r="I55" s="373"/>
      <c r="J55" s="373"/>
      <c r="K55" s="373"/>
      <c r="L55" s="373"/>
      <c r="M55" s="373"/>
      <c r="N55" s="373"/>
      <c r="O55" s="373"/>
      <c r="P55" s="373"/>
    </row>
    <row r="57" spans="1:16" ht="15" x14ac:dyDescent="0.25">
      <c r="A57" s="58" t="s">
        <v>65</v>
      </c>
      <c r="F57" s="374" t="s">
        <v>64</v>
      </c>
      <c r="G57" s="375"/>
      <c r="H57" s="375"/>
      <c r="I57" s="375"/>
      <c r="J57" s="375"/>
      <c r="K57" s="375"/>
      <c r="L57" s="375"/>
    </row>
    <row r="58" spans="1:16" x14ac:dyDescent="0.25">
      <c r="A58" s="63" t="s">
        <v>66</v>
      </c>
    </row>
    <row r="59" spans="1:16" x14ac:dyDescent="0.25">
      <c r="A59" s="62"/>
    </row>
    <row r="60" spans="1:16" x14ac:dyDescent="0.25">
      <c r="A60" s="56"/>
    </row>
    <row r="61" spans="1:16" x14ac:dyDescent="0.25">
      <c r="A61" s="56"/>
    </row>
    <row r="62" spans="1:16" x14ac:dyDescent="0.25">
      <c r="A62" s="57"/>
    </row>
    <row r="63" spans="1:16" x14ac:dyDescent="0.25">
      <c r="A63" s="57"/>
    </row>
    <row r="69" spans="1:19" ht="15.75" x14ac:dyDescent="0.25">
      <c r="A69" s="370" t="s">
        <v>67</v>
      </c>
      <c r="B69" s="370"/>
      <c r="C69" s="370"/>
    </row>
    <row r="70" spans="1:19" ht="30.75" customHeight="1" x14ac:dyDescent="0.25">
      <c r="A70" s="588" t="s">
        <v>324</v>
      </c>
      <c r="B70" s="423"/>
      <c r="C70" s="423"/>
      <c r="D70" s="423"/>
      <c r="E70" s="423"/>
      <c r="F70" s="423"/>
      <c r="G70" s="423"/>
      <c r="H70" s="423"/>
      <c r="I70" s="423"/>
      <c r="J70" s="423"/>
      <c r="K70" s="423"/>
      <c r="L70" s="423"/>
      <c r="M70" s="423"/>
      <c r="N70" s="423"/>
      <c r="O70" s="423"/>
      <c r="P70" s="589"/>
    </row>
    <row r="72" spans="1:19" ht="15.75" x14ac:dyDescent="0.25">
      <c r="A72" s="426" t="s">
        <v>68</v>
      </c>
      <c r="B72" s="426"/>
      <c r="C72" s="426"/>
      <c r="D72" s="114"/>
      <c r="E72" s="114"/>
      <c r="F72" s="114"/>
      <c r="G72" s="55"/>
      <c r="H72" s="55"/>
      <c r="I72" s="55"/>
      <c r="J72" s="55"/>
      <c r="K72" s="176"/>
      <c r="L72" s="55"/>
      <c r="M72" s="55"/>
      <c r="N72" s="176"/>
      <c r="O72" s="115"/>
      <c r="P72" s="176"/>
    </row>
    <row r="73" spans="1:19" ht="35.25" customHeight="1" x14ac:dyDescent="0.25">
      <c r="A73" s="608" t="s">
        <v>325</v>
      </c>
      <c r="B73" s="609"/>
      <c r="C73" s="609"/>
      <c r="D73" s="609"/>
      <c r="E73" s="609"/>
      <c r="F73" s="609"/>
      <c r="G73" s="609"/>
      <c r="H73" s="609"/>
      <c r="I73" s="609"/>
      <c r="J73" s="609"/>
      <c r="K73" s="609"/>
      <c r="L73" s="609"/>
      <c r="M73" s="609"/>
      <c r="N73" s="609"/>
      <c r="O73" s="609"/>
      <c r="P73" s="610"/>
    </row>
    <row r="74" spans="1:19" x14ac:dyDescent="0.25">
      <c r="A74" s="171"/>
      <c r="B74" s="171"/>
      <c r="C74" s="171"/>
      <c r="D74" s="171"/>
      <c r="E74" s="171"/>
      <c r="F74" s="171"/>
      <c r="G74" s="171"/>
      <c r="H74" s="171"/>
      <c r="I74" s="171"/>
      <c r="J74" s="171"/>
      <c r="K74" s="171"/>
      <c r="L74" s="171"/>
      <c r="M74" s="171"/>
      <c r="N74" s="171"/>
      <c r="O74" s="171"/>
      <c r="P74" s="171"/>
    </row>
    <row r="75" spans="1:19" ht="20.25" customHeight="1" x14ac:dyDescent="0.25">
      <c r="A75" s="390" t="s">
        <v>69</v>
      </c>
      <c r="B75" s="391"/>
      <c r="C75" s="391"/>
      <c r="D75" s="391"/>
      <c r="E75" s="392"/>
      <c r="F75" s="390" t="s">
        <v>70</v>
      </c>
      <c r="G75" s="391"/>
      <c r="H75" s="392"/>
      <c r="I75" s="393" t="s">
        <v>287</v>
      </c>
      <c r="J75" s="394"/>
      <c r="K75" s="394"/>
      <c r="L75" s="395"/>
      <c r="M75" s="396" t="s">
        <v>258</v>
      </c>
      <c r="N75" s="487" t="s">
        <v>259</v>
      </c>
      <c r="O75" s="487" t="s">
        <v>260</v>
      </c>
      <c r="P75" s="488" t="s">
        <v>196</v>
      </c>
      <c r="R75" s="434" t="s">
        <v>265</v>
      </c>
      <c r="S75" s="434"/>
    </row>
    <row r="76" spans="1:19" ht="20.25" customHeight="1" x14ac:dyDescent="0.25">
      <c r="A76" s="380"/>
      <c r="B76" s="382"/>
      <c r="C76" s="382"/>
      <c r="D76" s="382"/>
      <c r="E76" s="381"/>
      <c r="F76" s="380"/>
      <c r="G76" s="382"/>
      <c r="H76" s="381"/>
      <c r="I76" s="499" t="s">
        <v>71</v>
      </c>
      <c r="J76" s="500"/>
      <c r="K76" s="499" t="s">
        <v>72</v>
      </c>
      <c r="L76" s="604"/>
      <c r="M76" s="397"/>
      <c r="N76" s="397"/>
      <c r="O76" s="404"/>
      <c r="P76" s="379"/>
      <c r="R76" s="232" t="s">
        <v>19</v>
      </c>
      <c r="S76" s="232" t="s">
        <v>264</v>
      </c>
    </row>
    <row r="77" spans="1:19" ht="42.75" customHeight="1" x14ac:dyDescent="0.25">
      <c r="A77" s="596" t="s">
        <v>177</v>
      </c>
      <c r="B77" s="596"/>
      <c r="C77" s="596"/>
      <c r="D77" s="596"/>
      <c r="E77" s="596"/>
      <c r="F77" s="597"/>
      <c r="G77" s="597"/>
      <c r="H77" s="597"/>
      <c r="I77" s="590"/>
      <c r="J77" s="591"/>
      <c r="K77" s="590"/>
      <c r="L77" s="591"/>
      <c r="M77" s="196"/>
      <c r="N77" s="205"/>
      <c r="O77" s="205"/>
      <c r="P77" s="205"/>
    </row>
    <row r="78" spans="1:19" ht="54.75" customHeight="1" x14ac:dyDescent="0.25">
      <c r="A78" s="463" t="s">
        <v>178</v>
      </c>
      <c r="B78" s="463"/>
      <c r="C78" s="463"/>
      <c r="D78" s="463"/>
      <c r="E78" s="463"/>
      <c r="F78" s="464" t="s">
        <v>74</v>
      </c>
      <c r="G78" s="464"/>
      <c r="H78" s="464"/>
      <c r="I78" s="628">
        <v>2</v>
      </c>
      <c r="J78" s="628"/>
      <c r="K78" s="630">
        <v>4</v>
      </c>
      <c r="L78" s="631"/>
      <c r="M78" s="208">
        <v>4</v>
      </c>
      <c r="N78" s="201">
        <v>2</v>
      </c>
      <c r="O78" s="210">
        <v>0</v>
      </c>
      <c r="P78" s="211">
        <f>+(M78*1)/N78</f>
        <v>2</v>
      </c>
      <c r="R78" s="228">
        <v>0</v>
      </c>
      <c r="S78" s="230">
        <v>0</v>
      </c>
    </row>
    <row r="79" spans="1:19" ht="54.75" customHeight="1" x14ac:dyDescent="0.25">
      <c r="A79" s="587" t="s">
        <v>179</v>
      </c>
      <c r="B79" s="587"/>
      <c r="C79" s="587"/>
      <c r="D79" s="587"/>
      <c r="E79" s="587"/>
      <c r="F79" s="464"/>
      <c r="G79" s="464"/>
      <c r="H79" s="464"/>
      <c r="I79" s="628"/>
      <c r="J79" s="628"/>
      <c r="K79" s="630"/>
      <c r="L79" s="631"/>
      <c r="M79" s="208"/>
      <c r="N79" s="201"/>
      <c r="O79" s="210"/>
      <c r="P79" s="211"/>
      <c r="R79" s="228"/>
      <c r="S79" s="230"/>
    </row>
    <row r="80" spans="1:19" s="113" customFormat="1" ht="54.75" customHeight="1" x14ac:dyDescent="0.25">
      <c r="A80" s="463" t="s">
        <v>180</v>
      </c>
      <c r="B80" s="463"/>
      <c r="C80" s="463"/>
      <c r="D80" s="463"/>
      <c r="E80" s="463"/>
      <c r="F80" s="464" t="s">
        <v>110</v>
      </c>
      <c r="G80" s="464"/>
      <c r="H80" s="464"/>
      <c r="I80" s="628">
        <v>1</v>
      </c>
      <c r="J80" s="628"/>
      <c r="K80" s="616">
        <v>1</v>
      </c>
      <c r="L80" s="629"/>
      <c r="M80" s="209">
        <v>4</v>
      </c>
      <c r="N80" s="201">
        <v>4</v>
      </c>
      <c r="O80" s="210">
        <v>0</v>
      </c>
      <c r="P80" s="211">
        <f>+(M80*1)/N80</f>
        <v>1</v>
      </c>
      <c r="R80" s="228">
        <v>0</v>
      </c>
      <c r="S80" s="231">
        <v>0</v>
      </c>
    </row>
    <row r="81" spans="1:16" s="113" customFormat="1" x14ac:dyDescent="0.25">
      <c r="A81" s="624"/>
      <c r="B81" s="624"/>
      <c r="C81" s="624"/>
      <c r="D81" s="624"/>
      <c r="E81" s="624"/>
      <c r="F81" s="625"/>
      <c r="G81" s="625"/>
      <c r="H81" s="625"/>
      <c r="I81" s="626"/>
      <c r="J81" s="626"/>
      <c r="K81" s="627"/>
      <c r="L81" s="627"/>
      <c r="M81" s="627"/>
      <c r="O81" s="88"/>
      <c r="P81" s="89"/>
    </row>
    <row r="82" spans="1:16" s="19" customFormat="1" x14ac:dyDescent="0.25">
      <c r="A82" s="502"/>
      <c r="B82" s="502"/>
      <c r="C82" s="502"/>
      <c r="D82" s="502"/>
      <c r="E82" s="502"/>
      <c r="F82" s="632"/>
      <c r="G82" s="632"/>
      <c r="H82" s="632"/>
      <c r="I82" s="633"/>
      <c r="J82" s="633"/>
      <c r="K82" s="634"/>
      <c r="L82" s="634"/>
      <c r="M82" s="634"/>
      <c r="O82" s="86"/>
      <c r="P82" s="87"/>
    </row>
    <row r="83" spans="1:16" s="19" customFormat="1" x14ac:dyDescent="0.25">
      <c r="A83" s="502"/>
      <c r="B83" s="502"/>
      <c r="C83" s="502"/>
      <c r="D83" s="502"/>
      <c r="E83" s="502"/>
      <c r="F83" s="632"/>
      <c r="G83" s="632"/>
      <c r="H83" s="632"/>
      <c r="I83" s="633"/>
      <c r="J83" s="633"/>
      <c r="K83" s="634"/>
      <c r="L83" s="634"/>
      <c r="M83" s="634"/>
      <c r="O83" s="86"/>
      <c r="P83" s="87"/>
    </row>
    <row r="84" spans="1:16" s="19" customFormat="1" x14ac:dyDescent="0.25">
      <c r="A84" s="502"/>
      <c r="B84" s="502"/>
      <c r="C84" s="502"/>
      <c r="D84" s="502"/>
      <c r="E84" s="502"/>
      <c r="F84" s="632"/>
      <c r="G84" s="632"/>
      <c r="H84" s="632"/>
      <c r="I84" s="633"/>
      <c r="J84" s="633"/>
      <c r="K84" s="634"/>
      <c r="L84" s="634"/>
      <c r="M84" s="634"/>
      <c r="O84" s="86"/>
      <c r="P84" s="87"/>
    </row>
    <row r="85" spans="1:16" s="19" customFormat="1" x14ac:dyDescent="0.25">
      <c r="A85" s="502"/>
      <c r="B85" s="502"/>
      <c r="C85" s="502"/>
      <c r="D85" s="502"/>
      <c r="E85" s="502"/>
      <c r="F85" s="632"/>
      <c r="G85" s="632"/>
      <c r="H85" s="632"/>
      <c r="I85" s="633"/>
      <c r="J85" s="633"/>
      <c r="K85" s="634"/>
      <c r="L85" s="634"/>
      <c r="M85" s="634"/>
      <c r="O85" s="86"/>
      <c r="P85" s="87"/>
    </row>
    <row r="86" spans="1:16" s="19" customFormat="1" x14ac:dyDescent="0.25">
      <c r="A86" s="502"/>
      <c r="B86" s="502"/>
      <c r="C86" s="502"/>
      <c r="D86" s="502"/>
      <c r="E86" s="502"/>
      <c r="F86" s="632"/>
      <c r="G86" s="632"/>
      <c r="H86" s="632"/>
      <c r="I86" s="633"/>
      <c r="J86" s="633"/>
      <c r="K86" s="634"/>
      <c r="L86" s="634"/>
      <c r="M86" s="634"/>
      <c r="O86" s="86"/>
      <c r="P86" s="87"/>
    </row>
    <row r="87" spans="1:16" s="19" customFormat="1" x14ac:dyDescent="0.25">
      <c r="A87" s="502"/>
      <c r="B87" s="502"/>
      <c r="C87" s="502"/>
      <c r="D87" s="502"/>
      <c r="E87" s="502"/>
      <c r="F87" s="632"/>
      <c r="G87" s="632"/>
      <c r="H87" s="632"/>
      <c r="I87" s="633"/>
      <c r="J87" s="633"/>
      <c r="K87" s="634"/>
      <c r="L87" s="634"/>
      <c r="M87" s="634"/>
      <c r="O87" s="86"/>
      <c r="P87" s="87"/>
    </row>
    <row r="88" spans="1:16" s="19" customFormat="1" x14ac:dyDescent="0.25">
      <c r="A88" s="502"/>
      <c r="B88" s="502"/>
      <c r="C88" s="502"/>
      <c r="D88" s="502"/>
      <c r="E88" s="502"/>
      <c r="F88" s="632"/>
      <c r="G88" s="632"/>
      <c r="H88" s="632"/>
      <c r="I88" s="633"/>
      <c r="J88" s="633"/>
      <c r="K88" s="634"/>
      <c r="L88" s="634"/>
      <c r="M88" s="634"/>
      <c r="O88" s="86"/>
      <c r="P88" s="87"/>
    </row>
    <row r="89" spans="1:16" s="19" customFormat="1" x14ac:dyDescent="0.25">
      <c r="A89" s="502"/>
      <c r="B89" s="502"/>
      <c r="C89" s="502"/>
      <c r="D89" s="502"/>
      <c r="E89" s="502"/>
      <c r="F89" s="632"/>
      <c r="G89" s="632"/>
      <c r="H89" s="632"/>
      <c r="I89" s="633"/>
      <c r="J89" s="633"/>
      <c r="K89" s="634"/>
      <c r="L89" s="634"/>
      <c r="M89" s="634"/>
      <c r="O89" s="86"/>
      <c r="P89" s="87"/>
    </row>
    <row r="90" spans="1:16" s="19" customFormat="1" x14ac:dyDescent="0.25">
      <c r="A90" s="502"/>
      <c r="B90" s="502"/>
      <c r="C90" s="502"/>
      <c r="D90" s="502"/>
      <c r="E90" s="502"/>
      <c r="F90" s="632"/>
      <c r="G90" s="632"/>
      <c r="H90" s="632"/>
      <c r="I90" s="633"/>
      <c r="J90" s="633"/>
      <c r="K90" s="634"/>
      <c r="L90" s="634"/>
      <c r="M90" s="634"/>
      <c r="O90" s="86"/>
      <c r="P90" s="87"/>
    </row>
    <row r="91" spans="1:16" s="19" customFormat="1" x14ac:dyDescent="0.25">
      <c r="A91" s="502"/>
      <c r="B91" s="502"/>
      <c r="C91" s="502"/>
      <c r="D91" s="502"/>
      <c r="E91" s="502"/>
      <c r="F91" s="632"/>
      <c r="G91" s="632"/>
      <c r="H91" s="632"/>
      <c r="I91" s="633"/>
      <c r="J91" s="633"/>
      <c r="K91" s="634"/>
      <c r="L91" s="634"/>
      <c r="M91" s="634"/>
      <c r="O91" s="86"/>
      <c r="P91" s="87"/>
    </row>
    <row r="92" spans="1:16" s="19" customFormat="1" x14ac:dyDescent="0.25">
      <c r="A92" s="635"/>
      <c r="B92" s="635"/>
      <c r="C92" s="635"/>
      <c r="D92" s="635"/>
      <c r="E92" s="635"/>
      <c r="F92" s="632"/>
      <c r="G92" s="632"/>
      <c r="H92" s="632"/>
      <c r="I92" s="633"/>
      <c r="J92" s="633"/>
      <c r="K92" s="634"/>
      <c r="L92" s="634"/>
      <c r="M92" s="634"/>
      <c r="O92" s="86"/>
      <c r="P92" s="87"/>
    </row>
    <row r="93" spans="1:16" s="19" customFormat="1" x14ac:dyDescent="0.25">
      <c r="A93" s="502"/>
      <c r="B93" s="502"/>
      <c r="C93" s="502"/>
      <c r="D93" s="502"/>
      <c r="E93" s="502"/>
      <c r="F93" s="632"/>
      <c r="G93" s="632"/>
      <c r="H93" s="632"/>
      <c r="I93" s="633"/>
      <c r="J93" s="633"/>
      <c r="K93" s="634"/>
      <c r="L93" s="634"/>
      <c r="M93" s="634"/>
      <c r="O93" s="86"/>
      <c r="P93" s="87"/>
    </row>
    <row r="94" spans="1:16" s="19" customFormat="1" x14ac:dyDescent="0.25">
      <c r="A94" s="502"/>
      <c r="B94" s="502"/>
      <c r="C94" s="502"/>
      <c r="D94" s="502"/>
      <c r="E94" s="502"/>
      <c r="F94" s="632"/>
      <c r="G94" s="632"/>
      <c r="H94" s="632"/>
      <c r="I94" s="633"/>
      <c r="J94" s="633"/>
      <c r="K94" s="634"/>
      <c r="L94" s="634"/>
      <c r="M94" s="634"/>
      <c r="O94" s="86"/>
      <c r="P94" s="87"/>
    </row>
    <row r="95" spans="1:16" s="19" customFormat="1" x14ac:dyDescent="0.25">
      <c r="A95" s="502"/>
      <c r="B95" s="502"/>
      <c r="C95" s="502"/>
      <c r="D95" s="502"/>
      <c r="E95" s="502"/>
      <c r="F95" s="632"/>
      <c r="G95" s="632"/>
      <c r="H95" s="632"/>
      <c r="I95" s="633"/>
      <c r="J95" s="633"/>
      <c r="K95" s="634"/>
      <c r="L95" s="634"/>
      <c r="M95" s="634"/>
      <c r="O95" s="86"/>
      <c r="P95" s="87"/>
    </row>
    <row r="96" spans="1:16" s="19" customFormat="1" x14ac:dyDescent="0.25">
      <c r="A96" s="502"/>
      <c r="B96" s="502"/>
      <c r="C96" s="502"/>
      <c r="D96" s="502"/>
      <c r="E96" s="502"/>
      <c r="F96" s="632"/>
      <c r="G96" s="632"/>
      <c r="H96" s="632"/>
      <c r="I96" s="633"/>
      <c r="J96" s="633"/>
      <c r="K96" s="634"/>
      <c r="L96" s="634"/>
      <c r="M96" s="634"/>
      <c r="O96" s="86"/>
      <c r="P96" s="87"/>
    </row>
    <row r="97" spans="1:16" s="19" customFormat="1" x14ac:dyDescent="0.25">
      <c r="A97" s="635"/>
      <c r="B97" s="635"/>
      <c r="C97" s="635"/>
      <c r="D97" s="635"/>
      <c r="E97" s="635"/>
      <c r="F97" s="632"/>
      <c r="G97" s="632"/>
      <c r="H97" s="632"/>
      <c r="I97" s="633"/>
      <c r="J97" s="633"/>
      <c r="K97" s="634"/>
      <c r="L97" s="634"/>
      <c r="M97" s="634"/>
      <c r="O97" s="86"/>
      <c r="P97" s="87"/>
    </row>
    <row r="98" spans="1:16" s="19" customFormat="1" x14ac:dyDescent="0.25">
      <c r="A98" s="502"/>
      <c r="B98" s="502"/>
      <c r="C98" s="502"/>
      <c r="D98" s="502"/>
      <c r="E98" s="502"/>
      <c r="F98" s="632"/>
      <c r="G98" s="632"/>
      <c r="H98" s="632"/>
      <c r="I98" s="633"/>
      <c r="J98" s="633"/>
      <c r="K98" s="634"/>
      <c r="L98" s="634"/>
      <c r="M98" s="634"/>
      <c r="O98" s="86"/>
      <c r="P98" s="87"/>
    </row>
    <row r="99" spans="1:16" s="19" customFormat="1" x14ac:dyDescent="0.25">
      <c r="A99" s="635"/>
      <c r="B99" s="635"/>
      <c r="C99" s="635"/>
      <c r="D99" s="635"/>
      <c r="E99" s="635"/>
      <c r="F99" s="632"/>
      <c r="G99" s="632"/>
      <c r="H99" s="632"/>
      <c r="I99" s="633"/>
      <c r="J99" s="633"/>
      <c r="K99" s="634"/>
      <c r="L99" s="634"/>
      <c r="M99" s="634"/>
      <c r="O99" s="86"/>
      <c r="P99" s="87"/>
    </row>
    <row r="100" spans="1:16" s="19" customFormat="1" x14ac:dyDescent="0.25">
      <c r="A100" s="502"/>
      <c r="B100" s="502"/>
      <c r="C100" s="502"/>
      <c r="D100" s="502"/>
      <c r="E100" s="502"/>
      <c r="F100" s="632"/>
      <c r="G100" s="632"/>
      <c r="H100" s="632"/>
      <c r="I100" s="633"/>
      <c r="J100" s="633"/>
      <c r="K100" s="634"/>
      <c r="L100" s="634"/>
      <c r="M100" s="634"/>
      <c r="O100" s="86"/>
      <c r="P100" s="87"/>
    </row>
    <row r="101" spans="1:16" s="19" customFormat="1" x14ac:dyDescent="0.25">
      <c r="A101" s="502"/>
      <c r="B101" s="502"/>
      <c r="C101" s="502"/>
      <c r="D101" s="502"/>
      <c r="E101" s="502"/>
      <c r="F101" s="632"/>
      <c r="G101" s="632"/>
      <c r="H101" s="632"/>
      <c r="I101" s="633"/>
      <c r="J101" s="633"/>
      <c r="K101" s="634"/>
      <c r="L101" s="634"/>
      <c r="M101" s="634"/>
      <c r="O101" s="86"/>
      <c r="P101" s="87"/>
    </row>
    <row r="102" spans="1:16" s="19" customFormat="1" x14ac:dyDescent="0.25">
      <c r="A102" s="502"/>
      <c r="B102" s="502"/>
      <c r="C102" s="502"/>
      <c r="D102" s="502"/>
      <c r="E102" s="502"/>
      <c r="F102" s="632"/>
      <c r="G102" s="632"/>
      <c r="H102" s="632"/>
      <c r="I102" s="633"/>
      <c r="J102" s="633"/>
      <c r="K102" s="634"/>
      <c r="L102" s="634"/>
      <c r="M102" s="634"/>
      <c r="O102" s="86"/>
      <c r="P102" s="87"/>
    </row>
    <row r="103" spans="1:16" s="113" customFormat="1" x14ac:dyDescent="0.25">
      <c r="A103" s="502"/>
      <c r="B103" s="502"/>
      <c r="C103" s="502"/>
      <c r="D103" s="502"/>
      <c r="E103" s="502"/>
      <c r="K103" s="112"/>
      <c r="L103" s="112"/>
      <c r="M103" s="112"/>
    </row>
    <row r="104" spans="1:16" s="113" customFormat="1" x14ac:dyDescent="0.25">
      <c r="A104" s="502"/>
      <c r="B104" s="502"/>
      <c r="C104" s="502"/>
      <c r="D104" s="502"/>
      <c r="E104" s="502"/>
      <c r="K104" s="112"/>
      <c r="L104" s="112"/>
      <c r="M104" s="112"/>
    </row>
    <row r="105" spans="1:16" s="113" customFormat="1" x14ac:dyDescent="0.25">
      <c r="A105" s="502"/>
      <c r="B105" s="502"/>
      <c r="C105" s="502"/>
      <c r="D105" s="502"/>
      <c r="E105" s="502"/>
      <c r="K105" s="112"/>
      <c r="L105" s="112"/>
      <c r="M105" s="112"/>
    </row>
    <row r="106" spans="1:16" s="113" customFormat="1" x14ac:dyDescent="0.25">
      <c r="A106" s="502"/>
      <c r="B106" s="502"/>
      <c r="C106" s="502"/>
      <c r="D106" s="502"/>
      <c r="E106" s="502"/>
      <c r="K106" s="112"/>
      <c r="L106" s="112"/>
      <c r="M106" s="112"/>
    </row>
    <row r="107" spans="1:16" s="113" customFormat="1" x14ac:dyDescent="0.25">
      <c r="A107" s="502"/>
      <c r="B107" s="502"/>
      <c r="C107" s="502"/>
      <c r="D107" s="502"/>
      <c r="E107" s="502"/>
      <c r="K107" s="112"/>
      <c r="L107" s="112"/>
      <c r="M107" s="112"/>
    </row>
    <row r="108" spans="1:16" s="113" customFormat="1" x14ac:dyDescent="0.25">
      <c r="A108" s="502"/>
      <c r="B108" s="502"/>
      <c r="C108" s="502"/>
      <c r="D108" s="502"/>
      <c r="E108" s="502"/>
      <c r="K108" s="112"/>
      <c r="L108" s="112"/>
      <c r="M108" s="112"/>
    </row>
    <row r="109" spans="1:16" s="113" customFormat="1" x14ac:dyDescent="0.25">
      <c r="A109" s="502"/>
      <c r="B109" s="502"/>
      <c r="C109" s="502"/>
      <c r="D109" s="502"/>
      <c r="E109" s="502"/>
      <c r="K109" s="112"/>
      <c r="L109" s="112"/>
      <c r="M109" s="112"/>
    </row>
    <row r="110" spans="1:16" s="113" customFormat="1" x14ac:dyDescent="0.25">
      <c r="A110" s="502"/>
      <c r="B110" s="502"/>
      <c r="C110" s="502"/>
      <c r="D110" s="502"/>
      <c r="E110" s="502"/>
      <c r="K110" s="112"/>
      <c r="L110" s="112"/>
      <c r="M110" s="112"/>
    </row>
    <row r="111" spans="1:16" s="113" customFormat="1" x14ac:dyDescent="0.25">
      <c r="A111" s="502"/>
      <c r="B111" s="502"/>
      <c r="C111" s="502"/>
      <c r="D111" s="502"/>
      <c r="E111" s="502"/>
      <c r="K111" s="112"/>
      <c r="L111" s="112"/>
      <c r="M111" s="112"/>
    </row>
    <row r="112" spans="1:16" s="113" customFormat="1" x14ac:dyDescent="0.25">
      <c r="A112" s="502"/>
      <c r="B112" s="502"/>
      <c r="C112" s="502"/>
      <c r="D112" s="502"/>
      <c r="E112" s="502"/>
      <c r="K112" s="112"/>
      <c r="L112" s="112"/>
      <c r="M112" s="112"/>
    </row>
    <row r="113" spans="1:13" s="113" customFormat="1" x14ac:dyDescent="0.25">
      <c r="A113" s="502"/>
      <c r="B113" s="502"/>
      <c r="C113" s="502"/>
      <c r="D113" s="502"/>
      <c r="E113" s="502"/>
      <c r="K113" s="112"/>
      <c r="L113" s="112"/>
      <c r="M113" s="112"/>
    </row>
    <row r="114" spans="1:13" s="113" customFormat="1" x14ac:dyDescent="0.25">
      <c r="A114" s="502"/>
      <c r="B114" s="502"/>
      <c r="C114" s="502"/>
      <c r="D114" s="502"/>
      <c r="E114" s="502"/>
      <c r="K114" s="112"/>
      <c r="L114" s="112"/>
      <c r="M114" s="112"/>
    </row>
    <row r="115" spans="1:13" s="113" customFormat="1" x14ac:dyDescent="0.25">
      <c r="A115" s="502"/>
      <c r="B115" s="502"/>
      <c r="C115" s="502"/>
      <c r="D115" s="502"/>
      <c r="E115" s="502"/>
      <c r="K115" s="112"/>
      <c r="L115" s="112"/>
      <c r="M115" s="112"/>
    </row>
    <row r="116" spans="1:13" s="113" customFormat="1" x14ac:dyDescent="0.25">
      <c r="A116" s="502"/>
      <c r="B116" s="502"/>
      <c r="C116" s="502"/>
      <c r="D116" s="502"/>
      <c r="E116" s="502"/>
      <c r="K116" s="112"/>
      <c r="L116" s="112"/>
      <c r="M116" s="112"/>
    </row>
    <row r="117" spans="1:13" s="113" customFormat="1" x14ac:dyDescent="0.25">
      <c r="A117" s="502"/>
      <c r="B117" s="502"/>
      <c r="C117" s="502"/>
      <c r="D117" s="502"/>
      <c r="E117" s="502"/>
      <c r="K117" s="112"/>
      <c r="L117" s="112"/>
      <c r="M117" s="112"/>
    </row>
    <row r="118" spans="1:13" s="113" customFormat="1" x14ac:dyDescent="0.25">
      <c r="A118" s="502"/>
      <c r="B118" s="502"/>
      <c r="C118" s="502"/>
      <c r="D118" s="502"/>
      <c r="E118" s="502"/>
      <c r="K118" s="112"/>
      <c r="L118" s="112"/>
      <c r="M118" s="112"/>
    </row>
    <row r="119" spans="1:13" s="113" customFormat="1" x14ac:dyDescent="0.25">
      <c r="A119" s="502"/>
      <c r="B119" s="502"/>
      <c r="C119" s="502"/>
      <c r="D119" s="502"/>
      <c r="E119" s="502"/>
      <c r="K119" s="112"/>
      <c r="L119" s="112"/>
      <c r="M119" s="112"/>
    </row>
    <row r="120" spans="1:13" s="113" customFormat="1" x14ac:dyDescent="0.25">
      <c r="A120" s="502"/>
      <c r="B120" s="502"/>
      <c r="C120" s="502"/>
      <c r="D120" s="502"/>
      <c r="E120" s="502"/>
      <c r="K120" s="112"/>
      <c r="L120" s="112"/>
      <c r="M120" s="112"/>
    </row>
    <row r="121" spans="1:13" s="113" customFormat="1" x14ac:dyDescent="0.25">
      <c r="A121" s="502"/>
      <c r="B121" s="502"/>
      <c r="C121" s="502"/>
      <c r="D121" s="502"/>
      <c r="E121" s="502"/>
      <c r="K121" s="112"/>
      <c r="L121" s="112"/>
      <c r="M121" s="112"/>
    </row>
    <row r="122" spans="1:13" s="113" customFormat="1" x14ac:dyDescent="0.25">
      <c r="A122" s="502"/>
      <c r="B122" s="502"/>
      <c r="C122" s="502"/>
      <c r="D122" s="502"/>
      <c r="E122" s="502"/>
      <c r="K122" s="112"/>
      <c r="L122" s="112"/>
      <c r="M122" s="112"/>
    </row>
    <row r="123" spans="1:13" s="113" customFormat="1" x14ac:dyDescent="0.25">
      <c r="A123" s="502"/>
      <c r="B123" s="502"/>
      <c r="C123" s="502"/>
      <c r="D123" s="502"/>
      <c r="E123" s="502"/>
      <c r="K123" s="112"/>
      <c r="L123" s="112"/>
      <c r="M123" s="112"/>
    </row>
    <row r="124" spans="1:13" s="113" customFormat="1" x14ac:dyDescent="0.25">
      <c r="A124" s="502"/>
      <c r="B124" s="502"/>
      <c r="C124" s="502"/>
      <c r="D124" s="502"/>
      <c r="E124" s="502"/>
      <c r="K124" s="112"/>
      <c r="L124" s="112"/>
      <c r="M124" s="112"/>
    </row>
    <row r="125" spans="1:13" s="113" customFormat="1" x14ac:dyDescent="0.25">
      <c r="A125" s="502"/>
      <c r="B125" s="502"/>
      <c r="C125" s="502"/>
      <c r="D125" s="502"/>
      <c r="E125" s="502"/>
      <c r="K125" s="112"/>
      <c r="L125" s="112"/>
      <c r="M125" s="112"/>
    </row>
    <row r="126" spans="1:13" s="113" customFormat="1" x14ac:dyDescent="0.25">
      <c r="A126" s="502"/>
      <c r="B126" s="502"/>
      <c r="C126" s="502"/>
      <c r="D126" s="502"/>
      <c r="E126" s="502"/>
      <c r="K126" s="112"/>
      <c r="L126" s="112"/>
      <c r="M126" s="112"/>
    </row>
    <row r="127" spans="1:13" s="113" customFormat="1" x14ac:dyDescent="0.25">
      <c r="A127" s="502"/>
      <c r="B127" s="502"/>
      <c r="C127" s="502"/>
      <c r="D127" s="502"/>
      <c r="E127" s="502"/>
      <c r="K127" s="112"/>
      <c r="L127" s="112"/>
      <c r="M127" s="112"/>
    </row>
    <row r="128" spans="1:13" s="113" customFormat="1" x14ac:dyDescent="0.25">
      <c r="A128" s="502"/>
      <c r="B128" s="502"/>
      <c r="C128" s="502"/>
      <c r="D128" s="502"/>
      <c r="E128" s="502"/>
      <c r="K128" s="112"/>
      <c r="L128" s="112"/>
      <c r="M128" s="112"/>
    </row>
    <row r="129" spans="1:13" s="113" customFormat="1" x14ac:dyDescent="0.25">
      <c r="A129" s="502"/>
      <c r="B129" s="502"/>
      <c r="C129" s="502"/>
      <c r="D129" s="502"/>
      <c r="E129" s="502"/>
      <c r="K129" s="112"/>
      <c r="L129" s="112"/>
      <c r="M129" s="112"/>
    </row>
    <row r="130" spans="1:13" s="113" customFormat="1" x14ac:dyDescent="0.25">
      <c r="A130" s="502"/>
      <c r="B130" s="502"/>
      <c r="C130" s="502"/>
      <c r="D130" s="502"/>
      <c r="E130" s="502"/>
      <c r="K130" s="112"/>
      <c r="L130" s="112"/>
      <c r="M130" s="112"/>
    </row>
    <row r="131" spans="1:13" s="113" customFormat="1" x14ac:dyDescent="0.25">
      <c r="A131" s="502"/>
      <c r="B131" s="502"/>
      <c r="C131" s="502"/>
      <c r="D131" s="502"/>
      <c r="E131" s="502"/>
      <c r="K131" s="112"/>
      <c r="L131" s="112"/>
      <c r="M131" s="112"/>
    </row>
    <row r="132" spans="1:13" s="113" customFormat="1" x14ac:dyDescent="0.25">
      <c r="A132" s="502"/>
      <c r="B132" s="502"/>
      <c r="C132" s="502"/>
      <c r="D132" s="502"/>
      <c r="E132" s="502"/>
      <c r="K132" s="112"/>
      <c r="L132" s="112"/>
      <c r="M132" s="112"/>
    </row>
    <row r="133" spans="1:13" s="113" customFormat="1" x14ac:dyDescent="0.25">
      <c r="A133" s="502"/>
      <c r="B133" s="502"/>
      <c r="C133" s="502"/>
      <c r="D133" s="502"/>
      <c r="E133" s="502"/>
      <c r="K133" s="112"/>
      <c r="L133" s="112"/>
      <c r="M133" s="112"/>
    </row>
    <row r="134" spans="1:13" s="113" customFormat="1" x14ac:dyDescent="0.25">
      <c r="A134" s="502"/>
      <c r="B134" s="502"/>
      <c r="C134" s="502"/>
      <c r="D134" s="502"/>
      <c r="E134" s="502"/>
      <c r="K134" s="112"/>
      <c r="L134" s="112"/>
      <c r="M134" s="112"/>
    </row>
    <row r="135" spans="1:13" s="113" customFormat="1" x14ac:dyDescent="0.25">
      <c r="A135" s="502"/>
      <c r="B135" s="502"/>
      <c r="C135" s="502"/>
      <c r="D135" s="502"/>
      <c r="E135" s="502"/>
      <c r="K135" s="112"/>
      <c r="L135" s="112"/>
      <c r="M135" s="112"/>
    </row>
    <row r="136" spans="1:13" s="113" customFormat="1" x14ac:dyDescent="0.25">
      <c r="A136" s="502"/>
      <c r="B136" s="502"/>
      <c r="C136" s="502"/>
      <c r="D136" s="502"/>
      <c r="E136" s="502"/>
      <c r="K136" s="112"/>
      <c r="L136" s="112"/>
      <c r="M136" s="112"/>
    </row>
    <row r="137" spans="1:13" s="113" customFormat="1" x14ac:dyDescent="0.25">
      <c r="A137" s="502"/>
      <c r="B137" s="502"/>
      <c r="C137" s="502"/>
      <c r="D137" s="502"/>
      <c r="E137" s="502"/>
      <c r="K137" s="112"/>
      <c r="L137" s="112"/>
      <c r="M137" s="112"/>
    </row>
    <row r="138" spans="1:13" s="113" customFormat="1" x14ac:dyDescent="0.25">
      <c r="A138" s="502"/>
      <c r="B138" s="502"/>
      <c r="C138" s="502"/>
      <c r="D138" s="502"/>
      <c r="E138" s="502"/>
      <c r="K138" s="112"/>
      <c r="L138" s="112"/>
      <c r="M138" s="112"/>
    </row>
    <row r="139" spans="1:13" s="113" customFormat="1" x14ac:dyDescent="0.25">
      <c r="A139" s="502"/>
      <c r="B139" s="502"/>
      <c r="C139" s="502"/>
      <c r="D139" s="502"/>
      <c r="E139" s="502"/>
      <c r="K139" s="112"/>
      <c r="L139" s="112"/>
      <c r="M139" s="112"/>
    </row>
    <row r="140" spans="1:13" s="113" customFormat="1" x14ac:dyDescent="0.25">
      <c r="A140" s="502"/>
      <c r="B140" s="502"/>
      <c r="C140" s="502"/>
      <c r="D140" s="502"/>
      <c r="E140" s="502"/>
      <c r="K140" s="112"/>
      <c r="L140" s="112"/>
      <c r="M140" s="112"/>
    </row>
    <row r="141" spans="1:13" s="113" customFormat="1" x14ac:dyDescent="0.25">
      <c r="A141" s="502"/>
      <c r="B141" s="502"/>
      <c r="C141" s="502"/>
      <c r="D141" s="502"/>
      <c r="E141" s="502"/>
      <c r="K141" s="112"/>
      <c r="L141" s="112"/>
      <c r="M141" s="112"/>
    </row>
    <row r="142" spans="1:13" s="113" customFormat="1" x14ac:dyDescent="0.25">
      <c r="A142" s="502"/>
      <c r="B142" s="502"/>
      <c r="C142" s="502"/>
      <c r="D142" s="502"/>
      <c r="E142" s="502"/>
      <c r="K142" s="112"/>
      <c r="L142" s="112"/>
      <c r="M142" s="112"/>
    </row>
    <row r="143" spans="1:13" s="113" customFormat="1" x14ac:dyDescent="0.25">
      <c r="A143" s="502"/>
      <c r="B143" s="502"/>
      <c r="C143" s="502"/>
      <c r="D143" s="502"/>
      <c r="E143" s="502"/>
      <c r="K143" s="112"/>
      <c r="L143" s="112"/>
      <c r="M143" s="112"/>
    </row>
    <row r="144" spans="1:13" s="113" customFormat="1" x14ac:dyDescent="0.25">
      <c r="A144" s="502"/>
      <c r="B144" s="502"/>
      <c r="C144" s="502"/>
      <c r="D144" s="502"/>
      <c r="E144" s="502"/>
      <c r="K144" s="112"/>
      <c r="L144" s="112"/>
      <c r="M144" s="112"/>
    </row>
    <row r="145" spans="1:13" s="113" customFormat="1" x14ac:dyDescent="0.25">
      <c r="A145" s="502"/>
      <c r="B145" s="502"/>
      <c r="C145" s="502"/>
      <c r="D145" s="502"/>
      <c r="E145" s="502"/>
      <c r="K145" s="112"/>
      <c r="L145" s="112"/>
      <c r="M145" s="112"/>
    </row>
    <row r="146" spans="1:13" s="113" customFormat="1" x14ac:dyDescent="0.25">
      <c r="A146" s="502"/>
      <c r="B146" s="502"/>
      <c r="C146" s="502"/>
      <c r="D146" s="502"/>
      <c r="E146" s="502"/>
      <c r="K146" s="112"/>
      <c r="L146" s="112"/>
      <c r="M146" s="112"/>
    </row>
    <row r="147" spans="1:13" s="113" customFormat="1" x14ac:dyDescent="0.25">
      <c r="A147" s="502"/>
      <c r="B147" s="502"/>
      <c r="C147" s="502"/>
      <c r="D147" s="502"/>
      <c r="E147" s="502"/>
      <c r="K147" s="112"/>
      <c r="L147" s="112"/>
      <c r="M147" s="112"/>
    </row>
    <row r="148" spans="1:13" s="113" customFormat="1" x14ac:dyDescent="0.25">
      <c r="A148" s="502"/>
      <c r="B148" s="502"/>
      <c r="C148" s="502"/>
      <c r="D148" s="502"/>
      <c r="E148" s="502"/>
      <c r="K148" s="112"/>
      <c r="L148" s="112"/>
      <c r="M148" s="112"/>
    </row>
    <row r="149" spans="1:13" s="113" customFormat="1" x14ac:dyDescent="0.25">
      <c r="A149" s="502"/>
      <c r="B149" s="502"/>
      <c r="C149" s="502"/>
      <c r="D149" s="502"/>
      <c r="E149" s="502"/>
      <c r="K149" s="112"/>
      <c r="L149" s="112"/>
      <c r="M149" s="112"/>
    </row>
    <row r="150" spans="1:13" s="113" customFormat="1" x14ac:dyDescent="0.25">
      <c r="A150" s="502"/>
      <c r="B150" s="502"/>
      <c r="C150" s="502"/>
      <c r="D150" s="502"/>
      <c r="E150" s="502"/>
      <c r="K150" s="112"/>
      <c r="L150" s="112"/>
      <c r="M150" s="112"/>
    </row>
    <row r="151" spans="1:13" s="113" customFormat="1" x14ac:dyDescent="0.25">
      <c r="A151" s="502"/>
      <c r="B151" s="502"/>
      <c r="C151" s="502"/>
      <c r="D151" s="502"/>
      <c r="E151" s="502"/>
      <c r="K151" s="112"/>
      <c r="L151" s="112"/>
      <c r="M151" s="112"/>
    </row>
    <row r="152" spans="1:13" s="113" customFormat="1" x14ac:dyDescent="0.25">
      <c r="A152" s="502"/>
      <c r="B152" s="502"/>
      <c r="C152" s="502"/>
      <c r="D152" s="502"/>
      <c r="E152" s="502"/>
      <c r="K152" s="112"/>
      <c r="L152" s="112"/>
      <c r="M152" s="112"/>
    </row>
    <row r="153" spans="1:13" s="113" customFormat="1" x14ac:dyDescent="0.25">
      <c r="A153" s="502"/>
      <c r="B153" s="502"/>
      <c r="C153" s="502"/>
      <c r="D153" s="502"/>
      <c r="E153" s="502"/>
      <c r="K153" s="112"/>
      <c r="L153" s="112"/>
      <c r="M153" s="112"/>
    </row>
    <row r="154" spans="1:13" s="113" customFormat="1" x14ac:dyDescent="0.25">
      <c r="A154" s="502"/>
      <c r="B154" s="502"/>
      <c r="C154" s="502"/>
      <c r="D154" s="502"/>
      <c r="E154" s="502"/>
      <c r="K154" s="112"/>
      <c r="L154" s="112"/>
      <c r="M154" s="112"/>
    </row>
    <row r="155" spans="1:13" s="113" customFormat="1" x14ac:dyDescent="0.25">
      <c r="A155" s="502"/>
      <c r="B155" s="502"/>
      <c r="C155" s="502"/>
      <c r="D155" s="502"/>
      <c r="E155" s="502"/>
      <c r="K155" s="112"/>
      <c r="L155" s="112"/>
      <c r="M155" s="112"/>
    </row>
    <row r="156" spans="1:13" s="113" customFormat="1" x14ac:dyDescent="0.25">
      <c r="A156" s="502"/>
      <c r="B156" s="502"/>
      <c r="C156" s="502"/>
      <c r="D156" s="502"/>
      <c r="E156" s="502"/>
      <c r="K156" s="112"/>
      <c r="L156" s="112"/>
      <c r="M156" s="112"/>
    </row>
    <row r="157" spans="1:13" s="113" customFormat="1" x14ac:dyDescent="0.25">
      <c r="A157" s="502"/>
      <c r="B157" s="502"/>
      <c r="C157" s="502"/>
      <c r="D157" s="502"/>
      <c r="E157" s="502"/>
      <c r="K157" s="112"/>
      <c r="L157" s="112"/>
      <c r="M157" s="112"/>
    </row>
    <row r="158" spans="1:13" s="113" customFormat="1" x14ac:dyDescent="0.25">
      <c r="A158" s="502"/>
      <c r="B158" s="502"/>
      <c r="C158" s="502"/>
      <c r="D158" s="502"/>
      <c r="E158" s="502"/>
      <c r="K158" s="112"/>
      <c r="L158" s="112"/>
      <c r="M158" s="112"/>
    </row>
    <row r="159" spans="1:13" s="113" customFormat="1" x14ac:dyDescent="0.25">
      <c r="A159" s="502"/>
      <c r="B159" s="502"/>
      <c r="C159" s="502"/>
      <c r="D159" s="502"/>
      <c r="E159" s="502"/>
      <c r="K159" s="112"/>
      <c r="L159" s="112"/>
      <c r="M159" s="112"/>
    </row>
    <row r="160" spans="1:13" s="113" customFormat="1" x14ac:dyDescent="0.25">
      <c r="A160" s="502"/>
      <c r="B160" s="502"/>
      <c r="C160" s="502"/>
      <c r="D160" s="502"/>
      <c r="E160" s="502"/>
      <c r="K160" s="112"/>
      <c r="L160" s="112"/>
      <c r="M160" s="112"/>
    </row>
    <row r="161" spans="1:13" s="113" customFormat="1" x14ac:dyDescent="0.25">
      <c r="A161" s="502"/>
      <c r="B161" s="502"/>
      <c r="C161" s="502"/>
      <c r="D161" s="502"/>
      <c r="E161" s="502"/>
      <c r="K161" s="112"/>
      <c r="L161" s="112"/>
      <c r="M161" s="112"/>
    </row>
    <row r="162" spans="1:13" s="113" customFormat="1" x14ac:dyDescent="0.25">
      <c r="A162" s="502"/>
      <c r="B162" s="502"/>
      <c r="C162" s="502"/>
      <c r="D162" s="502"/>
      <c r="E162" s="502"/>
      <c r="K162" s="112"/>
      <c r="L162" s="112"/>
      <c r="M162" s="112"/>
    </row>
    <row r="163" spans="1:13" s="113" customFormat="1" x14ac:dyDescent="0.25">
      <c r="A163" s="502"/>
      <c r="B163" s="502"/>
      <c r="C163" s="502"/>
      <c r="D163" s="502"/>
      <c r="E163" s="502"/>
      <c r="K163" s="112"/>
      <c r="L163" s="112"/>
      <c r="M163" s="112"/>
    </row>
    <row r="164" spans="1:13" s="113" customFormat="1" x14ac:dyDescent="0.25">
      <c r="A164" s="502"/>
      <c r="B164" s="502"/>
      <c r="C164" s="502"/>
      <c r="D164" s="502"/>
      <c r="E164" s="502"/>
      <c r="K164" s="112"/>
      <c r="L164" s="112"/>
      <c r="M164" s="112"/>
    </row>
    <row r="165" spans="1:13" s="113" customFormat="1" x14ac:dyDescent="0.25">
      <c r="A165" s="502"/>
      <c r="B165" s="502"/>
      <c r="C165" s="502"/>
      <c r="D165" s="502"/>
      <c r="E165" s="502"/>
      <c r="K165" s="112"/>
      <c r="L165" s="112"/>
      <c r="M165" s="112"/>
    </row>
    <row r="166" spans="1:13" s="113" customFormat="1" x14ac:dyDescent="0.25">
      <c r="A166" s="502"/>
      <c r="B166" s="502"/>
      <c r="C166" s="502"/>
      <c r="D166" s="502"/>
      <c r="E166" s="502"/>
      <c r="K166" s="112"/>
      <c r="L166" s="112"/>
      <c r="M166" s="112"/>
    </row>
    <row r="167" spans="1:13" s="113" customFormat="1" x14ac:dyDescent="0.25">
      <c r="A167" s="502"/>
      <c r="B167" s="502"/>
      <c r="C167" s="502"/>
      <c r="D167" s="502"/>
      <c r="E167" s="502"/>
      <c r="K167" s="112"/>
      <c r="L167" s="112"/>
      <c r="M167" s="112"/>
    </row>
    <row r="168" spans="1:13" s="113" customFormat="1" x14ac:dyDescent="0.25">
      <c r="A168" s="502"/>
      <c r="B168" s="502"/>
      <c r="C168" s="502"/>
      <c r="D168" s="502"/>
      <c r="E168" s="502"/>
      <c r="K168" s="112"/>
      <c r="L168" s="112"/>
      <c r="M168" s="112"/>
    </row>
    <row r="169" spans="1:13" s="113" customFormat="1" x14ac:dyDescent="0.25">
      <c r="A169" s="502"/>
      <c r="B169" s="502"/>
      <c r="C169" s="502"/>
      <c r="D169" s="502"/>
      <c r="E169" s="502"/>
      <c r="K169" s="112"/>
      <c r="L169" s="112"/>
      <c r="M169" s="112"/>
    </row>
    <row r="170" spans="1:13" s="113" customFormat="1" x14ac:dyDescent="0.25">
      <c r="A170" s="502"/>
      <c r="B170" s="502"/>
      <c r="C170" s="502"/>
      <c r="D170" s="502"/>
      <c r="E170" s="502"/>
      <c r="K170" s="112"/>
      <c r="L170" s="112"/>
      <c r="M170" s="112"/>
    </row>
    <row r="171" spans="1:13" s="113" customFormat="1" x14ac:dyDescent="0.25">
      <c r="A171" s="502"/>
      <c r="B171" s="502"/>
      <c r="C171" s="502"/>
      <c r="D171" s="502"/>
      <c r="E171" s="502"/>
      <c r="K171" s="112"/>
      <c r="L171" s="112"/>
      <c r="M171" s="112"/>
    </row>
    <row r="172" spans="1:13" s="113" customFormat="1" x14ac:dyDescent="0.25">
      <c r="A172" s="502"/>
      <c r="B172" s="502"/>
      <c r="C172" s="502"/>
      <c r="D172" s="502"/>
      <c r="E172" s="502"/>
      <c r="K172" s="112"/>
      <c r="L172" s="112"/>
      <c r="M172" s="112"/>
    </row>
    <row r="173" spans="1:13" s="113" customFormat="1" x14ac:dyDescent="0.25">
      <c r="A173" s="502"/>
      <c r="B173" s="502"/>
      <c r="C173" s="502"/>
      <c r="D173" s="502"/>
      <c r="E173" s="502"/>
      <c r="K173" s="112"/>
      <c r="L173" s="112"/>
      <c r="M173" s="112"/>
    </row>
    <row r="174" spans="1:13" s="113" customFormat="1" x14ac:dyDescent="0.25">
      <c r="A174" s="502"/>
      <c r="B174" s="502"/>
      <c r="C174" s="502"/>
      <c r="D174" s="502"/>
      <c r="E174" s="502"/>
      <c r="K174" s="112"/>
      <c r="L174" s="112"/>
      <c r="M174" s="112"/>
    </row>
    <row r="175" spans="1:13" s="113" customFormat="1" x14ac:dyDescent="0.25">
      <c r="A175" s="502"/>
      <c r="B175" s="502"/>
      <c r="C175" s="502"/>
      <c r="D175" s="502"/>
      <c r="E175" s="502"/>
      <c r="K175" s="112"/>
      <c r="L175" s="112"/>
      <c r="M175" s="112"/>
    </row>
    <row r="176" spans="1:13" s="113" customFormat="1" x14ac:dyDescent="0.25">
      <c r="A176" s="502"/>
      <c r="B176" s="502"/>
      <c r="C176" s="502"/>
      <c r="D176" s="502"/>
      <c r="E176" s="502"/>
      <c r="K176" s="112"/>
      <c r="L176" s="112"/>
      <c r="M176" s="112"/>
    </row>
    <row r="177" spans="1:13" s="113" customFormat="1" x14ac:dyDescent="0.25">
      <c r="A177" s="502"/>
      <c r="B177" s="502"/>
      <c r="C177" s="502"/>
      <c r="D177" s="502"/>
      <c r="E177" s="502"/>
      <c r="K177" s="112"/>
      <c r="L177" s="112"/>
      <c r="M177" s="112"/>
    </row>
    <row r="178" spans="1:13" s="113" customFormat="1" x14ac:dyDescent="0.25">
      <c r="A178" s="502"/>
      <c r="B178" s="502"/>
      <c r="C178" s="502"/>
      <c r="D178" s="502"/>
      <c r="E178" s="502"/>
      <c r="K178" s="112"/>
      <c r="L178" s="112"/>
      <c r="M178" s="112"/>
    </row>
    <row r="179" spans="1:13" s="113" customFormat="1" x14ac:dyDescent="0.25">
      <c r="A179" s="502"/>
      <c r="B179" s="502"/>
      <c r="C179" s="502"/>
      <c r="D179" s="502"/>
      <c r="E179" s="502"/>
      <c r="K179" s="112"/>
      <c r="L179" s="112"/>
      <c r="M179" s="112"/>
    </row>
    <row r="180" spans="1:13" s="113" customFormat="1" x14ac:dyDescent="0.25">
      <c r="A180" s="502"/>
      <c r="B180" s="502"/>
      <c r="C180" s="502"/>
      <c r="D180" s="502"/>
      <c r="E180" s="502"/>
      <c r="K180" s="112"/>
      <c r="L180" s="112"/>
      <c r="M180" s="112"/>
    </row>
    <row r="181" spans="1:13" s="113" customFormat="1" x14ac:dyDescent="0.25">
      <c r="A181" s="502"/>
      <c r="B181" s="502"/>
      <c r="C181" s="502"/>
      <c r="D181" s="502"/>
      <c r="E181" s="502"/>
      <c r="K181" s="112"/>
      <c r="L181" s="112"/>
      <c r="M181" s="112"/>
    </row>
    <row r="182" spans="1:13" s="113" customFormat="1" x14ac:dyDescent="0.25">
      <c r="A182" s="502"/>
      <c r="B182" s="502"/>
      <c r="C182" s="502"/>
      <c r="D182" s="502"/>
      <c r="E182" s="502"/>
      <c r="K182" s="112"/>
      <c r="L182" s="112"/>
      <c r="M182" s="112"/>
    </row>
    <row r="183" spans="1:13" s="113" customFormat="1" x14ac:dyDescent="0.25">
      <c r="A183" s="502"/>
      <c r="B183" s="502"/>
      <c r="C183" s="502"/>
      <c r="D183" s="502"/>
      <c r="E183" s="502"/>
      <c r="K183" s="112"/>
      <c r="L183" s="112"/>
      <c r="M183" s="112"/>
    </row>
    <row r="184" spans="1:13" s="113" customFormat="1" x14ac:dyDescent="0.25">
      <c r="A184" s="502"/>
      <c r="B184" s="502"/>
      <c r="C184" s="502"/>
      <c r="D184" s="502"/>
      <c r="E184" s="502"/>
      <c r="K184" s="112"/>
      <c r="L184" s="112"/>
      <c r="M184" s="112"/>
    </row>
    <row r="185" spans="1:13" s="113" customFormat="1" x14ac:dyDescent="0.25">
      <c r="A185" s="502"/>
      <c r="B185" s="502"/>
      <c r="C185" s="502"/>
      <c r="D185" s="502"/>
      <c r="E185" s="502"/>
      <c r="K185" s="112"/>
      <c r="L185" s="112"/>
      <c r="M185" s="112"/>
    </row>
    <row r="186" spans="1:13" s="113" customFormat="1" x14ac:dyDescent="0.25">
      <c r="A186" s="502"/>
      <c r="B186" s="502"/>
      <c r="C186" s="502"/>
      <c r="D186" s="502"/>
      <c r="E186" s="502"/>
      <c r="K186" s="112"/>
      <c r="L186" s="112"/>
      <c r="M186" s="112"/>
    </row>
    <row r="187" spans="1:13" s="113" customFormat="1" x14ac:dyDescent="0.25">
      <c r="A187" s="502"/>
      <c r="B187" s="502"/>
      <c r="C187" s="502"/>
      <c r="D187" s="502"/>
      <c r="E187" s="502"/>
      <c r="K187" s="112"/>
      <c r="L187" s="112"/>
      <c r="M187" s="112"/>
    </row>
    <row r="188" spans="1:13" s="113" customFormat="1" x14ac:dyDescent="0.25">
      <c r="A188" s="502"/>
      <c r="B188" s="502"/>
      <c r="C188" s="502"/>
      <c r="D188" s="502"/>
      <c r="E188" s="502"/>
      <c r="K188" s="112"/>
      <c r="L188" s="112"/>
      <c r="M188" s="112"/>
    </row>
    <row r="189" spans="1:13" s="113" customFormat="1" x14ac:dyDescent="0.25">
      <c r="A189" s="502"/>
      <c r="B189" s="502"/>
      <c r="C189" s="502"/>
      <c r="D189" s="502"/>
      <c r="E189" s="502"/>
      <c r="K189" s="112"/>
      <c r="L189" s="112"/>
      <c r="M189" s="112"/>
    </row>
    <row r="190" spans="1:13" s="113" customFormat="1" x14ac:dyDescent="0.25">
      <c r="A190" s="502"/>
      <c r="B190" s="502"/>
      <c r="C190" s="502"/>
      <c r="D190" s="502"/>
      <c r="E190" s="502"/>
      <c r="K190" s="112"/>
      <c r="L190" s="112"/>
      <c r="M190" s="112"/>
    </row>
    <row r="191" spans="1:13" s="113" customFormat="1" x14ac:dyDescent="0.25">
      <c r="A191" s="502"/>
      <c r="B191" s="502"/>
      <c r="C191" s="502"/>
      <c r="D191" s="502"/>
      <c r="E191" s="502"/>
    </row>
    <row r="192" spans="1:13" s="113" customFormat="1" x14ac:dyDescent="0.25">
      <c r="A192" s="502"/>
      <c r="B192" s="502"/>
      <c r="C192" s="502"/>
      <c r="D192" s="502"/>
      <c r="E192" s="502"/>
    </row>
    <row r="193" spans="1:5" s="113" customFormat="1" x14ac:dyDescent="0.25">
      <c r="A193" s="502"/>
      <c r="B193" s="502"/>
      <c r="C193" s="502"/>
      <c r="D193" s="502"/>
      <c r="E193" s="502"/>
    </row>
    <row r="194" spans="1:5" s="113" customFormat="1" x14ac:dyDescent="0.25">
      <c r="A194" s="502"/>
      <c r="B194" s="502"/>
      <c r="C194" s="502"/>
      <c r="D194" s="502"/>
      <c r="E194" s="502"/>
    </row>
    <row r="195" spans="1:5" s="113" customFormat="1" x14ac:dyDescent="0.25">
      <c r="A195" s="502"/>
      <c r="B195" s="502"/>
      <c r="C195" s="502"/>
      <c r="D195" s="502"/>
      <c r="E195" s="502"/>
    </row>
    <row r="196" spans="1:5" s="113" customFormat="1" x14ac:dyDescent="0.25">
      <c r="A196" s="502"/>
      <c r="B196" s="502"/>
      <c r="C196" s="502"/>
      <c r="D196" s="502"/>
      <c r="E196" s="502"/>
    </row>
    <row r="197" spans="1:5" s="113" customFormat="1" x14ac:dyDescent="0.25">
      <c r="A197" s="502"/>
      <c r="B197" s="502"/>
      <c r="C197" s="502"/>
      <c r="D197" s="502"/>
      <c r="E197" s="502"/>
    </row>
    <row r="198" spans="1:5" s="113" customFormat="1" x14ac:dyDescent="0.25">
      <c r="A198" s="502"/>
      <c r="B198" s="502"/>
      <c r="C198" s="502"/>
      <c r="D198" s="502"/>
      <c r="E198" s="502"/>
    </row>
    <row r="199" spans="1:5" s="113" customFormat="1" x14ac:dyDescent="0.25">
      <c r="A199" s="502"/>
      <c r="B199" s="502"/>
      <c r="C199" s="502"/>
      <c r="D199" s="502"/>
      <c r="E199" s="502"/>
    </row>
    <row r="200" spans="1:5" s="113" customFormat="1" x14ac:dyDescent="0.25">
      <c r="A200" s="502"/>
      <c r="B200" s="502"/>
      <c r="C200" s="502"/>
      <c r="D200" s="502"/>
      <c r="E200" s="502"/>
    </row>
    <row r="201" spans="1:5" s="113" customFormat="1" x14ac:dyDescent="0.25">
      <c r="A201" s="502"/>
      <c r="B201" s="502"/>
      <c r="C201" s="502"/>
      <c r="D201" s="502"/>
      <c r="E201" s="502"/>
    </row>
    <row r="202" spans="1:5" s="113" customFormat="1" x14ac:dyDescent="0.25">
      <c r="A202" s="502"/>
      <c r="B202" s="502"/>
      <c r="C202" s="502"/>
      <c r="D202" s="502"/>
      <c r="E202" s="502"/>
    </row>
    <row r="203" spans="1:5" s="113" customFormat="1" x14ac:dyDescent="0.25">
      <c r="A203" s="502"/>
      <c r="B203" s="502"/>
      <c r="C203" s="502"/>
      <c r="D203" s="502"/>
      <c r="E203" s="502"/>
    </row>
    <row r="204" spans="1:5" s="113" customFormat="1" x14ac:dyDescent="0.25">
      <c r="A204" s="502"/>
      <c r="B204" s="502"/>
      <c r="C204" s="502"/>
      <c r="D204" s="502"/>
      <c r="E204" s="502"/>
    </row>
    <row r="205" spans="1:5" s="113" customFormat="1" x14ac:dyDescent="0.25">
      <c r="A205" s="502"/>
      <c r="B205" s="502"/>
      <c r="C205" s="502"/>
      <c r="D205" s="502"/>
      <c r="E205" s="502"/>
    </row>
    <row r="206" spans="1:5" s="113" customFormat="1" x14ac:dyDescent="0.25">
      <c r="A206" s="502"/>
      <c r="B206" s="502"/>
      <c r="C206" s="502"/>
      <c r="D206" s="502"/>
      <c r="E206" s="502"/>
    </row>
    <row r="207" spans="1:5" s="113" customFormat="1" x14ac:dyDescent="0.25">
      <c r="A207" s="502"/>
      <c r="B207" s="502"/>
      <c r="C207" s="502"/>
      <c r="D207" s="502"/>
      <c r="E207" s="502"/>
    </row>
    <row r="208" spans="1:5" s="113" customFormat="1" x14ac:dyDescent="0.25">
      <c r="A208" s="502"/>
      <c r="B208" s="502"/>
      <c r="C208" s="502"/>
      <c r="D208" s="502"/>
      <c r="E208" s="502"/>
    </row>
    <row r="209" spans="1:5" s="113" customFormat="1" x14ac:dyDescent="0.25">
      <c r="A209" s="502"/>
      <c r="B209" s="502"/>
      <c r="C209" s="502"/>
      <c r="D209" s="502"/>
      <c r="E209" s="502"/>
    </row>
    <row r="210" spans="1:5" s="113" customFormat="1" x14ac:dyDescent="0.25">
      <c r="A210" s="502"/>
      <c r="B210" s="502"/>
      <c r="C210" s="502"/>
      <c r="D210" s="502"/>
      <c r="E210" s="502"/>
    </row>
    <row r="211" spans="1:5" s="113" customFormat="1" x14ac:dyDescent="0.25">
      <c r="A211" s="502"/>
      <c r="B211" s="502"/>
      <c r="C211" s="502"/>
      <c r="D211" s="502"/>
      <c r="E211" s="502"/>
    </row>
    <row r="212" spans="1:5" s="113" customFormat="1" x14ac:dyDescent="0.25">
      <c r="A212" s="502"/>
      <c r="B212" s="502"/>
      <c r="C212" s="502"/>
      <c r="D212" s="502"/>
      <c r="E212" s="502"/>
    </row>
    <row r="213" spans="1:5" s="113" customFormat="1" x14ac:dyDescent="0.25">
      <c r="A213" s="502"/>
      <c r="B213" s="502"/>
      <c r="C213" s="502"/>
      <c r="D213" s="502"/>
      <c r="E213" s="502"/>
    </row>
    <row r="214" spans="1:5" s="113" customFormat="1" x14ac:dyDescent="0.25">
      <c r="A214" s="502"/>
      <c r="B214" s="502"/>
      <c r="C214" s="502"/>
      <c r="D214" s="502"/>
      <c r="E214" s="502"/>
    </row>
    <row r="215" spans="1:5" s="113" customFormat="1" x14ac:dyDescent="0.25">
      <c r="A215" s="502"/>
      <c r="B215" s="502"/>
      <c r="C215" s="502"/>
      <c r="D215" s="502"/>
      <c r="E215" s="502"/>
    </row>
    <row r="216" spans="1:5" s="113" customFormat="1" x14ac:dyDescent="0.25">
      <c r="A216" s="502"/>
      <c r="B216" s="502"/>
      <c r="C216" s="502"/>
      <c r="D216" s="502"/>
      <c r="E216" s="502"/>
    </row>
    <row r="217" spans="1:5" s="113" customFormat="1" x14ac:dyDescent="0.25">
      <c r="A217" s="502"/>
      <c r="B217" s="502"/>
      <c r="C217" s="502"/>
      <c r="D217" s="502"/>
      <c r="E217" s="502"/>
    </row>
    <row r="218" spans="1:5" s="113" customFormat="1" x14ac:dyDescent="0.25">
      <c r="A218" s="502"/>
      <c r="B218" s="502"/>
      <c r="C218" s="502"/>
      <c r="D218" s="502"/>
      <c r="E218" s="502"/>
    </row>
    <row r="219" spans="1:5" s="113" customFormat="1" x14ac:dyDescent="0.25">
      <c r="A219" s="502"/>
      <c r="B219" s="502"/>
      <c r="C219" s="502"/>
      <c r="D219" s="502"/>
      <c r="E219" s="502"/>
    </row>
    <row r="220" spans="1:5" s="113" customFormat="1" x14ac:dyDescent="0.25">
      <c r="A220" s="502"/>
      <c r="B220" s="502"/>
      <c r="C220" s="502"/>
      <c r="D220" s="502"/>
      <c r="E220" s="502"/>
    </row>
    <row r="221" spans="1:5" s="113" customFormat="1" x14ac:dyDescent="0.25">
      <c r="A221" s="502"/>
      <c r="B221" s="502"/>
      <c r="C221" s="502"/>
      <c r="D221" s="502"/>
      <c r="E221" s="502"/>
    </row>
    <row r="222" spans="1:5" s="113" customFormat="1" x14ac:dyDescent="0.25">
      <c r="A222" s="502"/>
      <c r="B222" s="502"/>
      <c r="C222" s="502"/>
      <c r="D222" s="502"/>
      <c r="E222" s="502"/>
    </row>
    <row r="223" spans="1:5" s="113" customFormat="1" x14ac:dyDescent="0.25">
      <c r="A223" s="502"/>
      <c r="B223" s="502"/>
      <c r="C223" s="502"/>
      <c r="D223" s="502"/>
      <c r="E223" s="502"/>
    </row>
    <row r="224" spans="1:5" s="113" customFormat="1" x14ac:dyDescent="0.25">
      <c r="A224" s="502"/>
      <c r="B224" s="502"/>
      <c r="C224" s="502"/>
      <c r="D224" s="502"/>
      <c r="E224" s="502"/>
    </row>
    <row r="225" spans="1:5" s="113" customFormat="1" x14ac:dyDescent="0.25">
      <c r="A225" s="502"/>
      <c r="B225" s="502"/>
      <c r="C225" s="502"/>
      <c r="D225" s="502"/>
      <c r="E225" s="502"/>
    </row>
    <row r="226" spans="1:5" s="113" customFormat="1" x14ac:dyDescent="0.25">
      <c r="A226" s="502"/>
      <c r="B226" s="502"/>
      <c r="C226" s="502"/>
      <c r="D226" s="502"/>
      <c r="E226" s="502"/>
    </row>
    <row r="227" spans="1:5" s="113" customFormat="1" x14ac:dyDescent="0.25">
      <c r="A227" s="502"/>
      <c r="B227" s="502"/>
      <c r="C227" s="502"/>
      <c r="D227" s="502"/>
      <c r="E227" s="502"/>
    </row>
    <row r="228" spans="1:5" s="113" customFormat="1" x14ac:dyDescent="0.25">
      <c r="A228" s="502"/>
      <c r="B228" s="502"/>
      <c r="C228" s="502"/>
      <c r="D228" s="502"/>
      <c r="E228" s="502"/>
    </row>
    <row r="229" spans="1:5" s="113" customFormat="1" x14ac:dyDescent="0.25">
      <c r="A229" s="502"/>
      <c r="B229" s="502"/>
      <c r="C229" s="502"/>
      <c r="D229" s="502"/>
      <c r="E229" s="502"/>
    </row>
    <row r="230" spans="1:5" s="113" customFormat="1" x14ac:dyDescent="0.25">
      <c r="A230" s="502"/>
      <c r="B230" s="502"/>
      <c r="C230" s="502"/>
      <c r="D230" s="502"/>
      <c r="E230" s="502"/>
    </row>
    <row r="231" spans="1:5" s="113" customFormat="1" x14ac:dyDescent="0.25">
      <c r="A231" s="502"/>
      <c r="B231" s="502"/>
      <c r="C231" s="502"/>
      <c r="D231" s="502"/>
      <c r="E231" s="502"/>
    </row>
    <row r="232" spans="1:5" s="113" customFormat="1" x14ac:dyDescent="0.25">
      <c r="A232" s="502"/>
      <c r="B232" s="502"/>
      <c r="C232" s="502"/>
      <c r="D232" s="502"/>
      <c r="E232" s="502"/>
    </row>
    <row r="233" spans="1:5" s="113" customFormat="1" x14ac:dyDescent="0.25">
      <c r="A233" s="502"/>
      <c r="B233" s="502"/>
      <c r="C233" s="502"/>
      <c r="D233" s="502"/>
      <c r="E233" s="502"/>
    </row>
    <row r="234" spans="1:5" s="113" customFormat="1" x14ac:dyDescent="0.25">
      <c r="A234" s="502"/>
      <c r="B234" s="502"/>
      <c r="C234" s="502"/>
      <c r="D234" s="502"/>
      <c r="E234" s="502"/>
    </row>
    <row r="235" spans="1:5" s="113" customFormat="1" x14ac:dyDescent="0.25">
      <c r="A235" s="502"/>
      <c r="B235" s="502"/>
      <c r="C235" s="502"/>
      <c r="D235" s="502"/>
      <c r="E235" s="502"/>
    </row>
    <row r="236" spans="1:5" s="113" customFormat="1" x14ac:dyDescent="0.25">
      <c r="A236" s="502"/>
      <c r="B236" s="502"/>
      <c r="C236" s="502"/>
      <c r="D236" s="502"/>
      <c r="E236" s="502"/>
    </row>
    <row r="237" spans="1:5" s="113" customFormat="1" x14ac:dyDescent="0.25">
      <c r="A237" s="502"/>
      <c r="B237" s="502"/>
      <c r="C237" s="502"/>
      <c r="D237" s="502"/>
      <c r="E237" s="502"/>
    </row>
    <row r="238" spans="1:5" s="113" customFormat="1" x14ac:dyDescent="0.25">
      <c r="A238" s="502"/>
      <c r="B238" s="502"/>
      <c r="C238" s="502"/>
      <c r="D238" s="502"/>
      <c r="E238" s="502"/>
    </row>
    <row r="239" spans="1:5" s="113" customFormat="1" x14ac:dyDescent="0.25">
      <c r="A239" s="502"/>
      <c r="B239" s="502"/>
      <c r="C239" s="502"/>
      <c r="D239" s="502"/>
      <c r="E239" s="502"/>
    </row>
    <row r="240" spans="1:5" s="113" customFormat="1" x14ac:dyDescent="0.25">
      <c r="A240" s="502"/>
      <c r="B240" s="502"/>
      <c r="C240" s="502"/>
      <c r="D240" s="502"/>
      <c r="E240" s="502"/>
    </row>
    <row r="241" spans="1:5" s="113" customFormat="1" x14ac:dyDescent="0.25">
      <c r="A241" s="502"/>
      <c r="B241" s="502"/>
      <c r="C241" s="502"/>
      <c r="D241" s="502"/>
      <c r="E241" s="502"/>
    </row>
    <row r="242" spans="1:5" s="113" customFormat="1" x14ac:dyDescent="0.25">
      <c r="A242" s="502"/>
      <c r="B242" s="502"/>
      <c r="C242" s="502"/>
      <c r="D242" s="502"/>
      <c r="E242" s="502"/>
    </row>
    <row r="243" spans="1:5" s="113" customFormat="1" x14ac:dyDescent="0.25">
      <c r="A243" s="502"/>
      <c r="B243" s="502"/>
      <c r="C243" s="502"/>
      <c r="D243" s="502"/>
      <c r="E243" s="502"/>
    </row>
    <row r="244" spans="1:5" s="113" customFormat="1" x14ac:dyDescent="0.25">
      <c r="A244" s="502"/>
      <c r="B244" s="502"/>
      <c r="C244" s="502"/>
      <c r="D244" s="502"/>
      <c r="E244" s="502"/>
    </row>
    <row r="245" spans="1:5" s="113" customFormat="1" x14ac:dyDescent="0.25">
      <c r="A245" s="502"/>
      <c r="B245" s="502"/>
      <c r="C245" s="502"/>
      <c r="D245" s="502"/>
      <c r="E245" s="502"/>
    </row>
    <row r="246" spans="1:5" s="113" customFormat="1" x14ac:dyDescent="0.25">
      <c r="A246" s="502"/>
      <c r="B246" s="502"/>
      <c r="C246" s="502"/>
      <c r="D246" s="502"/>
      <c r="E246" s="502"/>
    </row>
    <row r="247" spans="1:5" s="113" customFormat="1" x14ac:dyDescent="0.25">
      <c r="A247" s="502"/>
      <c r="B247" s="502"/>
      <c r="C247" s="502"/>
      <c r="D247" s="502"/>
      <c r="E247" s="502"/>
    </row>
    <row r="248" spans="1:5" s="113" customFormat="1" x14ac:dyDescent="0.25">
      <c r="A248" s="502"/>
      <c r="B248" s="502"/>
      <c r="C248" s="502"/>
      <c r="D248" s="502"/>
      <c r="E248" s="502"/>
    </row>
    <row r="249" spans="1:5" s="113" customFormat="1" x14ac:dyDescent="0.25">
      <c r="A249" s="502"/>
      <c r="B249" s="502"/>
      <c r="C249" s="502"/>
      <c r="D249" s="502"/>
      <c r="E249" s="502"/>
    </row>
    <row r="250" spans="1:5" s="113" customFormat="1" x14ac:dyDescent="0.25">
      <c r="A250" s="502"/>
      <c r="B250" s="502"/>
      <c r="C250" s="502"/>
      <c r="D250" s="502"/>
      <c r="E250" s="502"/>
    </row>
    <row r="251" spans="1:5" s="113" customFormat="1" x14ac:dyDescent="0.25">
      <c r="A251" s="502"/>
      <c r="B251" s="502"/>
      <c r="C251" s="502"/>
      <c r="D251" s="502"/>
      <c r="E251" s="502"/>
    </row>
    <row r="252" spans="1:5" s="113" customFormat="1" x14ac:dyDescent="0.25">
      <c r="A252" s="502"/>
      <c r="B252" s="502"/>
      <c r="C252" s="502"/>
      <c r="D252" s="502"/>
      <c r="E252" s="502"/>
    </row>
    <row r="253" spans="1:5" s="113" customFormat="1" x14ac:dyDescent="0.25">
      <c r="A253" s="502"/>
      <c r="B253" s="502"/>
      <c r="C253" s="502"/>
      <c r="D253" s="502"/>
      <c r="E253" s="502"/>
    </row>
    <row r="254" spans="1:5" s="113" customFormat="1" x14ac:dyDescent="0.25">
      <c r="A254" s="502"/>
      <c r="B254" s="502"/>
      <c r="C254" s="502"/>
      <c r="D254" s="502"/>
      <c r="E254" s="502"/>
    </row>
    <row r="255" spans="1:5" s="113" customFormat="1" x14ac:dyDescent="0.25">
      <c r="A255" s="502"/>
      <c r="B255" s="502"/>
      <c r="C255" s="502"/>
      <c r="D255" s="502"/>
      <c r="E255" s="502"/>
    </row>
    <row r="256" spans="1:5" s="113" customFormat="1" x14ac:dyDescent="0.25">
      <c r="A256" s="502"/>
      <c r="B256" s="502"/>
      <c r="C256" s="502"/>
      <c r="D256" s="502"/>
      <c r="E256" s="502"/>
    </row>
    <row r="257" spans="1:5" s="113" customFormat="1" x14ac:dyDescent="0.25">
      <c r="A257" s="502"/>
      <c r="B257" s="502"/>
      <c r="C257" s="502"/>
      <c r="D257" s="502"/>
      <c r="E257" s="502"/>
    </row>
    <row r="258" spans="1:5" s="113" customFormat="1" x14ac:dyDescent="0.25">
      <c r="A258" s="502"/>
      <c r="B258" s="502"/>
      <c r="C258" s="502"/>
      <c r="D258" s="502"/>
      <c r="E258" s="502"/>
    </row>
    <row r="259" spans="1:5" s="113" customFormat="1" x14ac:dyDescent="0.25">
      <c r="A259" s="502"/>
      <c r="B259" s="502"/>
      <c r="C259" s="502"/>
      <c r="D259" s="502"/>
      <c r="E259" s="502"/>
    </row>
    <row r="260" spans="1:5" s="113" customFormat="1" x14ac:dyDescent="0.25">
      <c r="A260" s="502"/>
      <c r="B260" s="502"/>
      <c r="C260" s="502"/>
      <c r="D260" s="502"/>
      <c r="E260" s="502"/>
    </row>
    <row r="261" spans="1:5" s="113" customFormat="1" x14ac:dyDescent="0.25">
      <c r="A261" s="502"/>
      <c r="B261" s="502"/>
      <c r="C261" s="502"/>
      <c r="D261" s="502"/>
      <c r="E261" s="502"/>
    </row>
    <row r="262" spans="1:5" s="113" customFormat="1" x14ac:dyDescent="0.25">
      <c r="A262" s="502"/>
      <c r="B262" s="502"/>
      <c r="C262" s="502"/>
      <c r="D262" s="502"/>
      <c r="E262" s="502"/>
    </row>
    <row r="263" spans="1:5" s="113" customFormat="1" x14ac:dyDescent="0.25">
      <c r="A263" s="502"/>
      <c r="B263" s="502"/>
      <c r="C263" s="502"/>
      <c r="D263" s="502"/>
      <c r="E263" s="502"/>
    </row>
    <row r="264" spans="1:5" s="113" customFormat="1" x14ac:dyDescent="0.25">
      <c r="A264" s="502"/>
      <c r="B264" s="502"/>
      <c r="C264" s="502"/>
      <c r="D264" s="502"/>
      <c r="E264" s="502"/>
    </row>
    <row r="265" spans="1:5" s="113" customFormat="1" x14ac:dyDescent="0.25">
      <c r="A265" s="502"/>
      <c r="B265" s="502"/>
      <c r="C265" s="502"/>
      <c r="D265" s="502"/>
      <c r="E265" s="502"/>
    </row>
    <row r="266" spans="1:5" s="113" customFormat="1" x14ac:dyDescent="0.25">
      <c r="A266" s="502"/>
      <c r="B266" s="502"/>
      <c r="C266" s="502"/>
      <c r="D266" s="502"/>
      <c r="E266" s="502"/>
    </row>
    <row r="267" spans="1:5" s="113" customFormat="1" x14ac:dyDescent="0.25">
      <c r="A267" s="502"/>
      <c r="B267" s="502"/>
      <c r="C267" s="502"/>
      <c r="D267" s="502"/>
      <c r="E267" s="502"/>
    </row>
    <row r="268" spans="1:5" s="113" customFormat="1" x14ac:dyDescent="0.25">
      <c r="A268" s="502"/>
      <c r="B268" s="502"/>
      <c r="C268" s="502"/>
      <c r="D268" s="502"/>
      <c r="E268" s="502"/>
    </row>
    <row r="269" spans="1:5" s="113" customFormat="1" x14ac:dyDescent="0.25">
      <c r="A269" s="502"/>
      <c r="B269" s="502"/>
      <c r="C269" s="502"/>
      <c r="D269" s="502"/>
      <c r="E269" s="502"/>
    </row>
    <row r="270" spans="1:5" s="113" customFormat="1" x14ac:dyDescent="0.25">
      <c r="A270" s="502"/>
      <c r="B270" s="502"/>
      <c r="C270" s="502"/>
      <c r="D270" s="502"/>
      <c r="E270" s="502"/>
    </row>
    <row r="271" spans="1:5" s="113" customFormat="1" x14ac:dyDescent="0.25">
      <c r="A271" s="502"/>
      <c r="B271" s="502"/>
      <c r="C271" s="502"/>
      <c r="D271" s="502"/>
      <c r="E271" s="502"/>
    </row>
    <row r="272" spans="1:5" s="113" customFormat="1" x14ac:dyDescent="0.25">
      <c r="A272" s="502"/>
      <c r="B272" s="502"/>
      <c r="C272" s="502"/>
      <c r="D272" s="502"/>
      <c r="E272" s="502"/>
    </row>
    <row r="273" spans="1:5" s="113" customFormat="1" x14ac:dyDescent="0.25">
      <c r="A273" s="502"/>
      <c r="B273" s="502"/>
      <c r="C273" s="502"/>
      <c r="D273" s="502"/>
      <c r="E273" s="502"/>
    </row>
    <row r="274" spans="1:5" s="113" customFormat="1" x14ac:dyDescent="0.25">
      <c r="A274" s="502"/>
      <c r="B274" s="502"/>
      <c r="C274" s="502"/>
      <c r="D274" s="502"/>
      <c r="E274" s="502"/>
    </row>
    <row r="275" spans="1:5" s="113" customFormat="1" x14ac:dyDescent="0.25">
      <c r="A275" s="502"/>
      <c r="B275" s="502"/>
      <c r="C275" s="502"/>
      <c r="D275" s="502"/>
      <c r="E275" s="502"/>
    </row>
    <row r="276" spans="1:5" s="113" customFormat="1" x14ac:dyDescent="0.25">
      <c r="A276" s="502"/>
      <c r="B276" s="502"/>
      <c r="C276" s="502"/>
      <c r="D276" s="502"/>
      <c r="E276" s="502"/>
    </row>
    <row r="277" spans="1:5" s="113" customFormat="1" x14ac:dyDescent="0.25"/>
    <row r="278" spans="1:5" s="113" customFormat="1" x14ac:dyDescent="0.25"/>
    <row r="279" spans="1:5" s="113" customFormat="1" x14ac:dyDescent="0.25"/>
    <row r="280" spans="1:5" s="113" customFormat="1" x14ac:dyDescent="0.25"/>
    <row r="281" spans="1:5" s="113" customFormat="1" x14ac:dyDescent="0.25"/>
    <row r="282" spans="1:5" s="113" customFormat="1" x14ac:dyDescent="0.25"/>
    <row r="283" spans="1:5" s="113" customFormat="1" x14ac:dyDescent="0.25"/>
    <row r="284" spans="1:5" s="113" customFormat="1" x14ac:dyDescent="0.25"/>
    <row r="285" spans="1:5" s="113" customFormat="1" x14ac:dyDescent="0.25"/>
    <row r="286" spans="1:5" s="113" customFormat="1" x14ac:dyDescent="0.25"/>
    <row r="287" spans="1:5" s="113" customFormat="1" x14ac:dyDescent="0.25"/>
    <row r="288" spans="1:5" s="113" customFormat="1" x14ac:dyDescent="0.25"/>
    <row r="289" s="113" customFormat="1" x14ac:dyDescent="0.25"/>
    <row r="290" s="113" customFormat="1" x14ac:dyDescent="0.25"/>
    <row r="291" s="113" customFormat="1" x14ac:dyDescent="0.25"/>
    <row r="292" s="113" customFormat="1" x14ac:dyDescent="0.25"/>
    <row r="293" s="113" customFormat="1" x14ac:dyDescent="0.25"/>
    <row r="294" s="113" customFormat="1" x14ac:dyDescent="0.25"/>
    <row r="295" s="113" customFormat="1" x14ac:dyDescent="0.25"/>
    <row r="296" s="113" customFormat="1" x14ac:dyDescent="0.25"/>
    <row r="297" s="113" customFormat="1" x14ac:dyDescent="0.25"/>
    <row r="298" s="113" customFormat="1" x14ac:dyDescent="0.25"/>
    <row r="299" s="113" customFormat="1" x14ac:dyDescent="0.25"/>
    <row r="300" s="113" customFormat="1" x14ac:dyDescent="0.25"/>
    <row r="301" s="113" customFormat="1" x14ac:dyDescent="0.25"/>
    <row r="302" s="113" customFormat="1" x14ac:dyDescent="0.25"/>
    <row r="303" s="113" customFormat="1" x14ac:dyDescent="0.25"/>
    <row r="304" s="113" customFormat="1" x14ac:dyDescent="0.25"/>
    <row r="305" s="113" customFormat="1" x14ac:dyDescent="0.25"/>
    <row r="306" s="113" customFormat="1" x14ac:dyDescent="0.25"/>
    <row r="307" s="113" customFormat="1" x14ac:dyDescent="0.25"/>
    <row r="308" s="113" customFormat="1" x14ac:dyDescent="0.25"/>
    <row r="309" s="113" customFormat="1" x14ac:dyDescent="0.25"/>
    <row r="310" s="113" customFormat="1" x14ac:dyDescent="0.25"/>
    <row r="311" s="113" customFormat="1" x14ac:dyDescent="0.25"/>
    <row r="312" s="113" customFormat="1" x14ac:dyDescent="0.25"/>
    <row r="313" s="113" customFormat="1" x14ac:dyDescent="0.25"/>
    <row r="314" s="113" customFormat="1" x14ac:dyDescent="0.25"/>
    <row r="315" s="113" customFormat="1" x14ac:dyDescent="0.25"/>
    <row r="316" s="113" customFormat="1" x14ac:dyDescent="0.25"/>
    <row r="317" s="113" customFormat="1" x14ac:dyDescent="0.25"/>
    <row r="318" s="113" customFormat="1" x14ac:dyDescent="0.25"/>
    <row r="319" s="113" customFormat="1" x14ac:dyDescent="0.25"/>
    <row r="320" s="113" customFormat="1" x14ac:dyDescent="0.25"/>
    <row r="321" s="113" customFormat="1" x14ac:dyDescent="0.25"/>
    <row r="322" s="113" customFormat="1" x14ac:dyDescent="0.25"/>
    <row r="323" s="113" customFormat="1" x14ac:dyDescent="0.25"/>
    <row r="324" s="113" customFormat="1" x14ac:dyDescent="0.25"/>
    <row r="325" s="113" customFormat="1" x14ac:dyDescent="0.25"/>
    <row r="326" s="113" customFormat="1" x14ac:dyDescent="0.25"/>
    <row r="327" s="113" customFormat="1" x14ac:dyDescent="0.25"/>
    <row r="328" s="113" customFormat="1" x14ac:dyDescent="0.25"/>
    <row r="329" s="113" customFormat="1" x14ac:dyDescent="0.25"/>
    <row r="330" s="113" customFormat="1" x14ac:dyDescent="0.25"/>
    <row r="331" s="113" customFormat="1" x14ac:dyDescent="0.25"/>
    <row r="332" s="113" customFormat="1" x14ac:dyDescent="0.25"/>
    <row r="333" s="113" customFormat="1" x14ac:dyDescent="0.25"/>
    <row r="334" s="113" customFormat="1" x14ac:dyDescent="0.25"/>
    <row r="335" s="113" customFormat="1" x14ac:dyDescent="0.25"/>
    <row r="336" s="113" customFormat="1" x14ac:dyDescent="0.25"/>
    <row r="337" s="113" customFormat="1" x14ac:dyDescent="0.25"/>
    <row r="338" s="113" customFormat="1" x14ac:dyDescent="0.25"/>
    <row r="339" s="113" customFormat="1" x14ac:dyDescent="0.25"/>
    <row r="340" s="113" customFormat="1" x14ac:dyDescent="0.25"/>
    <row r="341" s="113" customFormat="1" x14ac:dyDescent="0.25"/>
    <row r="342" s="113" customFormat="1" x14ac:dyDescent="0.25"/>
    <row r="343" s="113" customFormat="1" x14ac:dyDescent="0.25"/>
    <row r="344" s="113" customFormat="1" x14ac:dyDescent="0.25"/>
    <row r="345" s="113" customFormat="1" x14ac:dyDescent="0.25"/>
    <row r="346" s="113" customFormat="1" x14ac:dyDescent="0.25"/>
    <row r="347" s="113" customFormat="1" x14ac:dyDescent="0.25"/>
  </sheetData>
  <mergeCells count="359">
    <mergeCell ref="R75:S75"/>
    <mergeCell ref="A70:P70"/>
    <mergeCell ref="A10:C10"/>
    <mergeCell ref="D10:J10"/>
    <mergeCell ref="L10:M10"/>
    <mergeCell ref="N10:Q10"/>
    <mergeCell ref="A12:C12"/>
    <mergeCell ref="D12:Q12"/>
    <mergeCell ref="A4:Q4"/>
    <mergeCell ref="A6:C6"/>
    <mergeCell ref="O6:Q6"/>
    <mergeCell ref="A8:C8"/>
    <mergeCell ref="D8:J8"/>
    <mergeCell ref="L8:N8"/>
    <mergeCell ref="O8:Q8"/>
    <mergeCell ref="A20:C20"/>
    <mergeCell ref="A22:C22"/>
    <mergeCell ref="D22:K22"/>
    <mergeCell ref="P22:Q22"/>
    <mergeCell ref="A24:C24"/>
    <mergeCell ref="D24:Q24"/>
    <mergeCell ref="A14:C14"/>
    <mergeCell ref="D14:Q14"/>
    <mergeCell ref="A16:C18"/>
    <mergeCell ref="D16:G17"/>
    <mergeCell ref="H16:I17"/>
    <mergeCell ref="J16:N16"/>
    <mergeCell ref="O16:Q16"/>
    <mergeCell ref="D18:G18"/>
    <mergeCell ref="H18:I18"/>
    <mergeCell ref="A33:C33"/>
    <mergeCell ref="D33:G33"/>
    <mergeCell ref="A35:C37"/>
    <mergeCell ref="D35:F37"/>
    <mergeCell ref="G35:G37"/>
    <mergeCell ref="H35:J35"/>
    <mergeCell ref="A26:C26"/>
    <mergeCell ref="D26:Q26"/>
    <mergeCell ref="A28:C28"/>
    <mergeCell ref="D28:G28"/>
    <mergeCell ref="O28:P28"/>
    <mergeCell ref="A30:C30"/>
    <mergeCell ref="D30:G30"/>
    <mergeCell ref="I30:M30"/>
    <mergeCell ref="N30:P30"/>
    <mergeCell ref="A38:C38"/>
    <mergeCell ref="D38:F38"/>
    <mergeCell ref="A39:C39"/>
    <mergeCell ref="D39:F39"/>
    <mergeCell ref="L35:N35"/>
    <mergeCell ref="O35:O37"/>
    <mergeCell ref="P35:P37"/>
    <mergeCell ref="H36:H37"/>
    <mergeCell ref="I36:I37"/>
    <mergeCell ref="J36:J37"/>
    <mergeCell ref="L36:L37"/>
    <mergeCell ref="M36:M37"/>
    <mergeCell ref="N36:N37"/>
    <mergeCell ref="A77:E77"/>
    <mergeCell ref="F77:H77"/>
    <mergeCell ref="I77:J77"/>
    <mergeCell ref="A78:E78"/>
    <mergeCell ref="F78:H78"/>
    <mergeCell ref="I78:J78"/>
    <mergeCell ref="A72:C72"/>
    <mergeCell ref="K77:L77"/>
    <mergeCell ref="K78:L78"/>
    <mergeCell ref="A75:E76"/>
    <mergeCell ref="F75:H76"/>
    <mergeCell ref="I75:L75"/>
    <mergeCell ref="I76:J76"/>
    <mergeCell ref="K76:L76"/>
    <mergeCell ref="A73:P73"/>
    <mergeCell ref="P75:P76"/>
    <mergeCell ref="A81:E81"/>
    <mergeCell ref="F81:H81"/>
    <mergeCell ref="I81:J81"/>
    <mergeCell ref="K81:M81"/>
    <mergeCell ref="A82:E82"/>
    <mergeCell ref="F82:H82"/>
    <mergeCell ref="I82:J82"/>
    <mergeCell ref="K82:M82"/>
    <mergeCell ref="A79:E79"/>
    <mergeCell ref="F79:H79"/>
    <mergeCell ref="I79:J79"/>
    <mergeCell ref="A80:E80"/>
    <mergeCell ref="F80:H80"/>
    <mergeCell ref="I80:J80"/>
    <mergeCell ref="K79:L79"/>
    <mergeCell ref="K80:L80"/>
    <mergeCell ref="A85:E85"/>
    <mergeCell ref="F85:H85"/>
    <mergeCell ref="I85:J85"/>
    <mergeCell ref="K85:M85"/>
    <mergeCell ref="A86:E86"/>
    <mergeCell ref="F86:H86"/>
    <mergeCell ref="I86:J86"/>
    <mergeCell ref="K86:M86"/>
    <mergeCell ref="A83:E83"/>
    <mergeCell ref="F83:H83"/>
    <mergeCell ref="I83:J83"/>
    <mergeCell ref="K83:M83"/>
    <mergeCell ref="A84:E84"/>
    <mergeCell ref="F84:H84"/>
    <mergeCell ref="I84:J84"/>
    <mergeCell ref="K84:M84"/>
    <mergeCell ref="A89:E89"/>
    <mergeCell ref="F89:H89"/>
    <mergeCell ref="I89:J89"/>
    <mergeCell ref="K89:M89"/>
    <mergeCell ref="A90:E90"/>
    <mergeCell ref="F90:H90"/>
    <mergeCell ref="I90:J90"/>
    <mergeCell ref="K90:M90"/>
    <mergeCell ref="A87:E87"/>
    <mergeCell ref="F87:H87"/>
    <mergeCell ref="I87:J87"/>
    <mergeCell ref="K87:M87"/>
    <mergeCell ref="A88:E88"/>
    <mergeCell ref="F88:H88"/>
    <mergeCell ref="I88:J88"/>
    <mergeCell ref="K88:M88"/>
    <mergeCell ref="A93:E93"/>
    <mergeCell ref="F93:H93"/>
    <mergeCell ref="I93:J93"/>
    <mergeCell ref="K93:M93"/>
    <mergeCell ref="A94:E94"/>
    <mergeCell ref="F94:H94"/>
    <mergeCell ref="I94:J94"/>
    <mergeCell ref="K94:M94"/>
    <mergeCell ref="A91:E91"/>
    <mergeCell ref="F91:H91"/>
    <mergeCell ref="I91:J91"/>
    <mergeCell ref="K91:M91"/>
    <mergeCell ref="A92:E92"/>
    <mergeCell ref="F92:H92"/>
    <mergeCell ref="I92:J92"/>
    <mergeCell ref="K92:M92"/>
    <mergeCell ref="A97:E97"/>
    <mergeCell ref="F97:H97"/>
    <mergeCell ref="I97:J97"/>
    <mergeCell ref="K97:M97"/>
    <mergeCell ref="A98:E98"/>
    <mergeCell ref="F98:H98"/>
    <mergeCell ref="I98:J98"/>
    <mergeCell ref="K98:M98"/>
    <mergeCell ref="A95:E95"/>
    <mergeCell ref="F95:H95"/>
    <mergeCell ref="I95:J95"/>
    <mergeCell ref="K95:M95"/>
    <mergeCell ref="A96:E96"/>
    <mergeCell ref="F96:H96"/>
    <mergeCell ref="I96:J96"/>
    <mergeCell ref="K96:M96"/>
    <mergeCell ref="K101:M101"/>
    <mergeCell ref="A102:E102"/>
    <mergeCell ref="F102:H102"/>
    <mergeCell ref="I102:J102"/>
    <mergeCell ref="K102:M102"/>
    <mergeCell ref="A99:E99"/>
    <mergeCell ref="F99:H99"/>
    <mergeCell ref="I99:J99"/>
    <mergeCell ref="K99:M99"/>
    <mergeCell ref="A100:E100"/>
    <mergeCell ref="F100:H100"/>
    <mergeCell ref="I100:J100"/>
    <mergeCell ref="K100:M100"/>
    <mergeCell ref="A103:E103"/>
    <mergeCell ref="A104:E104"/>
    <mergeCell ref="A105:E105"/>
    <mergeCell ref="A106:E106"/>
    <mergeCell ref="A107:E107"/>
    <mergeCell ref="A108:E108"/>
    <mergeCell ref="A101:E101"/>
    <mergeCell ref="F101:H101"/>
    <mergeCell ref="I101:J101"/>
    <mergeCell ref="A115:E115"/>
    <mergeCell ref="A116:E116"/>
    <mergeCell ref="A117:E117"/>
    <mergeCell ref="A118:E118"/>
    <mergeCell ref="A119:E119"/>
    <mergeCell ref="A120:E120"/>
    <mergeCell ref="A109:E109"/>
    <mergeCell ref="A110:E110"/>
    <mergeCell ref="A111:E111"/>
    <mergeCell ref="A112:E112"/>
    <mergeCell ref="A113:E113"/>
    <mergeCell ref="A114:E114"/>
    <mergeCell ref="A127:E127"/>
    <mergeCell ref="A128:E128"/>
    <mergeCell ref="A129:E129"/>
    <mergeCell ref="A130:E130"/>
    <mergeCell ref="A131:E131"/>
    <mergeCell ref="A132:E132"/>
    <mergeCell ref="A121:E121"/>
    <mergeCell ref="A122:E122"/>
    <mergeCell ref="A123:E123"/>
    <mergeCell ref="A124:E124"/>
    <mergeCell ref="A125:E125"/>
    <mergeCell ref="A126:E126"/>
    <mergeCell ref="A139:E139"/>
    <mergeCell ref="A140:E140"/>
    <mergeCell ref="A141:E141"/>
    <mergeCell ref="A142:E142"/>
    <mergeCell ref="A143:E143"/>
    <mergeCell ref="A144:E144"/>
    <mergeCell ref="A133:E133"/>
    <mergeCell ref="A134:E134"/>
    <mergeCell ref="A135:E135"/>
    <mergeCell ref="A136:E136"/>
    <mergeCell ref="A137:E137"/>
    <mergeCell ref="A138:E138"/>
    <mergeCell ref="A151:E151"/>
    <mergeCell ref="A152:E152"/>
    <mergeCell ref="A153:E153"/>
    <mergeCell ref="A154:E154"/>
    <mergeCell ref="A155:E155"/>
    <mergeCell ref="A156:E156"/>
    <mergeCell ref="A145:E145"/>
    <mergeCell ref="A146:E146"/>
    <mergeCell ref="A147:E147"/>
    <mergeCell ref="A148:E148"/>
    <mergeCell ref="A149:E149"/>
    <mergeCell ref="A150:E150"/>
    <mergeCell ref="A163:E163"/>
    <mergeCell ref="A164:E164"/>
    <mergeCell ref="A165:E165"/>
    <mergeCell ref="A166:E166"/>
    <mergeCell ref="A167:E167"/>
    <mergeCell ref="A168:E168"/>
    <mergeCell ref="A157:E157"/>
    <mergeCell ref="A158:E158"/>
    <mergeCell ref="A159:E159"/>
    <mergeCell ref="A160:E160"/>
    <mergeCell ref="A161:E161"/>
    <mergeCell ref="A162:E162"/>
    <mergeCell ref="A175:E175"/>
    <mergeCell ref="A176:E176"/>
    <mergeCell ref="A177:E177"/>
    <mergeCell ref="A178:E178"/>
    <mergeCell ref="A179:E179"/>
    <mergeCell ref="A180:E180"/>
    <mergeCell ref="A169:E169"/>
    <mergeCell ref="A170:E170"/>
    <mergeCell ref="A171:E171"/>
    <mergeCell ref="A172:E172"/>
    <mergeCell ref="A173:E173"/>
    <mergeCell ref="A174:E174"/>
    <mergeCell ref="A187:E187"/>
    <mergeCell ref="A188:E188"/>
    <mergeCell ref="A189:E189"/>
    <mergeCell ref="A190:E190"/>
    <mergeCell ref="A191:E191"/>
    <mergeCell ref="A192:E192"/>
    <mergeCell ref="A181:E181"/>
    <mergeCell ref="A182:E182"/>
    <mergeCell ref="A183:E183"/>
    <mergeCell ref="A184:E184"/>
    <mergeCell ref="A185:E185"/>
    <mergeCell ref="A186:E186"/>
    <mergeCell ref="A199:E199"/>
    <mergeCell ref="A200:E200"/>
    <mergeCell ref="A201:E201"/>
    <mergeCell ref="A202:E202"/>
    <mergeCell ref="A203:E203"/>
    <mergeCell ref="A204:E204"/>
    <mergeCell ref="A193:E193"/>
    <mergeCell ref="A194:E194"/>
    <mergeCell ref="A195:E195"/>
    <mergeCell ref="A196:E196"/>
    <mergeCell ref="A197:E197"/>
    <mergeCell ref="A198:E198"/>
    <mergeCell ref="A211:E211"/>
    <mergeCell ref="A212:E212"/>
    <mergeCell ref="A213:E213"/>
    <mergeCell ref="A214:E214"/>
    <mergeCell ref="A215:E215"/>
    <mergeCell ref="A216:E216"/>
    <mergeCell ref="A205:E205"/>
    <mergeCell ref="A206:E206"/>
    <mergeCell ref="A207:E207"/>
    <mergeCell ref="A208:E208"/>
    <mergeCell ref="A209:E209"/>
    <mergeCell ref="A210:E210"/>
    <mergeCell ref="A223:E223"/>
    <mergeCell ref="A224:E224"/>
    <mergeCell ref="A225:E225"/>
    <mergeCell ref="A226:E226"/>
    <mergeCell ref="A227:E227"/>
    <mergeCell ref="A228:E228"/>
    <mergeCell ref="A217:E217"/>
    <mergeCell ref="A218:E218"/>
    <mergeCell ref="A219:E219"/>
    <mergeCell ref="A220:E220"/>
    <mergeCell ref="A221:E221"/>
    <mergeCell ref="A222:E222"/>
    <mergeCell ref="A235:E235"/>
    <mergeCell ref="A236:E236"/>
    <mergeCell ref="A237:E237"/>
    <mergeCell ref="A238:E238"/>
    <mergeCell ref="A239:E239"/>
    <mergeCell ref="A240:E240"/>
    <mergeCell ref="A229:E229"/>
    <mergeCell ref="A230:E230"/>
    <mergeCell ref="A231:E231"/>
    <mergeCell ref="A232:E232"/>
    <mergeCell ref="A233:E233"/>
    <mergeCell ref="A234:E234"/>
    <mergeCell ref="A247:E247"/>
    <mergeCell ref="A248:E248"/>
    <mergeCell ref="A249:E249"/>
    <mergeCell ref="A250:E250"/>
    <mergeCell ref="A251:E251"/>
    <mergeCell ref="A252:E252"/>
    <mergeCell ref="A241:E241"/>
    <mergeCell ref="A242:E242"/>
    <mergeCell ref="A243:E243"/>
    <mergeCell ref="A244:E244"/>
    <mergeCell ref="A245:E245"/>
    <mergeCell ref="A246:E246"/>
    <mergeCell ref="A259:E259"/>
    <mergeCell ref="A260:E260"/>
    <mergeCell ref="A261:E261"/>
    <mergeCell ref="A262:E262"/>
    <mergeCell ref="A263:E263"/>
    <mergeCell ref="A264:E264"/>
    <mergeCell ref="A253:E253"/>
    <mergeCell ref="A254:E254"/>
    <mergeCell ref="A255:E255"/>
    <mergeCell ref="A256:E256"/>
    <mergeCell ref="A257:E257"/>
    <mergeCell ref="A258:E258"/>
    <mergeCell ref="A271:E271"/>
    <mergeCell ref="A272:E272"/>
    <mergeCell ref="A273:E273"/>
    <mergeCell ref="A274:E274"/>
    <mergeCell ref="A275:E275"/>
    <mergeCell ref="A276:E276"/>
    <mergeCell ref="A265:E265"/>
    <mergeCell ref="A266:E266"/>
    <mergeCell ref="A267:E267"/>
    <mergeCell ref="A268:E268"/>
    <mergeCell ref="A269:E269"/>
    <mergeCell ref="A270:E270"/>
    <mergeCell ref="E42:F42"/>
    <mergeCell ref="E43:F43"/>
    <mergeCell ref="E44:F44"/>
    <mergeCell ref="B42:D42"/>
    <mergeCell ref="B43:D43"/>
    <mergeCell ref="B44:D44"/>
    <mergeCell ref="B41:O41"/>
    <mergeCell ref="B47:O47"/>
    <mergeCell ref="M75:M76"/>
    <mergeCell ref="N75:N76"/>
    <mergeCell ref="O75:O76"/>
    <mergeCell ref="A55:P55"/>
    <mergeCell ref="A69:C69"/>
    <mergeCell ref="F57:L57"/>
    <mergeCell ref="B48:O48"/>
  </mergeCells>
  <pageMargins left="1.105" right="0.53" top="0.75" bottom="0.75" header="0.3" footer="0.3"/>
  <pageSetup paperSize="9" scale="6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H1" workbookViewId="0">
      <selection activeCell="H21" sqref="H21"/>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workbookViewId="0">
      <selection activeCell="C34" sqref="C34"/>
    </sheetView>
  </sheetViews>
  <sheetFormatPr baseColWidth="10" defaultRowHeight="12.75" x14ac:dyDescent="0.25"/>
  <cols>
    <col min="1" max="2" width="9.7109375" style="4" customWidth="1"/>
    <col min="3" max="3" width="12.28515625" style="4" customWidth="1"/>
    <col min="4" max="7" width="10.42578125" style="4" customWidth="1"/>
    <col min="8" max="9" width="11.42578125" style="4"/>
    <col min="10" max="11" width="13.42578125" style="4" bestFit="1" customWidth="1"/>
    <col min="12" max="12" width="14.42578125" style="4" bestFit="1" customWidth="1"/>
    <col min="13" max="13" width="13.42578125" style="4" bestFit="1" customWidth="1"/>
    <col min="14" max="14" width="11.5703125" style="4" bestFit="1" customWidth="1"/>
    <col min="15" max="16" width="13.42578125" style="4" bestFit="1" customWidth="1"/>
    <col min="17" max="17" width="11.5703125" style="4" bestFit="1" customWidth="1"/>
    <col min="18" max="19" width="0" style="4" hidden="1" customWidth="1"/>
    <col min="20" max="16384" width="11.42578125" style="4"/>
  </cols>
  <sheetData>
    <row r="1" spans="1:17" x14ac:dyDescent="0.25">
      <c r="A1" s="1"/>
      <c r="B1" s="2"/>
      <c r="C1" s="2"/>
      <c r="D1" s="2"/>
      <c r="E1" s="2"/>
      <c r="F1" s="2"/>
      <c r="G1" s="2"/>
      <c r="H1" s="2"/>
      <c r="I1" s="2"/>
      <c r="J1" s="2"/>
      <c r="K1" s="2"/>
      <c r="L1" s="2"/>
      <c r="M1" s="2"/>
      <c r="N1" s="2"/>
      <c r="O1" s="2"/>
      <c r="P1" s="2"/>
      <c r="Q1" s="3"/>
    </row>
    <row r="2" spans="1:17" x14ac:dyDescent="0.25">
      <c r="A2" s="5"/>
      <c r="B2" s="6"/>
      <c r="C2" s="6"/>
      <c r="D2" s="6"/>
      <c r="E2" s="6"/>
      <c r="F2" s="6"/>
      <c r="G2" s="6"/>
      <c r="H2" s="6"/>
      <c r="I2" s="6"/>
      <c r="J2" s="6"/>
      <c r="K2" s="6"/>
      <c r="L2" s="6"/>
      <c r="M2" s="6"/>
      <c r="N2" s="6"/>
      <c r="O2" s="6"/>
      <c r="P2" s="6"/>
      <c r="Q2" s="7"/>
    </row>
    <row r="3" spans="1:17" ht="15" customHeight="1" x14ac:dyDescent="0.25">
      <c r="A3" s="5"/>
      <c r="B3" s="6"/>
      <c r="C3" s="6"/>
      <c r="D3" s="6"/>
      <c r="E3" s="6"/>
      <c r="F3" s="6"/>
      <c r="G3" s="6"/>
      <c r="H3" s="6"/>
      <c r="I3" s="6"/>
      <c r="J3" s="6"/>
      <c r="K3" s="6"/>
      <c r="L3" s="6"/>
      <c r="M3" s="6"/>
      <c r="N3" s="6"/>
      <c r="O3" s="6"/>
      <c r="P3" s="6"/>
      <c r="Q3" s="7"/>
    </row>
    <row r="4" spans="1:17" ht="27.75" customHeight="1" x14ac:dyDescent="0.25">
      <c r="A4" s="431" t="s">
        <v>0</v>
      </c>
      <c r="B4" s="304"/>
      <c r="C4" s="304"/>
      <c r="D4" s="304"/>
      <c r="E4" s="304"/>
      <c r="F4" s="304"/>
      <c r="G4" s="304"/>
      <c r="H4" s="304"/>
      <c r="I4" s="304"/>
      <c r="J4" s="304"/>
      <c r="K4" s="304"/>
      <c r="L4" s="304"/>
      <c r="M4" s="304"/>
      <c r="N4" s="304"/>
      <c r="O4" s="304"/>
      <c r="P4" s="304"/>
      <c r="Q4" s="305"/>
    </row>
    <row r="5" spans="1:17" x14ac:dyDescent="0.25">
      <c r="A5" s="2"/>
      <c r="B5" s="2"/>
      <c r="C5" s="2"/>
      <c r="D5" s="6"/>
      <c r="E5" s="6"/>
      <c r="F5" s="6"/>
      <c r="G5" s="6"/>
      <c r="H5" s="6"/>
      <c r="I5" s="6"/>
      <c r="J5" s="6"/>
      <c r="K5" s="6"/>
      <c r="L5" s="6"/>
      <c r="M5" s="6"/>
      <c r="N5" s="6"/>
      <c r="O5" s="6"/>
      <c r="P5" s="6"/>
    </row>
    <row r="6" spans="1:17" x14ac:dyDescent="0.25">
      <c r="A6" s="298" t="s">
        <v>1</v>
      </c>
      <c r="B6" s="298"/>
      <c r="C6" s="299"/>
      <c r="D6" s="8" t="s">
        <v>2</v>
      </c>
      <c r="E6" s="9"/>
      <c r="F6" s="9"/>
      <c r="G6" s="9"/>
      <c r="H6" s="9"/>
      <c r="I6" s="9"/>
      <c r="J6" s="9"/>
      <c r="K6" s="207"/>
      <c r="L6" s="11"/>
      <c r="M6" s="11"/>
      <c r="N6" s="11"/>
      <c r="O6" s="307"/>
      <c r="P6" s="307"/>
      <c r="Q6" s="308"/>
    </row>
    <row r="7" spans="1:17" x14ac:dyDescent="0.25">
      <c r="A7" s="6"/>
      <c r="B7" s="6"/>
      <c r="C7" s="6"/>
      <c r="D7" s="12"/>
      <c r="E7" s="13"/>
      <c r="F7" s="13"/>
      <c r="G7" s="13"/>
      <c r="H7" s="13"/>
      <c r="I7" s="13"/>
      <c r="J7" s="13"/>
      <c r="K7" s="13"/>
      <c r="L7" s="13"/>
      <c r="M7" s="13"/>
      <c r="N7" s="13"/>
      <c r="O7" s="6"/>
      <c r="P7" s="6"/>
    </row>
    <row r="8" spans="1:17" ht="24.75" customHeight="1" x14ac:dyDescent="0.25">
      <c r="A8" s="291" t="s">
        <v>3</v>
      </c>
      <c r="B8" s="291"/>
      <c r="C8" s="292"/>
      <c r="D8" s="300" t="s">
        <v>77</v>
      </c>
      <c r="E8" s="301"/>
      <c r="F8" s="301"/>
      <c r="G8" s="301"/>
      <c r="H8" s="301"/>
      <c r="I8" s="301"/>
      <c r="J8" s="302"/>
      <c r="K8" s="14"/>
      <c r="L8" s="309" t="s">
        <v>5</v>
      </c>
      <c r="M8" s="309"/>
      <c r="N8" s="309"/>
      <c r="O8" s="295" t="s">
        <v>187</v>
      </c>
      <c r="P8" s="296"/>
      <c r="Q8" s="297"/>
    </row>
    <row r="9" spans="1:17" x14ac:dyDescent="0.25">
      <c r="A9" s="6"/>
      <c r="B9" s="6"/>
      <c r="C9" s="16"/>
      <c r="D9" s="16"/>
      <c r="E9" s="6"/>
      <c r="F9" s="6"/>
      <c r="G9" s="6"/>
      <c r="H9" s="6"/>
      <c r="I9" s="6"/>
      <c r="J9" s="6"/>
      <c r="K9" s="6"/>
      <c r="L9" s="6"/>
      <c r="M9" s="6"/>
      <c r="N9" s="6"/>
      <c r="O9" s="6"/>
      <c r="P9" s="6"/>
    </row>
    <row r="10" spans="1:17" x14ac:dyDescent="0.25">
      <c r="A10" s="298" t="s">
        <v>6</v>
      </c>
      <c r="B10" s="298"/>
      <c r="C10" s="298"/>
      <c r="D10" s="310" t="s">
        <v>7</v>
      </c>
      <c r="E10" s="311"/>
      <c r="F10" s="311"/>
      <c r="G10" s="311"/>
      <c r="H10" s="311"/>
      <c r="I10" s="311"/>
      <c r="J10" s="312"/>
      <c r="K10" s="16"/>
      <c r="L10" s="313" t="s">
        <v>8</v>
      </c>
      <c r="M10" s="314"/>
      <c r="N10" s="310" t="s">
        <v>9</v>
      </c>
      <c r="O10" s="311"/>
      <c r="P10" s="311"/>
      <c r="Q10" s="312"/>
    </row>
    <row r="11" spans="1:17" x14ac:dyDescent="0.25">
      <c r="A11" s="18"/>
      <c r="B11" s="18"/>
      <c r="C11" s="18"/>
      <c r="D11" s="16"/>
      <c r="E11" s="16"/>
      <c r="F11" s="16"/>
      <c r="G11" s="16"/>
      <c r="H11" s="16"/>
      <c r="I11" s="16"/>
      <c r="J11" s="16"/>
      <c r="K11" s="16"/>
      <c r="L11" s="6"/>
      <c r="M11" s="19"/>
      <c r="N11" s="19"/>
      <c r="O11" s="19"/>
      <c r="P11" s="20"/>
    </row>
    <row r="12" spans="1:17" ht="33.75" customHeight="1" x14ac:dyDescent="0.25">
      <c r="A12" s="291" t="s">
        <v>10</v>
      </c>
      <c r="B12" s="291"/>
      <c r="C12" s="315"/>
      <c r="D12" s="316" t="s">
        <v>76</v>
      </c>
      <c r="E12" s="317"/>
      <c r="F12" s="317"/>
      <c r="G12" s="317"/>
      <c r="H12" s="317"/>
      <c r="I12" s="317"/>
      <c r="J12" s="317"/>
      <c r="K12" s="317"/>
      <c r="L12" s="317"/>
      <c r="M12" s="317"/>
      <c r="N12" s="317"/>
      <c r="O12" s="317"/>
      <c r="P12" s="317"/>
      <c r="Q12" s="318"/>
    </row>
    <row r="13" spans="1:17" x14ac:dyDescent="0.25">
      <c r="A13" s="18"/>
      <c r="B13" s="18"/>
      <c r="C13" s="18"/>
      <c r="D13" s="12"/>
      <c r="E13" s="12"/>
      <c r="F13" s="12"/>
      <c r="G13" s="12"/>
      <c r="H13" s="12"/>
      <c r="I13" s="12"/>
      <c r="J13" s="12"/>
      <c r="K13" s="12"/>
      <c r="L13" s="12"/>
      <c r="M13" s="12"/>
      <c r="N13" s="12"/>
      <c r="O13" s="12"/>
      <c r="P13" s="12"/>
      <c r="Q13" s="12"/>
    </row>
    <row r="14" spans="1:17" ht="54" customHeight="1" x14ac:dyDescent="0.25">
      <c r="A14" s="298" t="s">
        <v>12</v>
      </c>
      <c r="B14" s="319"/>
      <c r="C14" s="319"/>
      <c r="D14" s="432" t="s">
        <v>275</v>
      </c>
      <c r="E14" s="293"/>
      <c r="F14" s="293"/>
      <c r="G14" s="293"/>
      <c r="H14" s="293"/>
      <c r="I14" s="293"/>
      <c r="J14" s="293"/>
      <c r="K14" s="293"/>
      <c r="L14" s="293"/>
      <c r="M14" s="293"/>
      <c r="N14" s="293"/>
      <c r="O14" s="293"/>
      <c r="P14" s="293"/>
      <c r="Q14" s="294"/>
    </row>
    <row r="15" spans="1:17" x14ac:dyDescent="0.25">
      <c r="A15" s="18"/>
      <c r="B15" s="18"/>
      <c r="C15" s="18"/>
      <c r="D15" s="12"/>
      <c r="E15" s="12"/>
      <c r="F15" s="12"/>
      <c r="G15" s="12"/>
      <c r="H15" s="12"/>
      <c r="I15" s="12"/>
      <c r="J15" s="12"/>
      <c r="K15" s="12"/>
      <c r="L15" s="12"/>
      <c r="M15" s="12"/>
      <c r="N15" s="12"/>
      <c r="O15" s="12"/>
      <c r="P15" s="12"/>
      <c r="Q15" s="12"/>
    </row>
    <row r="16" spans="1:17" x14ac:dyDescent="0.25">
      <c r="A16" s="278" t="s">
        <v>14</v>
      </c>
      <c r="B16" s="279"/>
      <c r="C16" s="279"/>
      <c r="D16" s="284" t="s">
        <v>15</v>
      </c>
      <c r="E16" s="284"/>
      <c r="F16" s="284"/>
      <c r="G16" s="284"/>
      <c r="H16" s="284" t="s">
        <v>16</v>
      </c>
      <c r="I16" s="284"/>
      <c r="J16" s="285" t="s">
        <v>17</v>
      </c>
      <c r="K16" s="285"/>
      <c r="L16" s="285"/>
      <c r="M16" s="285"/>
      <c r="N16" s="285"/>
      <c r="O16" s="286" t="s">
        <v>18</v>
      </c>
      <c r="P16" s="287"/>
      <c r="Q16" s="288"/>
    </row>
    <row r="17" spans="1:17" ht="36" x14ac:dyDescent="0.25">
      <c r="A17" s="280"/>
      <c r="B17" s="281"/>
      <c r="C17" s="281"/>
      <c r="D17" s="284"/>
      <c r="E17" s="284"/>
      <c r="F17" s="284"/>
      <c r="G17" s="284"/>
      <c r="H17" s="284"/>
      <c r="I17" s="284"/>
      <c r="J17" s="136" t="s">
        <v>19</v>
      </c>
      <c r="K17" s="137" t="s">
        <v>20</v>
      </c>
      <c r="L17" s="137" t="s">
        <v>21</v>
      </c>
      <c r="M17" s="138" t="s">
        <v>22</v>
      </c>
      <c r="N17" s="138" t="s">
        <v>23</v>
      </c>
      <c r="O17" s="137" t="s">
        <v>21</v>
      </c>
      <c r="P17" s="138" t="s">
        <v>24</v>
      </c>
      <c r="Q17" s="138" t="s">
        <v>23</v>
      </c>
    </row>
    <row r="18" spans="1:17" ht="24.75" customHeight="1" x14ac:dyDescent="0.25">
      <c r="A18" s="282"/>
      <c r="B18" s="283"/>
      <c r="C18" s="283"/>
      <c r="D18" s="433">
        <v>22698280.960000001</v>
      </c>
      <c r="E18" s="433"/>
      <c r="F18" s="433"/>
      <c r="G18" s="433"/>
      <c r="H18" s="433">
        <f>115219114.29-52135377.44</f>
        <v>63083736.850000009</v>
      </c>
      <c r="I18" s="433"/>
      <c r="J18" s="237">
        <v>13449571.609999999</v>
      </c>
      <c r="K18" s="237">
        <v>11311262.800000001</v>
      </c>
      <c r="L18" s="237">
        <v>11311262.800000001</v>
      </c>
      <c r="M18" s="238">
        <v>20719146.18</v>
      </c>
      <c r="N18" s="239">
        <f>M18/L18</f>
        <v>1.8317270623400244</v>
      </c>
      <c r="O18" s="238">
        <f>98959454.52-38795093.99</f>
        <v>60164360.529999994</v>
      </c>
      <c r="P18" s="240">
        <f>89787888.36-18168225.7</f>
        <v>71619662.659999996</v>
      </c>
      <c r="Q18" s="241">
        <f>P18/O18</f>
        <v>1.1904001310591177</v>
      </c>
    </row>
    <row r="19" spans="1:17" x14ac:dyDescent="0.25">
      <c r="A19" s="18"/>
      <c r="B19" s="18"/>
      <c r="C19" s="18"/>
      <c r="D19" s="16"/>
      <c r="E19" s="16"/>
      <c r="F19" s="16"/>
      <c r="G19" s="16"/>
      <c r="H19" s="16"/>
      <c r="I19" s="16"/>
      <c r="J19" s="271"/>
      <c r="K19" s="16"/>
      <c r="L19" s="16"/>
      <c r="M19" s="16"/>
      <c r="N19" s="16"/>
      <c r="O19" s="16"/>
      <c r="P19" s="16"/>
      <c r="Q19" s="16"/>
    </row>
    <row r="20" spans="1:17" x14ac:dyDescent="0.25">
      <c r="A20" s="298" t="s">
        <v>111</v>
      </c>
      <c r="B20" s="298"/>
      <c r="C20" s="298"/>
      <c r="D20" s="21"/>
      <c r="E20" s="6"/>
      <c r="F20" s="6"/>
      <c r="G20" s="6"/>
      <c r="H20" s="6"/>
      <c r="I20" s="6"/>
      <c r="J20" s="6"/>
      <c r="K20" s="6"/>
      <c r="L20" s="6"/>
      <c r="M20" s="6"/>
      <c r="N20" s="6"/>
      <c r="O20" s="6"/>
      <c r="P20" s="6"/>
    </row>
    <row r="21" spans="1:17" x14ac:dyDescent="0.25">
      <c r="A21" s="6"/>
      <c r="B21" s="6"/>
      <c r="C21" s="19"/>
      <c r="D21" s="19"/>
      <c r="E21" s="22"/>
      <c r="F21" s="22"/>
      <c r="G21" s="22"/>
      <c r="H21" s="22"/>
      <c r="I21" s="22"/>
      <c r="J21" s="22"/>
      <c r="K21" s="22"/>
      <c r="L21" s="22"/>
      <c r="M21" s="22"/>
      <c r="N21" s="22"/>
      <c r="O21" s="22"/>
      <c r="P21" s="22"/>
    </row>
    <row r="22" spans="1:17" ht="27.75" customHeight="1" x14ac:dyDescent="0.25">
      <c r="A22" s="291" t="s">
        <v>26</v>
      </c>
      <c r="B22" s="291"/>
      <c r="C22" s="292"/>
      <c r="D22" s="300" t="s">
        <v>78</v>
      </c>
      <c r="E22" s="301"/>
      <c r="F22" s="301"/>
      <c r="G22" s="301"/>
      <c r="H22" s="301"/>
      <c r="I22" s="301"/>
      <c r="J22" s="301"/>
      <c r="K22" s="301"/>
      <c r="L22" s="23"/>
      <c r="M22" s="23"/>
      <c r="N22" s="23"/>
      <c r="O22" s="24" t="s">
        <v>28</v>
      </c>
      <c r="P22" s="295" t="s">
        <v>213</v>
      </c>
      <c r="Q22" s="297"/>
    </row>
    <row r="23" spans="1:17" x14ac:dyDescent="0.25">
      <c r="A23" s="6"/>
      <c r="B23" s="6"/>
      <c r="C23" s="25"/>
      <c r="D23" s="25"/>
      <c r="E23" s="22"/>
      <c r="F23" s="22"/>
      <c r="G23" s="22"/>
      <c r="H23" s="22"/>
      <c r="I23" s="22"/>
      <c r="J23" s="22"/>
      <c r="K23" s="22"/>
      <c r="L23" s="22"/>
      <c r="M23" s="22"/>
      <c r="N23" s="22"/>
      <c r="O23" s="22"/>
      <c r="P23" s="22"/>
    </row>
    <row r="24" spans="1:17" ht="15.75" customHeight="1" x14ac:dyDescent="0.25">
      <c r="A24" s="298" t="s">
        <v>29</v>
      </c>
      <c r="B24" s="298"/>
      <c r="C24" s="299"/>
      <c r="D24" s="300" t="s">
        <v>79</v>
      </c>
      <c r="E24" s="301"/>
      <c r="F24" s="301"/>
      <c r="G24" s="301"/>
      <c r="H24" s="301"/>
      <c r="I24" s="301"/>
      <c r="J24" s="301"/>
      <c r="K24" s="301"/>
      <c r="L24" s="301"/>
      <c r="M24" s="301"/>
      <c r="N24" s="301"/>
      <c r="O24" s="301"/>
      <c r="P24" s="301"/>
      <c r="Q24" s="302"/>
    </row>
    <row r="25" spans="1:17" x14ac:dyDescent="0.25">
      <c r="A25" s="6"/>
      <c r="B25" s="6"/>
      <c r="C25" s="25"/>
      <c r="D25" s="25"/>
      <c r="E25" s="22"/>
      <c r="F25" s="22"/>
      <c r="G25" s="22"/>
      <c r="H25" s="22"/>
      <c r="I25" s="22"/>
      <c r="J25" s="22"/>
      <c r="K25" s="22"/>
      <c r="L25" s="22"/>
      <c r="M25" s="22"/>
      <c r="N25" s="22"/>
      <c r="O25" s="22"/>
      <c r="P25" s="22"/>
    </row>
    <row r="26" spans="1:17" ht="24.75" customHeight="1" x14ac:dyDescent="0.25">
      <c r="A26" s="298" t="s">
        <v>31</v>
      </c>
      <c r="B26" s="298"/>
      <c r="C26" s="299"/>
      <c r="D26" s="300" t="s">
        <v>80</v>
      </c>
      <c r="E26" s="301"/>
      <c r="F26" s="301"/>
      <c r="G26" s="301"/>
      <c r="H26" s="301"/>
      <c r="I26" s="301"/>
      <c r="J26" s="301"/>
      <c r="K26" s="301"/>
      <c r="L26" s="301"/>
      <c r="M26" s="301"/>
      <c r="N26" s="301"/>
      <c r="O26" s="301"/>
      <c r="P26" s="301"/>
      <c r="Q26" s="302"/>
    </row>
    <row r="27" spans="1:17" x14ac:dyDescent="0.25">
      <c r="A27" s="6"/>
      <c r="B27" s="6"/>
      <c r="C27" s="25"/>
      <c r="D27" s="26"/>
      <c r="E27" s="22"/>
      <c r="F27" s="22"/>
      <c r="G27" s="22"/>
      <c r="H27" s="22"/>
      <c r="I27" s="22"/>
      <c r="J27" s="22"/>
      <c r="K27" s="22"/>
      <c r="L27" s="22"/>
      <c r="M27" s="22"/>
      <c r="N27" s="22"/>
      <c r="O27" s="22"/>
      <c r="P27" s="22"/>
    </row>
    <row r="28" spans="1:17" x14ac:dyDescent="0.25">
      <c r="A28" s="291" t="s">
        <v>33</v>
      </c>
      <c r="B28" s="291"/>
      <c r="C28" s="292"/>
      <c r="D28" s="300" t="s">
        <v>81</v>
      </c>
      <c r="E28" s="301"/>
      <c r="F28" s="301"/>
      <c r="G28" s="302"/>
      <c r="H28" s="6"/>
      <c r="I28" s="27" t="s">
        <v>35</v>
      </c>
      <c r="J28" s="27"/>
      <c r="K28" s="27"/>
      <c r="L28" s="27"/>
      <c r="M28" s="27"/>
      <c r="N28" s="27"/>
      <c r="O28" s="327" t="s">
        <v>194</v>
      </c>
      <c r="P28" s="328"/>
    </row>
    <row r="29" spans="1:17" x14ac:dyDescent="0.25">
      <c r="A29" s="6"/>
      <c r="B29" s="6"/>
      <c r="C29" s="18"/>
      <c r="D29" s="28"/>
      <c r="E29" s="6"/>
      <c r="F29" s="6"/>
      <c r="G29" s="6"/>
      <c r="H29" s="6"/>
      <c r="I29" s="6"/>
      <c r="J29" s="6"/>
      <c r="K29" s="6"/>
      <c r="L29" s="6"/>
      <c r="M29" s="6"/>
      <c r="N29" s="6"/>
      <c r="O29" s="6"/>
      <c r="P29" s="6"/>
    </row>
    <row r="30" spans="1:17" x14ac:dyDescent="0.25">
      <c r="A30" s="291" t="s">
        <v>37</v>
      </c>
      <c r="B30" s="291"/>
      <c r="C30" s="292"/>
      <c r="D30" s="293" t="s">
        <v>38</v>
      </c>
      <c r="E30" s="293"/>
      <c r="F30" s="293"/>
      <c r="G30" s="294"/>
      <c r="H30" s="6"/>
      <c r="I30" s="291" t="s">
        <v>39</v>
      </c>
      <c r="J30" s="291"/>
      <c r="K30" s="291"/>
      <c r="L30" s="291"/>
      <c r="M30" s="291"/>
      <c r="N30" s="295" t="s">
        <v>82</v>
      </c>
      <c r="O30" s="296"/>
      <c r="P30" s="297"/>
    </row>
    <row r="31" spans="1:17" x14ac:dyDescent="0.25">
      <c r="A31" s="29"/>
      <c r="B31" s="29"/>
      <c r="C31" s="29"/>
      <c r="D31" s="30"/>
      <c r="E31" s="29"/>
      <c r="F31" s="29"/>
      <c r="G31" s="29"/>
      <c r="H31" s="6"/>
      <c r="I31" s="29"/>
      <c r="J31" s="29"/>
      <c r="K31" s="29"/>
      <c r="L31" s="29"/>
      <c r="M31" s="29"/>
      <c r="N31" s="14"/>
      <c r="O31" s="14"/>
      <c r="P31" s="14"/>
    </row>
    <row r="32" spans="1:17" ht="15" x14ac:dyDescent="0.25">
      <c r="A32" s="6"/>
      <c r="B32" s="6"/>
      <c r="C32" s="31"/>
      <c r="D32" s="31"/>
      <c r="E32" s="6"/>
      <c r="F32" s="6"/>
      <c r="G32" s="6"/>
      <c r="H32" s="6"/>
      <c r="I32" s="6"/>
      <c r="J32" s="6"/>
      <c r="K32" s="6"/>
      <c r="L32" s="6"/>
      <c r="M32" s="6"/>
      <c r="N32" s="6"/>
      <c r="O32" s="6"/>
      <c r="P32" s="6"/>
    </row>
    <row r="33" spans="1:16" x14ac:dyDescent="0.25">
      <c r="A33" s="298" t="s">
        <v>41</v>
      </c>
      <c r="B33" s="298"/>
      <c r="C33" s="298"/>
      <c r="D33" s="335" t="s">
        <v>42</v>
      </c>
      <c r="E33" s="335"/>
      <c r="F33" s="335"/>
      <c r="G33" s="335"/>
      <c r="H33" s="102" t="s">
        <v>286</v>
      </c>
      <c r="I33" s="6"/>
      <c r="J33" s="6"/>
      <c r="K33" s="6"/>
      <c r="L33" s="6"/>
      <c r="M33" s="6"/>
      <c r="N33" s="6"/>
      <c r="O33" s="6"/>
      <c r="P33" s="6"/>
    </row>
    <row r="34" spans="1:16" x14ac:dyDescent="0.25">
      <c r="A34" s="33"/>
      <c r="B34" s="33"/>
      <c r="C34" s="33"/>
      <c r="D34" s="20"/>
      <c r="E34" s="20"/>
      <c r="F34" s="20"/>
      <c r="G34" s="20"/>
      <c r="H34" s="6"/>
      <c r="I34" s="6"/>
      <c r="J34" s="6"/>
      <c r="K34" s="6"/>
      <c r="L34" s="6"/>
      <c r="M34" s="6"/>
      <c r="N34" s="6"/>
      <c r="O34" s="6"/>
      <c r="P34" s="6"/>
    </row>
    <row r="35" spans="1:16" x14ac:dyDescent="0.25">
      <c r="A35" s="336" t="s">
        <v>43</v>
      </c>
      <c r="B35" s="337"/>
      <c r="C35" s="338"/>
      <c r="D35" s="345" t="s">
        <v>44</v>
      </c>
      <c r="E35" s="346"/>
      <c r="F35" s="347"/>
      <c r="G35" s="325" t="s">
        <v>45</v>
      </c>
      <c r="H35" s="331" t="s">
        <v>17</v>
      </c>
      <c r="I35" s="332"/>
      <c r="J35" s="333"/>
      <c r="K35" s="34"/>
      <c r="L35" s="331" t="s">
        <v>46</v>
      </c>
      <c r="M35" s="332"/>
      <c r="N35" s="333"/>
      <c r="O35" s="367" t="s">
        <v>47</v>
      </c>
      <c r="P35" s="322" t="s">
        <v>48</v>
      </c>
    </row>
    <row r="36" spans="1:16" x14ac:dyDescent="0.25">
      <c r="A36" s="339"/>
      <c r="B36" s="340"/>
      <c r="C36" s="341"/>
      <c r="D36" s="348"/>
      <c r="E36" s="349"/>
      <c r="F36" s="350"/>
      <c r="G36" s="354"/>
      <c r="H36" s="325" t="s">
        <v>19</v>
      </c>
      <c r="I36" s="322" t="s">
        <v>49</v>
      </c>
      <c r="J36" s="322" t="s">
        <v>50</v>
      </c>
      <c r="K36" s="35"/>
      <c r="L36" s="329" t="s">
        <v>19</v>
      </c>
      <c r="M36" s="322" t="s">
        <v>49</v>
      </c>
      <c r="N36" s="329" t="s">
        <v>50</v>
      </c>
      <c r="O36" s="368"/>
      <c r="P36" s="323"/>
    </row>
    <row r="37" spans="1:16" ht="16.5" customHeight="1" x14ac:dyDescent="0.25">
      <c r="A37" s="342"/>
      <c r="B37" s="343"/>
      <c r="C37" s="344"/>
      <c r="D37" s="351"/>
      <c r="E37" s="352"/>
      <c r="F37" s="353"/>
      <c r="G37" s="326"/>
      <c r="H37" s="326"/>
      <c r="I37" s="324"/>
      <c r="J37" s="324"/>
      <c r="K37" s="37"/>
      <c r="L37" s="330"/>
      <c r="M37" s="324"/>
      <c r="N37" s="330"/>
      <c r="O37" s="369"/>
      <c r="P37" s="324"/>
    </row>
    <row r="38" spans="1:16" ht="24.75" customHeight="1" x14ac:dyDescent="0.25">
      <c r="A38" s="437" t="s">
        <v>83</v>
      </c>
      <c r="B38" s="438"/>
      <c r="C38" s="439"/>
      <c r="D38" s="358" t="s">
        <v>262</v>
      </c>
      <c r="E38" s="359"/>
      <c r="F38" s="360"/>
      <c r="G38" s="39">
        <v>60</v>
      </c>
      <c r="H38" s="39">
        <v>0</v>
      </c>
      <c r="I38" s="39">
        <v>0</v>
      </c>
      <c r="J38" s="40">
        <v>0</v>
      </c>
      <c r="K38" s="39"/>
      <c r="L38" s="39">
        <v>60</v>
      </c>
      <c r="M38" s="39">
        <v>47</v>
      </c>
      <c r="N38" s="40">
        <f>+(M38*1)/L38</f>
        <v>0.78333333333333333</v>
      </c>
      <c r="O38" s="40">
        <f>+(M38*1)/G38</f>
        <v>0.78333333333333333</v>
      </c>
      <c r="P38" s="234"/>
    </row>
    <row r="39" spans="1:16" ht="24.75" customHeight="1" x14ac:dyDescent="0.2">
      <c r="A39" s="428" t="s">
        <v>84</v>
      </c>
      <c r="B39" s="429"/>
      <c r="C39" s="430"/>
      <c r="D39" s="358" t="s">
        <v>262</v>
      </c>
      <c r="E39" s="359"/>
      <c r="F39" s="360"/>
      <c r="G39" s="39">
        <v>104</v>
      </c>
      <c r="H39" s="39">
        <v>0</v>
      </c>
      <c r="I39" s="39">
        <v>0</v>
      </c>
      <c r="J39" s="40">
        <v>0</v>
      </c>
      <c r="K39" s="43"/>
      <c r="L39" s="39">
        <v>104</v>
      </c>
      <c r="M39" s="39">
        <f>94+12</f>
        <v>106</v>
      </c>
      <c r="N39" s="40">
        <f>+(M39*1)/L39</f>
        <v>1.0192307692307692</v>
      </c>
      <c r="O39" s="40">
        <f>+(M39*1)/G39</f>
        <v>1.0192307692307692</v>
      </c>
      <c r="P39" s="235"/>
    </row>
    <row r="40" spans="1:16" s="45" customFormat="1" x14ac:dyDescent="0.2">
      <c r="A40" s="361"/>
      <c r="B40" s="362"/>
      <c r="C40" s="363"/>
      <c r="D40" s="41"/>
      <c r="E40" s="41"/>
      <c r="F40" s="42"/>
      <c r="G40" s="43"/>
      <c r="H40" s="43"/>
      <c r="I40" s="43"/>
      <c r="J40" s="43"/>
      <c r="K40" s="43"/>
      <c r="L40" s="43"/>
      <c r="M40" s="43"/>
      <c r="N40" s="43"/>
      <c r="O40" s="43"/>
      <c r="P40" s="43"/>
    </row>
    <row r="41" spans="1:16" x14ac:dyDescent="0.25">
      <c r="C41" s="46"/>
      <c r="D41" s="46"/>
      <c r="E41" s="47"/>
      <c r="F41" s="47"/>
      <c r="G41" s="47"/>
    </row>
    <row r="42" spans="1:16" ht="12.75" customHeight="1" x14ac:dyDescent="0.25">
      <c r="B42" s="334" t="s">
        <v>54</v>
      </c>
      <c r="C42" s="334"/>
      <c r="D42" s="334"/>
      <c r="E42" s="334"/>
      <c r="F42" s="334"/>
      <c r="G42" s="334"/>
      <c r="H42" s="334"/>
      <c r="I42" s="334"/>
      <c r="J42" s="334"/>
      <c r="K42" s="334"/>
      <c r="L42" s="334"/>
      <c r="M42" s="334"/>
      <c r="N42" s="334"/>
      <c r="O42" s="334"/>
    </row>
    <row r="43" spans="1:16" ht="15" customHeight="1" x14ac:dyDescent="0.25">
      <c r="B43" s="334" t="s">
        <v>55</v>
      </c>
      <c r="C43" s="334"/>
      <c r="D43" s="334"/>
      <c r="E43" s="334" t="s">
        <v>56</v>
      </c>
      <c r="F43" s="334"/>
      <c r="G43" s="169">
        <v>2009</v>
      </c>
      <c r="H43" s="49">
        <v>2010</v>
      </c>
      <c r="I43" s="49">
        <v>2011</v>
      </c>
      <c r="J43" s="49">
        <v>2012</v>
      </c>
      <c r="K43" s="49"/>
      <c r="L43" s="49">
        <v>2013</v>
      </c>
      <c r="M43" s="49">
        <v>2014</v>
      </c>
      <c r="N43" s="169" t="s">
        <v>57</v>
      </c>
      <c r="O43" s="49" t="s">
        <v>48</v>
      </c>
    </row>
    <row r="44" spans="1:16" ht="36" customHeight="1" x14ac:dyDescent="0.25">
      <c r="B44" s="334" t="s">
        <v>83</v>
      </c>
      <c r="C44" s="334"/>
      <c r="D44" s="334"/>
      <c r="E44" s="440" t="s">
        <v>262</v>
      </c>
      <c r="F44" s="440"/>
      <c r="G44" s="173">
        <v>0</v>
      </c>
      <c r="H44" s="173">
        <v>49</v>
      </c>
      <c r="I44" s="173">
        <v>53</v>
      </c>
      <c r="J44" s="173">
        <f>51+20</f>
        <v>71</v>
      </c>
      <c r="K44" s="174"/>
      <c r="L44" s="173">
        <v>69</v>
      </c>
      <c r="M44" s="173">
        <v>63</v>
      </c>
      <c r="N44" s="174">
        <v>60</v>
      </c>
      <c r="O44" s="236"/>
    </row>
    <row r="45" spans="1:16" ht="36" customHeight="1" x14ac:dyDescent="0.25">
      <c r="B45" s="334" t="s">
        <v>86</v>
      </c>
      <c r="C45" s="334"/>
      <c r="D45" s="334"/>
      <c r="E45" s="440" t="s">
        <v>262</v>
      </c>
      <c r="F45" s="440"/>
      <c r="G45" s="173">
        <v>0</v>
      </c>
      <c r="H45" s="173">
        <v>89</v>
      </c>
      <c r="I45" s="173">
        <v>101</v>
      </c>
      <c r="J45" s="173">
        <f>76+36</f>
        <v>112</v>
      </c>
      <c r="K45" s="174"/>
      <c r="L45" s="173">
        <v>153</v>
      </c>
      <c r="M45" s="173">
        <v>97</v>
      </c>
      <c r="N45" s="174">
        <v>104</v>
      </c>
      <c r="O45" s="236"/>
    </row>
    <row r="46" spans="1:16" x14ac:dyDescent="0.25">
      <c r="C46" s="154"/>
      <c r="D46" s="155"/>
      <c r="E46" s="155"/>
      <c r="F46" s="155"/>
      <c r="G46" s="55"/>
      <c r="H46" s="156"/>
      <c r="I46" s="156"/>
      <c r="J46" s="156"/>
      <c r="K46" s="156"/>
      <c r="L46" s="156"/>
      <c r="M46" s="156"/>
      <c r="N46" s="156"/>
      <c r="O46" s="156"/>
    </row>
    <row r="47" spans="1:16" ht="12.75" customHeight="1" x14ac:dyDescent="0.25">
      <c r="B47" s="441" t="s">
        <v>58</v>
      </c>
      <c r="C47" s="441"/>
      <c r="D47" s="441"/>
      <c r="E47" s="441"/>
      <c r="F47" s="441"/>
      <c r="G47" s="441"/>
      <c r="H47" s="441"/>
      <c r="I47" s="441"/>
      <c r="J47" s="441"/>
      <c r="K47" s="441"/>
      <c r="L47" s="441"/>
      <c r="M47" s="441"/>
      <c r="N47" s="441"/>
      <c r="O47" s="441"/>
      <c r="P47" s="172"/>
    </row>
    <row r="48" spans="1:16" ht="41.25" customHeight="1" x14ac:dyDescent="0.25">
      <c r="B48" s="435" t="s">
        <v>296</v>
      </c>
      <c r="C48" s="436"/>
      <c r="D48" s="436"/>
      <c r="E48" s="436"/>
      <c r="F48" s="436"/>
      <c r="G48" s="436"/>
      <c r="H48" s="436"/>
      <c r="I48" s="436"/>
      <c r="J48" s="436"/>
      <c r="K48" s="436"/>
      <c r="L48" s="436"/>
      <c r="M48" s="436"/>
      <c r="N48" s="436"/>
      <c r="O48" s="436"/>
      <c r="P48" s="172"/>
    </row>
    <row r="49" spans="1:16" ht="15" customHeight="1" x14ac:dyDescent="0.25">
      <c r="B49" s="184" t="s">
        <v>59</v>
      </c>
      <c r="C49" s="27"/>
      <c r="D49" s="27"/>
      <c r="E49" s="27"/>
      <c r="F49" s="27"/>
      <c r="G49" s="27"/>
      <c r="H49" s="27"/>
      <c r="I49" s="27"/>
      <c r="J49" s="27"/>
      <c r="K49" s="27"/>
      <c r="L49" s="27"/>
      <c r="M49" s="27"/>
      <c r="N49" s="27"/>
      <c r="O49" s="27"/>
      <c r="P49" s="172"/>
    </row>
    <row r="50" spans="1:16" ht="15" customHeight="1" x14ac:dyDescent="0.25">
      <c r="B50" s="176" t="s">
        <v>60</v>
      </c>
      <c r="C50" s="176"/>
      <c r="D50" s="176"/>
      <c r="E50" s="176"/>
      <c r="F50" s="176"/>
      <c r="G50" s="176"/>
      <c r="H50" s="176"/>
      <c r="I50" s="176"/>
      <c r="J50" s="176"/>
      <c r="K50" s="176"/>
      <c r="L50" s="176"/>
      <c r="M50" s="176"/>
      <c r="N50" s="176"/>
      <c r="O50" s="176"/>
      <c r="P50" s="176"/>
    </row>
    <row r="51" spans="1:16" ht="15" customHeight="1" x14ac:dyDescent="0.25">
      <c r="B51" s="176" t="s">
        <v>61</v>
      </c>
      <c r="C51" s="176"/>
      <c r="D51" s="176"/>
      <c r="E51" s="176"/>
      <c r="F51" s="176"/>
      <c r="G51" s="176"/>
      <c r="H51" s="176"/>
      <c r="I51" s="176"/>
      <c r="J51" s="176"/>
      <c r="K51" s="176"/>
      <c r="L51" s="176"/>
      <c r="M51" s="176"/>
      <c r="N51" s="176"/>
      <c r="O51" s="176"/>
      <c r="P51" s="172"/>
    </row>
    <row r="52" spans="1:16" ht="15" customHeight="1" x14ac:dyDescent="0.25">
      <c r="B52" s="176" t="s">
        <v>62</v>
      </c>
      <c r="C52" s="176"/>
      <c r="D52" s="176"/>
      <c r="E52" s="176"/>
      <c r="F52" s="176"/>
      <c r="G52" s="176"/>
      <c r="H52" s="176"/>
      <c r="I52" s="176"/>
      <c r="J52" s="176"/>
      <c r="K52" s="176"/>
      <c r="L52" s="176"/>
      <c r="M52" s="176"/>
      <c r="N52" s="176"/>
      <c r="O52" s="176"/>
      <c r="P52" s="172"/>
    </row>
    <row r="54" spans="1:16" x14ac:dyDescent="0.25">
      <c r="A54" s="373" t="s">
        <v>63</v>
      </c>
      <c r="B54" s="373"/>
      <c r="C54" s="373"/>
      <c r="D54" s="373"/>
      <c r="E54" s="373"/>
      <c r="F54" s="373"/>
      <c r="G54" s="373"/>
      <c r="H54" s="373"/>
      <c r="I54" s="373"/>
      <c r="J54" s="373"/>
      <c r="K54" s="373"/>
      <c r="L54" s="373"/>
      <c r="M54" s="373"/>
      <c r="N54" s="373"/>
      <c r="O54" s="373"/>
      <c r="P54" s="373"/>
    </row>
    <row r="56" spans="1:16" ht="15" x14ac:dyDescent="0.25">
      <c r="A56" s="58" t="s">
        <v>65</v>
      </c>
      <c r="F56" s="374" t="s">
        <v>64</v>
      </c>
      <c r="G56" s="375"/>
      <c r="H56" s="375"/>
      <c r="I56" s="375"/>
      <c r="J56" s="375"/>
      <c r="K56" s="375"/>
      <c r="L56" s="375"/>
    </row>
    <row r="57" spans="1:16" x14ac:dyDescent="0.25">
      <c r="A57" s="63" t="s">
        <v>66</v>
      </c>
    </row>
    <row r="58" spans="1:16" x14ac:dyDescent="0.25">
      <c r="A58" s="62"/>
    </row>
    <row r="59" spans="1:16" x14ac:dyDescent="0.25">
      <c r="A59" s="56"/>
    </row>
    <row r="60" spans="1:16" x14ac:dyDescent="0.25">
      <c r="A60" s="56"/>
    </row>
    <row r="61" spans="1:16" x14ac:dyDescent="0.25">
      <c r="A61" s="57"/>
    </row>
    <row r="62" spans="1:16" x14ac:dyDescent="0.25">
      <c r="A62" s="57"/>
    </row>
    <row r="63" spans="1:16" x14ac:dyDescent="0.25">
      <c r="A63" s="57"/>
    </row>
    <row r="64" spans="1:16" ht="15.75" x14ac:dyDescent="0.25">
      <c r="A64" s="370" t="s">
        <v>67</v>
      </c>
      <c r="B64" s="370"/>
      <c r="C64" s="370"/>
    </row>
    <row r="65" spans="1:19" ht="41.25" customHeight="1" x14ac:dyDescent="0.25">
      <c r="A65" s="405" t="s">
        <v>297</v>
      </c>
      <c r="B65" s="406"/>
      <c r="C65" s="406"/>
      <c r="D65" s="406"/>
      <c r="E65" s="406"/>
      <c r="F65" s="406"/>
      <c r="G65" s="406"/>
      <c r="H65" s="406"/>
      <c r="I65" s="406"/>
      <c r="J65" s="406"/>
      <c r="K65" s="406"/>
      <c r="L65" s="406"/>
      <c r="M65" s="406"/>
      <c r="N65" s="406"/>
      <c r="O65" s="406"/>
      <c r="P65" s="407"/>
    </row>
    <row r="67" spans="1:19" ht="15.75" x14ac:dyDescent="0.25">
      <c r="A67" s="426" t="s">
        <v>68</v>
      </c>
      <c r="B67" s="426"/>
      <c r="C67" s="426"/>
      <c r="D67" s="176"/>
      <c r="E67" s="176"/>
      <c r="F67" s="176"/>
      <c r="G67" s="176"/>
      <c r="H67" s="176"/>
      <c r="I67" s="176"/>
      <c r="J67" s="176"/>
      <c r="K67" s="176"/>
      <c r="L67" s="176"/>
      <c r="M67" s="176"/>
      <c r="N67" s="176"/>
      <c r="O67" s="176"/>
      <c r="P67" s="176"/>
    </row>
    <row r="68" spans="1:19" ht="42.75" customHeight="1" x14ac:dyDescent="0.25">
      <c r="A68" s="422" t="s">
        <v>295</v>
      </c>
      <c r="B68" s="423"/>
      <c r="C68" s="423"/>
      <c r="D68" s="423"/>
      <c r="E68" s="423"/>
      <c r="F68" s="423"/>
      <c r="G68" s="423"/>
      <c r="H68" s="423"/>
      <c r="I68" s="423"/>
      <c r="J68" s="423"/>
      <c r="K68" s="423"/>
      <c r="L68" s="423"/>
      <c r="M68" s="423"/>
      <c r="N68" s="423"/>
      <c r="O68" s="423"/>
      <c r="P68" s="424"/>
    </row>
    <row r="70" spans="1:19" ht="17.25" customHeight="1" x14ac:dyDescent="0.25">
      <c r="A70" s="390" t="s">
        <v>69</v>
      </c>
      <c r="B70" s="391"/>
      <c r="C70" s="391"/>
      <c r="D70" s="391"/>
      <c r="E70" s="392"/>
      <c r="F70" s="390" t="s">
        <v>70</v>
      </c>
      <c r="G70" s="391"/>
      <c r="H70" s="392"/>
      <c r="I70" s="393" t="s">
        <v>287</v>
      </c>
      <c r="J70" s="394"/>
      <c r="K70" s="394"/>
      <c r="L70" s="395"/>
      <c r="M70" s="396" t="s">
        <v>258</v>
      </c>
      <c r="N70" s="396" t="s">
        <v>259</v>
      </c>
      <c r="O70" s="403" t="s">
        <v>75</v>
      </c>
      <c r="P70" s="378" t="s">
        <v>196</v>
      </c>
      <c r="R70" s="434" t="s">
        <v>265</v>
      </c>
      <c r="S70" s="434"/>
    </row>
    <row r="71" spans="1:19" ht="17.25" customHeight="1" x14ac:dyDescent="0.25">
      <c r="A71" s="380"/>
      <c r="B71" s="382"/>
      <c r="C71" s="382"/>
      <c r="D71" s="382"/>
      <c r="E71" s="381"/>
      <c r="F71" s="380"/>
      <c r="G71" s="382"/>
      <c r="H71" s="381"/>
      <c r="I71" s="380" t="s">
        <v>71</v>
      </c>
      <c r="J71" s="381"/>
      <c r="K71" s="410" t="s">
        <v>72</v>
      </c>
      <c r="L71" s="411"/>
      <c r="M71" s="442"/>
      <c r="N71" s="397"/>
      <c r="O71" s="404"/>
      <c r="P71" s="379"/>
      <c r="R71" s="232" t="s">
        <v>19</v>
      </c>
      <c r="S71" s="232" t="s">
        <v>264</v>
      </c>
    </row>
    <row r="72" spans="1:19" ht="15" customHeight="1" x14ac:dyDescent="0.25">
      <c r="A72" s="418" t="s">
        <v>87</v>
      </c>
      <c r="B72" s="419"/>
      <c r="C72" s="419"/>
      <c r="D72" s="419"/>
      <c r="E72" s="419"/>
      <c r="F72" s="417"/>
      <c r="G72" s="417"/>
      <c r="H72" s="417"/>
      <c r="I72" s="387"/>
      <c r="J72" s="387"/>
      <c r="K72" s="388"/>
      <c r="L72" s="421"/>
      <c r="M72" s="264"/>
      <c r="N72" s="197"/>
      <c r="O72" s="197"/>
      <c r="P72" s="198"/>
    </row>
    <row r="73" spans="1:19" ht="19.5" customHeight="1" x14ac:dyDescent="0.25">
      <c r="A73" s="415" t="s">
        <v>88</v>
      </c>
      <c r="B73" s="415"/>
      <c r="C73" s="415"/>
      <c r="D73" s="415"/>
      <c r="E73" s="415"/>
      <c r="F73" s="414" t="s">
        <v>108</v>
      </c>
      <c r="G73" s="414"/>
      <c r="H73" s="414"/>
      <c r="I73" s="416">
        <v>30</v>
      </c>
      <c r="J73" s="416"/>
      <c r="K73" s="402">
        <v>55</v>
      </c>
      <c r="L73" s="402"/>
      <c r="M73" s="265">
        <f>59+79+80+55</f>
        <v>273</v>
      </c>
      <c r="N73" s="266">
        <v>149</v>
      </c>
      <c r="O73" s="199">
        <v>0</v>
      </c>
      <c r="P73" s="200">
        <f>+(M73*1)/N73</f>
        <v>1.8322147651006711</v>
      </c>
      <c r="R73" s="228">
        <v>30</v>
      </c>
      <c r="S73" s="233">
        <v>59</v>
      </c>
    </row>
    <row r="74" spans="1:19" ht="19.5" customHeight="1" x14ac:dyDescent="0.25">
      <c r="A74" s="415" t="s">
        <v>89</v>
      </c>
      <c r="B74" s="415"/>
      <c r="C74" s="415"/>
      <c r="D74" s="415"/>
      <c r="E74" s="415"/>
      <c r="F74" s="414" t="s">
        <v>109</v>
      </c>
      <c r="G74" s="414"/>
      <c r="H74" s="414"/>
      <c r="I74" s="416">
        <v>3</v>
      </c>
      <c r="J74" s="416"/>
      <c r="K74" s="402">
        <v>3</v>
      </c>
      <c r="L74" s="402"/>
      <c r="M74" s="265">
        <f>23+3+3</f>
        <v>29</v>
      </c>
      <c r="N74" s="266">
        <v>28</v>
      </c>
      <c r="O74" s="199">
        <v>0</v>
      </c>
      <c r="P74" s="200">
        <f t="shared" ref="P74:P92" si="0">+(M74*1)/N74</f>
        <v>1.0357142857142858</v>
      </c>
      <c r="R74" s="228">
        <v>3</v>
      </c>
      <c r="S74" s="233">
        <v>19</v>
      </c>
    </row>
    <row r="75" spans="1:19" ht="19.5" customHeight="1" x14ac:dyDescent="0.25">
      <c r="A75" s="415" t="s">
        <v>90</v>
      </c>
      <c r="B75" s="415"/>
      <c r="C75" s="415"/>
      <c r="D75" s="415"/>
      <c r="E75" s="415"/>
      <c r="F75" s="414" t="s">
        <v>110</v>
      </c>
      <c r="G75" s="414"/>
      <c r="H75" s="414"/>
      <c r="I75" s="416">
        <v>80</v>
      </c>
      <c r="J75" s="416"/>
      <c r="K75" s="402">
        <v>90</v>
      </c>
      <c r="L75" s="402"/>
      <c r="M75" s="265">
        <f>296+134+90</f>
        <v>520</v>
      </c>
      <c r="N75" s="266">
        <v>390</v>
      </c>
      <c r="O75" s="199">
        <v>0</v>
      </c>
      <c r="P75" s="200">
        <f t="shared" si="0"/>
        <v>1.3333333333333333</v>
      </c>
      <c r="R75" s="228">
        <v>100</v>
      </c>
      <c r="S75" s="233">
        <v>150</v>
      </c>
    </row>
    <row r="76" spans="1:19" ht="36" customHeight="1" x14ac:dyDescent="0.25">
      <c r="A76" s="415" t="s">
        <v>91</v>
      </c>
      <c r="B76" s="415"/>
      <c r="C76" s="415"/>
      <c r="D76" s="415"/>
      <c r="E76" s="415"/>
      <c r="F76" s="414" t="s">
        <v>110</v>
      </c>
      <c r="G76" s="414"/>
      <c r="H76" s="414"/>
      <c r="I76" s="416">
        <v>100</v>
      </c>
      <c r="J76" s="416"/>
      <c r="K76" s="402">
        <v>372</v>
      </c>
      <c r="L76" s="402"/>
      <c r="M76" s="265">
        <f>194+107+372</f>
        <v>673</v>
      </c>
      <c r="N76" s="266">
        <v>389</v>
      </c>
      <c r="O76" s="199">
        <v>0</v>
      </c>
      <c r="P76" s="200">
        <f t="shared" si="0"/>
        <v>1.7300771208226222</v>
      </c>
      <c r="R76" s="228">
        <v>200</v>
      </c>
      <c r="S76" s="233">
        <v>89</v>
      </c>
    </row>
    <row r="77" spans="1:19" ht="18" customHeight="1" x14ac:dyDescent="0.25">
      <c r="A77" s="415" t="s">
        <v>92</v>
      </c>
      <c r="B77" s="415"/>
      <c r="C77" s="415"/>
      <c r="D77" s="415"/>
      <c r="E77" s="415"/>
      <c r="F77" s="414" t="s">
        <v>110</v>
      </c>
      <c r="G77" s="414"/>
      <c r="H77" s="414"/>
      <c r="I77" s="416">
        <v>1</v>
      </c>
      <c r="J77" s="416"/>
      <c r="K77" s="402">
        <v>1</v>
      </c>
      <c r="L77" s="402"/>
      <c r="M77" s="265">
        <f>2+1+1</f>
        <v>4</v>
      </c>
      <c r="N77" s="266">
        <v>4</v>
      </c>
      <c r="O77" s="199">
        <f t="shared" ref="O77:O85" si="1">1-P77</f>
        <v>0</v>
      </c>
      <c r="P77" s="200">
        <f t="shared" si="0"/>
        <v>1</v>
      </c>
      <c r="R77" s="228">
        <v>1</v>
      </c>
      <c r="S77" s="233">
        <v>1</v>
      </c>
    </row>
    <row r="78" spans="1:19" ht="19.5" customHeight="1" x14ac:dyDescent="0.25">
      <c r="A78" s="427" t="s">
        <v>93</v>
      </c>
      <c r="B78" s="427"/>
      <c r="C78" s="427"/>
      <c r="D78" s="427"/>
      <c r="E78" s="427"/>
      <c r="F78" s="414"/>
      <c r="G78" s="414"/>
      <c r="H78" s="414"/>
      <c r="I78" s="420"/>
      <c r="J78" s="420"/>
      <c r="K78" s="408"/>
      <c r="L78" s="409"/>
      <c r="M78" s="265"/>
      <c r="N78" s="266"/>
      <c r="O78" s="199"/>
      <c r="P78" s="200"/>
      <c r="R78" s="228"/>
      <c r="S78" s="233"/>
    </row>
    <row r="79" spans="1:19" ht="18" customHeight="1" x14ac:dyDescent="0.25">
      <c r="A79" s="413" t="s">
        <v>94</v>
      </c>
      <c r="B79" s="413"/>
      <c r="C79" s="413"/>
      <c r="D79" s="413"/>
      <c r="E79" s="413"/>
      <c r="F79" s="414" t="s">
        <v>110</v>
      </c>
      <c r="G79" s="414"/>
      <c r="H79" s="414"/>
      <c r="I79" s="416">
        <v>1</v>
      </c>
      <c r="J79" s="416"/>
      <c r="K79" s="402">
        <v>4</v>
      </c>
      <c r="L79" s="402"/>
      <c r="M79" s="265">
        <f>19+7+4</f>
        <v>30</v>
      </c>
      <c r="N79" s="266">
        <v>18</v>
      </c>
      <c r="O79" s="199">
        <v>0</v>
      </c>
      <c r="P79" s="200">
        <f t="shared" si="0"/>
        <v>1.6666666666666667</v>
      </c>
      <c r="R79" s="228">
        <v>1</v>
      </c>
      <c r="S79" s="233">
        <v>15</v>
      </c>
    </row>
    <row r="80" spans="1:19" ht="18" customHeight="1" x14ac:dyDescent="0.25">
      <c r="A80" s="413" t="s">
        <v>95</v>
      </c>
      <c r="B80" s="413"/>
      <c r="C80" s="413"/>
      <c r="D80" s="413"/>
      <c r="E80" s="413"/>
      <c r="F80" s="414" t="s">
        <v>110</v>
      </c>
      <c r="G80" s="414"/>
      <c r="H80" s="414"/>
      <c r="I80" s="416">
        <v>1</v>
      </c>
      <c r="J80" s="416"/>
      <c r="K80" s="402">
        <v>1</v>
      </c>
      <c r="L80" s="402"/>
      <c r="M80" s="265">
        <f>2+1+1</f>
        <v>4</v>
      </c>
      <c r="N80" s="266">
        <v>5</v>
      </c>
      <c r="O80" s="199">
        <v>0</v>
      </c>
      <c r="P80" s="200">
        <f t="shared" si="0"/>
        <v>0.8</v>
      </c>
      <c r="R80" s="228">
        <v>1</v>
      </c>
      <c r="S80" s="233">
        <v>2</v>
      </c>
    </row>
    <row r="81" spans="1:19" ht="18" customHeight="1" x14ac:dyDescent="0.25">
      <c r="A81" s="413" t="s">
        <v>96</v>
      </c>
      <c r="B81" s="413"/>
      <c r="C81" s="413"/>
      <c r="D81" s="413"/>
      <c r="E81" s="413"/>
      <c r="F81" s="414" t="s">
        <v>110</v>
      </c>
      <c r="G81" s="414"/>
      <c r="H81" s="414"/>
      <c r="I81" s="416">
        <v>1</v>
      </c>
      <c r="J81" s="416"/>
      <c r="K81" s="402">
        <v>13</v>
      </c>
      <c r="L81" s="402"/>
      <c r="M81" s="265">
        <f>2+1+13</f>
        <v>16</v>
      </c>
      <c r="N81" s="266">
        <v>5</v>
      </c>
      <c r="O81" s="199">
        <v>0</v>
      </c>
      <c r="P81" s="200">
        <f t="shared" si="0"/>
        <v>3.2</v>
      </c>
      <c r="R81" s="228">
        <v>1</v>
      </c>
      <c r="S81" s="233">
        <v>2</v>
      </c>
    </row>
    <row r="82" spans="1:19" ht="18" customHeight="1" x14ac:dyDescent="0.25">
      <c r="A82" s="413" t="s">
        <v>97</v>
      </c>
      <c r="B82" s="413"/>
      <c r="C82" s="413"/>
      <c r="D82" s="413"/>
      <c r="E82" s="413"/>
      <c r="F82" s="414" t="s">
        <v>110</v>
      </c>
      <c r="G82" s="414"/>
      <c r="H82" s="414"/>
      <c r="I82" s="416">
        <v>1</v>
      </c>
      <c r="J82" s="416"/>
      <c r="K82" s="402">
        <v>1</v>
      </c>
      <c r="L82" s="402"/>
      <c r="M82" s="265">
        <f>2+2+1</f>
        <v>5</v>
      </c>
      <c r="N82" s="266">
        <v>4</v>
      </c>
      <c r="O82" s="199">
        <v>0</v>
      </c>
      <c r="P82" s="200">
        <f t="shared" si="0"/>
        <v>1.25</v>
      </c>
      <c r="R82" s="228">
        <v>1</v>
      </c>
      <c r="S82" s="233">
        <v>1</v>
      </c>
    </row>
    <row r="83" spans="1:19" ht="18" customHeight="1" x14ac:dyDescent="0.25">
      <c r="A83" s="413" t="s">
        <v>98</v>
      </c>
      <c r="B83" s="413"/>
      <c r="C83" s="413"/>
      <c r="D83" s="413"/>
      <c r="E83" s="413"/>
      <c r="F83" s="414" t="s">
        <v>110</v>
      </c>
      <c r="G83" s="414"/>
      <c r="H83" s="414"/>
      <c r="I83" s="416">
        <v>1</v>
      </c>
      <c r="J83" s="416"/>
      <c r="K83" s="402">
        <v>1</v>
      </c>
      <c r="L83" s="402"/>
      <c r="M83" s="265">
        <f>2+1+1</f>
        <v>4</v>
      </c>
      <c r="N83" s="266">
        <v>4</v>
      </c>
      <c r="O83" s="199">
        <f t="shared" si="1"/>
        <v>0</v>
      </c>
      <c r="P83" s="200">
        <f t="shared" si="0"/>
        <v>1</v>
      </c>
      <c r="R83" s="228">
        <v>1</v>
      </c>
      <c r="S83" s="233">
        <v>1</v>
      </c>
    </row>
    <row r="84" spans="1:19" ht="21.75" customHeight="1" x14ac:dyDescent="0.25">
      <c r="A84" s="413" t="s">
        <v>99</v>
      </c>
      <c r="B84" s="413"/>
      <c r="C84" s="413"/>
      <c r="D84" s="413"/>
      <c r="E84" s="413"/>
      <c r="F84" s="414" t="s">
        <v>110</v>
      </c>
      <c r="G84" s="414"/>
      <c r="H84" s="414"/>
      <c r="I84" s="416">
        <v>1</v>
      </c>
      <c r="J84" s="416"/>
      <c r="K84" s="402">
        <v>13</v>
      </c>
      <c r="L84" s="402"/>
      <c r="M84" s="265">
        <f>14+2+13</f>
        <v>29</v>
      </c>
      <c r="N84" s="266">
        <v>4</v>
      </c>
      <c r="O84" s="199">
        <v>0</v>
      </c>
      <c r="P84" s="200">
        <f t="shared" si="0"/>
        <v>7.25</v>
      </c>
      <c r="R84" s="228">
        <v>1</v>
      </c>
      <c r="S84" s="233">
        <v>1</v>
      </c>
    </row>
    <row r="85" spans="1:19" ht="21.75" customHeight="1" x14ac:dyDescent="0.25">
      <c r="A85" s="413" t="s">
        <v>100</v>
      </c>
      <c r="B85" s="413"/>
      <c r="C85" s="413"/>
      <c r="D85" s="413"/>
      <c r="E85" s="413"/>
      <c r="F85" s="414" t="s">
        <v>110</v>
      </c>
      <c r="G85" s="414"/>
      <c r="H85" s="414"/>
      <c r="I85" s="416">
        <v>1</v>
      </c>
      <c r="J85" s="416"/>
      <c r="K85" s="402">
        <v>1</v>
      </c>
      <c r="L85" s="402"/>
      <c r="M85" s="265">
        <f>2+1+1</f>
        <v>4</v>
      </c>
      <c r="N85" s="266">
        <v>4</v>
      </c>
      <c r="O85" s="199">
        <f t="shared" si="1"/>
        <v>0</v>
      </c>
      <c r="P85" s="200">
        <f t="shared" si="0"/>
        <v>1</v>
      </c>
      <c r="R85" s="228">
        <v>1</v>
      </c>
      <c r="S85" s="233">
        <v>1</v>
      </c>
    </row>
    <row r="86" spans="1:19" ht="22.5" customHeight="1" x14ac:dyDescent="0.25">
      <c r="A86" s="413" t="s">
        <v>101</v>
      </c>
      <c r="B86" s="413"/>
      <c r="C86" s="413"/>
      <c r="D86" s="413"/>
      <c r="E86" s="413"/>
      <c r="F86" s="414" t="s">
        <v>110</v>
      </c>
      <c r="G86" s="414"/>
      <c r="H86" s="414"/>
      <c r="I86" s="416">
        <v>1</v>
      </c>
      <c r="J86" s="416"/>
      <c r="K86" s="402">
        <v>29</v>
      </c>
      <c r="L86" s="402"/>
      <c r="M86" s="265">
        <f>2+12+29</f>
        <v>43</v>
      </c>
      <c r="N86" s="266">
        <v>4</v>
      </c>
      <c r="O86" s="199">
        <v>0</v>
      </c>
      <c r="P86" s="200">
        <f t="shared" si="0"/>
        <v>10.75</v>
      </c>
      <c r="R86" s="228">
        <v>1</v>
      </c>
      <c r="S86" s="233">
        <v>1</v>
      </c>
    </row>
    <row r="87" spans="1:19" ht="22.5" customHeight="1" x14ac:dyDescent="0.25">
      <c r="A87" s="413" t="s">
        <v>102</v>
      </c>
      <c r="B87" s="413"/>
      <c r="C87" s="413"/>
      <c r="D87" s="413"/>
      <c r="E87" s="413"/>
      <c r="F87" s="414" t="s">
        <v>110</v>
      </c>
      <c r="G87" s="414"/>
      <c r="H87" s="414"/>
      <c r="I87" s="416">
        <v>1</v>
      </c>
      <c r="J87" s="416"/>
      <c r="K87" s="402">
        <v>33</v>
      </c>
      <c r="L87" s="402"/>
      <c r="M87" s="265">
        <f>2+3+33</f>
        <v>38</v>
      </c>
      <c r="N87" s="266">
        <v>4</v>
      </c>
      <c r="O87" s="199">
        <v>0</v>
      </c>
      <c r="P87" s="200">
        <f t="shared" si="0"/>
        <v>9.5</v>
      </c>
      <c r="R87" s="228">
        <v>1</v>
      </c>
      <c r="S87" s="233">
        <v>1</v>
      </c>
    </row>
    <row r="88" spans="1:19" ht="22.5" customHeight="1" x14ac:dyDescent="0.25">
      <c r="A88" s="413" t="s">
        <v>103</v>
      </c>
      <c r="B88" s="413"/>
      <c r="C88" s="413"/>
      <c r="D88" s="413"/>
      <c r="E88" s="413"/>
      <c r="F88" s="414" t="s">
        <v>110</v>
      </c>
      <c r="G88" s="414"/>
      <c r="H88" s="414"/>
      <c r="I88" s="416">
        <v>1</v>
      </c>
      <c r="J88" s="416"/>
      <c r="K88" s="402">
        <v>1</v>
      </c>
      <c r="L88" s="402"/>
      <c r="M88" s="265">
        <f>2+2+1</f>
        <v>5</v>
      </c>
      <c r="N88" s="266">
        <v>4</v>
      </c>
      <c r="O88" s="199">
        <v>0</v>
      </c>
      <c r="P88" s="200">
        <f t="shared" si="0"/>
        <v>1.25</v>
      </c>
      <c r="R88" s="228">
        <v>1</v>
      </c>
      <c r="S88" s="233">
        <v>1</v>
      </c>
    </row>
    <row r="89" spans="1:19" ht="44.25" customHeight="1" x14ac:dyDescent="0.25">
      <c r="A89" s="412" t="s">
        <v>104</v>
      </c>
      <c r="B89" s="412"/>
      <c r="C89" s="412"/>
      <c r="D89" s="412"/>
      <c r="E89" s="412"/>
      <c r="F89" s="414"/>
      <c r="G89" s="414"/>
      <c r="H89" s="414"/>
      <c r="I89" s="420"/>
      <c r="J89" s="420"/>
      <c r="K89" s="408"/>
      <c r="L89" s="409"/>
      <c r="M89" s="265"/>
      <c r="N89" s="266"/>
      <c r="O89" s="199"/>
      <c r="P89" s="200"/>
      <c r="R89" s="228"/>
      <c r="S89" s="233"/>
    </row>
    <row r="90" spans="1:19" ht="25.5" customHeight="1" x14ac:dyDescent="0.25">
      <c r="A90" s="413" t="s">
        <v>105</v>
      </c>
      <c r="B90" s="413"/>
      <c r="C90" s="413"/>
      <c r="D90" s="413"/>
      <c r="E90" s="413"/>
      <c r="F90" s="414" t="s">
        <v>74</v>
      </c>
      <c r="G90" s="414"/>
      <c r="H90" s="414"/>
      <c r="I90" s="416">
        <v>15</v>
      </c>
      <c r="J90" s="416"/>
      <c r="K90" s="402">
        <v>31</v>
      </c>
      <c r="L90" s="402"/>
      <c r="M90" s="265">
        <f>24+81+316+31</f>
        <v>452</v>
      </c>
      <c r="N90" s="266">
        <v>84</v>
      </c>
      <c r="O90" s="199">
        <v>0</v>
      </c>
      <c r="P90" s="200">
        <f t="shared" si="0"/>
        <v>5.3809523809523814</v>
      </c>
      <c r="R90" s="228">
        <v>20</v>
      </c>
      <c r="S90" s="233">
        <v>24</v>
      </c>
    </row>
    <row r="91" spans="1:19" ht="25.5" customHeight="1" x14ac:dyDescent="0.25">
      <c r="A91" s="425" t="s">
        <v>106</v>
      </c>
      <c r="B91" s="425"/>
      <c r="C91" s="425"/>
      <c r="D91" s="425"/>
      <c r="E91" s="425"/>
      <c r="F91" s="414" t="s">
        <v>110</v>
      </c>
      <c r="G91" s="414"/>
      <c r="H91" s="414"/>
      <c r="I91" s="416">
        <v>5</v>
      </c>
      <c r="J91" s="416"/>
      <c r="K91" s="402">
        <v>7</v>
      </c>
      <c r="L91" s="402"/>
      <c r="M91" s="265">
        <f>61+15+7</f>
        <v>83</v>
      </c>
      <c r="N91" s="266">
        <v>61</v>
      </c>
      <c r="O91" s="199">
        <v>0</v>
      </c>
      <c r="P91" s="200">
        <f t="shared" si="0"/>
        <v>1.360655737704918</v>
      </c>
      <c r="R91" s="228">
        <v>60</v>
      </c>
      <c r="S91" s="233">
        <v>41</v>
      </c>
    </row>
    <row r="92" spans="1:19" ht="25.5" customHeight="1" x14ac:dyDescent="0.25">
      <c r="A92" s="413" t="s">
        <v>107</v>
      </c>
      <c r="B92" s="413"/>
      <c r="C92" s="413"/>
      <c r="D92" s="413"/>
      <c r="E92" s="413"/>
      <c r="F92" s="414" t="s">
        <v>74</v>
      </c>
      <c r="G92" s="414"/>
      <c r="H92" s="414"/>
      <c r="I92" s="416">
        <v>3</v>
      </c>
      <c r="J92" s="416"/>
      <c r="K92" s="402">
        <v>3</v>
      </c>
      <c r="L92" s="402"/>
      <c r="M92" s="265">
        <f>10+6+3</f>
        <v>19</v>
      </c>
      <c r="N92" s="266">
        <v>14</v>
      </c>
      <c r="O92" s="199">
        <v>0</v>
      </c>
      <c r="P92" s="200">
        <f t="shared" si="0"/>
        <v>1.3571428571428572</v>
      </c>
      <c r="R92" s="228">
        <v>3</v>
      </c>
      <c r="S92" s="233">
        <v>5</v>
      </c>
    </row>
  </sheetData>
  <mergeCells count="166">
    <mergeCell ref="R70:S70"/>
    <mergeCell ref="B48:O48"/>
    <mergeCell ref="O35:O37"/>
    <mergeCell ref="P35:P37"/>
    <mergeCell ref="H36:H37"/>
    <mergeCell ref="I36:I37"/>
    <mergeCell ref="J36:J37"/>
    <mergeCell ref="L36:L37"/>
    <mergeCell ref="M36:M37"/>
    <mergeCell ref="N36:N37"/>
    <mergeCell ref="A38:C38"/>
    <mergeCell ref="D38:F38"/>
    <mergeCell ref="E44:F44"/>
    <mergeCell ref="E45:F45"/>
    <mergeCell ref="B43:D43"/>
    <mergeCell ref="B44:D44"/>
    <mergeCell ref="B45:D45"/>
    <mergeCell ref="B42:O42"/>
    <mergeCell ref="B47:O47"/>
    <mergeCell ref="M70:M71"/>
    <mergeCell ref="N70:N71"/>
    <mergeCell ref="O70:O71"/>
    <mergeCell ref="A54:P54"/>
    <mergeCell ref="F56:L56"/>
    <mergeCell ref="A4:Q4"/>
    <mergeCell ref="A6:C6"/>
    <mergeCell ref="O6:Q6"/>
    <mergeCell ref="A8:C8"/>
    <mergeCell ref="D8:J8"/>
    <mergeCell ref="L8:N8"/>
    <mergeCell ref="O8:Q8"/>
    <mergeCell ref="A20:C20"/>
    <mergeCell ref="A22:C22"/>
    <mergeCell ref="D22:K22"/>
    <mergeCell ref="P22:Q22"/>
    <mergeCell ref="A14:C14"/>
    <mergeCell ref="D14:Q14"/>
    <mergeCell ref="A16:C18"/>
    <mergeCell ref="D16:G17"/>
    <mergeCell ref="H16:I17"/>
    <mergeCell ref="J16:N16"/>
    <mergeCell ref="O16:Q16"/>
    <mergeCell ref="D18:G18"/>
    <mergeCell ref="H18:I18"/>
    <mergeCell ref="A10:C10"/>
    <mergeCell ref="D10:J10"/>
    <mergeCell ref="L10:M10"/>
    <mergeCell ref="N10:Q10"/>
    <mergeCell ref="A26:C26"/>
    <mergeCell ref="D26:Q26"/>
    <mergeCell ref="A28:C28"/>
    <mergeCell ref="D28:G28"/>
    <mergeCell ref="O28:P28"/>
    <mergeCell ref="A30:C30"/>
    <mergeCell ref="D30:G30"/>
    <mergeCell ref="I30:M30"/>
    <mergeCell ref="N30:P30"/>
    <mergeCell ref="F90:H90"/>
    <mergeCell ref="F91:H91"/>
    <mergeCell ref="F92:H92"/>
    <mergeCell ref="A33:C33"/>
    <mergeCell ref="D33:G33"/>
    <mergeCell ref="A35:C37"/>
    <mergeCell ref="D35:F37"/>
    <mergeCell ref="G35:G37"/>
    <mergeCell ref="H35:J35"/>
    <mergeCell ref="F78:H78"/>
    <mergeCell ref="I77:J77"/>
    <mergeCell ref="A78:E78"/>
    <mergeCell ref="I78:J78"/>
    <mergeCell ref="A75:E75"/>
    <mergeCell ref="I75:J75"/>
    <mergeCell ref="A76:E76"/>
    <mergeCell ref="F77:H77"/>
    <mergeCell ref="I76:J76"/>
    <mergeCell ref="A77:E77"/>
    <mergeCell ref="A73:E73"/>
    <mergeCell ref="A39:C39"/>
    <mergeCell ref="A40:C40"/>
    <mergeCell ref="D39:F39"/>
    <mergeCell ref="I90:J90"/>
    <mergeCell ref="I92:J92"/>
    <mergeCell ref="I91:J91"/>
    <mergeCell ref="A12:C12"/>
    <mergeCell ref="D12:Q12"/>
    <mergeCell ref="A24:C24"/>
    <mergeCell ref="D24:Q24"/>
    <mergeCell ref="L35:N35"/>
    <mergeCell ref="A90:E90"/>
    <mergeCell ref="A91:E91"/>
    <mergeCell ref="A92:E92"/>
    <mergeCell ref="F75:H75"/>
    <mergeCell ref="F76:H76"/>
    <mergeCell ref="F79:H79"/>
    <mergeCell ref="F80:H80"/>
    <mergeCell ref="F81:H81"/>
    <mergeCell ref="F82:H82"/>
    <mergeCell ref="F83:H83"/>
    <mergeCell ref="F84:H84"/>
    <mergeCell ref="F85:H85"/>
    <mergeCell ref="F86:H86"/>
    <mergeCell ref="F87:H87"/>
    <mergeCell ref="F88:H88"/>
    <mergeCell ref="F89:H89"/>
    <mergeCell ref="A67:C67"/>
    <mergeCell ref="A68:P68"/>
    <mergeCell ref="A85:E85"/>
    <mergeCell ref="A86:E86"/>
    <mergeCell ref="A87:E87"/>
    <mergeCell ref="K85:L85"/>
    <mergeCell ref="K86:L86"/>
    <mergeCell ref="K87:L87"/>
    <mergeCell ref="K88:L88"/>
    <mergeCell ref="A79:E79"/>
    <mergeCell ref="A80:E80"/>
    <mergeCell ref="A81:E81"/>
    <mergeCell ref="A82:E82"/>
    <mergeCell ref="A83:E83"/>
    <mergeCell ref="I79:J79"/>
    <mergeCell ref="I80:J80"/>
    <mergeCell ref="I81:J81"/>
    <mergeCell ref="I82:J82"/>
    <mergeCell ref="I83:J83"/>
    <mergeCell ref="I84:J84"/>
    <mergeCell ref="I85:J85"/>
    <mergeCell ref="I86:J86"/>
    <mergeCell ref="I87:J87"/>
    <mergeCell ref="I88:J88"/>
    <mergeCell ref="A88:E88"/>
    <mergeCell ref="A89:E89"/>
    <mergeCell ref="A84:E84"/>
    <mergeCell ref="K73:L73"/>
    <mergeCell ref="K74:L74"/>
    <mergeCell ref="F74:H74"/>
    <mergeCell ref="A74:E74"/>
    <mergeCell ref="I74:J74"/>
    <mergeCell ref="F72:H72"/>
    <mergeCell ref="I73:J73"/>
    <mergeCell ref="A72:E72"/>
    <mergeCell ref="F73:H73"/>
    <mergeCell ref="I89:J89"/>
    <mergeCell ref="K72:L72"/>
    <mergeCell ref="A64:C64"/>
    <mergeCell ref="A65:P65"/>
    <mergeCell ref="P70:P71"/>
    <mergeCell ref="E43:F43"/>
    <mergeCell ref="K90:L90"/>
    <mergeCell ref="K91:L91"/>
    <mergeCell ref="K89:L89"/>
    <mergeCell ref="K78:L78"/>
    <mergeCell ref="K92:L92"/>
    <mergeCell ref="A70:E71"/>
    <mergeCell ref="F70:H71"/>
    <mergeCell ref="I70:L70"/>
    <mergeCell ref="I71:J71"/>
    <mergeCell ref="K71:L71"/>
    <mergeCell ref="K75:L75"/>
    <mergeCell ref="K76:L76"/>
    <mergeCell ref="K77:L77"/>
    <mergeCell ref="K79:L79"/>
    <mergeCell ref="K80:L80"/>
    <mergeCell ref="K81:L81"/>
    <mergeCell ref="K82:L82"/>
    <mergeCell ref="K83:L83"/>
    <mergeCell ref="K84:L84"/>
    <mergeCell ref="I72:J72"/>
  </mergeCells>
  <pageMargins left="0.96" right="0.35433070866141736" top="0.74803149606299213" bottom="0.74803149606299213" header="0.31496062992125984" footer="0.31496062992125984"/>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workbookViewId="0">
      <selection activeCell="P32" sqref="P32"/>
    </sheetView>
  </sheetViews>
  <sheetFormatPr baseColWidth="10" defaultRowHeight="15" x14ac:dyDescent="0.25"/>
  <cols>
    <col min="10" max="10" width="13.5703125" customWidth="1"/>
    <col min="11" max="13" width="13.42578125" bestFit="1" customWidth="1"/>
    <col min="14" max="14" width="11.7109375" bestFit="1" customWidth="1"/>
    <col min="15" max="16" width="13.42578125" bestFit="1" customWidth="1"/>
    <col min="17" max="17" width="15.5703125" customWidth="1"/>
    <col min="18" max="19" width="0" hidden="1" customWidth="1"/>
  </cols>
  <sheetData>
    <row r="1" spans="1:17" x14ac:dyDescent="0.25">
      <c r="A1" s="1"/>
      <c r="B1" s="2"/>
      <c r="C1" s="2"/>
      <c r="D1" s="2"/>
      <c r="E1" s="2"/>
      <c r="F1" s="2"/>
      <c r="G1" s="2"/>
      <c r="H1" s="2"/>
      <c r="I1" s="2"/>
      <c r="J1" s="2"/>
      <c r="K1" s="2"/>
      <c r="L1" s="2"/>
      <c r="M1" s="2"/>
      <c r="N1" s="2"/>
      <c r="O1" s="2"/>
      <c r="P1" s="2"/>
    </row>
    <row r="2" spans="1:17" ht="19.5" customHeight="1" x14ac:dyDescent="0.25">
      <c r="A2" s="5"/>
      <c r="B2" s="129"/>
      <c r="C2" s="129"/>
      <c r="D2" s="129"/>
      <c r="E2" s="129"/>
      <c r="F2" s="129"/>
      <c r="G2" s="129"/>
      <c r="H2" s="129"/>
      <c r="I2" s="129"/>
      <c r="J2" s="129"/>
      <c r="K2" s="129"/>
      <c r="L2" s="129"/>
      <c r="M2" s="129"/>
      <c r="N2" s="129"/>
      <c r="O2" s="129"/>
      <c r="P2" s="129"/>
    </row>
    <row r="3" spans="1:17" ht="9.75" customHeight="1" x14ac:dyDescent="0.25">
      <c r="A3" s="5"/>
      <c r="B3" s="129"/>
      <c r="C3" s="129"/>
      <c r="D3" s="129"/>
      <c r="E3" s="129"/>
      <c r="F3" s="129"/>
      <c r="G3" s="129"/>
      <c r="H3" s="129"/>
      <c r="I3" s="129"/>
      <c r="J3" s="129"/>
      <c r="K3" s="129"/>
      <c r="L3" s="129"/>
      <c r="M3" s="129"/>
      <c r="N3" s="129"/>
      <c r="O3" s="129"/>
      <c r="P3" s="129"/>
    </row>
    <row r="4" spans="1:17" ht="24" customHeight="1" x14ac:dyDescent="0.25">
      <c r="A4" s="431" t="s">
        <v>0</v>
      </c>
      <c r="B4" s="304"/>
      <c r="C4" s="304"/>
      <c r="D4" s="304"/>
      <c r="E4" s="304"/>
      <c r="F4" s="304"/>
      <c r="G4" s="304"/>
      <c r="H4" s="304"/>
      <c r="I4" s="304"/>
      <c r="J4" s="304"/>
      <c r="K4" s="304"/>
      <c r="L4" s="304"/>
      <c r="M4" s="304"/>
      <c r="N4" s="304"/>
      <c r="O4" s="304"/>
      <c r="P4" s="304"/>
    </row>
    <row r="5" spans="1:17" x14ac:dyDescent="0.25">
      <c r="A5" s="2"/>
      <c r="B5" s="2"/>
      <c r="C5" s="2"/>
      <c r="D5" s="129"/>
      <c r="E5" s="129"/>
      <c r="F5" s="129"/>
      <c r="G5" s="129"/>
      <c r="H5" s="129"/>
      <c r="I5" s="129"/>
      <c r="J5" s="129"/>
      <c r="K5" s="129"/>
      <c r="L5" s="129"/>
      <c r="M5" s="129"/>
      <c r="N5" s="129"/>
      <c r="O5" s="129"/>
      <c r="P5" s="129"/>
    </row>
    <row r="6" spans="1:17" ht="25.5" customHeight="1" x14ac:dyDescent="0.25">
      <c r="A6" s="291" t="s">
        <v>1</v>
      </c>
      <c r="B6" s="291"/>
      <c r="C6" s="306"/>
      <c r="D6" s="8" t="s">
        <v>2</v>
      </c>
      <c r="E6" s="9"/>
      <c r="F6" s="9"/>
      <c r="G6" s="9"/>
      <c r="H6" s="9"/>
      <c r="I6" s="9"/>
      <c r="J6" s="9"/>
      <c r="K6" s="207"/>
      <c r="L6" s="11"/>
      <c r="M6" s="11"/>
      <c r="N6" s="11"/>
      <c r="O6" s="307"/>
      <c r="P6" s="307"/>
    </row>
    <row r="7" spans="1:17" x14ac:dyDescent="0.25">
      <c r="A7" s="129"/>
      <c r="B7" s="129"/>
      <c r="C7" s="129"/>
      <c r="D7" s="12"/>
      <c r="E7" s="13"/>
      <c r="F7" s="13"/>
      <c r="G7" s="13"/>
      <c r="H7" s="13"/>
      <c r="I7" s="13"/>
      <c r="J7" s="13"/>
      <c r="K7" s="13"/>
      <c r="L7" s="13"/>
      <c r="M7" s="13"/>
      <c r="N7" s="13"/>
      <c r="O7" s="129"/>
      <c r="P7" s="129"/>
    </row>
    <row r="8" spans="1:17" ht="21" customHeight="1" x14ac:dyDescent="0.25">
      <c r="A8" s="291" t="s">
        <v>3</v>
      </c>
      <c r="B8" s="291"/>
      <c r="C8" s="292"/>
      <c r="D8" s="300" t="s">
        <v>77</v>
      </c>
      <c r="E8" s="301"/>
      <c r="F8" s="301"/>
      <c r="G8" s="301"/>
      <c r="H8" s="301"/>
      <c r="I8" s="301"/>
      <c r="J8" s="302"/>
      <c r="K8" s="127"/>
      <c r="L8" s="309" t="s">
        <v>5</v>
      </c>
      <c r="M8" s="309"/>
      <c r="N8" s="309"/>
      <c r="O8" s="295" t="s">
        <v>187</v>
      </c>
      <c r="P8" s="296"/>
      <c r="Q8" s="297"/>
    </row>
    <row r="9" spans="1:17" x14ac:dyDescent="0.25">
      <c r="A9" s="129"/>
      <c r="B9" s="129"/>
      <c r="C9" s="123"/>
      <c r="D9" s="123"/>
      <c r="E9" s="129"/>
      <c r="F9" s="129"/>
      <c r="G9" s="129"/>
      <c r="H9" s="129"/>
      <c r="I9" s="129"/>
      <c r="J9" s="129"/>
      <c r="K9" s="129"/>
      <c r="L9" s="129"/>
      <c r="M9" s="129"/>
      <c r="N9" s="129"/>
      <c r="O9" s="129"/>
      <c r="P9" s="129"/>
    </row>
    <row r="10" spans="1:17" x14ac:dyDescent="0.25">
      <c r="A10" s="298" t="s">
        <v>6</v>
      </c>
      <c r="B10" s="298"/>
      <c r="C10" s="298"/>
      <c r="D10" s="310" t="s">
        <v>7</v>
      </c>
      <c r="E10" s="311"/>
      <c r="F10" s="311"/>
      <c r="G10" s="311"/>
      <c r="H10" s="311"/>
      <c r="I10" s="311"/>
      <c r="J10" s="312"/>
      <c r="K10" s="123"/>
      <c r="L10" s="313" t="s">
        <v>8</v>
      </c>
      <c r="M10" s="314"/>
      <c r="N10" s="310" t="s">
        <v>9</v>
      </c>
      <c r="O10" s="311"/>
      <c r="P10" s="311"/>
    </row>
    <row r="11" spans="1:17" x14ac:dyDescent="0.25">
      <c r="A11" s="122"/>
      <c r="B11" s="122"/>
      <c r="C11" s="122"/>
      <c r="D11" s="123"/>
      <c r="E11" s="123"/>
      <c r="F11" s="123"/>
      <c r="G11" s="123"/>
      <c r="H11" s="123"/>
      <c r="I11" s="123"/>
      <c r="J11" s="123"/>
      <c r="K11" s="123"/>
      <c r="L11" s="129"/>
      <c r="M11" s="19"/>
      <c r="N11" s="19"/>
      <c r="O11" s="19"/>
      <c r="P11" s="128"/>
    </row>
    <row r="12" spans="1:17" ht="39" customHeight="1" x14ac:dyDescent="0.25">
      <c r="A12" s="445" t="s">
        <v>10</v>
      </c>
      <c r="B12" s="445"/>
      <c r="C12" s="446"/>
      <c r="D12" s="316" t="s">
        <v>261</v>
      </c>
      <c r="E12" s="317"/>
      <c r="F12" s="317"/>
      <c r="G12" s="317"/>
      <c r="H12" s="317"/>
      <c r="I12" s="317"/>
      <c r="J12" s="317"/>
      <c r="K12" s="317"/>
      <c r="L12" s="317"/>
      <c r="M12" s="317"/>
      <c r="N12" s="317"/>
      <c r="O12" s="317"/>
      <c r="P12" s="317"/>
    </row>
    <row r="13" spans="1:17" x14ac:dyDescent="0.25">
      <c r="A13" s="122"/>
      <c r="B13" s="122"/>
      <c r="C13" s="122"/>
      <c r="D13" s="12"/>
      <c r="E13" s="12"/>
      <c r="F13" s="12"/>
      <c r="G13" s="12"/>
      <c r="H13" s="12"/>
      <c r="I13" s="12"/>
      <c r="J13" s="12"/>
      <c r="K13" s="12"/>
      <c r="L13" s="12"/>
      <c r="M13" s="12"/>
      <c r="N13" s="12"/>
      <c r="O13" s="12"/>
      <c r="P13" s="12"/>
    </row>
    <row r="14" spans="1:17" ht="53.25" customHeight="1" x14ac:dyDescent="0.25">
      <c r="A14" s="298" t="s">
        <v>12</v>
      </c>
      <c r="B14" s="319"/>
      <c r="C14" s="319"/>
      <c r="D14" s="432" t="s">
        <v>276</v>
      </c>
      <c r="E14" s="447"/>
      <c r="F14" s="447"/>
      <c r="G14" s="447"/>
      <c r="H14" s="447"/>
      <c r="I14" s="447"/>
      <c r="J14" s="447"/>
      <c r="K14" s="447"/>
      <c r="L14" s="447"/>
      <c r="M14" s="447"/>
      <c r="N14" s="447"/>
      <c r="O14" s="447"/>
      <c r="P14" s="447"/>
    </row>
    <row r="15" spans="1:17" x14ac:dyDescent="0.25">
      <c r="A15" s="122"/>
      <c r="B15" s="122"/>
      <c r="C15" s="122"/>
      <c r="D15" s="12"/>
      <c r="E15" s="12"/>
      <c r="F15" s="12"/>
      <c r="G15" s="12"/>
      <c r="H15" s="12"/>
      <c r="I15" s="12"/>
      <c r="J15" s="12"/>
      <c r="K15" s="12"/>
      <c r="L15" s="12"/>
      <c r="M15" s="12"/>
      <c r="N15" s="12"/>
      <c r="O15" s="12"/>
      <c r="P15" s="12"/>
    </row>
    <row r="16" spans="1:17" x14ac:dyDescent="0.25">
      <c r="A16" s="278" t="s">
        <v>14</v>
      </c>
      <c r="B16" s="279"/>
      <c r="C16" s="279"/>
      <c r="D16" s="284" t="s">
        <v>15</v>
      </c>
      <c r="E16" s="284"/>
      <c r="F16" s="284"/>
      <c r="G16" s="284"/>
      <c r="H16" s="284" t="s">
        <v>16</v>
      </c>
      <c r="I16" s="284"/>
      <c r="J16" s="285" t="s">
        <v>17</v>
      </c>
      <c r="K16" s="285"/>
      <c r="L16" s="285"/>
      <c r="M16" s="285"/>
      <c r="N16" s="285"/>
      <c r="O16" s="286" t="s">
        <v>18</v>
      </c>
      <c r="P16" s="287"/>
    </row>
    <row r="17" spans="1:17" ht="36" x14ac:dyDescent="0.25">
      <c r="A17" s="280"/>
      <c r="B17" s="281"/>
      <c r="C17" s="281"/>
      <c r="D17" s="284"/>
      <c r="E17" s="284"/>
      <c r="F17" s="284"/>
      <c r="G17" s="284"/>
      <c r="H17" s="284"/>
      <c r="I17" s="284"/>
      <c r="J17" s="136" t="s">
        <v>19</v>
      </c>
      <c r="K17" s="137" t="s">
        <v>20</v>
      </c>
      <c r="L17" s="137" t="s">
        <v>21</v>
      </c>
      <c r="M17" s="138" t="s">
        <v>22</v>
      </c>
      <c r="N17" s="138" t="s">
        <v>23</v>
      </c>
      <c r="O17" s="137" t="s">
        <v>21</v>
      </c>
      <c r="P17" s="138" t="s">
        <v>24</v>
      </c>
      <c r="Q17" s="138" t="s">
        <v>23</v>
      </c>
    </row>
    <row r="18" spans="1:17" x14ac:dyDescent="0.25">
      <c r="A18" s="282"/>
      <c r="B18" s="283"/>
      <c r="C18" s="283"/>
      <c r="D18" s="433">
        <v>22698280.960000001</v>
      </c>
      <c r="E18" s="433"/>
      <c r="F18" s="433"/>
      <c r="G18" s="433"/>
      <c r="H18" s="433">
        <f>115219114.29-52135377.44</f>
        <v>63083736.850000009</v>
      </c>
      <c r="I18" s="433"/>
      <c r="J18" s="237">
        <v>13449571.609999999</v>
      </c>
      <c r="K18" s="237">
        <v>11311262.800000001</v>
      </c>
      <c r="L18" s="237">
        <v>11311262.800000001</v>
      </c>
      <c r="M18" s="238">
        <v>20719146.18</v>
      </c>
      <c r="N18" s="239">
        <f>M18/L18</f>
        <v>1.8317270623400244</v>
      </c>
      <c r="O18" s="238">
        <f>98959454.52-38795093.99</f>
        <v>60164360.529999994</v>
      </c>
      <c r="P18" s="240">
        <f>89787888.36-18168225.7</f>
        <v>71619662.659999996</v>
      </c>
      <c r="Q18" s="241">
        <f>P18/O18</f>
        <v>1.1904001310591177</v>
      </c>
    </row>
    <row r="19" spans="1:17" x14ac:dyDescent="0.25">
      <c r="A19" s="122"/>
      <c r="B19" s="122"/>
      <c r="C19" s="122"/>
      <c r="D19" s="123"/>
      <c r="E19" s="123"/>
      <c r="F19" s="123"/>
      <c r="G19" s="123"/>
      <c r="H19" s="123"/>
      <c r="I19" s="123"/>
      <c r="J19" s="123"/>
      <c r="K19" s="123"/>
      <c r="L19" s="123"/>
      <c r="M19" s="123"/>
      <c r="N19" s="123"/>
      <c r="O19" s="123"/>
      <c r="P19" s="123"/>
    </row>
    <row r="20" spans="1:17" x14ac:dyDescent="0.25">
      <c r="A20" s="298" t="s">
        <v>111</v>
      </c>
      <c r="B20" s="298"/>
      <c r="C20" s="298"/>
      <c r="D20" s="21"/>
      <c r="E20" s="129"/>
      <c r="F20" s="129"/>
      <c r="G20" s="129"/>
      <c r="H20" s="129"/>
      <c r="I20" s="129"/>
      <c r="J20" s="129"/>
      <c r="K20" s="129"/>
      <c r="L20" s="129"/>
      <c r="M20" s="129"/>
      <c r="N20" s="129"/>
      <c r="O20" s="129"/>
      <c r="P20" s="129"/>
    </row>
    <row r="21" spans="1:17" x14ac:dyDescent="0.25">
      <c r="A21" s="129"/>
      <c r="B21" s="129"/>
      <c r="C21" s="19"/>
      <c r="D21" s="19"/>
      <c r="E21" s="22"/>
      <c r="F21" s="22"/>
      <c r="G21" s="22"/>
      <c r="H21" s="22"/>
      <c r="I21" s="22"/>
      <c r="J21" s="22"/>
      <c r="K21" s="22"/>
      <c r="L21" s="22"/>
      <c r="M21" s="22"/>
      <c r="N21" s="22"/>
      <c r="O21" s="22"/>
      <c r="P21" s="22"/>
    </row>
    <row r="22" spans="1:17" ht="25.5" customHeight="1" x14ac:dyDescent="0.25">
      <c r="A22" s="291" t="s">
        <v>26</v>
      </c>
      <c r="B22" s="291"/>
      <c r="C22" s="292"/>
      <c r="D22" s="300" t="s">
        <v>112</v>
      </c>
      <c r="E22" s="301"/>
      <c r="F22" s="301"/>
      <c r="G22" s="301"/>
      <c r="H22" s="301"/>
      <c r="I22" s="301"/>
      <c r="J22" s="301"/>
      <c r="K22" s="301"/>
      <c r="L22" s="23"/>
      <c r="M22" s="23"/>
      <c r="N22" s="23"/>
      <c r="O22" s="24" t="s">
        <v>28</v>
      </c>
      <c r="P22" s="295" t="s">
        <v>117</v>
      </c>
      <c r="Q22" s="297"/>
    </row>
    <row r="23" spans="1:17" x14ac:dyDescent="0.25">
      <c r="A23" s="129"/>
      <c r="B23" s="129"/>
      <c r="C23" s="25"/>
      <c r="D23" s="25"/>
      <c r="E23" s="22"/>
      <c r="F23" s="22"/>
      <c r="G23" s="22"/>
      <c r="H23" s="22"/>
      <c r="I23" s="22"/>
      <c r="J23" s="22"/>
      <c r="K23" s="22"/>
      <c r="L23" s="22"/>
      <c r="M23" s="22"/>
      <c r="N23" s="22"/>
      <c r="O23" s="22"/>
      <c r="P23" s="22"/>
    </row>
    <row r="24" spans="1:17" ht="21.75" customHeight="1" x14ac:dyDescent="0.25">
      <c r="A24" s="298" t="s">
        <v>29</v>
      </c>
      <c r="B24" s="298"/>
      <c r="C24" s="299"/>
      <c r="D24" s="443" t="s">
        <v>113</v>
      </c>
      <c r="E24" s="444"/>
      <c r="F24" s="444"/>
      <c r="G24" s="444"/>
      <c r="H24" s="444"/>
      <c r="I24" s="444"/>
      <c r="J24" s="444"/>
      <c r="K24" s="444"/>
      <c r="L24" s="444"/>
      <c r="M24" s="444"/>
      <c r="N24" s="444"/>
      <c r="O24" s="444"/>
      <c r="P24" s="444"/>
      <c r="Q24" s="460"/>
    </row>
    <row r="25" spans="1:17" x14ac:dyDescent="0.25">
      <c r="A25" s="129"/>
      <c r="B25" s="129"/>
      <c r="C25" s="25"/>
      <c r="D25" s="25"/>
      <c r="E25" s="22"/>
      <c r="F25" s="22"/>
      <c r="G25" s="22"/>
      <c r="H25" s="22"/>
      <c r="I25" s="22"/>
      <c r="J25" s="22"/>
      <c r="K25" s="22"/>
      <c r="L25" s="22"/>
      <c r="M25" s="22"/>
      <c r="N25" s="22"/>
      <c r="O25" s="22"/>
      <c r="P25" s="22"/>
    </row>
    <row r="26" spans="1:17" ht="26.25" customHeight="1" x14ac:dyDescent="0.25">
      <c r="A26" s="298" t="s">
        <v>31</v>
      </c>
      <c r="B26" s="298"/>
      <c r="C26" s="299"/>
      <c r="D26" s="443" t="s">
        <v>114</v>
      </c>
      <c r="E26" s="444"/>
      <c r="F26" s="444"/>
      <c r="G26" s="444"/>
      <c r="H26" s="444"/>
      <c r="I26" s="444"/>
      <c r="J26" s="444"/>
      <c r="K26" s="444"/>
      <c r="L26" s="444"/>
      <c r="M26" s="444"/>
      <c r="N26" s="444"/>
      <c r="O26" s="444"/>
      <c r="P26" s="444"/>
      <c r="Q26" s="157"/>
    </row>
    <row r="27" spans="1:17" x14ac:dyDescent="0.25">
      <c r="A27" s="129"/>
      <c r="B27" s="129"/>
      <c r="C27" s="25"/>
      <c r="D27" s="26"/>
      <c r="E27" s="22"/>
      <c r="F27" s="22"/>
      <c r="G27" s="22"/>
      <c r="H27" s="22"/>
      <c r="I27" s="22"/>
      <c r="J27" s="22"/>
      <c r="K27" s="22"/>
      <c r="L27" s="22"/>
      <c r="M27" s="22"/>
      <c r="N27" s="22"/>
      <c r="O27" s="22"/>
      <c r="P27" s="22"/>
    </row>
    <row r="28" spans="1:17" x14ac:dyDescent="0.25">
      <c r="A28" s="291" t="s">
        <v>33</v>
      </c>
      <c r="B28" s="291"/>
      <c r="C28" s="292"/>
      <c r="D28" s="300" t="s">
        <v>34</v>
      </c>
      <c r="E28" s="301"/>
      <c r="F28" s="301"/>
      <c r="G28" s="302"/>
      <c r="H28" s="129"/>
      <c r="I28" s="27" t="s">
        <v>35</v>
      </c>
      <c r="J28" s="27"/>
      <c r="K28" s="27"/>
      <c r="L28" s="27"/>
      <c r="M28" s="27"/>
      <c r="N28" s="327" t="s">
        <v>194</v>
      </c>
      <c r="O28" s="461"/>
      <c r="P28" s="462"/>
    </row>
    <row r="29" spans="1:17" x14ac:dyDescent="0.25">
      <c r="A29" s="129"/>
      <c r="B29" s="129"/>
      <c r="C29" s="122"/>
      <c r="D29" s="28"/>
      <c r="E29" s="129"/>
      <c r="F29" s="129"/>
      <c r="G29" s="129"/>
      <c r="H29" s="129"/>
      <c r="I29" s="129"/>
      <c r="J29" s="129"/>
      <c r="K29" s="129"/>
      <c r="L29" s="129"/>
      <c r="M29" s="129"/>
      <c r="N29" s="129"/>
      <c r="O29" s="129"/>
      <c r="P29" s="129"/>
    </row>
    <row r="30" spans="1:17" x14ac:dyDescent="0.25">
      <c r="A30" s="291" t="s">
        <v>37</v>
      </c>
      <c r="B30" s="291"/>
      <c r="C30" s="292"/>
      <c r="D30" s="293" t="s">
        <v>38</v>
      </c>
      <c r="E30" s="293"/>
      <c r="F30" s="293"/>
      <c r="G30" s="294"/>
      <c r="H30" s="129"/>
      <c r="I30" s="291" t="s">
        <v>39</v>
      </c>
      <c r="J30" s="291"/>
      <c r="K30" s="291"/>
      <c r="L30" s="291"/>
      <c r="M30" s="291"/>
      <c r="N30" s="295" t="s">
        <v>82</v>
      </c>
      <c r="O30" s="296"/>
      <c r="P30" s="297"/>
    </row>
    <row r="31" spans="1:17" x14ac:dyDescent="0.25">
      <c r="A31" s="121"/>
      <c r="B31" s="121"/>
      <c r="C31" s="121"/>
      <c r="D31" s="30"/>
      <c r="E31" s="121"/>
      <c r="F31" s="121"/>
      <c r="G31" s="121"/>
      <c r="H31" s="129"/>
      <c r="I31" s="121"/>
      <c r="J31" s="121"/>
      <c r="K31" s="121"/>
      <c r="L31" s="121"/>
      <c r="M31" s="121"/>
      <c r="N31" s="127"/>
      <c r="O31" s="127"/>
      <c r="P31" s="127"/>
    </row>
    <row r="32" spans="1:17" x14ac:dyDescent="0.25">
      <c r="A32" s="129"/>
      <c r="B32" s="129"/>
      <c r="C32" s="31"/>
      <c r="D32" s="31"/>
      <c r="E32" s="129"/>
      <c r="F32" s="129"/>
      <c r="G32" s="129"/>
      <c r="H32" s="129"/>
      <c r="I32" s="129"/>
      <c r="J32" s="129"/>
      <c r="K32" s="129"/>
      <c r="L32" s="129"/>
      <c r="M32" s="129"/>
      <c r="N32" s="129"/>
      <c r="O32" s="129"/>
      <c r="P32" s="129"/>
    </row>
    <row r="33" spans="1:16" x14ac:dyDescent="0.25">
      <c r="A33" s="298" t="s">
        <v>41</v>
      </c>
      <c r="B33" s="298"/>
      <c r="C33" s="298"/>
      <c r="D33" s="335" t="s">
        <v>42</v>
      </c>
      <c r="E33" s="335"/>
      <c r="F33" s="335"/>
      <c r="G33" s="335"/>
      <c r="H33" s="102" t="s">
        <v>288</v>
      </c>
      <c r="I33" s="129"/>
      <c r="J33" s="129"/>
      <c r="K33" s="129"/>
      <c r="L33" s="129"/>
      <c r="M33" s="129"/>
      <c r="N33" s="129"/>
      <c r="O33" s="129"/>
      <c r="P33" s="129"/>
    </row>
    <row r="34" spans="1:16" x14ac:dyDescent="0.25">
      <c r="A34" s="33"/>
      <c r="B34" s="33"/>
      <c r="C34" s="33"/>
      <c r="D34" s="128"/>
      <c r="E34" s="128"/>
      <c r="F34" s="128"/>
      <c r="G34" s="128"/>
      <c r="H34" s="129"/>
      <c r="I34" s="129"/>
      <c r="J34" s="129"/>
      <c r="K34" s="129"/>
      <c r="L34" s="129"/>
      <c r="M34" s="129"/>
      <c r="N34" s="129"/>
      <c r="O34" s="129"/>
      <c r="P34" s="129"/>
    </row>
    <row r="35" spans="1:16" x14ac:dyDescent="0.25">
      <c r="A35" s="336" t="s">
        <v>43</v>
      </c>
      <c r="B35" s="337"/>
      <c r="C35" s="338"/>
      <c r="D35" s="345" t="s">
        <v>44</v>
      </c>
      <c r="E35" s="346"/>
      <c r="F35" s="347"/>
      <c r="G35" s="325" t="s">
        <v>45</v>
      </c>
      <c r="H35" s="331" t="s">
        <v>17</v>
      </c>
      <c r="I35" s="332"/>
      <c r="J35" s="333"/>
      <c r="K35" s="124"/>
      <c r="L35" s="331" t="s">
        <v>46</v>
      </c>
      <c r="M35" s="332"/>
      <c r="N35" s="333"/>
      <c r="O35" s="367" t="s">
        <v>47</v>
      </c>
      <c r="P35" s="322" t="s">
        <v>48</v>
      </c>
    </row>
    <row r="36" spans="1:16" x14ac:dyDescent="0.25">
      <c r="A36" s="339"/>
      <c r="B36" s="340"/>
      <c r="C36" s="341"/>
      <c r="D36" s="348"/>
      <c r="E36" s="349"/>
      <c r="F36" s="350"/>
      <c r="G36" s="354"/>
      <c r="H36" s="325" t="s">
        <v>19</v>
      </c>
      <c r="I36" s="322" t="s">
        <v>49</v>
      </c>
      <c r="J36" s="322" t="s">
        <v>50</v>
      </c>
      <c r="K36" s="125"/>
      <c r="L36" s="329" t="s">
        <v>19</v>
      </c>
      <c r="M36" s="322" t="s">
        <v>49</v>
      </c>
      <c r="N36" s="329" t="s">
        <v>50</v>
      </c>
      <c r="O36" s="368"/>
      <c r="P36" s="323"/>
    </row>
    <row r="37" spans="1:16" x14ac:dyDescent="0.25">
      <c r="A37" s="342"/>
      <c r="B37" s="343"/>
      <c r="C37" s="344"/>
      <c r="D37" s="351"/>
      <c r="E37" s="352"/>
      <c r="F37" s="353"/>
      <c r="G37" s="326"/>
      <c r="H37" s="326"/>
      <c r="I37" s="324"/>
      <c r="J37" s="324"/>
      <c r="K37" s="126"/>
      <c r="L37" s="330"/>
      <c r="M37" s="324"/>
      <c r="N37" s="330"/>
      <c r="O37" s="369"/>
      <c r="P37" s="324"/>
    </row>
    <row r="38" spans="1:16" ht="30" customHeight="1" x14ac:dyDescent="0.25">
      <c r="A38" s="448" t="s">
        <v>115</v>
      </c>
      <c r="B38" s="449"/>
      <c r="C38" s="450"/>
      <c r="D38" s="451" t="s">
        <v>108</v>
      </c>
      <c r="E38" s="452"/>
      <c r="F38" s="453"/>
      <c r="G38" s="39">
        <v>120</v>
      </c>
      <c r="H38" s="39">
        <v>30</v>
      </c>
      <c r="I38" s="39">
        <v>55</v>
      </c>
      <c r="J38" s="40">
        <f>+(I38*1)/H38</f>
        <v>1.8333333333333333</v>
      </c>
      <c r="K38" s="43"/>
      <c r="L38" s="39">
        <v>120</v>
      </c>
      <c r="M38" s="39">
        <f>218+55</f>
        <v>273</v>
      </c>
      <c r="N38" s="40">
        <f t="shared" ref="N38" si="0">+(M38*1)/L38</f>
        <v>2.2749999999999999</v>
      </c>
      <c r="O38" s="40">
        <f>+(M38*1)/G38</f>
        <v>2.2749999999999999</v>
      </c>
      <c r="P38" s="242"/>
    </row>
    <row r="39" spans="1:16" ht="30" customHeight="1" x14ac:dyDescent="0.25">
      <c r="A39" s="428" t="s">
        <v>116</v>
      </c>
      <c r="B39" s="429"/>
      <c r="C39" s="430"/>
      <c r="D39" s="358" t="s">
        <v>108</v>
      </c>
      <c r="E39" s="359"/>
      <c r="F39" s="360"/>
      <c r="G39" s="39">
        <v>120</v>
      </c>
      <c r="H39" s="39">
        <v>30</v>
      </c>
      <c r="I39" s="39">
        <v>55</v>
      </c>
      <c r="J39" s="40">
        <f>+(I39*1)/H39</f>
        <v>1.8333333333333333</v>
      </c>
      <c r="K39" s="43"/>
      <c r="L39" s="39">
        <v>121</v>
      </c>
      <c r="M39" s="39">
        <f>218+55</f>
        <v>273</v>
      </c>
      <c r="N39" s="40">
        <f t="shared" ref="N39" si="1">+(M39*1)/L39</f>
        <v>2.2561983471074378</v>
      </c>
      <c r="O39" s="40">
        <f>+(M39*1)/G39</f>
        <v>2.2749999999999999</v>
      </c>
      <c r="P39" s="242"/>
    </row>
    <row r="40" spans="1:16" x14ac:dyDescent="0.25">
      <c r="A40" s="4"/>
      <c r="B40" s="4"/>
      <c r="C40" s="46"/>
      <c r="D40" s="46"/>
      <c r="E40" s="47"/>
      <c r="F40" s="47"/>
      <c r="G40" s="47"/>
      <c r="H40" s="4"/>
      <c r="I40" s="4"/>
      <c r="J40" s="4"/>
      <c r="K40" s="4"/>
      <c r="L40" s="4"/>
      <c r="M40" s="4"/>
      <c r="N40" s="4"/>
      <c r="O40" s="4"/>
      <c r="P40" s="4"/>
    </row>
    <row r="41" spans="1:16" ht="15" customHeight="1" x14ac:dyDescent="0.25">
      <c r="B41" s="334" t="s">
        <v>54</v>
      </c>
      <c r="C41" s="334"/>
      <c r="D41" s="334"/>
      <c r="E41" s="334"/>
      <c r="F41" s="334"/>
      <c r="G41" s="334"/>
      <c r="H41" s="334"/>
      <c r="I41" s="334"/>
      <c r="J41" s="334"/>
      <c r="K41" s="334"/>
      <c r="L41" s="334"/>
      <c r="M41" s="334"/>
      <c r="N41" s="334"/>
      <c r="O41" s="334"/>
      <c r="P41" s="4"/>
    </row>
    <row r="42" spans="1:16" ht="15" customHeight="1" x14ac:dyDescent="0.25">
      <c r="B42" s="334" t="s">
        <v>55</v>
      </c>
      <c r="C42" s="334"/>
      <c r="D42" s="334"/>
      <c r="E42" s="334" t="s">
        <v>56</v>
      </c>
      <c r="F42" s="334"/>
      <c r="G42" s="169">
        <v>2009</v>
      </c>
      <c r="H42" s="49">
        <v>2010</v>
      </c>
      <c r="I42" s="49">
        <v>2011</v>
      </c>
      <c r="J42" s="49">
        <v>2012</v>
      </c>
      <c r="K42" s="49"/>
      <c r="L42" s="49">
        <v>2013</v>
      </c>
      <c r="M42" s="49">
        <v>2014</v>
      </c>
      <c r="N42" s="169" t="s">
        <v>57</v>
      </c>
      <c r="O42" s="49" t="s">
        <v>48</v>
      </c>
      <c r="P42" s="4"/>
    </row>
    <row r="43" spans="1:16" ht="28.5" customHeight="1" x14ac:dyDescent="0.25">
      <c r="B43" s="455" t="s">
        <v>115</v>
      </c>
      <c r="C43" s="455"/>
      <c r="D43" s="455"/>
      <c r="E43" s="440" t="s">
        <v>108</v>
      </c>
      <c r="F43" s="440"/>
      <c r="G43" s="173">
        <v>0</v>
      </c>
      <c r="H43" s="173">
        <v>55</v>
      </c>
      <c r="I43" s="173">
        <v>111</v>
      </c>
      <c r="J43" s="173">
        <v>136</v>
      </c>
      <c r="K43" s="174"/>
      <c r="L43" s="173">
        <v>291</v>
      </c>
      <c r="M43" s="173">
        <v>244</v>
      </c>
      <c r="N43" s="174">
        <v>273</v>
      </c>
      <c r="O43" s="243"/>
      <c r="P43" s="4"/>
    </row>
    <row r="44" spans="1:16" ht="28.5" customHeight="1" x14ac:dyDescent="0.25">
      <c r="B44" s="455" t="s">
        <v>116</v>
      </c>
      <c r="C44" s="455"/>
      <c r="D44" s="455"/>
      <c r="E44" s="440" t="s">
        <v>108</v>
      </c>
      <c r="F44" s="440"/>
      <c r="G44" s="173">
        <v>0</v>
      </c>
      <c r="H44" s="173">
        <v>44</v>
      </c>
      <c r="I44" s="173">
        <v>39</v>
      </c>
      <c r="J44" s="173">
        <v>89</v>
      </c>
      <c r="K44" s="174"/>
      <c r="L44" s="173">
        <v>92</v>
      </c>
      <c r="M44" s="173">
        <v>95</v>
      </c>
      <c r="N44" s="174">
        <v>120</v>
      </c>
      <c r="O44" s="243"/>
      <c r="P44" s="4"/>
    </row>
    <row r="45" spans="1:16" ht="28.5" customHeight="1" x14ac:dyDescent="0.25">
      <c r="B45" s="178"/>
      <c r="C45" s="178"/>
      <c r="D45" s="178"/>
      <c r="E45" s="114"/>
      <c r="F45" s="114"/>
      <c r="G45" s="178"/>
      <c r="H45" s="178"/>
      <c r="I45" s="178"/>
      <c r="J45" s="178"/>
      <c r="K45" s="177"/>
      <c r="L45" s="178"/>
      <c r="M45" s="178"/>
      <c r="N45" s="177"/>
      <c r="O45" s="115"/>
      <c r="P45" s="4"/>
    </row>
    <row r="46" spans="1:16" ht="16.5" customHeight="1" x14ac:dyDescent="0.25">
      <c r="A46" s="122"/>
      <c r="B46" s="459" t="s">
        <v>263</v>
      </c>
      <c r="C46" s="459"/>
      <c r="D46" s="459"/>
      <c r="E46" s="459"/>
      <c r="F46" s="459"/>
      <c r="G46" s="459"/>
      <c r="H46" s="459"/>
      <c r="I46" s="459"/>
      <c r="J46" s="459"/>
      <c r="K46" s="459"/>
      <c r="L46" s="459"/>
      <c r="M46" s="459"/>
      <c r="N46" s="459"/>
      <c r="O46" s="459"/>
      <c r="P46" s="123"/>
    </row>
    <row r="47" spans="1:16" ht="67.5" customHeight="1" x14ac:dyDescent="0.25">
      <c r="B47" s="435" t="s">
        <v>300</v>
      </c>
      <c r="C47" s="435"/>
      <c r="D47" s="435"/>
      <c r="E47" s="435"/>
      <c r="F47" s="435"/>
      <c r="G47" s="435"/>
      <c r="H47" s="435"/>
      <c r="I47" s="435"/>
      <c r="J47" s="435"/>
      <c r="K47" s="435"/>
      <c r="L47" s="435"/>
      <c r="M47" s="435"/>
      <c r="N47" s="435"/>
      <c r="O47" s="435"/>
      <c r="P47" s="172"/>
    </row>
    <row r="48" spans="1:16" x14ac:dyDescent="0.25">
      <c r="B48" s="184" t="s">
        <v>59</v>
      </c>
      <c r="C48" s="184"/>
      <c r="D48" s="184"/>
      <c r="E48" s="184"/>
      <c r="F48" s="184"/>
      <c r="G48" s="184"/>
      <c r="H48" s="184"/>
      <c r="I48" s="184"/>
      <c r="J48" s="184"/>
      <c r="K48" s="184"/>
      <c r="L48" s="184"/>
      <c r="M48" s="184"/>
      <c r="N48" s="184"/>
      <c r="O48" s="184"/>
      <c r="P48" s="172"/>
    </row>
    <row r="49" spans="1:16" x14ac:dyDescent="0.25">
      <c r="B49" s="176" t="s">
        <v>60</v>
      </c>
      <c r="C49" s="176"/>
      <c r="D49" s="176"/>
      <c r="E49" s="176"/>
      <c r="F49" s="176"/>
      <c r="G49" s="176"/>
      <c r="H49" s="176"/>
      <c r="I49" s="176"/>
      <c r="J49" s="176"/>
      <c r="K49" s="176"/>
      <c r="L49" s="176"/>
      <c r="M49" s="176"/>
      <c r="N49" s="176"/>
      <c r="O49" s="176"/>
      <c r="P49" s="176"/>
    </row>
    <row r="50" spans="1:16" x14ac:dyDescent="0.25">
      <c r="B50" s="176" t="s">
        <v>61</v>
      </c>
      <c r="C50" s="176"/>
      <c r="D50" s="176"/>
      <c r="E50" s="176"/>
      <c r="F50" s="176"/>
      <c r="G50" s="176"/>
      <c r="H50" s="176"/>
      <c r="I50" s="176"/>
      <c r="J50" s="176"/>
      <c r="K50" s="176"/>
      <c r="L50" s="176"/>
      <c r="M50" s="176"/>
      <c r="N50" s="176"/>
      <c r="O50" s="176"/>
      <c r="P50" s="172"/>
    </row>
    <row r="51" spans="1:16" x14ac:dyDescent="0.25">
      <c r="B51" s="176" t="s">
        <v>62</v>
      </c>
      <c r="C51" s="176"/>
      <c r="D51" s="176"/>
      <c r="E51" s="176"/>
      <c r="F51" s="176"/>
      <c r="G51" s="176"/>
      <c r="H51" s="176"/>
      <c r="I51" s="176"/>
      <c r="J51" s="176"/>
      <c r="K51" s="176"/>
      <c r="L51" s="176"/>
      <c r="M51" s="176"/>
      <c r="N51" s="176"/>
      <c r="O51" s="176"/>
      <c r="P51" s="172"/>
    </row>
    <row r="52" spans="1:16" x14ac:dyDescent="0.25">
      <c r="A52" s="4"/>
      <c r="B52" s="4"/>
      <c r="C52" s="4"/>
      <c r="D52" s="4"/>
      <c r="E52" s="4"/>
      <c r="F52" s="4"/>
      <c r="G52" s="4"/>
      <c r="H52" s="4"/>
      <c r="I52" s="4"/>
      <c r="J52" s="4"/>
      <c r="K52" s="4"/>
      <c r="L52" s="4"/>
      <c r="M52" s="4"/>
      <c r="N52" s="4"/>
      <c r="O52" s="4"/>
      <c r="P52" s="4"/>
    </row>
    <row r="53" spans="1:16" x14ac:dyDescent="0.25">
      <c r="A53" s="373" t="s">
        <v>63</v>
      </c>
      <c r="B53" s="373"/>
      <c r="C53" s="373"/>
      <c r="D53" s="373"/>
      <c r="E53" s="373"/>
      <c r="F53" s="373"/>
      <c r="G53" s="373"/>
      <c r="H53" s="373"/>
      <c r="I53" s="373"/>
      <c r="J53" s="373"/>
      <c r="K53" s="373"/>
      <c r="L53" s="373"/>
      <c r="M53" s="373"/>
      <c r="N53" s="373"/>
      <c r="O53" s="373"/>
      <c r="P53" s="373"/>
    </row>
    <row r="54" spans="1:16" x14ac:dyDescent="0.25">
      <c r="D54" s="4"/>
      <c r="E54" s="4"/>
      <c r="F54" s="4"/>
      <c r="G54" s="4"/>
      <c r="H54" s="4"/>
      <c r="I54" s="4"/>
      <c r="J54" s="4"/>
      <c r="K54" s="4"/>
      <c r="L54" s="4"/>
      <c r="M54" s="4"/>
      <c r="N54" s="4"/>
      <c r="O54" s="4"/>
      <c r="P54" s="4"/>
    </row>
    <row r="55" spans="1:16" x14ac:dyDescent="0.25">
      <c r="A55" s="58" t="s">
        <v>65</v>
      </c>
      <c r="B55" s="4"/>
      <c r="C55" s="4"/>
      <c r="D55" s="4"/>
      <c r="E55" s="4"/>
      <c r="F55" s="374" t="s">
        <v>64</v>
      </c>
      <c r="G55" s="375"/>
      <c r="H55" s="375"/>
      <c r="I55" s="375"/>
      <c r="J55" s="375"/>
      <c r="K55" s="375"/>
      <c r="L55" s="375"/>
      <c r="M55" s="4"/>
      <c r="N55" s="4"/>
      <c r="O55" s="4"/>
      <c r="P55" s="4"/>
    </row>
    <row r="56" spans="1:16" x14ac:dyDescent="0.25">
      <c r="A56" s="63" t="s">
        <v>66</v>
      </c>
      <c r="B56" s="4"/>
      <c r="C56" s="4"/>
      <c r="D56" s="4"/>
      <c r="E56" s="4"/>
      <c r="F56" s="4"/>
      <c r="G56" s="4"/>
      <c r="H56" s="4"/>
      <c r="I56" s="4"/>
      <c r="J56" s="4"/>
      <c r="K56" s="4"/>
      <c r="L56" s="4"/>
      <c r="M56" s="4"/>
      <c r="N56" s="4"/>
      <c r="O56" s="4"/>
      <c r="P56" s="4"/>
    </row>
    <row r="57" spans="1:16" x14ac:dyDescent="0.25">
      <c r="A57" s="62"/>
      <c r="B57" s="4"/>
      <c r="C57" s="4"/>
      <c r="D57" s="4"/>
      <c r="E57" s="4"/>
      <c r="F57" s="4"/>
      <c r="G57" s="4"/>
      <c r="H57" s="4"/>
      <c r="I57" s="4"/>
      <c r="J57" s="4"/>
      <c r="K57" s="4"/>
      <c r="L57" s="4"/>
      <c r="M57" s="4"/>
      <c r="N57" s="4"/>
      <c r="O57" s="4"/>
      <c r="P57" s="4"/>
    </row>
    <row r="58" spans="1:16" x14ac:dyDescent="0.25">
      <c r="A58" s="56"/>
      <c r="B58" s="4"/>
      <c r="C58" s="4"/>
      <c r="D58" s="4"/>
      <c r="E58" s="4"/>
      <c r="F58" s="4"/>
      <c r="G58" s="4"/>
      <c r="H58" s="4"/>
      <c r="I58" s="4"/>
      <c r="J58" s="4"/>
      <c r="K58" s="4"/>
      <c r="L58" s="4"/>
      <c r="M58" s="4"/>
      <c r="N58" s="4"/>
      <c r="O58" s="4"/>
      <c r="P58" s="4"/>
    </row>
    <row r="59" spans="1:16" x14ac:dyDescent="0.25">
      <c r="A59" s="56"/>
      <c r="B59" s="4"/>
      <c r="C59" s="4"/>
      <c r="D59" s="4"/>
      <c r="E59" s="4"/>
      <c r="F59" s="4"/>
      <c r="G59" s="4"/>
      <c r="H59" s="4"/>
      <c r="I59" s="4"/>
      <c r="J59" s="4"/>
      <c r="K59" s="4"/>
      <c r="L59" s="4"/>
      <c r="M59" s="4"/>
      <c r="N59" s="4"/>
      <c r="O59" s="4"/>
      <c r="P59" s="4"/>
    </row>
    <row r="60" spans="1:16" x14ac:dyDescent="0.25">
      <c r="A60" s="57"/>
      <c r="B60" s="4"/>
      <c r="C60" s="4"/>
      <c r="D60" s="4"/>
      <c r="E60" s="4"/>
      <c r="F60" s="4"/>
      <c r="G60" s="4"/>
      <c r="H60" s="4"/>
      <c r="I60" s="4"/>
      <c r="J60" s="4"/>
      <c r="K60" s="4"/>
      <c r="L60" s="4"/>
      <c r="M60" s="4"/>
      <c r="N60" s="4"/>
      <c r="O60" s="4"/>
      <c r="P60" s="4"/>
    </row>
    <row r="61" spans="1:16" x14ac:dyDescent="0.25">
      <c r="A61" s="57"/>
      <c r="B61" s="4"/>
      <c r="C61" s="4"/>
      <c r="D61" s="4"/>
      <c r="E61" s="4"/>
      <c r="F61" s="4"/>
      <c r="G61" s="4"/>
      <c r="H61" s="4"/>
      <c r="I61" s="4"/>
      <c r="J61" s="4"/>
      <c r="K61" s="4"/>
      <c r="L61" s="4"/>
      <c r="M61" s="4"/>
      <c r="N61" s="4"/>
      <c r="O61" s="4"/>
      <c r="P61" s="4"/>
    </row>
    <row r="62" spans="1:16" x14ac:dyDescent="0.25">
      <c r="A62" s="57"/>
      <c r="B62" s="4"/>
      <c r="C62" s="4"/>
      <c r="D62" s="4"/>
      <c r="E62" s="4"/>
      <c r="F62" s="4"/>
      <c r="G62" s="4"/>
      <c r="H62" s="4"/>
      <c r="I62" s="4"/>
      <c r="J62" s="4"/>
      <c r="K62" s="4"/>
      <c r="L62" s="4"/>
      <c r="M62" s="4"/>
      <c r="N62" s="4"/>
      <c r="O62" s="4"/>
      <c r="P62" s="4"/>
    </row>
    <row r="63" spans="1:16" ht="15.75" x14ac:dyDescent="0.25">
      <c r="A63" s="426" t="s">
        <v>67</v>
      </c>
      <c r="B63" s="426"/>
      <c r="C63" s="426"/>
      <c r="D63" s="221"/>
      <c r="E63" s="221"/>
      <c r="F63" s="221"/>
      <c r="G63" s="221"/>
      <c r="H63" s="221"/>
      <c r="I63" s="221"/>
      <c r="J63" s="221"/>
      <c r="K63" s="221"/>
      <c r="L63" s="221"/>
      <c r="M63" s="221"/>
      <c r="N63" s="221"/>
      <c r="O63" s="221"/>
      <c r="P63" s="221"/>
    </row>
    <row r="64" spans="1:16" ht="57.75" customHeight="1" x14ac:dyDescent="0.25">
      <c r="A64" s="456" t="s">
        <v>299</v>
      </c>
      <c r="B64" s="457"/>
      <c r="C64" s="457"/>
      <c r="D64" s="457"/>
      <c r="E64" s="457"/>
      <c r="F64" s="457"/>
      <c r="G64" s="457"/>
      <c r="H64" s="457"/>
      <c r="I64" s="457"/>
      <c r="J64" s="457"/>
      <c r="K64" s="457"/>
      <c r="L64" s="457"/>
      <c r="M64" s="457"/>
      <c r="N64" s="457"/>
      <c r="O64" s="457"/>
      <c r="P64" s="458"/>
    </row>
    <row r="65" spans="1:19" x14ac:dyDescent="0.25">
      <c r="A65" s="4"/>
      <c r="B65" s="4"/>
      <c r="C65" s="4"/>
      <c r="D65" s="4"/>
      <c r="E65" s="4"/>
      <c r="F65" s="4"/>
      <c r="G65" s="4"/>
      <c r="H65" s="4"/>
      <c r="I65" s="4"/>
      <c r="J65" s="4"/>
      <c r="K65" s="4"/>
      <c r="L65" s="4"/>
      <c r="M65" s="4"/>
      <c r="N65" s="4"/>
      <c r="O65" s="4"/>
      <c r="P65" s="4"/>
    </row>
    <row r="66" spans="1:19" ht="15.75" x14ac:dyDescent="0.25">
      <c r="A66" s="426" t="s">
        <v>68</v>
      </c>
      <c r="B66" s="426"/>
      <c r="C66" s="426"/>
      <c r="D66" s="221"/>
      <c r="E66" s="221"/>
      <c r="F66" s="221"/>
      <c r="G66" s="221"/>
      <c r="H66" s="221"/>
      <c r="I66" s="221"/>
      <c r="J66" s="221"/>
      <c r="K66" s="221"/>
      <c r="L66" s="221"/>
      <c r="M66" s="221"/>
      <c r="N66" s="221"/>
      <c r="O66" s="221"/>
      <c r="P66" s="221"/>
    </row>
    <row r="67" spans="1:19" ht="22.5" customHeight="1" x14ac:dyDescent="0.25">
      <c r="A67" s="422" t="s">
        <v>298</v>
      </c>
      <c r="B67" s="423"/>
      <c r="C67" s="423"/>
      <c r="D67" s="423"/>
      <c r="E67" s="423"/>
      <c r="F67" s="423"/>
      <c r="G67" s="423"/>
      <c r="H67" s="423"/>
      <c r="I67" s="423"/>
      <c r="J67" s="423"/>
      <c r="K67" s="423"/>
      <c r="L67" s="423"/>
      <c r="M67" s="423"/>
      <c r="N67" s="423"/>
      <c r="O67" s="423"/>
      <c r="P67" s="424"/>
    </row>
    <row r="68" spans="1:19" x14ac:dyDescent="0.25">
      <c r="A68" s="4"/>
      <c r="B68" s="4"/>
      <c r="C68" s="4"/>
      <c r="D68" s="4"/>
      <c r="E68" s="4"/>
      <c r="F68" s="4"/>
      <c r="G68" s="4"/>
      <c r="H68" s="4"/>
      <c r="I68" s="4"/>
      <c r="J68" s="4"/>
      <c r="K68" s="4"/>
      <c r="L68" s="4"/>
      <c r="M68" s="4"/>
      <c r="N68" s="4"/>
      <c r="O68" s="4"/>
      <c r="P68" s="4"/>
    </row>
    <row r="69" spans="1:19" ht="25.5" customHeight="1" x14ac:dyDescent="0.25">
      <c r="A69" s="390" t="s">
        <v>69</v>
      </c>
      <c r="B69" s="391"/>
      <c r="C69" s="391"/>
      <c r="D69" s="391"/>
      <c r="E69" s="392"/>
      <c r="F69" s="390" t="s">
        <v>70</v>
      </c>
      <c r="G69" s="391"/>
      <c r="H69" s="392"/>
      <c r="I69" s="393" t="s">
        <v>287</v>
      </c>
      <c r="J69" s="394"/>
      <c r="K69" s="394"/>
      <c r="L69" s="395"/>
      <c r="M69" s="396" t="s">
        <v>258</v>
      </c>
      <c r="N69" s="396" t="s">
        <v>259</v>
      </c>
      <c r="O69" s="403" t="s">
        <v>75</v>
      </c>
      <c r="P69" s="378" t="s">
        <v>196</v>
      </c>
      <c r="R69" s="434" t="s">
        <v>265</v>
      </c>
      <c r="S69" s="434"/>
    </row>
    <row r="70" spans="1:19" x14ac:dyDescent="0.25">
      <c r="A70" s="380"/>
      <c r="B70" s="382"/>
      <c r="C70" s="382"/>
      <c r="D70" s="382"/>
      <c r="E70" s="381"/>
      <c r="F70" s="380"/>
      <c r="G70" s="382"/>
      <c r="H70" s="381"/>
      <c r="I70" s="380" t="s">
        <v>71</v>
      </c>
      <c r="J70" s="381"/>
      <c r="K70" s="380" t="s">
        <v>72</v>
      </c>
      <c r="L70" s="381"/>
      <c r="M70" s="397"/>
      <c r="N70" s="397"/>
      <c r="O70" s="404"/>
      <c r="P70" s="379"/>
      <c r="R70" s="232" t="s">
        <v>19</v>
      </c>
      <c r="S70" s="232" t="s">
        <v>264</v>
      </c>
    </row>
    <row r="71" spans="1:19" x14ac:dyDescent="0.25">
      <c r="A71" s="418" t="s">
        <v>87</v>
      </c>
      <c r="B71" s="419"/>
      <c r="C71" s="419"/>
      <c r="D71" s="419"/>
      <c r="E71" s="419"/>
      <c r="F71" s="417"/>
      <c r="G71" s="417"/>
      <c r="H71" s="417"/>
      <c r="I71" s="454"/>
      <c r="J71" s="454"/>
      <c r="K71" s="165"/>
      <c r="L71" s="166"/>
      <c r="M71" s="196"/>
      <c r="N71" s="197"/>
      <c r="O71" s="197"/>
      <c r="P71" s="198"/>
    </row>
    <row r="72" spans="1:19" ht="22.5" customHeight="1" x14ac:dyDescent="0.25">
      <c r="A72" s="415" t="s">
        <v>88</v>
      </c>
      <c r="B72" s="415"/>
      <c r="C72" s="415"/>
      <c r="D72" s="415"/>
      <c r="E72" s="415"/>
      <c r="F72" s="414" t="s">
        <v>108</v>
      </c>
      <c r="G72" s="414"/>
      <c r="H72" s="414"/>
      <c r="I72" s="416">
        <v>30</v>
      </c>
      <c r="J72" s="416"/>
      <c r="K72" s="402">
        <v>55</v>
      </c>
      <c r="L72" s="402"/>
      <c r="M72" s="265">
        <f>59+79+80+55</f>
        <v>273</v>
      </c>
      <c r="N72" s="266">
        <v>149</v>
      </c>
      <c r="O72" s="199">
        <v>0</v>
      </c>
      <c r="P72" s="200">
        <f>+(M72*1)/N72</f>
        <v>1.8322147651006711</v>
      </c>
      <c r="R72" s="228">
        <v>30</v>
      </c>
      <c r="S72" s="233">
        <v>59</v>
      </c>
    </row>
    <row r="73" spans="1:19" ht="22.5" customHeight="1" x14ac:dyDescent="0.25">
      <c r="A73" s="415" t="s">
        <v>89</v>
      </c>
      <c r="B73" s="415"/>
      <c r="C73" s="415"/>
      <c r="D73" s="415"/>
      <c r="E73" s="415"/>
      <c r="F73" s="414" t="s">
        <v>109</v>
      </c>
      <c r="G73" s="414"/>
      <c r="H73" s="414"/>
      <c r="I73" s="416">
        <v>3</v>
      </c>
      <c r="J73" s="416"/>
      <c r="K73" s="402">
        <v>3</v>
      </c>
      <c r="L73" s="402"/>
      <c r="M73" s="265">
        <f>23+3+3</f>
        <v>29</v>
      </c>
      <c r="N73" s="266">
        <v>28</v>
      </c>
      <c r="O73" s="199">
        <v>0</v>
      </c>
      <c r="P73" s="200">
        <f t="shared" ref="P73:P91" si="2">+(M73*1)/N73</f>
        <v>1.0357142857142858</v>
      </c>
      <c r="Q73">
        <f>1499-1346</f>
        <v>153</v>
      </c>
      <c r="R73" s="228">
        <v>3</v>
      </c>
      <c r="S73" s="233">
        <v>19</v>
      </c>
    </row>
    <row r="74" spans="1:19" ht="22.5" customHeight="1" x14ac:dyDescent="0.25">
      <c r="A74" s="415" t="s">
        <v>90</v>
      </c>
      <c r="B74" s="415"/>
      <c r="C74" s="415"/>
      <c r="D74" s="415"/>
      <c r="E74" s="415"/>
      <c r="F74" s="414" t="s">
        <v>110</v>
      </c>
      <c r="G74" s="414"/>
      <c r="H74" s="414"/>
      <c r="I74" s="416">
        <v>80</v>
      </c>
      <c r="J74" s="416"/>
      <c r="K74" s="402">
        <v>90</v>
      </c>
      <c r="L74" s="402"/>
      <c r="M74" s="265">
        <f>296+134+90</f>
        <v>520</v>
      </c>
      <c r="N74" s="266">
        <v>390</v>
      </c>
      <c r="O74" s="199">
        <v>0</v>
      </c>
      <c r="P74" s="200">
        <f t="shared" si="2"/>
        <v>1.3333333333333333</v>
      </c>
      <c r="R74" s="228">
        <v>100</v>
      </c>
      <c r="S74" s="233">
        <v>150</v>
      </c>
    </row>
    <row r="75" spans="1:19" ht="22.5" customHeight="1" x14ac:dyDescent="0.25">
      <c r="A75" s="415" t="s">
        <v>91</v>
      </c>
      <c r="B75" s="415"/>
      <c r="C75" s="415"/>
      <c r="D75" s="415"/>
      <c r="E75" s="415"/>
      <c r="F75" s="414" t="s">
        <v>110</v>
      </c>
      <c r="G75" s="414"/>
      <c r="H75" s="414"/>
      <c r="I75" s="416">
        <v>100</v>
      </c>
      <c r="J75" s="416"/>
      <c r="K75" s="402">
        <v>372</v>
      </c>
      <c r="L75" s="402"/>
      <c r="M75" s="265">
        <f>194+107+372</f>
        <v>673</v>
      </c>
      <c r="N75" s="266">
        <v>389</v>
      </c>
      <c r="O75" s="199">
        <v>0</v>
      </c>
      <c r="P75" s="200">
        <f t="shared" si="2"/>
        <v>1.7300771208226222</v>
      </c>
      <c r="R75" s="228">
        <v>200</v>
      </c>
      <c r="S75" s="233">
        <v>89</v>
      </c>
    </row>
    <row r="76" spans="1:19" ht="22.5" customHeight="1" x14ac:dyDescent="0.25">
      <c r="A76" s="415" t="s">
        <v>92</v>
      </c>
      <c r="B76" s="415"/>
      <c r="C76" s="415"/>
      <c r="D76" s="415"/>
      <c r="E76" s="415"/>
      <c r="F76" s="414" t="s">
        <v>110</v>
      </c>
      <c r="G76" s="414"/>
      <c r="H76" s="414"/>
      <c r="I76" s="416">
        <v>1</v>
      </c>
      <c r="J76" s="416"/>
      <c r="K76" s="402">
        <v>1</v>
      </c>
      <c r="L76" s="402"/>
      <c r="M76" s="265">
        <f>2+1+1</f>
        <v>4</v>
      </c>
      <c r="N76" s="266">
        <v>4</v>
      </c>
      <c r="O76" s="199">
        <f t="shared" ref="O76:O84" si="3">1-P76</f>
        <v>0</v>
      </c>
      <c r="P76" s="200">
        <f t="shared" si="2"/>
        <v>1</v>
      </c>
      <c r="R76" s="228">
        <v>1</v>
      </c>
      <c r="S76" s="233">
        <v>1</v>
      </c>
    </row>
    <row r="77" spans="1:19" x14ac:dyDescent="0.25">
      <c r="A77" s="412" t="s">
        <v>93</v>
      </c>
      <c r="B77" s="412"/>
      <c r="C77" s="412"/>
      <c r="D77" s="412"/>
      <c r="E77" s="412"/>
      <c r="F77" s="414"/>
      <c r="G77" s="414"/>
      <c r="H77" s="414"/>
      <c r="I77" s="420"/>
      <c r="J77" s="420"/>
      <c r="K77" s="408"/>
      <c r="L77" s="409"/>
      <c r="M77" s="265"/>
      <c r="N77" s="266"/>
      <c r="O77" s="199"/>
      <c r="P77" s="200"/>
      <c r="R77" s="228"/>
      <c r="S77" s="233"/>
    </row>
    <row r="78" spans="1:19" x14ac:dyDescent="0.25">
      <c r="A78" s="413" t="s">
        <v>94</v>
      </c>
      <c r="B78" s="413"/>
      <c r="C78" s="413"/>
      <c r="D78" s="413"/>
      <c r="E78" s="413"/>
      <c r="F78" s="414" t="s">
        <v>110</v>
      </c>
      <c r="G78" s="414"/>
      <c r="H78" s="414"/>
      <c r="I78" s="416">
        <v>1</v>
      </c>
      <c r="J78" s="416"/>
      <c r="K78" s="402">
        <v>4</v>
      </c>
      <c r="L78" s="402"/>
      <c r="M78" s="265">
        <f>19+7+4</f>
        <v>30</v>
      </c>
      <c r="N78" s="266">
        <v>18</v>
      </c>
      <c r="O78" s="199">
        <v>0</v>
      </c>
      <c r="P78" s="200">
        <f t="shared" si="2"/>
        <v>1.6666666666666667</v>
      </c>
      <c r="R78" s="228">
        <v>1</v>
      </c>
      <c r="S78" s="233">
        <v>15</v>
      </c>
    </row>
    <row r="79" spans="1:19" x14ac:dyDescent="0.25">
      <c r="A79" s="413" t="s">
        <v>95</v>
      </c>
      <c r="B79" s="413"/>
      <c r="C79" s="413"/>
      <c r="D79" s="413"/>
      <c r="E79" s="413"/>
      <c r="F79" s="414" t="s">
        <v>110</v>
      </c>
      <c r="G79" s="414"/>
      <c r="H79" s="414"/>
      <c r="I79" s="416">
        <v>1</v>
      </c>
      <c r="J79" s="416"/>
      <c r="K79" s="402">
        <v>1</v>
      </c>
      <c r="L79" s="402"/>
      <c r="M79" s="265">
        <f>2+1+1</f>
        <v>4</v>
      </c>
      <c r="N79" s="266">
        <v>5</v>
      </c>
      <c r="O79" s="199">
        <v>0</v>
      </c>
      <c r="P79" s="200">
        <f t="shared" si="2"/>
        <v>0.8</v>
      </c>
      <c r="R79" s="228">
        <v>1</v>
      </c>
      <c r="S79" s="233">
        <v>2</v>
      </c>
    </row>
    <row r="80" spans="1:19" x14ac:dyDescent="0.25">
      <c r="A80" s="413" t="s">
        <v>96</v>
      </c>
      <c r="B80" s="413"/>
      <c r="C80" s="413"/>
      <c r="D80" s="413"/>
      <c r="E80" s="413"/>
      <c r="F80" s="414" t="s">
        <v>110</v>
      </c>
      <c r="G80" s="414"/>
      <c r="H80" s="414"/>
      <c r="I80" s="416">
        <v>1</v>
      </c>
      <c r="J80" s="416"/>
      <c r="K80" s="402">
        <v>13</v>
      </c>
      <c r="L80" s="402"/>
      <c r="M80" s="265">
        <f>2+1+13</f>
        <v>16</v>
      </c>
      <c r="N80" s="266">
        <v>5</v>
      </c>
      <c r="O80" s="199">
        <v>0</v>
      </c>
      <c r="P80" s="200">
        <f t="shared" si="2"/>
        <v>3.2</v>
      </c>
      <c r="R80" s="228">
        <v>1</v>
      </c>
      <c r="S80" s="233">
        <v>2</v>
      </c>
    </row>
    <row r="81" spans="1:19" x14ac:dyDescent="0.25">
      <c r="A81" s="413" t="s">
        <v>97</v>
      </c>
      <c r="B81" s="413"/>
      <c r="C81" s="413"/>
      <c r="D81" s="413"/>
      <c r="E81" s="413"/>
      <c r="F81" s="414" t="s">
        <v>110</v>
      </c>
      <c r="G81" s="414"/>
      <c r="H81" s="414"/>
      <c r="I81" s="416">
        <v>1</v>
      </c>
      <c r="J81" s="416"/>
      <c r="K81" s="402">
        <v>1</v>
      </c>
      <c r="L81" s="402"/>
      <c r="M81" s="265">
        <f>2+2+1</f>
        <v>5</v>
      </c>
      <c r="N81" s="266">
        <v>4</v>
      </c>
      <c r="O81" s="199">
        <v>0</v>
      </c>
      <c r="P81" s="200">
        <f t="shared" si="2"/>
        <v>1.25</v>
      </c>
      <c r="R81" s="228">
        <v>1</v>
      </c>
      <c r="S81" s="233">
        <v>1</v>
      </c>
    </row>
    <row r="82" spans="1:19" x14ac:dyDescent="0.25">
      <c r="A82" s="413" t="s">
        <v>98</v>
      </c>
      <c r="B82" s="413"/>
      <c r="C82" s="413"/>
      <c r="D82" s="413"/>
      <c r="E82" s="413"/>
      <c r="F82" s="414" t="s">
        <v>110</v>
      </c>
      <c r="G82" s="414"/>
      <c r="H82" s="414"/>
      <c r="I82" s="416">
        <v>1</v>
      </c>
      <c r="J82" s="416"/>
      <c r="K82" s="402">
        <v>1</v>
      </c>
      <c r="L82" s="402"/>
      <c r="M82" s="265">
        <f>2+1+1</f>
        <v>4</v>
      </c>
      <c r="N82" s="266">
        <v>4</v>
      </c>
      <c r="O82" s="199">
        <f t="shared" si="3"/>
        <v>0</v>
      </c>
      <c r="P82" s="200">
        <f t="shared" si="2"/>
        <v>1</v>
      </c>
      <c r="R82" s="228">
        <v>1</v>
      </c>
      <c r="S82" s="233">
        <v>1</v>
      </c>
    </row>
    <row r="83" spans="1:19" x14ac:dyDescent="0.25">
      <c r="A83" s="413" t="s">
        <v>99</v>
      </c>
      <c r="B83" s="413"/>
      <c r="C83" s="413"/>
      <c r="D83" s="413"/>
      <c r="E83" s="413"/>
      <c r="F83" s="414" t="s">
        <v>110</v>
      </c>
      <c r="G83" s="414"/>
      <c r="H83" s="414"/>
      <c r="I83" s="416">
        <v>1</v>
      </c>
      <c r="J83" s="416"/>
      <c r="K83" s="402">
        <v>13</v>
      </c>
      <c r="L83" s="402"/>
      <c r="M83" s="265">
        <f>14+2+13</f>
        <v>29</v>
      </c>
      <c r="N83" s="266">
        <v>4</v>
      </c>
      <c r="O83" s="199">
        <v>0</v>
      </c>
      <c r="P83" s="200">
        <f t="shared" si="2"/>
        <v>7.25</v>
      </c>
      <c r="R83" s="228">
        <v>1</v>
      </c>
      <c r="S83" s="233">
        <v>1</v>
      </c>
    </row>
    <row r="84" spans="1:19" x14ac:dyDescent="0.25">
      <c r="A84" s="413" t="s">
        <v>100</v>
      </c>
      <c r="B84" s="413"/>
      <c r="C84" s="413"/>
      <c r="D84" s="413"/>
      <c r="E84" s="413"/>
      <c r="F84" s="414" t="s">
        <v>110</v>
      </c>
      <c r="G84" s="414"/>
      <c r="H84" s="414"/>
      <c r="I84" s="416">
        <v>1</v>
      </c>
      <c r="J84" s="416"/>
      <c r="K84" s="402">
        <v>1</v>
      </c>
      <c r="L84" s="402"/>
      <c r="M84" s="265">
        <f>2+1+1</f>
        <v>4</v>
      </c>
      <c r="N84" s="266">
        <v>4</v>
      </c>
      <c r="O84" s="199">
        <f t="shared" si="3"/>
        <v>0</v>
      </c>
      <c r="P84" s="200">
        <f t="shared" si="2"/>
        <v>1</v>
      </c>
      <c r="R84" s="228">
        <v>1</v>
      </c>
      <c r="S84" s="233">
        <v>1</v>
      </c>
    </row>
    <row r="85" spans="1:19" ht="22.5" customHeight="1" x14ac:dyDescent="0.25">
      <c r="A85" s="413" t="s">
        <v>101</v>
      </c>
      <c r="B85" s="413"/>
      <c r="C85" s="413"/>
      <c r="D85" s="413"/>
      <c r="E85" s="413"/>
      <c r="F85" s="414" t="s">
        <v>110</v>
      </c>
      <c r="G85" s="414"/>
      <c r="H85" s="414"/>
      <c r="I85" s="416">
        <v>1</v>
      </c>
      <c r="J85" s="416"/>
      <c r="K85" s="402">
        <v>29</v>
      </c>
      <c r="L85" s="402"/>
      <c r="M85" s="265">
        <f>2+12+29</f>
        <v>43</v>
      </c>
      <c r="N85" s="266">
        <v>4</v>
      </c>
      <c r="O85" s="199">
        <v>0</v>
      </c>
      <c r="P85" s="200">
        <f t="shared" si="2"/>
        <v>10.75</v>
      </c>
      <c r="R85" s="228">
        <v>1</v>
      </c>
      <c r="S85" s="233">
        <v>1</v>
      </c>
    </row>
    <row r="86" spans="1:19" ht="22.5" customHeight="1" x14ac:dyDescent="0.25">
      <c r="A86" s="413" t="s">
        <v>102</v>
      </c>
      <c r="B86" s="413"/>
      <c r="C86" s="413"/>
      <c r="D86" s="413"/>
      <c r="E86" s="413"/>
      <c r="F86" s="414" t="s">
        <v>110</v>
      </c>
      <c r="G86" s="414"/>
      <c r="H86" s="414"/>
      <c r="I86" s="416">
        <v>1</v>
      </c>
      <c r="J86" s="416"/>
      <c r="K86" s="402">
        <v>33</v>
      </c>
      <c r="L86" s="402"/>
      <c r="M86" s="265">
        <f>2+3+33</f>
        <v>38</v>
      </c>
      <c r="N86" s="266">
        <v>4</v>
      </c>
      <c r="O86" s="199">
        <v>0</v>
      </c>
      <c r="P86" s="200">
        <f t="shared" si="2"/>
        <v>9.5</v>
      </c>
      <c r="R86" s="228">
        <v>1</v>
      </c>
      <c r="S86" s="233">
        <v>1</v>
      </c>
    </row>
    <row r="87" spans="1:19" ht="22.5" customHeight="1" x14ac:dyDescent="0.25">
      <c r="A87" s="413" t="s">
        <v>103</v>
      </c>
      <c r="B87" s="413"/>
      <c r="C87" s="413"/>
      <c r="D87" s="413"/>
      <c r="E87" s="413"/>
      <c r="F87" s="414" t="s">
        <v>110</v>
      </c>
      <c r="G87" s="414"/>
      <c r="H87" s="414"/>
      <c r="I87" s="416">
        <v>1</v>
      </c>
      <c r="J87" s="416"/>
      <c r="K87" s="402">
        <v>1</v>
      </c>
      <c r="L87" s="402"/>
      <c r="M87" s="265">
        <f>2+2+1</f>
        <v>5</v>
      </c>
      <c r="N87" s="266">
        <v>4</v>
      </c>
      <c r="O87" s="199">
        <v>0</v>
      </c>
      <c r="P87" s="200">
        <f t="shared" si="2"/>
        <v>1.25</v>
      </c>
      <c r="R87" s="228">
        <v>1</v>
      </c>
      <c r="S87" s="233">
        <v>1</v>
      </c>
    </row>
    <row r="88" spans="1:19" ht="40.5" customHeight="1" x14ac:dyDescent="0.25">
      <c r="A88" s="412" t="s">
        <v>104</v>
      </c>
      <c r="B88" s="412"/>
      <c r="C88" s="412"/>
      <c r="D88" s="412"/>
      <c r="E88" s="412"/>
      <c r="F88" s="414"/>
      <c r="G88" s="414"/>
      <c r="H88" s="414"/>
      <c r="I88" s="420"/>
      <c r="J88" s="420"/>
      <c r="K88" s="408"/>
      <c r="L88" s="409"/>
      <c r="M88" s="265"/>
      <c r="N88" s="266"/>
      <c r="O88" s="199"/>
      <c r="P88" s="200"/>
      <c r="R88" s="228"/>
      <c r="S88" s="233"/>
    </row>
    <row r="89" spans="1:19" ht="31.5" customHeight="1" x14ac:dyDescent="0.25">
      <c r="A89" s="413" t="s">
        <v>105</v>
      </c>
      <c r="B89" s="413"/>
      <c r="C89" s="413"/>
      <c r="D89" s="413"/>
      <c r="E89" s="413"/>
      <c r="F89" s="414" t="s">
        <v>74</v>
      </c>
      <c r="G89" s="414"/>
      <c r="H89" s="414"/>
      <c r="I89" s="416">
        <v>15</v>
      </c>
      <c r="J89" s="416"/>
      <c r="K89" s="402">
        <v>31</v>
      </c>
      <c r="L89" s="402"/>
      <c r="M89" s="265">
        <f>24+81+316+31</f>
        <v>452</v>
      </c>
      <c r="N89" s="266">
        <v>84</v>
      </c>
      <c r="O89" s="199">
        <v>0</v>
      </c>
      <c r="P89" s="200">
        <f t="shared" si="2"/>
        <v>5.3809523809523814</v>
      </c>
      <c r="R89" s="228">
        <v>20</v>
      </c>
      <c r="S89" s="233">
        <v>24</v>
      </c>
    </row>
    <row r="90" spans="1:19" ht="31.5" customHeight="1" x14ac:dyDescent="0.25">
      <c r="A90" s="425" t="s">
        <v>106</v>
      </c>
      <c r="B90" s="425"/>
      <c r="C90" s="425"/>
      <c r="D90" s="425"/>
      <c r="E90" s="425"/>
      <c r="F90" s="414" t="s">
        <v>110</v>
      </c>
      <c r="G90" s="414"/>
      <c r="H90" s="414"/>
      <c r="I90" s="416">
        <v>5</v>
      </c>
      <c r="J90" s="416"/>
      <c r="K90" s="402">
        <v>7</v>
      </c>
      <c r="L90" s="402"/>
      <c r="M90" s="265">
        <f>61+15+7</f>
        <v>83</v>
      </c>
      <c r="N90" s="266">
        <v>61</v>
      </c>
      <c r="O90" s="199">
        <v>0</v>
      </c>
      <c r="P90" s="200">
        <f t="shared" si="2"/>
        <v>1.360655737704918</v>
      </c>
      <c r="R90" s="228">
        <v>60</v>
      </c>
      <c r="S90" s="233">
        <v>41</v>
      </c>
    </row>
    <row r="91" spans="1:19" ht="31.5" customHeight="1" x14ac:dyDescent="0.25">
      <c r="A91" s="413" t="s">
        <v>107</v>
      </c>
      <c r="B91" s="413"/>
      <c r="C91" s="413"/>
      <c r="D91" s="413"/>
      <c r="E91" s="413"/>
      <c r="F91" s="414" t="s">
        <v>74</v>
      </c>
      <c r="G91" s="414"/>
      <c r="H91" s="414"/>
      <c r="I91" s="416">
        <v>3</v>
      </c>
      <c r="J91" s="416"/>
      <c r="K91" s="402">
        <v>3</v>
      </c>
      <c r="L91" s="402"/>
      <c r="M91" s="265">
        <f>10+6+3</f>
        <v>19</v>
      </c>
      <c r="N91" s="266">
        <v>14</v>
      </c>
      <c r="O91" s="199">
        <v>0</v>
      </c>
      <c r="P91" s="200">
        <f t="shared" si="2"/>
        <v>1.3571428571428572</v>
      </c>
      <c r="R91" s="228">
        <v>3</v>
      </c>
      <c r="S91" s="233">
        <v>5</v>
      </c>
    </row>
  </sheetData>
  <mergeCells count="164">
    <mergeCell ref="K90:L90"/>
    <mergeCell ref="K91:L91"/>
    <mergeCell ref="K88:L88"/>
    <mergeCell ref="K89:L89"/>
    <mergeCell ref="R69:S69"/>
    <mergeCell ref="B47:O47"/>
    <mergeCell ref="A67:P67"/>
    <mergeCell ref="F83:H83"/>
    <mergeCell ref="I83:J83"/>
    <mergeCell ref="A84:E84"/>
    <mergeCell ref="F84:H84"/>
    <mergeCell ref="I84:J84"/>
    <mergeCell ref="A81:E81"/>
    <mergeCell ref="F81:H81"/>
    <mergeCell ref="I81:J81"/>
    <mergeCell ref="A82:E82"/>
    <mergeCell ref="F82:H82"/>
    <mergeCell ref="I82:J82"/>
    <mergeCell ref="K78:L78"/>
    <mergeCell ref="K79:L79"/>
    <mergeCell ref="K80:L80"/>
    <mergeCell ref="A75:E75"/>
    <mergeCell ref="F75:H75"/>
    <mergeCell ref="I75:J75"/>
    <mergeCell ref="A91:E91"/>
    <mergeCell ref="F91:H91"/>
    <mergeCell ref="I91:J91"/>
    <mergeCell ref="A85:E85"/>
    <mergeCell ref="F85:H85"/>
    <mergeCell ref="I85:J85"/>
    <mergeCell ref="A86:E86"/>
    <mergeCell ref="F86:H86"/>
    <mergeCell ref="I86:J86"/>
    <mergeCell ref="A90:E90"/>
    <mergeCell ref="F90:H90"/>
    <mergeCell ref="I90:J90"/>
    <mergeCell ref="A87:E87"/>
    <mergeCell ref="F87:H87"/>
    <mergeCell ref="I87:J87"/>
    <mergeCell ref="A88:E88"/>
    <mergeCell ref="F88:H88"/>
    <mergeCell ref="I88:J88"/>
    <mergeCell ref="A63:C63"/>
    <mergeCell ref="F55:L55"/>
    <mergeCell ref="F76:H76"/>
    <mergeCell ref="I76:J76"/>
    <mergeCell ref="A73:E73"/>
    <mergeCell ref="O8:Q8"/>
    <mergeCell ref="D24:Q24"/>
    <mergeCell ref="N28:P28"/>
    <mergeCell ref="A89:E89"/>
    <mergeCell ref="F89:H89"/>
    <mergeCell ref="I89:J89"/>
    <mergeCell ref="E42:F42"/>
    <mergeCell ref="E43:F43"/>
    <mergeCell ref="E44:F44"/>
    <mergeCell ref="K81:L81"/>
    <mergeCell ref="K82:L82"/>
    <mergeCell ref="K83:L83"/>
    <mergeCell ref="K84:L84"/>
    <mergeCell ref="A83:E83"/>
    <mergeCell ref="K77:L77"/>
    <mergeCell ref="K87:L87"/>
    <mergeCell ref="K85:L85"/>
    <mergeCell ref="K86:L86"/>
    <mergeCell ref="A76:E76"/>
    <mergeCell ref="A79:E79"/>
    <mergeCell ref="F79:H79"/>
    <mergeCell ref="I79:J79"/>
    <mergeCell ref="A80:E80"/>
    <mergeCell ref="F80:H80"/>
    <mergeCell ref="I80:J80"/>
    <mergeCell ref="A77:E77"/>
    <mergeCell ref="F77:H77"/>
    <mergeCell ref="I77:J77"/>
    <mergeCell ref="A78:E78"/>
    <mergeCell ref="F78:H78"/>
    <mergeCell ref="I78:J78"/>
    <mergeCell ref="F74:H74"/>
    <mergeCell ref="I74:J74"/>
    <mergeCell ref="A72:E72"/>
    <mergeCell ref="F72:H72"/>
    <mergeCell ref="I72:J72"/>
    <mergeCell ref="K73:L73"/>
    <mergeCell ref="K74:L74"/>
    <mergeCell ref="K75:L75"/>
    <mergeCell ref="K76:L76"/>
    <mergeCell ref="K72:L72"/>
    <mergeCell ref="F73:H73"/>
    <mergeCell ref="I73:J73"/>
    <mergeCell ref="A74:E74"/>
    <mergeCell ref="A38:C38"/>
    <mergeCell ref="D38:F38"/>
    <mergeCell ref="A39:C39"/>
    <mergeCell ref="D39:F39"/>
    <mergeCell ref="A71:E71"/>
    <mergeCell ref="F71:H71"/>
    <mergeCell ref="I71:J71"/>
    <mergeCell ref="B42:D42"/>
    <mergeCell ref="B43:D43"/>
    <mergeCell ref="B44:D44"/>
    <mergeCell ref="B41:O41"/>
    <mergeCell ref="A64:P64"/>
    <mergeCell ref="O69:O70"/>
    <mergeCell ref="A66:C66"/>
    <mergeCell ref="K70:L70"/>
    <mergeCell ref="B46:O46"/>
    <mergeCell ref="M69:M70"/>
    <mergeCell ref="N69:N70"/>
    <mergeCell ref="P69:P70"/>
    <mergeCell ref="A69:E70"/>
    <mergeCell ref="F69:H70"/>
    <mergeCell ref="I70:J70"/>
    <mergeCell ref="I69:L69"/>
    <mergeCell ref="A53:P53"/>
    <mergeCell ref="P35:P37"/>
    <mergeCell ref="A4:P4"/>
    <mergeCell ref="A6:C6"/>
    <mergeCell ref="O6:P6"/>
    <mergeCell ref="A8:C8"/>
    <mergeCell ref="D8:J8"/>
    <mergeCell ref="L8:N8"/>
    <mergeCell ref="A14:C14"/>
    <mergeCell ref="D14:P14"/>
    <mergeCell ref="A16:C18"/>
    <mergeCell ref="D16:G17"/>
    <mergeCell ref="H16:I17"/>
    <mergeCell ref="J16:N16"/>
    <mergeCell ref="O16:P16"/>
    <mergeCell ref="D18:G18"/>
    <mergeCell ref="H18:I18"/>
    <mergeCell ref="H35:J35"/>
    <mergeCell ref="L35:N35"/>
    <mergeCell ref="L36:L37"/>
    <mergeCell ref="M36:M37"/>
    <mergeCell ref="N36:N37"/>
    <mergeCell ref="P22:Q22"/>
    <mergeCell ref="A30:C30"/>
    <mergeCell ref="D30:G30"/>
    <mergeCell ref="I30:M30"/>
    <mergeCell ref="N30:P30"/>
    <mergeCell ref="A20:C20"/>
    <mergeCell ref="A22:C22"/>
    <mergeCell ref="D22:K22"/>
    <mergeCell ref="A24:C24"/>
    <mergeCell ref="D26:P26"/>
    <mergeCell ref="A26:C26"/>
    <mergeCell ref="A10:C10"/>
    <mergeCell ref="D10:J10"/>
    <mergeCell ref="L10:M10"/>
    <mergeCell ref="N10:P10"/>
    <mergeCell ref="A12:C12"/>
    <mergeCell ref="D12:P12"/>
    <mergeCell ref="A28:C28"/>
    <mergeCell ref="D28:G28"/>
    <mergeCell ref="H36:H37"/>
    <mergeCell ref="I36:I37"/>
    <mergeCell ref="J36:J37"/>
    <mergeCell ref="G35:G37"/>
    <mergeCell ref="A33:C33"/>
    <mergeCell ref="D33:G33"/>
    <mergeCell ref="A35:C37"/>
    <mergeCell ref="D35:F37"/>
    <mergeCell ref="O35:O37"/>
  </mergeCells>
  <pageMargins left="1.1099999999999999" right="0.41" top="0.74803149606299213" bottom="0.74803149606299213" header="0.31496062992125984" footer="0.31496062992125984"/>
  <pageSetup paperSize="9"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topLeftCell="C1" zoomScaleNormal="100" workbookViewId="0">
      <selection activeCell="Q18" sqref="Q18"/>
    </sheetView>
  </sheetViews>
  <sheetFormatPr baseColWidth="10" defaultRowHeight="12.75" x14ac:dyDescent="0.25"/>
  <cols>
    <col min="1" max="2" width="10.42578125" style="4" customWidth="1"/>
    <col min="3" max="3" width="12.28515625" style="4" customWidth="1"/>
    <col min="4" max="6" width="8.7109375" style="4" customWidth="1"/>
    <col min="7" max="7" width="9.28515625" style="4" customWidth="1"/>
    <col min="8" max="9" width="11.42578125" style="4"/>
    <col min="10" max="13" width="13.42578125" style="4" bestFit="1" customWidth="1"/>
    <col min="14" max="14" width="11.5703125" style="4" bestFit="1" customWidth="1"/>
    <col min="15" max="16" width="13.42578125" style="4" bestFit="1" customWidth="1"/>
    <col min="17" max="17" width="13.140625" style="4" customWidth="1"/>
    <col min="18" max="20" width="0" style="4" hidden="1" customWidth="1"/>
    <col min="21" max="16384" width="11.42578125" style="4"/>
  </cols>
  <sheetData>
    <row r="1" spans="1:17" x14ac:dyDescent="0.25">
      <c r="A1" s="1"/>
      <c r="B1" s="2"/>
      <c r="C1" s="2"/>
      <c r="D1" s="2"/>
      <c r="E1" s="2"/>
      <c r="F1" s="2"/>
      <c r="G1" s="2"/>
      <c r="H1" s="2"/>
      <c r="I1" s="2"/>
      <c r="J1" s="2"/>
      <c r="K1" s="2"/>
      <c r="L1" s="2"/>
      <c r="M1" s="2"/>
      <c r="N1" s="2"/>
      <c r="O1" s="2"/>
      <c r="P1" s="2"/>
      <c r="Q1" s="3"/>
    </row>
    <row r="2" spans="1:17" x14ac:dyDescent="0.25">
      <c r="A2" s="5"/>
      <c r="B2" s="6"/>
      <c r="C2" s="6"/>
      <c r="D2" s="6"/>
      <c r="E2" s="6"/>
      <c r="F2" s="6"/>
      <c r="G2" s="6"/>
      <c r="H2" s="6"/>
      <c r="I2" s="6"/>
      <c r="J2" s="6"/>
      <c r="K2" s="6"/>
      <c r="L2" s="6"/>
      <c r="M2" s="6"/>
      <c r="N2" s="6"/>
      <c r="O2" s="6"/>
      <c r="P2" s="6"/>
      <c r="Q2" s="7"/>
    </row>
    <row r="3" spans="1:17" ht="15" customHeight="1" x14ac:dyDescent="0.25">
      <c r="A3" s="5"/>
      <c r="B3" s="6"/>
      <c r="C3" s="6"/>
      <c r="D3" s="6"/>
      <c r="E3" s="6"/>
      <c r="F3" s="6"/>
      <c r="G3" s="6"/>
      <c r="H3" s="6"/>
      <c r="I3" s="6"/>
      <c r="J3" s="6"/>
      <c r="K3" s="6"/>
      <c r="L3" s="6"/>
      <c r="M3" s="6"/>
      <c r="N3" s="6"/>
      <c r="O3" s="6"/>
      <c r="P3" s="6"/>
      <c r="Q3" s="7"/>
    </row>
    <row r="4" spans="1:17" ht="27.75" customHeight="1" x14ac:dyDescent="0.25">
      <c r="A4" s="431" t="s">
        <v>0</v>
      </c>
      <c r="B4" s="304"/>
      <c r="C4" s="304"/>
      <c r="D4" s="304"/>
      <c r="E4" s="304"/>
      <c r="F4" s="304"/>
      <c r="G4" s="304"/>
      <c r="H4" s="304"/>
      <c r="I4" s="304"/>
      <c r="J4" s="304"/>
      <c r="K4" s="304"/>
      <c r="L4" s="304"/>
      <c r="M4" s="304"/>
      <c r="N4" s="304"/>
      <c r="O4" s="304"/>
      <c r="P4" s="304"/>
      <c r="Q4" s="305"/>
    </row>
    <row r="5" spans="1:17" x14ac:dyDescent="0.25">
      <c r="A5" s="2"/>
      <c r="B5" s="2"/>
      <c r="C5" s="2"/>
      <c r="D5" s="6"/>
      <c r="E5" s="6"/>
      <c r="F5" s="6"/>
      <c r="G5" s="6"/>
      <c r="H5" s="6"/>
      <c r="I5" s="6"/>
      <c r="J5" s="6"/>
      <c r="K5" s="6"/>
      <c r="L5" s="6"/>
      <c r="M5" s="6"/>
      <c r="N5" s="6"/>
      <c r="O5" s="6"/>
      <c r="P5" s="6"/>
    </row>
    <row r="6" spans="1:17" x14ac:dyDescent="0.25">
      <c r="A6" s="298" t="s">
        <v>1</v>
      </c>
      <c r="B6" s="298"/>
      <c r="C6" s="299"/>
      <c r="D6" s="8" t="s">
        <v>2</v>
      </c>
      <c r="E6" s="9"/>
      <c r="F6" s="9"/>
      <c r="G6" s="9"/>
      <c r="H6" s="9"/>
      <c r="I6" s="9"/>
      <c r="J6" s="9"/>
      <c r="K6" s="10"/>
      <c r="L6" s="11"/>
      <c r="M6" s="11"/>
      <c r="N6" s="11"/>
      <c r="O6" s="307"/>
      <c r="P6" s="307"/>
      <c r="Q6" s="308"/>
    </row>
    <row r="7" spans="1:17" x14ac:dyDescent="0.25">
      <c r="A7" s="6"/>
      <c r="B7" s="6"/>
      <c r="C7" s="6"/>
      <c r="D7" s="12"/>
      <c r="E7" s="13"/>
      <c r="F7" s="13"/>
      <c r="G7" s="13"/>
      <c r="H7" s="13"/>
      <c r="I7" s="13"/>
      <c r="J7" s="13"/>
      <c r="K7" s="13"/>
      <c r="L7" s="13"/>
      <c r="M7" s="13"/>
      <c r="N7" s="13"/>
      <c r="O7" s="6"/>
      <c r="P7" s="6"/>
    </row>
    <row r="8" spans="1:17" ht="12.75" customHeight="1" x14ac:dyDescent="0.25">
      <c r="A8" s="291" t="s">
        <v>3</v>
      </c>
      <c r="B8" s="291"/>
      <c r="C8" s="292"/>
      <c r="D8" s="300" t="s">
        <v>118</v>
      </c>
      <c r="E8" s="301"/>
      <c r="F8" s="301"/>
      <c r="G8" s="301"/>
      <c r="H8" s="301"/>
      <c r="I8" s="301"/>
      <c r="J8" s="302"/>
      <c r="K8" s="15"/>
      <c r="L8" s="309" t="s">
        <v>5</v>
      </c>
      <c r="M8" s="309"/>
      <c r="N8" s="309"/>
      <c r="O8" s="295" t="s">
        <v>188</v>
      </c>
      <c r="P8" s="296"/>
      <c r="Q8" s="297"/>
    </row>
    <row r="9" spans="1:17" x14ac:dyDescent="0.25">
      <c r="A9" s="6"/>
      <c r="B9" s="6"/>
      <c r="C9" s="32"/>
      <c r="D9" s="32"/>
      <c r="E9" s="6"/>
      <c r="F9" s="6"/>
      <c r="G9" s="6"/>
      <c r="H9" s="6"/>
      <c r="I9" s="6"/>
      <c r="J9" s="6"/>
      <c r="K9" s="6"/>
      <c r="L9" s="6"/>
      <c r="M9" s="6"/>
      <c r="N9" s="6"/>
      <c r="O9" s="6"/>
      <c r="P9" s="6"/>
    </row>
    <row r="10" spans="1:17" ht="24.75" customHeight="1" x14ac:dyDescent="0.25">
      <c r="A10" s="298" t="s">
        <v>6</v>
      </c>
      <c r="B10" s="298"/>
      <c r="C10" s="298"/>
      <c r="D10" s="310" t="s">
        <v>7</v>
      </c>
      <c r="E10" s="311"/>
      <c r="F10" s="311"/>
      <c r="G10" s="311"/>
      <c r="H10" s="311"/>
      <c r="I10" s="311"/>
      <c r="J10" s="312"/>
      <c r="K10" s="17"/>
      <c r="L10" s="335" t="s">
        <v>8</v>
      </c>
      <c r="M10" s="314"/>
      <c r="N10" s="432" t="s">
        <v>256</v>
      </c>
      <c r="O10" s="293"/>
      <c r="P10" s="293"/>
      <c r="Q10" s="294"/>
    </row>
    <row r="11" spans="1:17" x14ac:dyDescent="0.25">
      <c r="A11" s="18"/>
      <c r="B11" s="18"/>
      <c r="C11" s="18"/>
      <c r="D11" s="32"/>
      <c r="E11" s="32"/>
      <c r="F11" s="32"/>
      <c r="G11" s="32"/>
      <c r="H11" s="32"/>
      <c r="I11" s="32"/>
      <c r="J11" s="32"/>
      <c r="K11" s="32"/>
      <c r="L11" s="6"/>
      <c r="M11" s="19"/>
      <c r="N11" s="19"/>
      <c r="O11" s="19"/>
      <c r="P11" s="61"/>
    </row>
    <row r="12" spans="1:17" ht="29.25" customHeight="1" x14ac:dyDescent="0.25">
      <c r="A12" s="298" t="s">
        <v>10</v>
      </c>
      <c r="B12" s="298"/>
      <c r="C12" s="298"/>
      <c r="D12" s="316" t="s">
        <v>119</v>
      </c>
      <c r="E12" s="317"/>
      <c r="F12" s="317"/>
      <c r="G12" s="317"/>
      <c r="H12" s="317"/>
      <c r="I12" s="317"/>
      <c r="J12" s="317"/>
      <c r="K12" s="317"/>
      <c r="L12" s="317"/>
      <c r="M12" s="317"/>
      <c r="N12" s="317"/>
      <c r="O12" s="317"/>
      <c r="P12" s="317"/>
      <c r="Q12" s="318"/>
    </row>
    <row r="13" spans="1:17" x14ac:dyDescent="0.25">
      <c r="A13" s="18"/>
      <c r="B13" s="18"/>
      <c r="C13" s="18"/>
      <c r="D13" s="12"/>
      <c r="E13" s="12"/>
      <c r="F13" s="12"/>
      <c r="G13" s="12"/>
      <c r="H13" s="12"/>
      <c r="I13" s="12"/>
      <c r="J13" s="12"/>
      <c r="K13" s="12"/>
      <c r="L13" s="12"/>
      <c r="M13" s="12"/>
      <c r="N13" s="12"/>
      <c r="O13" s="12"/>
      <c r="P13" s="12"/>
      <c r="Q13" s="12"/>
    </row>
    <row r="14" spans="1:17" ht="24.75" customHeight="1" x14ac:dyDescent="0.25">
      <c r="A14" s="298" t="s">
        <v>12</v>
      </c>
      <c r="B14" s="319"/>
      <c r="C14" s="319"/>
      <c r="D14" s="432" t="s">
        <v>282</v>
      </c>
      <c r="E14" s="320"/>
      <c r="F14" s="320"/>
      <c r="G14" s="320"/>
      <c r="H14" s="320"/>
      <c r="I14" s="320"/>
      <c r="J14" s="320"/>
      <c r="K14" s="320"/>
      <c r="L14" s="320"/>
      <c r="M14" s="320"/>
      <c r="N14" s="320"/>
      <c r="O14" s="320"/>
      <c r="P14" s="320"/>
      <c r="Q14" s="321"/>
    </row>
    <row r="15" spans="1:17" x14ac:dyDescent="0.25">
      <c r="A15" s="18"/>
      <c r="B15" s="18"/>
      <c r="C15" s="18"/>
      <c r="D15" s="12"/>
      <c r="E15" s="12"/>
      <c r="F15" s="12"/>
      <c r="G15" s="12"/>
      <c r="H15" s="12"/>
      <c r="I15" s="12"/>
      <c r="J15" s="12"/>
      <c r="K15" s="12"/>
      <c r="L15" s="12"/>
      <c r="M15" s="12"/>
      <c r="N15" s="12"/>
      <c r="O15" s="12"/>
      <c r="P15" s="12"/>
      <c r="Q15" s="12"/>
    </row>
    <row r="16" spans="1:17" x14ac:dyDescent="0.25">
      <c r="A16" s="278" t="s">
        <v>14</v>
      </c>
      <c r="B16" s="279"/>
      <c r="C16" s="279"/>
      <c r="D16" s="284" t="s">
        <v>15</v>
      </c>
      <c r="E16" s="284"/>
      <c r="F16" s="284"/>
      <c r="G16" s="284"/>
      <c r="H16" s="284" t="s">
        <v>16</v>
      </c>
      <c r="I16" s="284"/>
      <c r="J16" s="285" t="s">
        <v>17</v>
      </c>
      <c r="K16" s="285"/>
      <c r="L16" s="285"/>
      <c r="M16" s="285"/>
      <c r="N16" s="285"/>
      <c r="O16" s="286" t="s">
        <v>18</v>
      </c>
      <c r="P16" s="287"/>
      <c r="Q16" s="288"/>
    </row>
    <row r="17" spans="1:17" ht="36" x14ac:dyDescent="0.25">
      <c r="A17" s="280"/>
      <c r="B17" s="281"/>
      <c r="C17" s="281"/>
      <c r="D17" s="284"/>
      <c r="E17" s="284"/>
      <c r="F17" s="284"/>
      <c r="G17" s="284"/>
      <c r="H17" s="284"/>
      <c r="I17" s="284"/>
      <c r="J17" s="136" t="s">
        <v>19</v>
      </c>
      <c r="K17" s="137" t="s">
        <v>20</v>
      </c>
      <c r="L17" s="137" t="s">
        <v>21</v>
      </c>
      <c r="M17" s="138" t="s">
        <v>22</v>
      </c>
      <c r="N17" s="138" t="s">
        <v>23</v>
      </c>
      <c r="O17" s="137" t="s">
        <v>21</v>
      </c>
      <c r="P17" s="138" t="s">
        <v>24</v>
      </c>
      <c r="Q17" s="138" t="s">
        <v>23</v>
      </c>
    </row>
    <row r="18" spans="1:17" ht="23.25" customHeight="1" x14ac:dyDescent="0.25">
      <c r="A18" s="282"/>
      <c r="B18" s="283"/>
      <c r="C18" s="283"/>
      <c r="D18" s="433">
        <v>30541231.199999999</v>
      </c>
      <c r="E18" s="433"/>
      <c r="F18" s="433"/>
      <c r="G18" s="433"/>
      <c r="H18" s="433">
        <v>33466861.02</v>
      </c>
      <c r="I18" s="433"/>
      <c r="J18" s="237">
        <v>3603358.8</v>
      </c>
      <c r="K18" s="237">
        <v>3722179.18</v>
      </c>
      <c r="L18" s="237">
        <v>3772179.18</v>
      </c>
      <c r="M18" s="238">
        <v>4439024.18</v>
      </c>
      <c r="N18" s="239">
        <f>M18/L18</f>
        <v>1.176779778525791</v>
      </c>
      <c r="O18" s="238">
        <v>21201810.489999998</v>
      </c>
      <c r="P18" s="240">
        <v>19236825.859999999</v>
      </c>
      <c r="Q18" s="241">
        <f>P18/O18</f>
        <v>0.9073199606737925</v>
      </c>
    </row>
    <row r="19" spans="1:17" x14ac:dyDescent="0.25">
      <c r="A19" s="18"/>
      <c r="B19" s="18"/>
      <c r="C19" s="18"/>
      <c r="D19" s="32"/>
      <c r="E19" s="32"/>
      <c r="F19" s="32"/>
      <c r="G19" s="32"/>
      <c r="H19" s="32"/>
      <c r="I19" s="32"/>
      <c r="J19" s="271"/>
      <c r="K19" s="32"/>
      <c r="L19" s="32"/>
      <c r="M19" s="32"/>
      <c r="N19" s="32"/>
      <c r="O19" s="32"/>
      <c r="P19" s="273"/>
      <c r="Q19" s="32"/>
    </row>
    <row r="20" spans="1:17" x14ac:dyDescent="0.25">
      <c r="A20" s="298" t="s">
        <v>111</v>
      </c>
      <c r="B20" s="298"/>
      <c r="C20" s="298"/>
      <c r="D20" s="21"/>
      <c r="E20" s="6"/>
      <c r="F20" s="6"/>
      <c r="G20" s="6"/>
      <c r="H20" s="6"/>
      <c r="I20" s="6"/>
      <c r="J20" s="6"/>
      <c r="K20" s="6"/>
      <c r="L20" s="6"/>
      <c r="M20" s="6"/>
      <c r="N20" s="6"/>
      <c r="O20" s="6"/>
      <c r="P20" s="6"/>
    </row>
    <row r="21" spans="1:17" x14ac:dyDescent="0.25">
      <c r="A21" s="6"/>
      <c r="B21" s="6"/>
      <c r="C21" s="19"/>
      <c r="D21" s="19"/>
      <c r="E21" s="22"/>
      <c r="F21" s="22"/>
      <c r="G21" s="22"/>
      <c r="H21" s="22"/>
      <c r="I21" s="22"/>
      <c r="J21" s="22"/>
      <c r="K21" s="22"/>
      <c r="L21" s="22"/>
      <c r="M21" s="22"/>
      <c r="N21" s="22"/>
      <c r="O21" s="22"/>
      <c r="P21" s="22"/>
    </row>
    <row r="22" spans="1:17" ht="27.75" customHeight="1" x14ac:dyDescent="0.25">
      <c r="A22" s="291" t="s">
        <v>26</v>
      </c>
      <c r="B22" s="291"/>
      <c r="C22" s="292"/>
      <c r="D22" s="300" t="s">
        <v>121</v>
      </c>
      <c r="E22" s="301"/>
      <c r="F22" s="301"/>
      <c r="G22" s="301"/>
      <c r="H22" s="301"/>
      <c r="I22" s="301"/>
      <c r="J22" s="301"/>
      <c r="K22" s="301"/>
      <c r="L22" s="23"/>
      <c r="M22" s="23"/>
      <c r="N22" s="23"/>
      <c r="O22" s="24" t="s">
        <v>28</v>
      </c>
      <c r="P22" s="295" t="s">
        <v>124</v>
      </c>
      <c r="Q22" s="297"/>
    </row>
    <row r="23" spans="1:17" x14ac:dyDescent="0.25">
      <c r="A23" s="6"/>
      <c r="B23" s="6"/>
      <c r="C23" s="25"/>
      <c r="D23" s="25"/>
      <c r="E23" s="22"/>
      <c r="F23" s="22"/>
      <c r="G23" s="22"/>
      <c r="H23" s="22"/>
      <c r="I23" s="22"/>
      <c r="J23" s="22"/>
      <c r="K23" s="22"/>
      <c r="L23" s="22"/>
      <c r="M23" s="22"/>
      <c r="N23" s="22"/>
      <c r="O23" s="22"/>
      <c r="P23" s="22"/>
    </row>
    <row r="24" spans="1:17" ht="15.75" customHeight="1" x14ac:dyDescent="0.25">
      <c r="A24" s="298" t="s">
        <v>29</v>
      </c>
      <c r="B24" s="298"/>
      <c r="C24" s="299"/>
      <c r="D24" s="300" t="s">
        <v>122</v>
      </c>
      <c r="E24" s="301"/>
      <c r="F24" s="301"/>
      <c r="G24" s="301"/>
      <c r="H24" s="301"/>
      <c r="I24" s="301"/>
      <c r="J24" s="301"/>
      <c r="K24" s="301"/>
      <c r="L24" s="301"/>
      <c r="M24" s="301"/>
      <c r="N24" s="301"/>
      <c r="O24" s="301"/>
      <c r="P24" s="301"/>
      <c r="Q24" s="302"/>
    </row>
    <row r="25" spans="1:17" x14ac:dyDescent="0.25">
      <c r="A25" s="6"/>
      <c r="B25" s="6"/>
      <c r="C25" s="25"/>
      <c r="D25" s="25"/>
      <c r="E25" s="22"/>
      <c r="F25" s="22"/>
      <c r="G25" s="22"/>
      <c r="H25" s="22"/>
      <c r="I25" s="22"/>
      <c r="J25" s="22"/>
      <c r="K25" s="22"/>
      <c r="L25" s="22"/>
      <c r="M25" s="22"/>
      <c r="N25" s="22"/>
      <c r="O25" s="22"/>
      <c r="P25" s="22"/>
    </row>
    <row r="26" spans="1:17" ht="24.75" customHeight="1" x14ac:dyDescent="0.25">
      <c r="A26" s="298" t="s">
        <v>31</v>
      </c>
      <c r="B26" s="298"/>
      <c r="C26" s="299"/>
      <c r="D26" s="300" t="s">
        <v>120</v>
      </c>
      <c r="E26" s="301"/>
      <c r="F26" s="301"/>
      <c r="G26" s="301"/>
      <c r="H26" s="301"/>
      <c r="I26" s="301"/>
      <c r="J26" s="301"/>
      <c r="K26" s="301"/>
      <c r="L26" s="301"/>
      <c r="M26" s="301"/>
      <c r="N26" s="301"/>
      <c r="O26" s="301"/>
      <c r="P26" s="301"/>
      <c r="Q26" s="302"/>
    </row>
    <row r="27" spans="1:17" x14ac:dyDescent="0.25">
      <c r="A27" s="6"/>
      <c r="B27" s="6"/>
      <c r="C27" s="25"/>
      <c r="D27" s="26"/>
      <c r="E27" s="22"/>
      <c r="F27" s="22"/>
      <c r="G27" s="22"/>
      <c r="H27" s="22"/>
      <c r="I27" s="22"/>
      <c r="J27" s="22"/>
      <c r="K27" s="22"/>
      <c r="L27" s="22"/>
      <c r="M27" s="22"/>
      <c r="N27" s="22"/>
      <c r="O27" s="22"/>
      <c r="P27" s="22"/>
    </row>
    <row r="28" spans="1:17" ht="15" x14ac:dyDescent="0.25">
      <c r="A28" s="291" t="s">
        <v>33</v>
      </c>
      <c r="B28" s="291"/>
      <c r="C28" s="292"/>
      <c r="D28" s="300" t="s">
        <v>123</v>
      </c>
      <c r="E28" s="301"/>
      <c r="F28" s="301"/>
      <c r="G28" s="302"/>
      <c r="H28" s="6"/>
      <c r="I28" s="27" t="s">
        <v>35</v>
      </c>
      <c r="J28" s="27"/>
      <c r="K28" s="27"/>
      <c r="L28" s="27"/>
      <c r="M28" s="27"/>
      <c r="N28" s="327" t="s">
        <v>194</v>
      </c>
      <c r="O28" s="461"/>
      <c r="P28" s="462"/>
    </row>
    <row r="29" spans="1:17" x14ac:dyDescent="0.25">
      <c r="A29" s="6"/>
      <c r="B29" s="6"/>
      <c r="C29" s="18"/>
      <c r="D29" s="28"/>
      <c r="E29" s="6"/>
      <c r="F29" s="6"/>
      <c r="G29" s="6"/>
      <c r="H29" s="6"/>
      <c r="I29" s="6"/>
      <c r="J29" s="6"/>
      <c r="K29" s="6"/>
      <c r="L29" s="6"/>
      <c r="M29" s="6"/>
      <c r="N29" s="6"/>
      <c r="O29" s="6"/>
      <c r="P29" s="6"/>
    </row>
    <row r="30" spans="1:17" x14ac:dyDescent="0.25">
      <c r="A30" s="291" t="s">
        <v>37</v>
      </c>
      <c r="B30" s="291"/>
      <c r="C30" s="292"/>
      <c r="D30" s="293" t="s">
        <v>191</v>
      </c>
      <c r="E30" s="293"/>
      <c r="F30" s="293"/>
      <c r="G30" s="294"/>
      <c r="H30" s="6"/>
      <c r="I30" s="291" t="s">
        <v>39</v>
      </c>
      <c r="J30" s="291"/>
      <c r="K30" s="291"/>
      <c r="L30" s="291"/>
      <c r="M30" s="291"/>
      <c r="N30" s="295" t="s">
        <v>82</v>
      </c>
      <c r="O30" s="296"/>
      <c r="P30" s="297"/>
    </row>
    <row r="31" spans="1:17" x14ac:dyDescent="0.25">
      <c r="A31" s="29"/>
      <c r="B31" s="29"/>
      <c r="C31" s="29"/>
      <c r="D31" s="30"/>
      <c r="E31" s="29"/>
      <c r="F31" s="29"/>
      <c r="G31" s="29"/>
      <c r="H31" s="6"/>
      <c r="I31" s="29"/>
      <c r="J31" s="29"/>
      <c r="K31" s="29"/>
      <c r="L31" s="29"/>
      <c r="M31" s="29"/>
      <c r="N31" s="15"/>
      <c r="O31" s="15"/>
      <c r="P31" s="15"/>
    </row>
    <row r="32" spans="1:17" ht="15" x14ac:dyDescent="0.25">
      <c r="A32" s="6"/>
      <c r="B32" s="6"/>
      <c r="C32" s="31"/>
      <c r="D32" s="31"/>
      <c r="E32" s="6"/>
      <c r="F32" s="6"/>
      <c r="G32" s="6"/>
      <c r="H32" s="6"/>
      <c r="I32" s="6"/>
      <c r="J32" s="6"/>
      <c r="K32" s="6"/>
      <c r="L32" s="6"/>
      <c r="M32" s="6"/>
      <c r="N32" s="6"/>
      <c r="O32" s="6"/>
      <c r="P32" s="6"/>
    </row>
    <row r="33" spans="1:16" x14ac:dyDescent="0.25">
      <c r="A33" s="298" t="s">
        <v>41</v>
      </c>
      <c r="B33" s="298"/>
      <c r="C33" s="298"/>
      <c r="D33" s="335" t="s">
        <v>42</v>
      </c>
      <c r="E33" s="335"/>
      <c r="F33" s="335"/>
      <c r="G33" s="335"/>
      <c r="H33" s="102" t="s">
        <v>286</v>
      </c>
      <c r="I33" s="6"/>
      <c r="J33" s="6"/>
      <c r="K33" s="6"/>
      <c r="L33" s="6"/>
      <c r="M33" s="6"/>
      <c r="N33" s="6"/>
      <c r="O33" s="6"/>
      <c r="P33" s="6"/>
    </row>
    <row r="34" spans="1:16" x14ac:dyDescent="0.25">
      <c r="A34" s="33"/>
      <c r="B34" s="33"/>
      <c r="C34" s="33"/>
      <c r="D34" s="61"/>
      <c r="E34" s="61"/>
      <c r="F34" s="61"/>
      <c r="G34" s="61"/>
      <c r="H34" s="6"/>
      <c r="I34" s="6"/>
      <c r="J34" s="6"/>
      <c r="K34" s="6"/>
      <c r="L34" s="6"/>
      <c r="M34" s="6"/>
      <c r="N34" s="6"/>
      <c r="O34" s="6"/>
      <c r="P34" s="6"/>
    </row>
    <row r="35" spans="1:16" x14ac:dyDescent="0.25">
      <c r="A35" s="336" t="s">
        <v>43</v>
      </c>
      <c r="B35" s="337"/>
      <c r="C35" s="338"/>
      <c r="D35" s="345" t="s">
        <v>44</v>
      </c>
      <c r="E35" s="346"/>
      <c r="F35" s="347"/>
      <c r="G35" s="325" t="s">
        <v>45</v>
      </c>
      <c r="H35" s="331" t="s">
        <v>17</v>
      </c>
      <c r="I35" s="332"/>
      <c r="J35" s="333"/>
      <c r="K35" s="34"/>
      <c r="L35" s="331" t="s">
        <v>46</v>
      </c>
      <c r="M35" s="332"/>
      <c r="N35" s="333"/>
      <c r="O35" s="367" t="s">
        <v>47</v>
      </c>
      <c r="P35" s="322" t="s">
        <v>48</v>
      </c>
    </row>
    <row r="36" spans="1:16" x14ac:dyDescent="0.25">
      <c r="A36" s="339"/>
      <c r="B36" s="340"/>
      <c r="C36" s="341"/>
      <c r="D36" s="348"/>
      <c r="E36" s="349"/>
      <c r="F36" s="350"/>
      <c r="G36" s="354"/>
      <c r="H36" s="325" t="s">
        <v>19</v>
      </c>
      <c r="I36" s="322" t="s">
        <v>49</v>
      </c>
      <c r="J36" s="322" t="s">
        <v>50</v>
      </c>
      <c r="K36" s="36"/>
      <c r="L36" s="329" t="s">
        <v>19</v>
      </c>
      <c r="M36" s="322" t="s">
        <v>49</v>
      </c>
      <c r="N36" s="329" t="s">
        <v>50</v>
      </c>
      <c r="O36" s="368"/>
      <c r="P36" s="323"/>
    </row>
    <row r="37" spans="1:16" ht="16.5" customHeight="1" x14ac:dyDescent="0.25">
      <c r="A37" s="342"/>
      <c r="B37" s="343"/>
      <c r="C37" s="344"/>
      <c r="D37" s="351"/>
      <c r="E37" s="352"/>
      <c r="F37" s="353"/>
      <c r="G37" s="326"/>
      <c r="H37" s="326"/>
      <c r="I37" s="324"/>
      <c r="J37" s="324"/>
      <c r="K37" s="38"/>
      <c r="L37" s="330"/>
      <c r="M37" s="324"/>
      <c r="N37" s="330"/>
      <c r="O37" s="369"/>
      <c r="P37" s="324"/>
    </row>
    <row r="38" spans="1:16" ht="24" customHeight="1" x14ac:dyDescent="0.25">
      <c r="A38" s="472" t="s">
        <v>125</v>
      </c>
      <c r="B38" s="473"/>
      <c r="C38" s="474"/>
      <c r="D38" s="358" t="s">
        <v>190</v>
      </c>
      <c r="E38" s="359"/>
      <c r="F38" s="360"/>
      <c r="G38" s="101">
        <v>122000</v>
      </c>
      <c r="H38" s="101">
        <v>2000</v>
      </c>
      <c r="I38" s="101">
        <v>25281</v>
      </c>
      <c r="J38" s="40">
        <f>+(I38*1)/H38</f>
        <v>12.640499999999999</v>
      </c>
      <c r="K38" s="39"/>
      <c r="L38" s="101">
        <v>120000</v>
      </c>
      <c r="M38" s="101">
        <f>128186+15103+7460+25281</f>
        <v>176030</v>
      </c>
      <c r="N38" s="40">
        <f>+(M38*1)/L38</f>
        <v>1.4669166666666666</v>
      </c>
      <c r="O38" s="40">
        <f>+(M38*1)/G38</f>
        <v>1.4428688524590163</v>
      </c>
      <c r="P38" s="244"/>
    </row>
    <row r="39" spans="1:16" ht="24" customHeight="1" x14ac:dyDescent="0.2">
      <c r="A39" s="475" t="s">
        <v>126</v>
      </c>
      <c r="B39" s="476"/>
      <c r="C39" s="477"/>
      <c r="D39" s="358" t="s">
        <v>190</v>
      </c>
      <c r="E39" s="359"/>
      <c r="F39" s="360"/>
      <c r="G39" s="101">
        <v>119380</v>
      </c>
      <c r="H39" s="39"/>
      <c r="I39" s="39"/>
      <c r="J39" s="40"/>
      <c r="K39" s="43"/>
      <c r="L39" s="39"/>
      <c r="M39" s="39"/>
      <c r="N39" s="40"/>
      <c r="O39" s="40"/>
      <c r="P39" s="245"/>
    </row>
    <row r="40" spans="1:16" x14ac:dyDescent="0.25">
      <c r="C40" s="46"/>
      <c r="D40" s="46"/>
      <c r="E40" s="47"/>
      <c r="F40" s="47"/>
      <c r="G40" s="47"/>
    </row>
    <row r="41" spans="1:16" ht="12.75" customHeight="1" x14ac:dyDescent="0.25">
      <c r="B41" s="364" t="s">
        <v>54</v>
      </c>
      <c r="C41" s="365"/>
      <c r="D41" s="365"/>
      <c r="E41" s="365"/>
      <c r="F41" s="365"/>
      <c r="G41" s="365"/>
      <c r="H41" s="365"/>
      <c r="I41" s="365"/>
      <c r="J41" s="365"/>
      <c r="K41" s="365"/>
      <c r="L41" s="365"/>
      <c r="M41" s="365"/>
      <c r="N41" s="365"/>
      <c r="O41" s="366"/>
    </row>
    <row r="42" spans="1:16" ht="15" customHeight="1" x14ac:dyDescent="0.25">
      <c r="B42" s="334" t="s">
        <v>55</v>
      </c>
      <c r="C42" s="334"/>
      <c r="D42" s="334"/>
      <c r="E42" s="334" t="s">
        <v>56</v>
      </c>
      <c r="F42" s="334"/>
      <c r="G42" s="93">
        <v>2009</v>
      </c>
      <c r="H42" s="49">
        <v>2010</v>
      </c>
      <c r="I42" s="49">
        <v>2011</v>
      </c>
      <c r="J42" s="49">
        <v>2012</v>
      </c>
      <c r="K42" s="49"/>
      <c r="L42" s="49">
        <v>2013</v>
      </c>
      <c r="M42" s="49">
        <v>2014</v>
      </c>
      <c r="N42" s="93" t="s">
        <v>57</v>
      </c>
      <c r="O42" s="49" t="s">
        <v>48</v>
      </c>
    </row>
    <row r="43" spans="1:16" ht="45" customHeight="1" x14ac:dyDescent="0.25">
      <c r="B43" s="334" t="s">
        <v>125</v>
      </c>
      <c r="C43" s="334"/>
      <c r="D43" s="334"/>
      <c r="E43" s="440" t="s">
        <v>190</v>
      </c>
      <c r="F43" s="440"/>
      <c r="G43" s="51"/>
      <c r="H43" s="163">
        <v>144841</v>
      </c>
      <c r="I43" s="163">
        <v>168292</v>
      </c>
      <c r="J43" s="163">
        <v>141627</v>
      </c>
      <c r="K43" s="164"/>
      <c r="L43" s="163">
        <v>155141</v>
      </c>
      <c r="M43" s="163">
        <v>119380</v>
      </c>
      <c r="N43" s="164">
        <v>176030</v>
      </c>
      <c r="O43" s="243"/>
    </row>
    <row r="44" spans="1:16" ht="45" customHeight="1" x14ac:dyDescent="0.25">
      <c r="B44" s="334" t="s">
        <v>126</v>
      </c>
      <c r="C44" s="334"/>
      <c r="D44" s="334"/>
      <c r="E44" s="440" t="s">
        <v>190</v>
      </c>
      <c r="F44" s="440"/>
      <c r="G44" s="51"/>
      <c r="H44" s="51"/>
      <c r="I44" s="51"/>
      <c r="J44" s="51"/>
      <c r="K44" s="52"/>
      <c r="L44" s="51"/>
      <c r="M44" s="51"/>
      <c r="N44" s="52"/>
      <c r="O44" s="243"/>
    </row>
    <row r="45" spans="1:16" x14ac:dyDescent="0.25">
      <c r="A45" s="180"/>
      <c r="B45" s="478"/>
      <c r="C45" s="479"/>
      <c r="D45" s="479"/>
      <c r="E45" s="479"/>
      <c r="F45" s="479"/>
      <c r="G45" s="479"/>
      <c r="H45" s="479"/>
      <c r="I45" s="479"/>
      <c r="J45" s="479"/>
      <c r="K45" s="479"/>
      <c r="L45" s="479"/>
      <c r="M45" s="479"/>
      <c r="N45" s="479"/>
      <c r="O45" s="480"/>
    </row>
    <row r="46" spans="1:16" x14ac:dyDescent="0.25">
      <c r="C46" s="29"/>
      <c r="D46" s="15"/>
      <c r="E46" s="15"/>
      <c r="F46" s="15"/>
      <c r="G46" s="55"/>
      <c r="H46" s="6"/>
      <c r="I46" s="6"/>
      <c r="J46" s="6"/>
      <c r="K46" s="6"/>
      <c r="L46" s="6"/>
      <c r="M46" s="6"/>
      <c r="N46" s="6"/>
      <c r="O46" s="6"/>
    </row>
    <row r="47" spans="1:16" x14ac:dyDescent="0.25">
      <c r="C47" s="158"/>
      <c r="D47" s="161"/>
      <c r="E47" s="161"/>
      <c r="F47" s="161"/>
      <c r="G47" s="55"/>
      <c r="H47" s="162"/>
      <c r="I47" s="162"/>
      <c r="J47" s="162"/>
      <c r="K47" s="162"/>
      <c r="L47" s="162"/>
      <c r="M47" s="162"/>
      <c r="N47" s="162"/>
      <c r="O47" s="162"/>
    </row>
    <row r="48" spans="1:16" ht="12.75" customHeight="1" x14ac:dyDescent="0.25">
      <c r="B48" s="291" t="s">
        <v>58</v>
      </c>
      <c r="C48" s="291"/>
      <c r="D48" s="291"/>
      <c r="E48" s="291"/>
      <c r="F48" s="291"/>
      <c r="G48" s="291"/>
      <c r="H48" s="291"/>
      <c r="I48" s="291"/>
      <c r="J48" s="291"/>
      <c r="K48" s="291"/>
      <c r="L48" s="291"/>
      <c r="M48" s="291"/>
      <c r="N48" s="291"/>
      <c r="O48" s="291"/>
      <c r="P48" s="172"/>
    </row>
    <row r="49" spans="1:16" ht="105" customHeight="1" x14ac:dyDescent="0.25">
      <c r="B49" s="435" t="s">
        <v>320</v>
      </c>
      <c r="C49" s="435"/>
      <c r="D49" s="435"/>
      <c r="E49" s="435"/>
      <c r="F49" s="435"/>
      <c r="G49" s="435"/>
      <c r="H49" s="435"/>
      <c r="I49" s="435"/>
      <c r="J49" s="435"/>
      <c r="K49" s="435"/>
      <c r="L49" s="435"/>
      <c r="M49" s="435"/>
      <c r="N49" s="435"/>
      <c r="O49" s="435"/>
      <c r="P49" s="172"/>
    </row>
    <row r="50" spans="1:16" x14ac:dyDescent="0.25">
      <c r="B50" s="27" t="s">
        <v>59</v>
      </c>
      <c r="C50" s="27"/>
      <c r="D50" s="27"/>
      <c r="E50" s="27"/>
      <c r="F50" s="27"/>
      <c r="G50" s="27"/>
      <c r="H50" s="27"/>
      <c r="I50" s="27"/>
      <c r="J50" s="27"/>
      <c r="K50" s="27"/>
      <c r="L50" s="27"/>
      <c r="M50" s="27"/>
      <c r="N50" s="27"/>
      <c r="O50" s="27"/>
      <c r="P50" s="172"/>
    </row>
    <row r="51" spans="1:16" x14ac:dyDescent="0.25">
      <c r="B51" s="176" t="s">
        <v>60</v>
      </c>
      <c r="C51" s="176"/>
      <c r="D51" s="176"/>
      <c r="E51" s="176"/>
      <c r="F51" s="176"/>
      <c r="G51" s="176"/>
      <c r="H51" s="176"/>
      <c r="I51" s="176"/>
      <c r="J51" s="176"/>
      <c r="K51" s="176"/>
      <c r="L51" s="176"/>
      <c r="M51" s="176"/>
      <c r="N51" s="176"/>
      <c r="O51" s="176"/>
      <c r="P51" s="176"/>
    </row>
    <row r="52" spans="1:16" x14ac:dyDescent="0.25">
      <c r="B52" s="176" t="s">
        <v>61</v>
      </c>
      <c r="C52" s="176"/>
      <c r="D52" s="176"/>
      <c r="E52" s="176"/>
      <c r="F52" s="176"/>
      <c r="G52" s="176"/>
      <c r="H52" s="176"/>
      <c r="I52" s="176"/>
      <c r="J52" s="176"/>
      <c r="K52" s="176"/>
      <c r="L52" s="176"/>
      <c r="M52" s="176"/>
      <c r="N52" s="176"/>
      <c r="O52" s="176"/>
      <c r="P52" s="172"/>
    </row>
    <row r="53" spans="1:16" x14ac:dyDescent="0.25">
      <c r="B53" s="176" t="s">
        <v>62</v>
      </c>
      <c r="C53" s="176"/>
      <c r="D53" s="176"/>
      <c r="E53" s="176"/>
      <c r="F53" s="176"/>
      <c r="G53" s="176"/>
      <c r="H53" s="176"/>
      <c r="I53" s="176"/>
      <c r="J53" s="176"/>
      <c r="K53" s="176"/>
      <c r="L53" s="176"/>
      <c r="M53" s="176"/>
      <c r="N53" s="176"/>
      <c r="O53" s="176"/>
      <c r="P53" s="172"/>
    </row>
    <row r="54" spans="1:16" x14ac:dyDescent="0.25">
      <c r="B54" s="176"/>
      <c r="C54" s="176"/>
      <c r="D54" s="176"/>
      <c r="E54" s="176"/>
      <c r="F54" s="176"/>
      <c r="G54" s="176"/>
      <c r="H54" s="176"/>
      <c r="I54" s="176"/>
      <c r="J54" s="176"/>
      <c r="K54" s="176"/>
      <c r="L54" s="176"/>
      <c r="M54" s="176"/>
      <c r="N54" s="176"/>
      <c r="O54" s="176"/>
      <c r="P54" s="172"/>
    </row>
    <row r="56" spans="1:16" x14ac:dyDescent="0.25">
      <c r="A56" s="373" t="s">
        <v>63</v>
      </c>
      <c r="B56" s="373"/>
      <c r="C56" s="373"/>
      <c r="D56" s="373"/>
      <c r="E56" s="373"/>
      <c r="F56" s="373"/>
      <c r="G56" s="373"/>
      <c r="H56" s="373"/>
      <c r="I56" s="373"/>
      <c r="J56" s="373"/>
      <c r="K56" s="373"/>
      <c r="L56" s="373"/>
      <c r="M56" s="373"/>
      <c r="N56" s="373"/>
      <c r="O56" s="373"/>
      <c r="P56" s="373"/>
    </row>
    <row r="58" spans="1:16" ht="15" x14ac:dyDescent="0.25">
      <c r="A58" s="58" t="s">
        <v>65</v>
      </c>
      <c r="F58" s="374" t="s">
        <v>266</v>
      </c>
      <c r="G58" s="375"/>
      <c r="H58" s="375"/>
      <c r="I58" s="375"/>
      <c r="J58" s="375"/>
      <c r="K58" s="375"/>
      <c r="L58" s="375"/>
    </row>
    <row r="59" spans="1:16" x14ac:dyDescent="0.25">
      <c r="A59" s="63" t="s">
        <v>66</v>
      </c>
    </row>
    <row r="60" spans="1:16" x14ac:dyDescent="0.25">
      <c r="A60" s="62"/>
    </row>
    <row r="61" spans="1:16" x14ac:dyDescent="0.25">
      <c r="A61" s="56"/>
    </row>
    <row r="62" spans="1:16" x14ac:dyDescent="0.25">
      <c r="A62" s="56"/>
    </row>
    <row r="63" spans="1:16" x14ac:dyDescent="0.25">
      <c r="A63" s="57"/>
    </row>
    <row r="64" spans="1:16" x14ac:dyDescent="0.25">
      <c r="A64" s="57"/>
    </row>
    <row r="65" spans="1:19" x14ac:dyDescent="0.25">
      <c r="A65" s="57"/>
    </row>
    <row r="66" spans="1:19" ht="15.75" x14ac:dyDescent="0.25">
      <c r="A66" s="370" t="s">
        <v>67</v>
      </c>
      <c r="B66" s="370"/>
      <c r="C66" s="370"/>
    </row>
    <row r="67" spans="1:19" ht="42.75" customHeight="1" x14ac:dyDescent="0.25">
      <c r="A67" s="422" t="s">
        <v>318</v>
      </c>
      <c r="B67" s="423"/>
      <c r="C67" s="423"/>
      <c r="D67" s="423"/>
      <c r="E67" s="423"/>
      <c r="F67" s="423"/>
      <c r="G67" s="423"/>
      <c r="H67" s="423"/>
      <c r="I67" s="423"/>
      <c r="J67" s="423"/>
      <c r="K67" s="423"/>
      <c r="L67" s="423"/>
      <c r="M67" s="423"/>
      <c r="N67" s="423"/>
      <c r="O67" s="423"/>
      <c r="P67" s="424"/>
    </row>
    <row r="69" spans="1:19" ht="15.75" x14ac:dyDescent="0.25">
      <c r="A69" s="426" t="s">
        <v>68</v>
      </c>
      <c r="B69" s="426"/>
      <c r="C69" s="426"/>
      <c r="D69" s="221"/>
      <c r="E69" s="221"/>
      <c r="F69" s="221"/>
      <c r="G69" s="221"/>
      <c r="H69" s="221"/>
      <c r="I69" s="221"/>
      <c r="J69" s="221"/>
      <c r="K69" s="221"/>
      <c r="L69" s="221"/>
      <c r="M69" s="221"/>
      <c r="N69" s="221"/>
      <c r="O69" s="221"/>
      <c r="P69" s="221"/>
    </row>
    <row r="70" spans="1:19" ht="27.75" customHeight="1" x14ac:dyDescent="0.25">
      <c r="A70" s="422" t="s">
        <v>312</v>
      </c>
      <c r="B70" s="423"/>
      <c r="C70" s="423"/>
      <c r="D70" s="423"/>
      <c r="E70" s="423"/>
      <c r="F70" s="423"/>
      <c r="G70" s="423"/>
      <c r="H70" s="423"/>
      <c r="I70" s="423"/>
      <c r="J70" s="423"/>
      <c r="K70" s="423"/>
      <c r="L70" s="423"/>
      <c r="M70" s="423"/>
      <c r="N70" s="423"/>
      <c r="O70" s="423"/>
      <c r="P70" s="424"/>
    </row>
    <row r="71" spans="1:19" x14ac:dyDescent="0.25">
      <c r="A71" s="182"/>
      <c r="B71" s="182"/>
      <c r="C71" s="182"/>
      <c r="D71" s="182"/>
      <c r="E71" s="182"/>
      <c r="F71" s="182"/>
      <c r="G71" s="182"/>
      <c r="H71" s="182"/>
      <c r="I71" s="182"/>
      <c r="J71" s="182"/>
      <c r="K71" s="182"/>
      <c r="L71" s="182"/>
      <c r="M71" s="182"/>
      <c r="N71" s="182"/>
      <c r="O71" s="182"/>
      <c r="P71" s="182"/>
    </row>
    <row r="72" spans="1:19" x14ac:dyDescent="0.25">
      <c r="A72" s="120"/>
      <c r="B72" s="120"/>
      <c r="C72" s="120"/>
      <c r="D72" s="120"/>
      <c r="E72" s="120"/>
      <c r="F72" s="120"/>
      <c r="G72" s="120"/>
      <c r="H72" s="120"/>
      <c r="I72" s="120"/>
      <c r="J72" s="120"/>
      <c r="K72" s="120"/>
      <c r="L72" s="120"/>
      <c r="M72" s="120"/>
      <c r="N72" s="120"/>
      <c r="O72" s="120"/>
      <c r="P72" s="120"/>
    </row>
    <row r="73" spans="1:19" ht="21" customHeight="1" x14ac:dyDescent="0.25">
      <c r="A73" s="390" t="s">
        <v>69</v>
      </c>
      <c r="B73" s="391"/>
      <c r="C73" s="391"/>
      <c r="D73" s="391"/>
      <c r="E73" s="392"/>
      <c r="F73" s="390" t="s">
        <v>70</v>
      </c>
      <c r="G73" s="391"/>
      <c r="H73" s="392"/>
      <c r="I73" s="393" t="s">
        <v>287</v>
      </c>
      <c r="J73" s="394"/>
      <c r="K73" s="394"/>
      <c r="L73" s="395"/>
      <c r="M73" s="396" t="s">
        <v>258</v>
      </c>
      <c r="N73" s="396" t="s">
        <v>259</v>
      </c>
      <c r="O73" s="403" t="s">
        <v>75</v>
      </c>
      <c r="P73" s="378" t="s">
        <v>196</v>
      </c>
      <c r="R73" s="434" t="s">
        <v>265</v>
      </c>
      <c r="S73" s="434"/>
    </row>
    <row r="74" spans="1:19" ht="21" customHeight="1" x14ac:dyDescent="0.25">
      <c r="A74" s="380"/>
      <c r="B74" s="382"/>
      <c r="C74" s="382"/>
      <c r="D74" s="382"/>
      <c r="E74" s="381"/>
      <c r="F74" s="380"/>
      <c r="G74" s="382"/>
      <c r="H74" s="381"/>
      <c r="I74" s="380" t="s">
        <v>71</v>
      </c>
      <c r="J74" s="381"/>
      <c r="K74" s="380" t="s">
        <v>72</v>
      </c>
      <c r="L74" s="381"/>
      <c r="M74" s="397"/>
      <c r="N74" s="397"/>
      <c r="O74" s="404"/>
      <c r="P74" s="379"/>
      <c r="R74" s="232" t="s">
        <v>19</v>
      </c>
      <c r="S74" s="232" t="s">
        <v>264</v>
      </c>
    </row>
    <row r="75" spans="1:19" ht="51.75" customHeight="1" x14ac:dyDescent="0.25">
      <c r="A75" s="470" t="s">
        <v>133</v>
      </c>
      <c r="B75" s="470"/>
      <c r="C75" s="470"/>
      <c r="D75" s="470"/>
      <c r="E75" s="470"/>
      <c r="F75" s="417"/>
      <c r="G75" s="417"/>
      <c r="H75" s="417"/>
      <c r="I75" s="471"/>
      <c r="J75" s="471"/>
      <c r="K75" s="467"/>
      <c r="L75" s="468"/>
      <c r="M75" s="197"/>
      <c r="N75" s="202"/>
      <c r="O75" s="202"/>
      <c r="P75" s="203"/>
    </row>
    <row r="76" spans="1:19" ht="34.5" customHeight="1" x14ac:dyDescent="0.25">
      <c r="A76" s="463" t="s">
        <v>134</v>
      </c>
      <c r="B76" s="463"/>
      <c r="C76" s="463"/>
      <c r="D76" s="463"/>
      <c r="E76" s="463"/>
      <c r="F76" s="464" t="s">
        <v>74</v>
      </c>
      <c r="G76" s="464"/>
      <c r="H76" s="464"/>
      <c r="I76" s="465">
        <v>30</v>
      </c>
      <c r="J76" s="466"/>
      <c r="K76" s="408">
        <v>212</v>
      </c>
      <c r="L76" s="469"/>
      <c r="M76" s="204">
        <f>79+231+49+212</f>
        <v>571</v>
      </c>
      <c r="N76" s="201">
        <v>200</v>
      </c>
      <c r="O76" s="199">
        <v>0.5</v>
      </c>
      <c r="P76" s="200">
        <f>+(M76*1)/N76</f>
        <v>2.855</v>
      </c>
      <c r="R76" s="228">
        <v>120</v>
      </c>
      <c r="S76" s="230">
        <v>79</v>
      </c>
    </row>
    <row r="77" spans="1:19" ht="34.5" customHeight="1" x14ac:dyDescent="0.25">
      <c r="A77" s="463" t="s">
        <v>135</v>
      </c>
      <c r="B77" s="463"/>
      <c r="C77" s="463"/>
      <c r="D77" s="463"/>
      <c r="E77" s="463"/>
      <c r="F77" s="464" t="s">
        <v>136</v>
      </c>
      <c r="G77" s="464"/>
      <c r="H77" s="464"/>
      <c r="I77" s="465">
        <v>1</v>
      </c>
      <c r="J77" s="466"/>
      <c r="K77" s="408">
        <v>1</v>
      </c>
      <c r="L77" s="469"/>
      <c r="M77" s="204">
        <f>1+1</f>
        <v>2</v>
      </c>
      <c r="N77" s="201">
        <v>2</v>
      </c>
      <c r="O77" s="199">
        <v>0.5</v>
      </c>
      <c r="P77" s="200">
        <f>+(M77*1)/N77</f>
        <v>1</v>
      </c>
      <c r="R77" s="228">
        <v>1</v>
      </c>
      <c r="S77" s="230">
        <v>1</v>
      </c>
    </row>
  </sheetData>
  <mergeCells count="94">
    <mergeCell ref="R73:S73"/>
    <mergeCell ref="A10:C10"/>
    <mergeCell ref="D10:J10"/>
    <mergeCell ref="L10:M10"/>
    <mergeCell ref="N10:Q10"/>
    <mergeCell ref="A12:C12"/>
    <mergeCell ref="D12:Q12"/>
    <mergeCell ref="D14:Q14"/>
    <mergeCell ref="A16:C18"/>
    <mergeCell ref="D16:G17"/>
    <mergeCell ref="H16:I17"/>
    <mergeCell ref="J16:N16"/>
    <mergeCell ref="O16:Q16"/>
    <mergeCell ref="D18:G18"/>
    <mergeCell ref="H18:I18"/>
    <mergeCell ref="A14:C14"/>
    <mergeCell ref="A4:Q4"/>
    <mergeCell ref="A6:C6"/>
    <mergeCell ref="O6:Q6"/>
    <mergeCell ref="A8:C8"/>
    <mergeCell ref="D8:J8"/>
    <mergeCell ref="L8:N8"/>
    <mergeCell ref="O8:Q8"/>
    <mergeCell ref="A20:C20"/>
    <mergeCell ref="A22:C22"/>
    <mergeCell ref="D22:K22"/>
    <mergeCell ref="N28:P28"/>
    <mergeCell ref="H35:J35"/>
    <mergeCell ref="A26:C26"/>
    <mergeCell ref="D26:Q26"/>
    <mergeCell ref="A28:C28"/>
    <mergeCell ref="D28:G28"/>
    <mergeCell ref="A30:C30"/>
    <mergeCell ref="D30:G30"/>
    <mergeCell ref="I30:M30"/>
    <mergeCell ref="N30:P30"/>
    <mergeCell ref="P22:Q22"/>
    <mergeCell ref="A24:C24"/>
    <mergeCell ref="D24:Q24"/>
    <mergeCell ref="L35:N35"/>
    <mergeCell ref="O35:O37"/>
    <mergeCell ref="P35:P37"/>
    <mergeCell ref="H36:H37"/>
    <mergeCell ref="I36:I37"/>
    <mergeCell ref="J36:J37"/>
    <mergeCell ref="L36:L37"/>
    <mergeCell ref="M36:M37"/>
    <mergeCell ref="N36:N37"/>
    <mergeCell ref="A33:C33"/>
    <mergeCell ref="D33:G33"/>
    <mergeCell ref="A35:C37"/>
    <mergeCell ref="D35:F37"/>
    <mergeCell ref="G35:G37"/>
    <mergeCell ref="A56:P56"/>
    <mergeCell ref="A38:C38"/>
    <mergeCell ref="D38:F38"/>
    <mergeCell ref="A39:C39"/>
    <mergeCell ref="D39:F39"/>
    <mergeCell ref="E42:F42"/>
    <mergeCell ref="B41:O41"/>
    <mergeCell ref="B45:O45"/>
    <mergeCell ref="B48:O48"/>
    <mergeCell ref="E43:F43"/>
    <mergeCell ref="E44:F44"/>
    <mergeCell ref="B42:D42"/>
    <mergeCell ref="B43:D43"/>
    <mergeCell ref="B44:D44"/>
    <mergeCell ref="B49:O49"/>
    <mergeCell ref="A66:C66"/>
    <mergeCell ref="F58:L58"/>
    <mergeCell ref="A73:E74"/>
    <mergeCell ref="F73:H74"/>
    <mergeCell ref="A69:C69"/>
    <mergeCell ref="A67:P67"/>
    <mergeCell ref="M73:M74"/>
    <mergeCell ref="N73:N74"/>
    <mergeCell ref="O73:O74"/>
    <mergeCell ref="P73:P74"/>
    <mergeCell ref="I73:L73"/>
    <mergeCell ref="K74:L74"/>
    <mergeCell ref="I74:J74"/>
    <mergeCell ref="A70:P70"/>
    <mergeCell ref="A77:E77"/>
    <mergeCell ref="F77:H77"/>
    <mergeCell ref="I77:J77"/>
    <mergeCell ref="K75:L75"/>
    <mergeCell ref="K76:L76"/>
    <mergeCell ref="K77:L77"/>
    <mergeCell ref="A75:E75"/>
    <mergeCell ref="F75:H75"/>
    <mergeCell ref="I75:J75"/>
    <mergeCell ref="A76:E76"/>
    <mergeCell ref="F76:H76"/>
    <mergeCell ref="I76:J76"/>
  </mergeCells>
  <pageMargins left="1" right="0.37" top="0.74803149606299213" bottom="0.74803149606299213" header="0.31496062992125984" footer="0.31496062992125984"/>
  <pageSetup paperSize="9"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workbookViewId="0">
      <selection activeCell="K21" sqref="K21"/>
    </sheetView>
  </sheetViews>
  <sheetFormatPr baseColWidth="10" defaultRowHeight="12.75" x14ac:dyDescent="0.25"/>
  <cols>
    <col min="1" max="2" width="10.42578125" style="4" customWidth="1"/>
    <col min="3" max="3" width="12.28515625" style="4" customWidth="1"/>
    <col min="4" max="7" width="8.7109375" style="4" customWidth="1"/>
    <col min="8" max="9" width="11.42578125" style="4"/>
    <col min="10" max="13" width="13.42578125" style="4" bestFit="1" customWidth="1"/>
    <col min="14" max="14" width="11.5703125" style="4" bestFit="1" customWidth="1"/>
    <col min="15" max="16" width="13.42578125" style="4" bestFit="1" customWidth="1"/>
    <col min="17" max="17" width="11.5703125" style="4" bestFit="1" customWidth="1"/>
    <col min="18" max="22" width="0" style="4" hidden="1" customWidth="1"/>
    <col min="23" max="16384" width="11.42578125" style="4"/>
  </cols>
  <sheetData>
    <row r="1" spans="1:17" x14ac:dyDescent="0.25">
      <c r="A1" s="1"/>
      <c r="B1" s="2"/>
      <c r="C1" s="2"/>
      <c r="D1" s="2"/>
      <c r="E1" s="2"/>
      <c r="F1" s="2"/>
      <c r="G1" s="2"/>
      <c r="H1" s="2"/>
      <c r="I1" s="2"/>
      <c r="J1" s="2"/>
      <c r="K1" s="2"/>
      <c r="L1" s="2"/>
      <c r="M1" s="2"/>
      <c r="N1" s="2"/>
      <c r="O1" s="2"/>
      <c r="P1" s="2"/>
      <c r="Q1" s="3"/>
    </row>
    <row r="2" spans="1:17" x14ac:dyDescent="0.25">
      <c r="A2" s="5"/>
      <c r="B2" s="113"/>
      <c r="C2" s="113"/>
      <c r="D2" s="113"/>
      <c r="E2" s="113"/>
      <c r="F2" s="113"/>
      <c r="G2" s="113"/>
      <c r="H2" s="113"/>
      <c r="I2" s="113"/>
      <c r="J2" s="113"/>
      <c r="K2" s="113"/>
      <c r="L2" s="113"/>
      <c r="M2" s="113"/>
      <c r="N2" s="113"/>
      <c r="O2" s="113"/>
      <c r="P2" s="113"/>
      <c r="Q2" s="7"/>
    </row>
    <row r="3" spans="1:17" ht="15" customHeight="1" x14ac:dyDescent="0.25">
      <c r="A3" s="5"/>
      <c r="B3" s="113"/>
      <c r="C3" s="113"/>
      <c r="D3" s="113"/>
      <c r="E3" s="113"/>
      <c r="F3" s="113"/>
      <c r="G3" s="113"/>
      <c r="H3" s="113"/>
      <c r="I3" s="113"/>
      <c r="J3" s="113"/>
      <c r="K3" s="113"/>
      <c r="L3" s="113"/>
      <c r="M3" s="113"/>
      <c r="N3" s="113"/>
      <c r="O3" s="113"/>
      <c r="P3" s="113"/>
      <c r="Q3" s="7"/>
    </row>
    <row r="4" spans="1:17" ht="27.75" customHeight="1" x14ac:dyDescent="0.25">
      <c r="A4" s="431" t="s">
        <v>0</v>
      </c>
      <c r="B4" s="304"/>
      <c r="C4" s="304"/>
      <c r="D4" s="304"/>
      <c r="E4" s="304"/>
      <c r="F4" s="304"/>
      <c r="G4" s="304"/>
      <c r="H4" s="304"/>
      <c r="I4" s="304"/>
      <c r="J4" s="304"/>
      <c r="K4" s="304"/>
      <c r="L4" s="304"/>
      <c r="M4" s="304"/>
      <c r="N4" s="304"/>
      <c r="O4" s="304"/>
      <c r="P4" s="304"/>
      <c r="Q4" s="305"/>
    </row>
    <row r="5" spans="1:17" x14ac:dyDescent="0.25">
      <c r="A5" s="2"/>
      <c r="B5" s="2"/>
      <c r="C5" s="2"/>
      <c r="D5" s="113"/>
      <c r="E5" s="113"/>
      <c r="F5" s="113"/>
      <c r="G5" s="113"/>
      <c r="H5" s="113"/>
      <c r="I5" s="113"/>
      <c r="J5" s="113"/>
      <c r="K5" s="113"/>
      <c r="L5" s="113"/>
      <c r="M5" s="113"/>
      <c r="N5" s="113"/>
      <c r="O5" s="113"/>
      <c r="P5" s="113"/>
    </row>
    <row r="6" spans="1:17" ht="28.5" customHeight="1" x14ac:dyDescent="0.25">
      <c r="A6" s="291" t="s">
        <v>1</v>
      </c>
      <c r="B6" s="291"/>
      <c r="C6" s="306"/>
      <c r="D6" s="8" t="s">
        <v>2</v>
      </c>
      <c r="E6" s="9"/>
      <c r="F6" s="9"/>
      <c r="G6" s="9"/>
      <c r="H6" s="9"/>
      <c r="I6" s="9"/>
      <c r="J6" s="9"/>
      <c r="K6" s="207"/>
      <c r="L6" s="11"/>
      <c r="M6" s="11"/>
      <c r="N6" s="11"/>
      <c r="O6" s="307"/>
      <c r="P6" s="307"/>
      <c r="Q6" s="308"/>
    </row>
    <row r="7" spans="1:17" x14ac:dyDescent="0.25">
      <c r="A7" s="113"/>
      <c r="B7" s="113"/>
      <c r="C7" s="113"/>
      <c r="D7" s="12"/>
      <c r="E7" s="13"/>
      <c r="F7" s="13"/>
      <c r="G7" s="13"/>
      <c r="H7" s="13"/>
      <c r="I7" s="13"/>
      <c r="J7" s="13"/>
      <c r="K7" s="13"/>
      <c r="L7" s="13"/>
      <c r="M7" s="13"/>
      <c r="N7" s="13"/>
      <c r="O7" s="113"/>
      <c r="P7" s="113"/>
    </row>
    <row r="8" spans="1:17" ht="25.5" customHeight="1" x14ac:dyDescent="0.25">
      <c r="A8" s="291" t="s">
        <v>3</v>
      </c>
      <c r="B8" s="291"/>
      <c r="C8" s="292"/>
      <c r="D8" s="300" t="s">
        <v>118</v>
      </c>
      <c r="E8" s="301"/>
      <c r="F8" s="301"/>
      <c r="G8" s="301"/>
      <c r="H8" s="301"/>
      <c r="I8" s="301"/>
      <c r="J8" s="302"/>
      <c r="K8" s="106"/>
      <c r="L8" s="309" t="s">
        <v>5</v>
      </c>
      <c r="M8" s="309"/>
      <c r="N8" s="309"/>
      <c r="O8" s="295" t="s">
        <v>188</v>
      </c>
      <c r="P8" s="296"/>
      <c r="Q8" s="297"/>
    </row>
    <row r="9" spans="1:17" x14ac:dyDescent="0.25">
      <c r="A9" s="113"/>
      <c r="B9" s="113"/>
      <c r="C9" s="107"/>
      <c r="D9" s="107"/>
      <c r="E9" s="113"/>
      <c r="F9" s="113"/>
      <c r="G9" s="113"/>
      <c r="H9" s="113"/>
      <c r="I9" s="113"/>
      <c r="J9" s="113"/>
      <c r="K9" s="113"/>
      <c r="L9" s="113"/>
      <c r="M9" s="113"/>
      <c r="N9" s="113"/>
      <c r="O9" s="113"/>
      <c r="P9" s="113"/>
    </row>
    <row r="10" spans="1:17" ht="26.25" customHeight="1" x14ac:dyDescent="0.25">
      <c r="A10" s="298" t="s">
        <v>6</v>
      </c>
      <c r="B10" s="298"/>
      <c r="C10" s="298"/>
      <c r="D10" s="310" t="s">
        <v>7</v>
      </c>
      <c r="E10" s="311"/>
      <c r="F10" s="311"/>
      <c r="G10" s="311"/>
      <c r="H10" s="311"/>
      <c r="I10" s="311"/>
      <c r="J10" s="312"/>
      <c r="K10" s="104"/>
      <c r="L10" s="335" t="s">
        <v>8</v>
      </c>
      <c r="M10" s="314"/>
      <c r="N10" s="432" t="s">
        <v>256</v>
      </c>
      <c r="O10" s="293"/>
      <c r="P10" s="293"/>
      <c r="Q10" s="294"/>
    </row>
    <row r="11" spans="1:17" x14ac:dyDescent="0.25">
      <c r="A11" s="103"/>
      <c r="B11" s="103"/>
      <c r="C11" s="103"/>
      <c r="D11" s="107"/>
      <c r="E11" s="107"/>
      <c r="F11" s="107"/>
      <c r="G11" s="107"/>
      <c r="H11" s="107"/>
      <c r="I11" s="107"/>
      <c r="J11" s="107"/>
      <c r="K11" s="107"/>
      <c r="L11" s="113"/>
      <c r="M11" s="19"/>
      <c r="N11" s="19"/>
      <c r="O11" s="19"/>
      <c r="P11" s="112"/>
    </row>
    <row r="12" spans="1:17" ht="29.25" customHeight="1" x14ac:dyDescent="0.25">
      <c r="A12" s="298" t="s">
        <v>10</v>
      </c>
      <c r="B12" s="298"/>
      <c r="C12" s="298"/>
      <c r="D12" s="316" t="s">
        <v>119</v>
      </c>
      <c r="E12" s="317"/>
      <c r="F12" s="317"/>
      <c r="G12" s="317"/>
      <c r="H12" s="317"/>
      <c r="I12" s="317"/>
      <c r="J12" s="317"/>
      <c r="K12" s="317"/>
      <c r="L12" s="317"/>
      <c r="M12" s="317"/>
      <c r="N12" s="317"/>
      <c r="O12" s="317"/>
      <c r="P12" s="317"/>
      <c r="Q12" s="318"/>
    </row>
    <row r="13" spans="1:17" x14ac:dyDescent="0.25">
      <c r="A13" s="103"/>
      <c r="B13" s="103"/>
      <c r="C13" s="103"/>
      <c r="D13" s="12"/>
      <c r="E13" s="12"/>
      <c r="F13" s="12"/>
      <c r="G13" s="12"/>
      <c r="H13" s="12"/>
      <c r="I13" s="12"/>
      <c r="J13" s="12"/>
      <c r="K13" s="12"/>
      <c r="L13" s="12"/>
      <c r="M13" s="12"/>
      <c r="N13" s="12"/>
      <c r="O13" s="12"/>
      <c r="P13" s="12"/>
      <c r="Q13" s="12"/>
    </row>
    <row r="14" spans="1:17" ht="24.75" customHeight="1" x14ac:dyDescent="0.25">
      <c r="A14" s="298" t="s">
        <v>12</v>
      </c>
      <c r="B14" s="319"/>
      <c r="C14" s="319"/>
      <c r="D14" s="432" t="s">
        <v>277</v>
      </c>
      <c r="E14" s="320"/>
      <c r="F14" s="320"/>
      <c r="G14" s="320"/>
      <c r="H14" s="320"/>
      <c r="I14" s="320"/>
      <c r="J14" s="320"/>
      <c r="K14" s="320"/>
      <c r="L14" s="320"/>
      <c r="M14" s="320"/>
      <c r="N14" s="320"/>
      <c r="O14" s="320"/>
      <c r="P14" s="320"/>
      <c r="Q14" s="321"/>
    </row>
    <row r="15" spans="1:17" x14ac:dyDescent="0.25">
      <c r="A15" s="103"/>
      <c r="B15" s="103"/>
      <c r="C15" s="103"/>
      <c r="D15" s="12"/>
      <c r="E15" s="12"/>
      <c r="F15" s="12"/>
      <c r="G15" s="12"/>
      <c r="H15" s="12"/>
      <c r="I15" s="12"/>
      <c r="J15" s="12"/>
      <c r="K15" s="12"/>
      <c r="L15" s="12"/>
      <c r="M15" s="12"/>
      <c r="N15" s="12"/>
      <c r="O15" s="12"/>
      <c r="P15" s="12"/>
      <c r="Q15" s="12"/>
    </row>
    <row r="16" spans="1:17" x14ac:dyDescent="0.25">
      <c r="A16" s="278" t="s">
        <v>14</v>
      </c>
      <c r="B16" s="279"/>
      <c r="C16" s="279"/>
      <c r="D16" s="284" t="s">
        <v>15</v>
      </c>
      <c r="E16" s="284"/>
      <c r="F16" s="284"/>
      <c r="G16" s="284"/>
      <c r="H16" s="284" t="s">
        <v>16</v>
      </c>
      <c r="I16" s="284"/>
      <c r="J16" s="285" t="s">
        <v>17</v>
      </c>
      <c r="K16" s="285"/>
      <c r="L16" s="285"/>
      <c r="M16" s="285"/>
      <c r="N16" s="285"/>
      <c r="O16" s="286" t="s">
        <v>18</v>
      </c>
      <c r="P16" s="287"/>
      <c r="Q16" s="288"/>
    </row>
    <row r="17" spans="1:17" ht="36" x14ac:dyDescent="0.25">
      <c r="A17" s="280"/>
      <c r="B17" s="281"/>
      <c r="C17" s="281"/>
      <c r="D17" s="284"/>
      <c r="E17" s="284"/>
      <c r="F17" s="284"/>
      <c r="G17" s="284"/>
      <c r="H17" s="284"/>
      <c r="I17" s="284"/>
      <c r="J17" s="136" t="s">
        <v>19</v>
      </c>
      <c r="K17" s="137" t="s">
        <v>20</v>
      </c>
      <c r="L17" s="137" t="s">
        <v>21</v>
      </c>
      <c r="M17" s="138" t="s">
        <v>22</v>
      </c>
      <c r="N17" s="138" t="s">
        <v>23</v>
      </c>
      <c r="O17" s="137" t="s">
        <v>21</v>
      </c>
      <c r="P17" s="138" t="s">
        <v>24</v>
      </c>
      <c r="Q17" s="138" t="s">
        <v>23</v>
      </c>
    </row>
    <row r="18" spans="1:17" ht="19.5" customHeight="1" x14ac:dyDescent="0.25">
      <c r="A18" s="282"/>
      <c r="B18" s="283"/>
      <c r="C18" s="283"/>
      <c r="D18" s="433">
        <v>30541231.199999999</v>
      </c>
      <c r="E18" s="433"/>
      <c r="F18" s="433"/>
      <c r="G18" s="433"/>
      <c r="H18" s="433">
        <v>33466861.02</v>
      </c>
      <c r="I18" s="433"/>
      <c r="J18" s="237">
        <v>3603358.8</v>
      </c>
      <c r="K18" s="237">
        <v>3722179.18</v>
      </c>
      <c r="L18" s="237">
        <v>3772179.18</v>
      </c>
      <c r="M18" s="238">
        <v>4439024.18</v>
      </c>
      <c r="N18" s="239">
        <f>M18/L18</f>
        <v>1.176779778525791</v>
      </c>
      <c r="O18" s="238">
        <v>21201810.489999998</v>
      </c>
      <c r="P18" s="240">
        <v>19236825.859999999</v>
      </c>
      <c r="Q18" s="241">
        <f>P18/O18</f>
        <v>0.9073199606737925</v>
      </c>
    </row>
    <row r="19" spans="1:17" x14ac:dyDescent="0.25">
      <c r="A19" s="103"/>
      <c r="B19" s="103"/>
      <c r="C19" s="103"/>
      <c r="D19" s="107"/>
      <c r="E19" s="107"/>
      <c r="F19" s="107"/>
      <c r="G19" s="107"/>
      <c r="H19" s="107"/>
      <c r="I19" s="107"/>
      <c r="J19" s="107"/>
      <c r="K19" s="107"/>
      <c r="L19" s="107"/>
      <c r="M19" s="107"/>
      <c r="N19" s="107"/>
      <c r="O19" s="107"/>
      <c r="P19" s="107"/>
      <c r="Q19" s="107"/>
    </row>
    <row r="20" spans="1:17" x14ac:dyDescent="0.25">
      <c r="A20" s="103"/>
      <c r="B20" s="103"/>
      <c r="C20" s="103"/>
      <c r="D20" s="107"/>
      <c r="E20" s="107"/>
      <c r="F20" s="107"/>
      <c r="G20" s="107"/>
      <c r="H20" s="107"/>
      <c r="I20" s="107"/>
      <c r="J20" s="107"/>
      <c r="K20" s="107"/>
      <c r="L20" s="107"/>
      <c r="M20" s="107"/>
      <c r="N20" s="107"/>
      <c r="O20" s="107"/>
      <c r="P20" s="107"/>
      <c r="Q20" s="107"/>
    </row>
    <row r="21" spans="1:17" x14ac:dyDescent="0.25">
      <c r="A21" s="298" t="s">
        <v>111</v>
      </c>
      <c r="B21" s="298"/>
      <c r="C21" s="298"/>
      <c r="D21" s="21"/>
      <c r="E21" s="113"/>
      <c r="F21" s="113"/>
      <c r="G21" s="113"/>
      <c r="H21" s="113"/>
      <c r="I21" s="113"/>
      <c r="J21" s="113"/>
      <c r="K21" s="113"/>
      <c r="L21" s="113"/>
      <c r="M21" s="113"/>
      <c r="N21" s="113"/>
      <c r="O21" s="113"/>
      <c r="P21" s="113"/>
    </row>
    <row r="22" spans="1:17" x14ac:dyDescent="0.25">
      <c r="A22" s="113"/>
      <c r="B22" s="113"/>
      <c r="C22" s="19"/>
      <c r="D22" s="19"/>
      <c r="E22" s="22"/>
      <c r="F22" s="22"/>
      <c r="G22" s="22"/>
      <c r="H22" s="22"/>
      <c r="I22" s="22"/>
      <c r="J22" s="22"/>
      <c r="K22" s="22"/>
      <c r="L22" s="22"/>
      <c r="M22" s="22"/>
      <c r="N22" s="22"/>
      <c r="O22" s="22"/>
      <c r="P22" s="22"/>
    </row>
    <row r="23" spans="1:17" x14ac:dyDescent="0.25">
      <c r="A23" s="291" t="s">
        <v>26</v>
      </c>
      <c r="B23" s="291"/>
      <c r="C23" s="292"/>
      <c r="D23" s="300" t="s">
        <v>127</v>
      </c>
      <c r="E23" s="301"/>
      <c r="F23" s="301"/>
      <c r="G23" s="301"/>
      <c r="H23" s="301"/>
      <c r="I23" s="301"/>
      <c r="J23" s="301"/>
      <c r="K23" s="301"/>
      <c r="L23" s="23"/>
      <c r="M23" s="23"/>
      <c r="N23" s="23"/>
      <c r="O23" s="24" t="s">
        <v>28</v>
      </c>
      <c r="P23" s="295" t="s">
        <v>213</v>
      </c>
      <c r="Q23" s="297"/>
    </row>
    <row r="24" spans="1:17" x14ac:dyDescent="0.25">
      <c r="A24" s="113"/>
      <c r="B24" s="113"/>
      <c r="C24" s="25"/>
      <c r="D24" s="25"/>
      <c r="E24" s="22"/>
      <c r="F24" s="22"/>
      <c r="G24" s="22"/>
      <c r="H24" s="22"/>
      <c r="I24" s="22"/>
      <c r="J24" s="22"/>
      <c r="K24" s="22"/>
      <c r="L24" s="22"/>
      <c r="M24" s="22"/>
      <c r="N24" s="22"/>
      <c r="O24" s="22"/>
      <c r="P24" s="22"/>
    </row>
    <row r="25" spans="1:17" x14ac:dyDescent="0.25">
      <c r="A25" s="298" t="s">
        <v>29</v>
      </c>
      <c r="B25" s="298"/>
      <c r="C25" s="299"/>
      <c r="D25" s="300" t="s">
        <v>128</v>
      </c>
      <c r="E25" s="301"/>
      <c r="F25" s="301"/>
      <c r="G25" s="301"/>
      <c r="H25" s="301"/>
      <c r="I25" s="301"/>
      <c r="J25" s="301"/>
      <c r="K25" s="301"/>
      <c r="L25" s="301"/>
      <c r="M25" s="301"/>
      <c r="N25" s="301"/>
      <c r="O25" s="301"/>
      <c r="P25" s="301"/>
      <c r="Q25" s="302"/>
    </row>
    <row r="26" spans="1:17" x14ac:dyDescent="0.25">
      <c r="A26" s="113"/>
      <c r="B26" s="113"/>
      <c r="C26" s="25"/>
      <c r="D26" s="25"/>
      <c r="E26" s="22"/>
      <c r="F26" s="22"/>
      <c r="G26" s="22"/>
      <c r="H26" s="22"/>
      <c r="I26" s="22"/>
      <c r="J26" s="22"/>
      <c r="K26" s="22"/>
      <c r="L26" s="22"/>
      <c r="M26" s="22"/>
      <c r="N26" s="22"/>
      <c r="O26" s="22"/>
      <c r="P26" s="22"/>
    </row>
    <row r="27" spans="1:17" ht="14.25" x14ac:dyDescent="0.25">
      <c r="A27" s="298" t="s">
        <v>31</v>
      </c>
      <c r="B27" s="298"/>
      <c r="C27" s="299"/>
      <c r="D27" s="300" t="s">
        <v>129</v>
      </c>
      <c r="E27" s="301"/>
      <c r="F27" s="301"/>
      <c r="G27" s="301"/>
      <c r="H27" s="301"/>
      <c r="I27" s="301"/>
      <c r="J27" s="301"/>
      <c r="K27" s="301"/>
      <c r="L27" s="301"/>
      <c r="M27" s="301"/>
      <c r="N27" s="301"/>
      <c r="O27" s="301"/>
      <c r="P27" s="301"/>
      <c r="Q27" s="302"/>
    </row>
    <row r="28" spans="1:17" x14ac:dyDescent="0.25">
      <c r="A28" s="113"/>
      <c r="B28" s="113"/>
      <c r="C28" s="25"/>
      <c r="D28" s="26"/>
      <c r="E28" s="22"/>
      <c r="F28" s="22"/>
      <c r="G28" s="22"/>
      <c r="H28" s="22"/>
      <c r="I28" s="22"/>
      <c r="J28" s="22"/>
      <c r="K28" s="22"/>
      <c r="L28" s="22"/>
      <c r="M28" s="22"/>
      <c r="N28" s="22"/>
      <c r="O28" s="22"/>
      <c r="P28" s="22"/>
    </row>
    <row r="29" spans="1:17" x14ac:dyDescent="0.25">
      <c r="A29" s="291" t="s">
        <v>33</v>
      </c>
      <c r="B29" s="291"/>
      <c r="C29" s="292"/>
      <c r="D29" s="300" t="s">
        <v>34</v>
      </c>
      <c r="E29" s="301"/>
      <c r="F29" s="301"/>
      <c r="G29" s="302"/>
      <c r="H29" s="113"/>
      <c r="I29" s="27" t="s">
        <v>35</v>
      </c>
      <c r="J29" s="27"/>
      <c r="K29" s="27"/>
      <c r="L29" s="27"/>
      <c r="M29" s="27"/>
      <c r="N29" s="27"/>
      <c r="O29" s="327" t="s">
        <v>36</v>
      </c>
      <c r="P29" s="328"/>
    </row>
    <row r="30" spans="1:17" x14ac:dyDescent="0.25">
      <c r="A30" s="113"/>
      <c r="B30" s="113"/>
      <c r="C30" s="103"/>
      <c r="D30" s="28"/>
      <c r="E30" s="113"/>
      <c r="F30" s="113"/>
      <c r="G30" s="113"/>
      <c r="H30" s="113"/>
      <c r="I30" s="113"/>
      <c r="J30" s="113"/>
      <c r="K30" s="113"/>
      <c r="L30" s="113"/>
      <c r="M30" s="113"/>
      <c r="N30" s="113"/>
      <c r="O30" s="113"/>
      <c r="P30" s="113"/>
    </row>
    <row r="31" spans="1:17" x14ac:dyDescent="0.25">
      <c r="A31" s="291" t="s">
        <v>37</v>
      </c>
      <c r="B31" s="291"/>
      <c r="C31" s="292"/>
      <c r="D31" s="293" t="s">
        <v>38</v>
      </c>
      <c r="E31" s="293"/>
      <c r="F31" s="293"/>
      <c r="G31" s="294"/>
      <c r="H31" s="113"/>
      <c r="I31" s="291" t="s">
        <v>39</v>
      </c>
      <c r="J31" s="291"/>
      <c r="K31" s="291"/>
      <c r="L31" s="291"/>
      <c r="M31" s="291"/>
      <c r="N31" s="295" t="s">
        <v>82</v>
      </c>
      <c r="O31" s="296"/>
      <c r="P31" s="297"/>
    </row>
    <row r="32" spans="1:17" x14ac:dyDescent="0.25">
      <c r="A32" s="105"/>
      <c r="B32" s="105"/>
      <c r="C32" s="105"/>
      <c r="D32" s="30"/>
      <c r="E32" s="105"/>
      <c r="F32" s="105"/>
      <c r="G32" s="105"/>
      <c r="H32" s="113"/>
      <c r="I32" s="105"/>
      <c r="J32" s="105"/>
      <c r="K32" s="105"/>
      <c r="L32" s="105"/>
      <c r="M32" s="105"/>
      <c r="N32" s="106"/>
      <c r="O32" s="106"/>
      <c r="P32" s="106"/>
    </row>
    <row r="33" spans="1:17" ht="15" x14ac:dyDescent="0.25">
      <c r="A33" s="113"/>
      <c r="B33" s="113"/>
      <c r="C33" s="31"/>
      <c r="D33" s="31"/>
      <c r="E33" s="113"/>
      <c r="F33" s="113"/>
      <c r="G33" s="113"/>
      <c r="H33" s="113"/>
      <c r="I33" s="113"/>
      <c r="J33" s="113"/>
      <c r="K33" s="113"/>
      <c r="L33" s="113"/>
      <c r="M33" s="113"/>
      <c r="N33" s="113"/>
      <c r="O33" s="113"/>
      <c r="P33" s="113"/>
    </row>
    <row r="34" spans="1:17" x14ac:dyDescent="0.25">
      <c r="A34" s="298" t="s">
        <v>41</v>
      </c>
      <c r="B34" s="298"/>
      <c r="C34" s="298"/>
      <c r="D34" s="335" t="s">
        <v>42</v>
      </c>
      <c r="E34" s="335"/>
      <c r="F34" s="335"/>
      <c r="G34" s="335"/>
      <c r="H34" s="102" t="s">
        <v>286</v>
      </c>
      <c r="I34" s="113"/>
      <c r="J34" s="113"/>
      <c r="K34" s="113"/>
      <c r="L34" s="113"/>
      <c r="M34" s="113"/>
      <c r="N34" s="113"/>
      <c r="O34" s="113"/>
      <c r="P34" s="113"/>
    </row>
    <row r="35" spans="1:17" x14ac:dyDescent="0.25">
      <c r="A35" s="33"/>
      <c r="B35" s="33"/>
      <c r="C35" s="33"/>
      <c r="D35" s="112"/>
      <c r="E35" s="112"/>
      <c r="F35" s="112"/>
      <c r="G35" s="112"/>
      <c r="H35" s="113"/>
      <c r="I35" s="113"/>
      <c r="J35" s="113"/>
      <c r="K35" s="113"/>
      <c r="L35" s="113"/>
      <c r="M35" s="113"/>
      <c r="N35" s="113"/>
      <c r="O35" s="113"/>
      <c r="P35" s="113"/>
    </row>
    <row r="36" spans="1:17" x14ac:dyDescent="0.25">
      <c r="A36" s="336" t="s">
        <v>43</v>
      </c>
      <c r="B36" s="337"/>
      <c r="C36" s="338"/>
      <c r="D36" s="345" t="s">
        <v>44</v>
      </c>
      <c r="E36" s="346"/>
      <c r="F36" s="347"/>
      <c r="G36" s="325" t="s">
        <v>45</v>
      </c>
      <c r="H36" s="331" t="s">
        <v>17</v>
      </c>
      <c r="I36" s="332"/>
      <c r="J36" s="333"/>
      <c r="K36" s="108"/>
      <c r="L36" s="331" t="s">
        <v>46</v>
      </c>
      <c r="M36" s="332"/>
      <c r="N36" s="333"/>
      <c r="O36" s="367" t="s">
        <v>47</v>
      </c>
      <c r="P36" s="322" t="s">
        <v>48</v>
      </c>
    </row>
    <row r="37" spans="1:17" x14ac:dyDescent="0.25">
      <c r="A37" s="339"/>
      <c r="B37" s="340"/>
      <c r="C37" s="341"/>
      <c r="D37" s="348"/>
      <c r="E37" s="349"/>
      <c r="F37" s="350"/>
      <c r="G37" s="354"/>
      <c r="H37" s="325" t="s">
        <v>19</v>
      </c>
      <c r="I37" s="322" t="s">
        <v>49</v>
      </c>
      <c r="J37" s="322" t="s">
        <v>50</v>
      </c>
      <c r="K37" s="109"/>
      <c r="L37" s="329" t="s">
        <v>19</v>
      </c>
      <c r="M37" s="322" t="s">
        <v>49</v>
      </c>
      <c r="N37" s="329" t="s">
        <v>50</v>
      </c>
      <c r="O37" s="368"/>
      <c r="P37" s="323"/>
    </row>
    <row r="38" spans="1:17" x14ac:dyDescent="0.25">
      <c r="A38" s="342"/>
      <c r="B38" s="343"/>
      <c r="C38" s="344"/>
      <c r="D38" s="351"/>
      <c r="E38" s="352"/>
      <c r="F38" s="353"/>
      <c r="G38" s="326"/>
      <c r="H38" s="326"/>
      <c r="I38" s="324"/>
      <c r="J38" s="324"/>
      <c r="K38" s="110"/>
      <c r="L38" s="330"/>
      <c r="M38" s="324"/>
      <c r="N38" s="330"/>
      <c r="O38" s="369"/>
      <c r="P38" s="324"/>
    </row>
    <row r="39" spans="1:17" x14ac:dyDescent="0.25">
      <c r="A39" s="355" t="s">
        <v>130</v>
      </c>
      <c r="B39" s="356"/>
      <c r="C39" s="357"/>
      <c r="D39" s="358" t="s">
        <v>132</v>
      </c>
      <c r="E39" s="359"/>
      <c r="F39" s="360"/>
      <c r="G39" s="39">
        <v>70</v>
      </c>
      <c r="H39" s="39">
        <v>20</v>
      </c>
      <c r="I39" s="39">
        <v>25</v>
      </c>
      <c r="J39" s="40">
        <f>+(I39*1)/H39</f>
        <v>1.25</v>
      </c>
      <c r="K39" s="39"/>
      <c r="L39" s="39">
        <v>70</v>
      </c>
      <c r="M39" s="39">
        <f>24+9+25</f>
        <v>58</v>
      </c>
      <c r="N39" s="119">
        <f>+(M39*1)/L39</f>
        <v>0.82857142857142863</v>
      </c>
      <c r="O39" s="40">
        <f>+(M39*1)/G39</f>
        <v>0.82857142857142863</v>
      </c>
      <c r="P39" s="269"/>
    </row>
    <row r="40" spans="1:17" x14ac:dyDescent="0.2">
      <c r="A40" s="361" t="s">
        <v>131</v>
      </c>
      <c r="B40" s="362"/>
      <c r="C40" s="363"/>
      <c r="D40" s="358" t="s">
        <v>132</v>
      </c>
      <c r="E40" s="359"/>
      <c r="F40" s="360"/>
      <c r="G40" s="39">
        <v>72</v>
      </c>
      <c r="H40" s="39"/>
      <c r="I40" s="39"/>
      <c r="J40" s="40"/>
      <c r="K40" s="43"/>
      <c r="L40" s="39"/>
      <c r="M40" s="39"/>
      <c r="N40" s="40"/>
      <c r="O40" s="40"/>
      <c r="P40" s="242"/>
    </row>
    <row r="41" spans="1:17" x14ac:dyDescent="0.2">
      <c r="A41" s="361"/>
      <c r="B41" s="362"/>
      <c r="C41" s="363"/>
      <c r="D41" s="41"/>
      <c r="E41" s="41"/>
      <c r="F41" s="42"/>
      <c r="G41" s="43"/>
      <c r="H41" s="43"/>
      <c r="I41" s="43"/>
      <c r="J41" s="43"/>
      <c r="K41" s="43"/>
      <c r="L41" s="43"/>
      <c r="M41" s="43"/>
      <c r="N41" s="43"/>
      <c r="O41" s="43"/>
      <c r="P41" s="43"/>
      <c r="Q41" s="45"/>
    </row>
    <row r="42" spans="1:17" x14ac:dyDescent="0.25">
      <c r="C42" s="46"/>
      <c r="D42" s="46"/>
      <c r="E42" s="47"/>
      <c r="F42" s="47"/>
      <c r="G42" s="47"/>
    </row>
    <row r="43" spans="1:17" ht="12.75" customHeight="1" x14ac:dyDescent="0.25">
      <c r="B43" s="334" t="s">
        <v>54</v>
      </c>
      <c r="C43" s="334"/>
      <c r="D43" s="334"/>
      <c r="E43" s="334"/>
      <c r="F43" s="334"/>
      <c r="G43" s="334"/>
      <c r="H43" s="334"/>
      <c r="I43" s="334"/>
      <c r="J43" s="334"/>
      <c r="K43" s="334"/>
      <c r="L43" s="334"/>
      <c r="M43" s="334"/>
      <c r="N43" s="334"/>
      <c r="O43" s="334"/>
    </row>
    <row r="44" spans="1:17" ht="12.75" customHeight="1" x14ac:dyDescent="0.25">
      <c r="B44" s="334" t="s">
        <v>55</v>
      </c>
      <c r="C44" s="334"/>
      <c r="D44" s="334"/>
      <c r="E44" s="334" t="s">
        <v>56</v>
      </c>
      <c r="F44" s="334"/>
      <c r="G44" s="169">
        <v>2009</v>
      </c>
      <c r="H44" s="49">
        <v>2010</v>
      </c>
      <c r="I44" s="49">
        <v>2011</v>
      </c>
      <c r="J44" s="49">
        <v>2012</v>
      </c>
      <c r="K44" s="49"/>
      <c r="L44" s="49">
        <v>2013</v>
      </c>
      <c r="M44" s="49">
        <v>2014</v>
      </c>
      <c r="N44" s="169" t="s">
        <v>57</v>
      </c>
      <c r="O44" s="49" t="s">
        <v>48</v>
      </c>
    </row>
    <row r="45" spans="1:17" ht="12.75" customHeight="1" x14ac:dyDescent="0.25">
      <c r="B45" s="334" t="s">
        <v>130</v>
      </c>
      <c r="C45" s="334"/>
      <c r="D45" s="334"/>
      <c r="E45" s="440" t="s">
        <v>132</v>
      </c>
      <c r="F45" s="440"/>
      <c r="G45" s="173">
        <v>0</v>
      </c>
      <c r="H45" s="173">
        <v>72</v>
      </c>
      <c r="I45" s="173">
        <v>41</v>
      </c>
      <c r="J45" s="173">
        <v>59</v>
      </c>
      <c r="K45" s="174"/>
      <c r="L45" s="173">
        <v>63</v>
      </c>
      <c r="M45" s="173">
        <v>63</v>
      </c>
      <c r="N45" s="174">
        <v>58</v>
      </c>
      <c r="O45" s="243"/>
    </row>
    <row r="46" spans="1:17" ht="12.75" customHeight="1" x14ac:dyDescent="0.25">
      <c r="B46" s="334" t="s">
        <v>131</v>
      </c>
      <c r="C46" s="334"/>
      <c r="D46" s="334"/>
      <c r="E46" s="440" t="s">
        <v>132</v>
      </c>
      <c r="F46" s="440"/>
      <c r="G46" s="51"/>
      <c r="H46" s="51"/>
      <c r="I46" s="51"/>
      <c r="J46" s="51"/>
      <c r="K46" s="52"/>
      <c r="L46" s="51"/>
      <c r="M46" s="51"/>
      <c r="N46" s="52"/>
      <c r="O46" s="243"/>
    </row>
    <row r="47" spans="1:17" x14ac:dyDescent="0.25">
      <c r="A47" s="159"/>
      <c r="B47" s="159"/>
      <c r="C47" s="159"/>
      <c r="D47" s="160"/>
      <c r="E47" s="160"/>
      <c r="F47" s="160"/>
      <c r="G47" s="160"/>
      <c r="H47" s="160"/>
      <c r="I47" s="160"/>
      <c r="J47" s="160"/>
      <c r="K47" s="160"/>
      <c r="L47" s="160"/>
      <c r="M47" s="160"/>
      <c r="N47" s="160"/>
      <c r="O47" s="160"/>
      <c r="P47" s="160"/>
      <c r="Q47" s="160"/>
    </row>
    <row r="48" spans="1:17" ht="12.75" customHeight="1" x14ac:dyDescent="0.25">
      <c r="B48" s="291" t="s">
        <v>58</v>
      </c>
      <c r="C48" s="291"/>
      <c r="D48" s="291"/>
      <c r="E48" s="291"/>
      <c r="F48" s="291"/>
      <c r="G48" s="291"/>
      <c r="H48" s="291"/>
      <c r="I48" s="291"/>
      <c r="J48" s="291"/>
      <c r="K48" s="291"/>
      <c r="L48" s="291"/>
      <c r="M48" s="291"/>
      <c r="N48" s="291"/>
      <c r="O48" s="291"/>
      <c r="P48" s="172"/>
    </row>
    <row r="49" spans="1:16" ht="69.75" customHeight="1" x14ac:dyDescent="0.25">
      <c r="B49" s="481" t="s">
        <v>301</v>
      </c>
      <c r="C49" s="481"/>
      <c r="D49" s="481"/>
      <c r="E49" s="481"/>
      <c r="F49" s="481"/>
      <c r="G49" s="481"/>
      <c r="H49" s="481"/>
      <c r="I49" s="481"/>
      <c r="J49" s="481"/>
      <c r="K49" s="481"/>
      <c r="L49" s="481"/>
      <c r="M49" s="481"/>
      <c r="N49" s="481"/>
      <c r="O49" s="481"/>
      <c r="P49" s="172"/>
    </row>
    <row r="50" spans="1:16" x14ac:dyDescent="0.25">
      <c r="B50" s="172"/>
      <c r="C50" s="172"/>
      <c r="D50" s="172"/>
      <c r="E50" s="172"/>
      <c r="F50" s="172"/>
      <c r="G50" s="172"/>
      <c r="H50" s="172"/>
      <c r="I50" s="172"/>
      <c r="J50" s="172"/>
      <c r="K50" s="172"/>
      <c r="L50" s="172"/>
      <c r="M50" s="172"/>
      <c r="N50" s="172"/>
      <c r="O50" s="172"/>
      <c r="P50" s="172"/>
    </row>
    <row r="51" spans="1:16" x14ac:dyDescent="0.25">
      <c r="B51" s="27" t="s">
        <v>59</v>
      </c>
      <c r="C51" s="27"/>
      <c r="D51" s="27"/>
      <c r="E51" s="27"/>
      <c r="F51" s="27"/>
      <c r="G51" s="27"/>
      <c r="H51" s="27"/>
      <c r="I51" s="27"/>
      <c r="J51" s="27"/>
      <c r="K51" s="27"/>
      <c r="L51" s="27"/>
      <c r="M51" s="27"/>
      <c r="N51" s="27"/>
      <c r="O51" s="27"/>
      <c r="P51" s="172"/>
    </row>
    <row r="52" spans="1:16" x14ac:dyDescent="0.25">
      <c r="B52" s="176" t="s">
        <v>60</v>
      </c>
      <c r="C52" s="176"/>
      <c r="D52" s="176"/>
      <c r="E52" s="176"/>
      <c r="F52" s="176"/>
      <c r="G52" s="176"/>
      <c r="H52" s="176"/>
      <c r="I52" s="176"/>
      <c r="J52" s="176"/>
      <c r="K52" s="176"/>
      <c r="L52" s="176"/>
      <c r="M52" s="176"/>
      <c r="N52" s="176"/>
      <c r="O52" s="176"/>
      <c r="P52" s="176"/>
    </row>
    <row r="53" spans="1:16" x14ac:dyDescent="0.25">
      <c r="B53" s="176" t="s">
        <v>61</v>
      </c>
      <c r="C53" s="176"/>
      <c r="D53" s="176"/>
      <c r="E53" s="176"/>
      <c r="F53" s="176"/>
      <c r="G53" s="176"/>
      <c r="H53" s="176"/>
      <c r="I53" s="176"/>
      <c r="J53" s="176"/>
      <c r="K53" s="176"/>
      <c r="L53" s="176"/>
      <c r="M53" s="176"/>
      <c r="N53" s="176"/>
      <c r="O53" s="176"/>
      <c r="P53" s="172"/>
    </row>
    <row r="54" spans="1:16" x14ac:dyDescent="0.25">
      <c r="B54" s="176" t="s">
        <v>62</v>
      </c>
      <c r="C54" s="176"/>
      <c r="D54" s="176"/>
      <c r="E54" s="176"/>
      <c r="F54" s="176"/>
      <c r="G54" s="176"/>
      <c r="H54" s="176"/>
      <c r="I54" s="176"/>
      <c r="J54" s="176"/>
      <c r="K54" s="176"/>
      <c r="L54" s="176"/>
      <c r="M54" s="176"/>
      <c r="N54" s="176"/>
      <c r="O54" s="176"/>
      <c r="P54" s="172"/>
    </row>
    <row r="56" spans="1:16" x14ac:dyDescent="0.25">
      <c r="A56" s="373" t="s">
        <v>63</v>
      </c>
      <c r="B56" s="373"/>
      <c r="C56" s="373"/>
      <c r="D56" s="373"/>
      <c r="E56" s="373"/>
      <c r="F56" s="373"/>
      <c r="G56" s="373"/>
      <c r="H56" s="373"/>
      <c r="I56" s="373"/>
      <c r="J56" s="373"/>
      <c r="K56" s="373"/>
      <c r="L56" s="373"/>
      <c r="M56" s="373"/>
      <c r="N56" s="373"/>
      <c r="O56" s="373"/>
      <c r="P56" s="373"/>
    </row>
    <row r="58" spans="1:16" ht="15" x14ac:dyDescent="0.25">
      <c r="A58" s="58" t="s">
        <v>65</v>
      </c>
      <c r="F58" s="374" t="s">
        <v>267</v>
      </c>
      <c r="G58" s="375"/>
      <c r="H58" s="375"/>
      <c r="I58" s="375"/>
      <c r="J58" s="375"/>
      <c r="K58" s="375"/>
      <c r="L58" s="375"/>
    </row>
    <row r="59" spans="1:16" x14ac:dyDescent="0.25">
      <c r="A59" s="63" t="s">
        <v>66</v>
      </c>
    </row>
    <row r="60" spans="1:16" x14ac:dyDescent="0.25">
      <c r="A60" s="62"/>
    </row>
    <row r="61" spans="1:16" x14ac:dyDescent="0.25">
      <c r="A61" s="56"/>
    </row>
    <row r="62" spans="1:16" x14ac:dyDescent="0.25">
      <c r="A62" s="56"/>
    </row>
    <row r="63" spans="1:16" x14ac:dyDescent="0.25">
      <c r="A63" s="57"/>
    </row>
    <row r="64" spans="1:16" x14ac:dyDescent="0.25">
      <c r="A64" s="57"/>
    </row>
    <row r="65" spans="1:19" x14ac:dyDescent="0.25">
      <c r="A65" s="57"/>
    </row>
    <row r="66" spans="1:19" ht="15.75" x14ac:dyDescent="0.25">
      <c r="A66" s="370" t="s">
        <v>67</v>
      </c>
      <c r="B66" s="370"/>
      <c r="C66" s="370"/>
    </row>
    <row r="67" spans="1:19" ht="22.5" customHeight="1" x14ac:dyDescent="0.25">
      <c r="A67" s="482" t="s">
        <v>302</v>
      </c>
      <c r="B67" s="483"/>
      <c r="C67" s="483"/>
      <c r="D67" s="483"/>
      <c r="E67" s="483"/>
      <c r="F67" s="483"/>
      <c r="G67" s="483"/>
      <c r="H67" s="483"/>
      <c r="I67" s="483"/>
      <c r="J67" s="483"/>
      <c r="K67" s="483"/>
      <c r="L67" s="483"/>
      <c r="M67" s="483"/>
      <c r="N67" s="483"/>
      <c r="O67" s="483"/>
      <c r="P67" s="484"/>
    </row>
    <row r="69" spans="1:19" ht="15.75" x14ac:dyDescent="0.25">
      <c r="A69" s="426" t="s">
        <v>68</v>
      </c>
      <c r="B69" s="426"/>
      <c r="C69" s="426"/>
      <c r="D69" s="176"/>
      <c r="E69" s="176"/>
      <c r="F69" s="176"/>
      <c r="G69" s="176"/>
      <c r="H69" s="176"/>
      <c r="I69" s="176"/>
      <c r="J69" s="176"/>
      <c r="K69" s="176"/>
      <c r="L69" s="176"/>
      <c r="M69" s="176"/>
      <c r="N69" s="176"/>
      <c r="O69" s="176"/>
      <c r="P69" s="176"/>
    </row>
    <row r="70" spans="1:19" ht="52.5" customHeight="1" x14ac:dyDescent="0.25">
      <c r="A70" s="422" t="s">
        <v>303</v>
      </c>
      <c r="B70" s="423"/>
      <c r="C70" s="423"/>
      <c r="D70" s="423"/>
      <c r="E70" s="423"/>
      <c r="F70" s="423"/>
      <c r="G70" s="423"/>
      <c r="H70" s="423"/>
      <c r="I70" s="423"/>
      <c r="J70" s="423"/>
      <c r="K70" s="423"/>
      <c r="L70" s="423"/>
      <c r="M70" s="423"/>
      <c r="N70" s="423"/>
      <c r="O70" s="423"/>
      <c r="P70" s="424"/>
    </row>
    <row r="71" spans="1:19" x14ac:dyDescent="0.25">
      <c r="A71" s="182"/>
      <c r="B71" s="182"/>
      <c r="C71" s="182"/>
      <c r="D71" s="182"/>
      <c r="E71" s="182"/>
      <c r="F71" s="182"/>
      <c r="G71" s="182"/>
      <c r="H71" s="182"/>
      <c r="I71" s="182"/>
      <c r="J71" s="182"/>
      <c r="K71" s="182"/>
      <c r="L71" s="182"/>
      <c r="M71" s="182"/>
      <c r="N71" s="182"/>
      <c r="O71" s="182"/>
      <c r="P71" s="182"/>
    </row>
    <row r="72" spans="1:19" x14ac:dyDescent="0.25">
      <c r="A72" s="120"/>
      <c r="B72" s="120"/>
      <c r="C72" s="120"/>
      <c r="D72" s="120"/>
      <c r="E72" s="120"/>
      <c r="F72" s="120"/>
      <c r="G72" s="120"/>
      <c r="H72" s="120"/>
      <c r="I72" s="120"/>
      <c r="J72" s="120"/>
      <c r="K72" s="120"/>
      <c r="L72" s="120"/>
      <c r="M72" s="120"/>
      <c r="N72" s="120"/>
      <c r="O72" s="120"/>
      <c r="P72" s="120"/>
    </row>
    <row r="73" spans="1:19" ht="18" customHeight="1" x14ac:dyDescent="0.25">
      <c r="A73" s="390" t="s">
        <v>69</v>
      </c>
      <c r="B73" s="391"/>
      <c r="C73" s="391"/>
      <c r="D73" s="391"/>
      <c r="E73" s="392"/>
      <c r="F73" s="390" t="s">
        <v>70</v>
      </c>
      <c r="G73" s="391"/>
      <c r="H73" s="392"/>
      <c r="I73" s="393" t="s">
        <v>287</v>
      </c>
      <c r="J73" s="394"/>
      <c r="K73" s="394"/>
      <c r="L73" s="395"/>
      <c r="M73" s="396" t="s">
        <v>258</v>
      </c>
      <c r="N73" s="396" t="s">
        <v>259</v>
      </c>
      <c r="O73" s="403" t="s">
        <v>75</v>
      </c>
      <c r="P73" s="378" t="s">
        <v>196</v>
      </c>
      <c r="R73" s="434" t="s">
        <v>265</v>
      </c>
      <c r="S73" s="434"/>
    </row>
    <row r="74" spans="1:19" ht="18" customHeight="1" x14ac:dyDescent="0.25">
      <c r="A74" s="380"/>
      <c r="B74" s="382"/>
      <c r="C74" s="382"/>
      <c r="D74" s="382"/>
      <c r="E74" s="381"/>
      <c r="F74" s="380"/>
      <c r="G74" s="382"/>
      <c r="H74" s="381"/>
      <c r="I74" s="380" t="s">
        <v>71</v>
      </c>
      <c r="J74" s="381"/>
      <c r="K74" s="380" t="s">
        <v>72</v>
      </c>
      <c r="L74" s="381"/>
      <c r="M74" s="397"/>
      <c r="N74" s="397"/>
      <c r="O74" s="404"/>
      <c r="P74" s="379"/>
      <c r="R74" s="232" t="s">
        <v>19</v>
      </c>
      <c r="S74" s="232" t="s">
        <v>264</v>
      </c>
    </row>
    <row r="75" spans="1:19" ht="55.5" customHeight="1" x14ac:dyDescent="0.25">
      <c r="A75" s="470" t="s">
        <v>133</v>
      </c>
      <c r="B75" s="470"/>
      <c r="C75" s="470"/>
      <c r="D75" s="470"/>
      <c r="E75" s="470"/>
      <c r="F75" s="417"/>
      <c r="G75" s="417"/>
      <c r="H75" s="417"/>
      <c r="I75" s="471"/>
      <c r="J75" s="471"/>
      <c r="K75" s="467"/>
      <c r="L75" s="468"/>
      <c r="M75" s="197"/>
      <c r="N75" s="202"/>
      <c r="O75" s="202"/>
      <c r="P75" s="203"/>
    </row>
    <row r="76" spans="1:19" ht="27.75" customHeight="1" x14ac:dyDescent="0.25">
      <c r="A76" s="463" t="s">
        <v>134</v>
      </c>
      <c r="B76" s="463"/>
      <c r="C76" s="463"/>
      <c r="D76" s="463"/>
      <c r="E76" s="463"/>
      <c r="F76" s="464" t="s">
        <v>74</v>
      </c>
      <c r="G76" s="464"/>
      <c r="H76" s="464"/>
      <c r="I76" s="465">
        <v>30</v>
      </c>
      <c r="J76" s="466"/>
      <c r="K76" s="408">
        <v>212</v>
      </c>
      <c r="L76" s="469"/>
      <c r="M76" s="204">
        <f>79+231+49+212</f>
        <v>571</v>
      </c>
      <c r="N76" s="201">
        <v>200</v>
      </c>
      <c r="O76" s="199">
        <v>0.5</v>
      </c>
      <c r="P76" s="200">
        <f>+(M76*1)/N76</f>
        <v>2.855</v>
      </c>
      <c r="R76" s="228">
        <v>120</v>
      </c>
      <c r="S76" s="230">
        <v>79</v>
      </c>
    </row>
    <row r="77" spans="1:19" ht="27.75" customHeight="1" x14ac:dyDescent="0.25">
      <c r="A77" s="463" t="s">
        <v>135</v>
      </c>
      <c r="B77" s="463"/>
      <c r="C77" s="463"/>
      <c r="D77" s="463"/>
      <c r="E77" s="463"/>
      <c r="F77" s="464" t="s">
        <v>136</v>
      </c>
      <c r="G77" s="464"/>
      <c r="H77" s="464"/>
      <c r="I77" s="465">
        <v>1</v>
      </c>
      <c r="J77" s="466"/>
      <c r="K77" s="408">
        <v>1</v>
      </c>
      <c r="L77" s="469"/>
      <c r="M77" s="204">
        <f>1+1</f>
        <v>2</v>
      </c>
      <c r="N77" s="201">
        <v>2</v>
      </c>
      <c r="O77" s="199">
        <v>0.5</v>
      </c>
      <c r="P77" s="200">
        <f>+(M77*1)/N77</f>
        <v>1</v>
      </c>
      <c r="R77" s="228">
        <v>1</v>
      </c>
      <c r="S77" s="230">
        <v>1</v>
      </c>
    </row>
  </sheetData>
  <mergeCells count="94">
    <mergeCell ref="R73:S73"/>
    <mergeCell ref="D14:Q14"/>
    <mergeCell ref="A10:C10"/>
    <mergeCell ref="D10:J10"/>
    <mergeCell ref="L10:M10"/>
    <mergeCell ref="N10:Q10"/>
    <mergeCell ref="A12:C12"/>
    <mergeCell ref="D12:Q12"/>
    <mergeCell ref="A36:C38"/>
    <mergeCell ref="D36:F38"/>
    <mergeCell ref="G36:G38"/>
    <mergeCell ref="H36:J36"/>
    <mergeCell ref="A34:C34"/>
    <mergeCell ref="D34:G34"/>
    <mergeCell ref="A23:C23"/>
    <mergeCell ref="D23:K23"/>
    <mergeCell ref="A4:Q4"/>
    <mergeCell ref="A6:C6"/>
    <mergeCell ref="O6:Q6"/>
    <mergeCell ref="A8:C8"/>
    <mergeCell ref="D8:J8"/>
    <mergeCell ref="L8:N8"/>
    <mergeCell ref="O8:Q8"/>
    <mergeCell ref="A14:C14"/>
    <mergeCell ref="A39:C39"/>
    <mergeCell ref="D39:F39"/>
    <mergeCell ref="D29:G29"/>
    <mergeCell ref="L36:N36"/>
    <mergeCell ref="A25:C25"/>
    <mergeCell ref="D25:Q25"/>
    <mergeCell ref="D27:Q27"/>
    <mergeCell ref="A29:C29"/>
    <mergeCell ref="O36:O38"/>
    <mergeCell ref="A16:C18"/>
    <mergeCell ref="D16:G17"/>
    <mergeCell ref="H16:I17"/>
    <mergeCell ref="J16:N16"/>
    <mergeCell ref="O16:Q16"/>
    <mergeCell ref="D18:G18"/>
    <mergeCell ref="H18:I18"/>
    <mergeCell ref="A21:C21"/>
    <mergeCell ref="P23:Q23"/>
    <mergeCell ref="A40:C40"/>
    <mergeCell ref="D40:F40"/>
    <mergeCell ref="A41:C41"/>
    <mergeCell ref="A27:C27"/>
    <mergeCell ref="P36:P38"/>
    <mergeCell ref="H37:H38"/>
    <mergeCell ref="I37:I38"/>
    <mergeCell ref="J37:J38"/>
    <mergeCell ref="L37:L38"/>
    <mergeCell ref="M37:M38"/>
    <mergeCell ref="N37:N38"/>
    <mergeCell ref="O29:P29"/>
    <mergeCell ref="A31:C31"/>
    <mergeCell ref="D31:G31"/>
    <mergeCell ref="I31:M31"/>
    <mergeCell ref="N31:P31"/>
    <mergeCell ref="K75:L75"/>
    <mergeCell ref="K76:L76"/>
    <mergeCell ref="K77:L77"/>
    <mergeCell ref="A67:P67"/>
    <mergeCell ref="A70:P70"/>
    <mergeCell ref="A76:E76"/>
    <mergeCell ref="F76:H76"/>
    <mergeCell ref="I76:J76"/>
    <mergeCell ref="A77:E77"/>
    <mergeCell ref="F77:H77"/>
    <mergeCell ref="I77:J77"/>
    <mergeCell ref="A75:E75"/>
    <mergeCell ref="F75:H75"/>
    <mergeCell ref="I75:J75"/>
    <mergeCell ref="A69:C69"/>
    <mergeCell ref="A73:E74"/>
    <mergeCell ref="E46:F46"/>
    <mergeCell ref="B44:D44"/>
    <mergeCell ref="B45:D45"/>
    <mergeCell ref="B46:D46"/>
    <mergeCell ref="B43:O43"/>
    <mergeCell ref="E44:F44"/>
    <mergeCell ref="E45:F45"/>
    <mergeCell ref="B48:O48"/>
    <mergeCell ref="M73:M74"/>
    <mergeCell ref="N73:N74"/>
    <mergeCell ref="O73:O74"/>
    <mergeCell ref="P73:P74"/>
    <mergeCell ref="A66:C66"/>
    <mergeCell ref="F58:L58"/>
    <mergeCell ref="F73:H74"/>
    <mergeCell ref="I73:L73"/>
    <mergeCell ref="I74:J74"/>
    <mergeCell ref="K74:L74"/>
    <mergeCell ref="A56:P56"/>
    <mergeCell ref="B49:O49"/>
  </mergeCells>
  <pageMargins left="1.0699999999999998" right="0.37" top="0.74803149606299213" bottom="0.74803149606299213" header="0.31496062992125984" footer="0.31496062992125984"/>
  <pageSetup paperSize="9"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9"/>
  <sheetViews>
    <sheetView workbookViewId="0">
      <selection activeCell="P20" sqref="P20"/>
    </sheetView>
  </sheetViews>
  <sheetFormatPr baseColWidth="10" defaultRowHeight="12.75" x14ac:dyDescent="0.25"/>
  <cols>
    <col min="1" max="2" width="10.42578125" style="4" customWidth="1"/>
    <col min="3" max="3" width="12.28515625" style="4" customWidth="1"/>
    <col min="4" max="7" width="8.7109375" style="4" customWidth="1"/>
    <col min="8" max="9" width="12.28515625" style="4" bestFit="1" customWidth="1"/>
    <col min="10" max="10" width="12.5703125" style="4" bestFit="1" customWidth="1"/>
    <col min="11" max="11" width="12.42578125" style="4" bestFit="1" customWidth="1"/>
    <col min="12" max="12" width="12.5703125" style="4" bestFit="1" customWidth="1"/>
    <col min="13" max="13" width="13.28515625" style="4" bestFit="1" customWidth="1"/>
    <col min="14" max="14" width="12.28515625" style="4" bestFit="1" customWidth="1"/>
    <col min="15" max="15" width="13.42578125" style="91" bestFit="1" customWidth="1"/>
    <col min="16" max="16" width="13.42578125" style="4" bestFit="1" customWidth="1"/>
    <col min="17" max="17" width="11.5703125" style="4" bestFit="1" customWidth="1"/>
    <col min="18" max="19" width="11.7109375" style="4" hidden="1" customWidth="1"/>
    <col min="20" max="16384" width="11.42578125" style="4"/>
  </cols>
  <sheetData>
    <row r="1" spans="1:17" x14ac:dyDescent="0.25">
      <c r="A1" s="1"/>
      <c r="B1" s="2"/>
      <c r="C1" s="2"/>
      <c r="D1" s="2"/>
      <c r="E1" s="2"/>
      <c r="F1" s="2"/>
      <c r="G1" s="2"/>
      <c r="H1" s="2"/>
      <c r="I1" s="2"/>
      <c r="J1" s="2"/>
      <c r="K1" s="2"/>
      <c r="L1" s="2"/>
      <c r="M1" s="2"/>
      <c r="N1" s="2"/>
      <c r="O1" s="116"/>
      <c r="P1" s="2"/>
      <c r="Q1" s="3"/>
    </row>
    <row r="2" spans="1:17" x14ac:dyDescent="0.25">
      <c r="A2" s="5"/>
      <c r="B2" s="6"/>
      <c r="C2" s="6"/>
      <c r="D2" s="6"/>
      <c r="E2" s="6"/>
      <c r="F2" s="6"/>
      <c r="G2" s="6"/>
      <c r="H2" s="6"/>
      <c r="I2" s="6"/>
      <c r="J2" s="6"/>
      <c r="K2" s="6"/>
      <c r="L2" s="6"/>
      <c r="M2" s="6"/>
      <c r="N2" s="6"/>
      <c r="O2" s="90"/>
      <c r="P2" s="6"/>
      <c r="Q2" s="7"/>
    </row>
    <row r="3" spans="1:17" ht="15" customHeight="1" x14ac:dyDescent="0.25">
      <c r="A3" s="5"/>
      <c r="B3" s="6"/>
      <c r="C3" s="6"/>
      <c r="D3" s="6"/>
      <c r="E3" s="6"/>
      <c r="F3" s="6"/>
      <c r="G3" s="6"/>
      <c r="H3" s="6"/>
      <c r="I3" s="6"/>
      <c r="J3" s="6"/>
      <c r="K3" s="6"/>
      <c r="L3" s="6"/>
      <c r="M3" s="6"/>
      <c r="N3" s="6"/>
      <c r="O3" s="90"/>
      <c r="P3" s="6"/>
      <c r="Q3" s="7"/>
    </row>
    <row r="4" spans="1:17" ht="27.75" customHeight="1" x14ac:dyDescent="0.25">
      <c r="A4" s="431" t="s">
        <v>0</v>
      </c>
      <c r="B4" s="304"/>
      <c r="C4" s="304"/>
      <c r="D4" s="304"/>
      <c r="E4" s="304"/>
      <c r="F4" s="304"/>
      <c r="G4" s="304"/>
      <c r="H4" s="304"/>
      <c r="I4" s="304"/>
      <c r="J4" s="304"/>
      <c r="K4" s="304"/>
      <c r="L4" s="304"/>
      <c r="M4" s="304"/>
      <c r="N4" s="304"/>
      <c r="O4" s="304"/>
      <c r="P4" s="304"/>
      <c r="Q4" s="305"/>
    </row>
    <row r="5" spans="1:17" x14ac:dyDescent="0.25">
      <c r="A5" s="2"/>
      <c r="B5" s="2"/>
      <c r="C5" s="2"/>
      <c r="D5" s="6"/>
      <c r="E5" s="6"/>
      <c r="F5" s="6"/>
      <c r="G5" s="6"/>
      <c r="H5" s="6"/>
      <c r="I5" s="6"/>
      <c r="J5" s="6"/>
      <c r="K5" s="6"/>
      <c r="L5" s="6"/>
      <c r="M5" s="6"/>
      <c r="N5" s="6"/>
      <c r="O5" s="90"/>
      <c r="P5" s="6"/>
    </row>
    <row r="6" spans="1:17" x14ac:dyDescent="0.25">
      <c r="A6" s="298" t="s">
        <v>1</v>
      </c>
      <c r="B6" s="298"/>
      <c r="C6" s="299"/>
      <c r="D6" s="8" t="s">
        <v>2</v>
      </c>
      <c r="E6" s="9"/>
      <c r="F6" s="9"/>
      <c r="G6" s="9"/>
      <c r="H6" s="9"/>
      <c r="I6" s="9"/>
      <c r="J6" s="9"/>
      <c r="K6" s="207"/>
      <c r="L6" s="11"/>
      <c r="M6" s="11"/>
      <c r="N6" s="11"/>
      <c r="O6" s="307"/>
      <c r="P6" s="307"/>
      <c r="Q6" s="308"/>
    </row>
    <row r="7" spans="1:17" x14ac:dyDescent="0.25">
      <c r="A7" s="6"/>
      <c r="B7" s="6"/>
      <c r="C7" s="6"/>
      <c r="D7" s="12"/>
      <c r="E7" s="13"/>
      <c r="F7" s="13"/>
      <c r="G7" s="13"/>
      <c r="H7" s="13"/>
      <c r="I7" s="13"/>
      <c r="J7" s="13"/>
      <c r="K7" s="13"/>
      <c r="L7" s="13"/>
      <c r="M7" s="13"/>
      <c r="N7" s="13"/>
      <c r="O7" s="90"/>
      <c r="P7" s="6"/>
    </row>
    <row r="8" spans="1:17" ht="37.5" customHeight="1" x14ac:dyDescent="0.25">
      <c r="A8" s="291" t="s">
        <v>3</v>
      </c>
      <c r="B8" s="291"/>
      <c r="C8" s="292"/>
      <c r="D8" s="300" t="s">
        <v>183</v>
      </c>
      <c r="E8" s="301"/>
      <c r="F8" s="301"/>
      <c r="G8" s="301"/>
      <c r="H8" s="301"/>
      <c r="I8" s="301"/>
      <c r="J8" s="302"/>
      <c r="K8" s="69"/>
      <c r="L8" s="309" t="s">
        <v>5</v>
      </c>
      <c r="M8" s="309"/>
      <c r="N8" s="309"/>
      <c r="O8" s="295" t="s">
        <v>189</v>
      </c>
      <c r="P8" s="296"/>
      <c r="Q8" s="297"/>
    </row>
    <row r="9" spans="1:17" x14ac:dyDescent="0.25">
      <c r="A9" s="6"/>
      <c r="B9" s="6"/>
      <c r="C9" s="70"/>
      <c r="D9" s="70"/>
      <c r="E9" s="6"/>
      <c r="F9" s="6"/>
      <c r="G9" s="6"/>
      <c r="H9" s="6"/>
      <c r="I9" s="6"/>
      <c r="J9" s="6"/>
      <c r="K9" s="6"/>
      <c r="L9" s="6"/>
      <c r="M9" s="6"/>
      <c r="N9" s="6"/>
      <c r="O9" s="90"/>
      <c r="P9" s="6"/>
    </row>
    <row r="10" spans="1:17" ht="28.5" customHeight="1" x14ac:dyDescent="0.25">
      <c r="A10" s="298" t="s">
        <v>6</v>
      </c>
      <c r="B10" s="298"/>
      <c r="C10" s="298"/>
      <c r="D10" s="310" t="s">
        <v>7</v>
      </c>
      <c r="E10" s="311"/>
      <c r="F10" s="311"/>
      <c r="G10" s="311"/>
      <c r="H10" s="311"/>
      <c r="I10" s="311"/>
      <c r="J10" s="312"/>
      <c r="K10" s="67"/>
      <c r="L10" s="335" t="s">
        <v>8</v>
      </c>
      <c r="M10" s="314"/>
      <c r="N10" s="509" t="s">
        <v>211</v>
      </c>
      <c r="O10" s="510"/>
      <c r="P10" s="510"/>
      <c r="Q10" s="511"/>
    </row>
    <row r="11" spans="1:17" x14ac:dyDescent="0.25">
      <c r="A11" s="66"/>
      <c r="B11" s="66"/>
      <c r="C11" s="66"/>
      <c r="D11" s="70"/>
      <c r="E11" s="70"/>
      <c r="F11" s="70"/>
      <c r="G11" s="70"/>
      <c r="H11" s="70"/>
      <c r="I11" s="70"/>
      <c r="J11" s="70"/>
      <c r="K11" s="70"/>
      <c r="L11" s="6"/>
      <c r="M11" s="19"/>
      <c r="N11" s="19"/>
      <c r="O11" s="90"/>
      <c r="P11" s="75"/>
    </row>
    <row r="12" spans="1:17" ht="36" customHeight="1" x14ac:dyDescent="0.25">
      <c r="A12" s="298" t="s">
        <v>10</v>
      </c>
      <c r="B12" s="298"/>
      <c r="C12" s="298"/>
      <c r="D12" s="316" t="s">
        <v>182</v>
      </c>
      <c r="E12" s="317"/>
      <c r="F12" s="317"/>
      <c r="G12" s="317"/>
      <c r="H12" s="317"/>
      <c r="I12" s="317"/>
      <c r="J12" s="317"/>
      <c r="K12" s="317"/>
      <c r="L12" s="317"/>
      <c r="M12" s="317"/>
      <c r="N12" s="317"/>
      <c r="O12" s="317"/>
      <c r="P12" s="317"/>
      <c r="Q12" s="318"/>
    </row>
    <row r="13" spans="1:17" x14ac:dyDescent="0.25">
      <c r="A13" s="66"/>
      <c r="B13" s="66"/>
      <c r="C13" s="66"/>
      <c r="D13" s="12"/>
      <c r="E13" s="12"/>
      <c r="F13" s="12"/>
      <c r="G13" s="12"/>
      <c r="H13" s="12"/>
      <c r="I13" s="12"/>
      <c r="J13" s="12"/>
      <c r="K13" s="12"/>
      <c r="L13" s="12"/>
      <c r="M13" s="12"/>
      <c r="N13" s="12"/>
      <c r="O13" s="12"/>
      <c r="P13" s="12"/>
      <c r="Q13" s="12"/>
    </row>
    <row r="14" spans="1:17" ht="24.75" customHeight="1" x14ac:dyDescent="0.25">
      <c r="A14" s="298" t="s">
        <v>12</v>
      </c>
      <c r="B14" s="319"/>
      <c r="C14" s="319"/>
      <c r="D14" s="432" t="s">
        <v>278</v>
      </c>
      <c r="E14" s="320"/>
      <c r="F14" s="320"/>
      <c r="G14" s="320"/>
      <c r="H14" s="320"/>
      <c r="I14" s="320"/>
      <c r="J14" s="320"/>
      <c r="K14" s="320"/>
      <c r="L14" s="320"/>
      <c r="M14" s="320"/>
      <c r="N14" s="320"/>
      <c r="O14" s="320"/>
      <c r="P14" s="320"/>
      <c r="Q14" s="321"/>
    </row>
    <row r="15" spans="1:17" x14ac:dyDescent="0.25">
      <c r="A15" s="66"/>
      <c r="B15" s="66"/>
      <c r="C15" s="66"/>
      <c r="D15" s="12"/>
      <c r="E15" s="12"/>
      <c r="F15" s="12"/>
      <c r="G15" s="12"/>
      <c r="H15" s="12"/>
      <c r="I15" s="12"/>
      <c r="J15" s="12"/>
      <c r="K15" s="12"/>
      <c r="L15" s="12"/>
      <c r="M15" s="12"/>
      <c r="N15" s="12"/>
      <c r="O15" s="12"/>
      <c r="P15" s="12"/>
      <c r="Q15" s="12"/>
    </row>
    <row r="16" spans="1:17" x14ac:dyDescent="0.25">
      <c r="A16" s="278" t="s">
        <v>14</v>
      </c>
      <c r="B16" s="279"/>
      <c r="C16" s="279"/>
      <c r="D16" s="284" t="s">
        <v>15</v>
      </c>
      <c r="E16" s="284"/>
      <c r="F16" s="284"/>
      <c r="G16" s="284"/>
      <c r="H16" s="284" t="s">
        <v>16</v>
      </c>
      <c r="I16" s="284"/>
      <c r="J16" s="285" t="s">
        <v>17</v>
      </c>
      <c r="K16" s="285"/>
      <c r="L16" s="285"/>
      <c r="M16" s="285"/>
      <c r="N16" s="285"/>
      <c r="O16" s="286" t="s">
        <v>18</v>
      </c>
      <c r="P16" s="287"/>
      <c r="Q16" s="288"/>
    </row>
    <row r="17" spans="1:17" ht="36" x14ac:dyDescent="0.25">
      <c r="A17" s="280"/>
      <c r="B17" s="281"/>
      <c r="C17" s="281"/>
      <c r="D17" s="284"/>
      <c r="E17" s="284"/>
      <c r="F17" s="284"/>
      <c r="G17" s="284"/>
      <c r="H17" s="284"/>
      <c r="I17" s="284"/>
      <c r="J17" s="136" t="s">
        <v>19</v>
      </c>
      <c r="K17" s="137" t="s">
        <v>20</v>
      </c>
      <c r="L17" s="137" t="s">
        <v>21</v>
      </c>
      <c r="M17" s="138" t="s">
        <v>22</v>
      </c>
      <c r="N17" s="138" t="s">
        <v>23</v>
      </c>
      <c r="O17" s="137" t="s">
        <v>21</v>
      </c>
      <c r="P17" s="138" t="s">
        <v>24</v>
      </c>
      <c r="Q17" s="138" t="s">
        <v>23</v>
      </c>
    </row>
    <row r="18" spans="1:17" ht="22.5" customHeight="1" x14ac:dyDescent="0.25">
      <c r="A18" s="282"/>
      <c r="B18" s="283"/>
      <c r="C18" s="283"/>
      <c r="D18" s="433">
        <v>14853943.23</v>
      </c>
      <c r="E18" s="433"/>
      <c r="F18" s="433"/>
      <c r="G18" s="433"/>
      <c r="H18" s="433">
        <v>15120650.65</v>
      </c>
      <c r="I18" s="433"/>
      <c r="J18" s="237">
        <v>3712235.94</v>
      </c>
      <c r="K18" s="237">
        <v>8757483.1300000008</v>
      </c>
      <c r="L18" s="237">
        <f>+K18</f>
        <v>8757483.1300000008</v>
      </c>
      <c r="M18" s="238">
        <v>5518618.0199999996</v>
      </c>
      <c r="N18" s="239">
        <f>M18/L18</f>
        <v>0.6301602798520034</v>
      </c>
      <c r="O18" s="240">
        <v>26358201.43</v>
      </c>
      <c r="P18" s="240">
        <v>23915322.280000001</v>
      </c>
      <c r="Q18" s="252">
        <f>P18/O18</f>
        <v>0.90731996048791108</v>
      </c>
    </row>
    <row r="19" spans="1:17" x14ac:dyDescent="0.25">
      <c r="A19" s="66"/>
      <c r="B19" s="66"/>
      <c r="C19" s="66"/>
      <c r="D19" s="70"/>
      <c r="E19" s="70"/>
      <c r="F19" s="70"/>
      <c r="G19" s="70"/>
      <c r="H19" s="70"/>
      <c r="I19" s="70"/>
      <c r="J19" s="70"/>
      <c r="K19" s="70"/>
      <c r="L19" s="70"/>
      <c r="M19" s="70"/>
      <c r="N19" s="70"/>
      <c r="O19" s="95"/>
      <c r="P19" s="70"/>
      <c r="Q19" s="70"/>
    </row>
    <row r="20" spans="1:17" x14ac:dyDescent="0.25">
      <c r="A20" s="298" t="s">
        <v>111</v>
      </c>
      <c r="B20" s="298"/>
      <c r="C20" s="298"/>
      <c r="D20" s="21"/>
      <c r="E20" s="6"/>
      <c r="F20" s="6"/>
      <c r="G20" s="6"/>
      <c r="H20" s="6"/>
      <c r="I20" s="6"/>
      <c r="J20" s="6"/>
      <c r="K20" s="6"/>
      <c r="L20" s="6"/>
      <c r="M20" s="6"/>
      <c r="N20" s="6"/>
      <c r="O20" s="90"/>
      <c r="P20" s="274"/>
    </row>
    <row r="21" spans="1:17" x14ac:dyDescent="0.25">
      <c r="A21" s="6"/>
      <c r="B21" s="6"/>
      <c r="C21" s="19"/>
      <c r="D21" s="19"/>
      <c r="E21" s="22"/>
      <c r="F21" s="22"/>
      <c r="G21" s="22"/>
      <c r="H21" s="22"/>
      <c r="I21" s="22"/>
      <c r="J21" s="22"/>
      <c r="K21" s="22"/>
      <c r="L21" s="22"/>
      <c r="M21" s="22"/>
      <c r="N21" s="22"/>
      <c r="O21" s="117"/>
      <c r="P21" s="22"/>
    </row>
    <row r="22" spans="1:17" ht="27.75" customHeight="1" x14ac:dyDescent="0.25">
      <c r="A22" s="291" t="s">
        <v>26</v>
      </c>
      <c r="B22" s="291"/>
      <c r="C22" s="292"/>
      <c r="D22" s="300" t="s">
        <v>184</v>
      </c>
      <c r="E22" s="301"/>
      <c r="F22" s="301"/>
      <c r="G22" s="301"/>
      <c r="H22" s="301"/>
      <c r="I22" s="301"/>
      <c r="J22" s="301"/>
      <c r="K22" s="301"/>
      <c r="L22" s="23"/>
      <c r="M22" s="23"/>
      <c r="N22" s="23"/>
      <c r="O22" s="24" t="s">
        <v>28</v>
      </c>
      <c r="P22" s="295" t="s">
        <v>124</v>
      </c>
      <c r="Q22" s="297"/>
    </row>
    <row r="23" spans="1:17" x14ac:dyDescent="0.25">
      <c r="A23" s="6"/>
      <c r="B23" s="6"/>
      <c r="C23" s="25"/>
      <c r="D23" s="25"/>
      <c r="E23" s="22"/>
      <c r="F23" s="22"/>
      <c r="G23" s="22"/>
      <c r="H23" s="22"/>
      <c r="I23" s="22"/>
      <c r="J23" s="22"/>
      <c r="K23" s="22"/>
      <c r="L23" s="22"/>
      <c r="M23" s="22"/>
      <c r="N23" s="22"/>
      <c r="O23" s="117"/>
      <c r="P23" s="22"/>
    </row>
    <row r="24" spans="1:17" ht="27" customHeight="1" x14ac:dyDescent="0.25">
      <c r="A24" s="298" t="s">
        <v>29</v>
      </c>
      <c r="B24" s="298"/>
      <c r="C24" s="299"/>
      <c r="D24" s="300" t="s">
        <v>185</v>
      </c>
      <c r="E24" s="301"/>
      <c r="F24" s="301"/>
      <c r="G24" s="301"/>
      <c r="H24" s="301"/>
      <c r="I24" s="301"/>
      <c r="J24" s="301"/>
      <c r="K24" s="301"/>
      <c r="L24" s="301"/>
      <c r="M24" s="301"/>
      <c r="N24" s="301"/>
      <c r="O24" s="301"/>
      <c r="P24" s="301"/>
      <c r="Q24" s="302"/>
    </row>
    <row r="25" spans="1:17" x14ac:dyDescent="0.25">
      <c r="A25" s="6"/>
      <c r="B25" s="6"/>
      <c r="C25" s="25"/>
      <c r="D25" s="25"/>
      <c r="E25" s="22"/>
      <c r="F25" s="22"/>
      <c r="G25" s="22"/>
      <c r="H25" s="22"/>
      <c r="I25" s="22"/>
      <c r="J25" s="22"/>
      <c r="K25" s="22"/>
      <c r="L25" s="22"/>
      <c r="M25" s="22"/>
      <c r="N25" s="22"/>
      <c r="O25" s="117"/>
      <c r="P25" s="22"/>
    </row>
    <row r="26" spans="1:17" ht="24.75" customHeight="1" x14ac:dyDescent="0.25">
      <c r="A26" s="298" t="s">
        <v>31</v>
      </c>
      <c r="B26" s="298"/>
      <c r="C26" s="299"/>
      <c r="D26" s="300" t="s">
        <v>186</v>
      </c>
      <c r="E26" s="301"/>
      <c r="F26" s="301"/>
      <c r="G26" s="301"/>
      <c r="H26" s="301"/>
      <c r="I26" s="301"/>
      <c r="J26" s="301"/>
      <c r="K26" s="301"/>
      <c r="L26" s="301"/>
      <c r="M26" s="301"/>
      <c r="N26" s="301"/>
      <c r="O26" s="301"/>
      <c r="P26" s="301"/>
      <c r="Q26" s="302"/>
    </row>
    <row r="27" spans="1:17" x14ac:dyDescent="0.25">
      <c r="A27" s="6"/>
      <c r="B27" s="6"/>
      <c r="C27" s="25"/>
      <c r="D27" s="26"/>
      <c r="E27" s="22"/>
      <c r="F27" s="22"/>
      <c r="G27" s="22"/>
      <c r="H27" s="22"/>
      <c r="I27" s="22"/>
      <c r="J27" s="22"/>
      <c r="K27" s="22"/>
      <c r="L27" s="22"/>
      <c r="M27" s="22"/>
      <c r="N27" s="22"/>
      <c r="O27" s="117"/>
      <c r="P27" s="22"/>
    </row>
    <row r="28" spans="1:17" x14ac:dyDescent="0.25">
      <c r="A28" s="291" t="s">
        <v>33</v>
      </c>
      <c r="B28" s="291"/>
      <c r="C28" s="292"/>
      <c r="D28" s="300" t="s">
        <v>123</v>
      </c>
      <c r="E28" s="301"/>
      <c r="F28" s="301"/>
      <c r="G28" s="302"/>
      <c r="H28" s="6"/>
      <c r="I28" s="27" t="s">
        <v>35</v>
      </c>
      <c r="J28" s="27"/>
      <c r="K28" s="27"/>
      <c r="L28" s="27"/>
      <c r="M28" s="27"/>
      <c r="N28" s="27"/>
      <c r="O28" s="327" t="s">
        <v>194</v>
      </c>
      <c r="P28" s="328"/>
    </row>
    <row r="29" spans="1:17" x14ac:dyDescent="0.25">
      <c r="A29" s="6"/>
      <c r="B29" s="6"/>
      <c r="C29" s="66"/>
      <c r="D29" s="28"/>
      <c r="E29" s="6"/>
      <c r="F29" s="6"/>
      <c r="G29" s="6"/>
      <c r="H29" s="6"/>
      <c r="I29" s="6"/>
      <c r="J29" s="6"/>
      <c r="K29" s="6"/>
      <c r="L29" s="6"/>
      <c r="M29" s="6"/>
      <c r="N29" s="6"/>
      <c r="O29" s="90"/>
      <c r="P29" s="6"/>
    </row>
    <row r="30" spans="1:17" x14ac:dyDescent="0.25">
      <c r="A30" s="291" t="s">
        <v>37</v>
      </c>
      <c r="B30" s="291"/>
      <c r="C30" s="292"/>
      <c r="D30" s="293" t="s">
        <v>191</v>
      </c>
      <c r="E30" s="293"/>
      <c r="F30" s="293"/>
      <c r="G30" s="294"/>
      <c r="H30" s="6"/>
      <c r="I30" s="291" t="s">
        <v>39</v>
      </c>
      <c r="J30" s="291"/>
      <c r="K30" s="291"/>
      <c r="L30" s="291"/>
      <c r="M30" s="291"/>
      <c r="N30" s="295" t="s">
        <v>82</v>
      </c>
      <c r="O30" s="296"/>
      <c r="P30" s="297"/>
    </row>
    <row r="31" spans="1:17" x14ac:dyDescent="0.25">
      <c r="A31" s="68"/>
      <c r="B31" s="68"/>
      <c r="C31" s="68"/>
      <c r="D31" s="30"/>
      <c r="E31" s="68"/>
      <c r="F31" s="68"/>
      <c r="G31" s="68"/>
      <c r="H31" s="6"/>
      <c r="I31" s="68"/>
      <c r="J31" s="68"/>
      <c r="K31" s="68"/>
      <c r="L31" s="68"/>
      <c r="M31" s="68"/>
      <c r="N31" s="69"/>
      <c r="O31" s="99"/>
      <c r="P31" s="69"/>
    </row>
    <row r="32" spans="1:17" ht="15" x14ac:dyDescent="0.25">
      <c r="A32" s="6"/>
      <c r="B32" s="6"/>
      <c r="C32" s="31"/>
      <c r="D32" s="31"/>
      <c r="E32" s="6"/>
      <c r="F32" s="6"/>
      <c r="G32" s="6"/>
      <c r="H32" s="6"/>
      <c r="I32" s="6"/>
      <c r="J32" s="6"/>
      <c r="K32" s="6"/>
      <c r="L32" s="6"/>
      <c r="M32" s="6"/>
      <c r="N32" s="6"/>
      <c r="O32" s="90"/>
      <c r="P32" s="6"/>
    </row>
    <row r="33" spans="1:16" x14ac:dyDescent="0.25">
      <c r="A33" s="298" t="s">
        <v>41</v>
      </c>
      <c r="B33" s="298"/>
      <c r="C33" s="298"/>
      <c r="D33" s="335" t="s">
        <v>42</v>
      </c>
      <c r="E33" s="335"/>
      <c r="F33" s="335"/>
      <c r="G33" s="335"/>
      <c r="H33" s="102" t="s">
        <v>286</v>
      </c>
      <c r="I33" s="6"/>
      <c r="J33" s="6"/>
      <c r="K33" s="6"/>
      <c r="L33" s="6"/>
      <c r="M33" s="6"/>
      <c r="N33" s="6"/>
      <c r="O33" s="90"/>
      <c r="P33" s="6"/>
    </row>
    <row r="34" spans="1:16" x14ac:dyDescent="0.25">
      <c r="A34" s="33"/>
      <c r="B34" s="33"/>
      <c r="C34" s="33"/>
      <c r="D34" s="75"/>
      <c r="E34" s="75"/>
      <c r="F34" s="75"/>
      <c r="G34" s="75"/>
      <c r="H34" s="6"/>
      <c r="I34" s="6"/>
      <c r="J34" s="6"/>
      <c r="K34" s="6"/>
      <c r="L34" s="6"/>
      <c r="M34" s="6"/>
      <c r="N34" s="6"/>
      <c r="O34" s="90"/>
      <c r="P34" s="6"/>
    </row>
    <row r="35" spans="1:16" x14ac:dyDescent="0.25">
      <c r="A35" s="336" t="s">
        <v>43</v>
      </c>
      <c r="B35" s="337"/>
      <c r="C35" s="338"/>
      <c r="D35" s="345" t="s">
        <v>44</v>
      </c>
      <c r="E35" s="346"/>
      <c r="F35" s="347"/>
      <c r="G35" s="325" t="s">
        <v>45</v>
      </c>
      <c r="H35" s="331" t="s">
        <v>17</v>
      </c>
      <c r="I35" s="332"/>
      <c r="J35" s="333"/>
      <c r="K35" s="71"/>
      <c r="L35" s="331" t="s">
        <v>46</v>
      </c>
      <c r="M35" s="332"/>
      <c r="N35" s="333"/>
      <c r="O35" s="367" t="s">
        <v>47</v>
      </c>
      <c r="P35" s="322" t="s">
        <v>48</v>
      </c>
    </row>
    <row r="36" spans="1:16" ht="17.25" customHeight="1" x14ac:dyDescent="0.25">
      <c r="A36" s="339"/>
      <c r="B36" s="340"/>
      <c r="C36" s="341"/>
      <c r="D36" s="348"/>
      <c r="E36" s="349"/>
      <c r="F36" s="350"/>
      <c r="G36" s="354"/>
      <c r="H36" s="325" t="s">
        <v>19</v>
      </c>
      <c r="I36" s="322" t="s">
        <v>49</v>
      </c>
      <c r="J36" s="322" t="s">
        <v>50</v>
      </c>
      <c r="K36" s="72"/>
      <c r="L36" s="329" t="s">
        <v>19</v>
      </c>
      <c r="M36" s="322" t="s">
        <v>49</v>
      </c>
      <c r="N36" s="329" t="s">
        <v>50</v>
      </c>
      <c r="O36" s="368"/>
      <c r="P36" s="323"/>
    </row>
    <row r="37" spans="1:16" ht="17.25" customHeight="1" x14ac:dyDescent="0.25">
      <c r="A37" s="342"/>
      <c r="B37" s="343"/>
      <c r="C37" s="344"/>
      <c r="D37" s="351"/>
      <c r="E37" s="352"/>
      <c r="F37" s="353"/>
      <c r="G37" s="326"/>
      <c r="H37" s="326"/>
      <c r="I37" s="324"/>
      <c r="J37" s="324"/>
      <c r="K37" s="73"/>
      <c r="L37" s="330"/>
      <c r="M37" s="324"/>
      <c r="N37" s="330"/>
      <c r="O37" s="369"/>
      <c r="P37" s="324"/>
    </row>
    <row r="38" spans="1:16" ht="29.25" customHeight="1" x14ac:dyDescent="0.25">
      <c r="A38" s="491" t="s">
        <v>192</v>
      </c>
      <c r="B38" s="492"/>
      <c r="C38" s="493"/>
      <c r="D38" s="358" t="s">
        <v>190</v>
      </c>
      <c r="E38" s="359"/>
      <c r="F38" s="360"/>
      <c r="G38" s="246">
        <v>56500</v>
      </c>
      <c r="H38" s="246">
        <v>50000</v>
      </c>
      <c r="I38" s="246">
        <v>100132</v>
      </c>
      <c r="J38" s="247">
        <f>+(I38*1)/H38</f>
        <v>2.00264</v>
      </c>
      <c r="K38" s="248"/>
      <c r="L38" s="246">
        <v>56500</v>
      </c>
      <c r="M38" s="246">
        <f>2112+3130+1755+100631</f>
        <v>107628</v>
      </c>
      <c r="N38" s="119">
        <f>+(M38*1)/L38</f>
        <v>1.904920353982301</v>
      </c>
      <c r="O38" s="249">
        <f>+(M38*1)/G38</f>
        <v>1.904920353982301</v>
      </c>
      <c r="P38" s="255"/>
    </row>
    <row r="39" spans="1:16" ht="29.25" customHeight="1" x14ac:dyDescent="0.2">
      <c r="A39" s="494" t="s">
        <v>193</v>
      </c>
      <c r="B39" s="495"/>
      <c r="C39" s="496"/>
      <c r="D39" s="358" t="s">
        <v>190</v>
      </c>
      <c r="E39" s="359"/>
      <c r="F39" s="360"/>
      <c r="G39" s="246">
        <v>100591</v>
      </c>
      <c r="H39" s="248"/>
      <c r="I39" s="248"/>
      <c r="J39" s="247"/>
      <c r="K39" s="250"/>
      <c r="L39" s="248"/>
      <c r="M39" s="248"/>
      <c r="N39" s="247"/>
      <c r="O39" s="249"/>
      <c r="P39" s="256"/>
    </row>
    <row r="40" spans="1:16" s="45" customFormat="1" x14ac:dyDescent="0.2">
      <c r="A40" s="361"/>
      <c r="B40" s="362"/>
      <c r="C40" s="363"/>
      <c r="D40" s="41"/>
      <c r="E40" s="41"/>
      <c r="F40" s="42"/>
      <c r="G40" s="250"/>
      <c r="H40" s="250"/>
      <c r="I40" s="250"/>
      <c r="J40" s="250"/>
      <c r="K40" s="250"/>
      <c r="L40" s="250"/>
      <c r="M40" s="250"/>
      <c r="N40" s="250"/>
      <c r="O40" s="251"/>
      <c r="P40" s="250"/>
    </row>
    <row r="41" spans="1:16" x14ac:dyDescent="0.25">
      <c r="C41" s="46"/>
      <c r="D41" s="46"/>
      <c r="E41" s="47"/>
      <c r="F41" s="47"/>
      <c r="G41" s="47"/>
    </row>
    <row r="42" spans="1:16" ht="12.75" customHeight="1" x14ac:dyDescent="0.25">
      <c r="A42" s="309" t="s">
        <v>54</v>
      </c>
      <c r="B42" s="309"/>
      <c r="C42" s="309"/>
      <c r="D42" s="309"/>
      <c r="E42" s="309"/>
      <c r="F42" s="309"/>
      <c r="G42" s="309"/>
      <c r="H42" s="309"/>
      <c r="I42" s="309"/>
      <c r="J42" s="309"/>
      <c r="K42" s="309"/>
      <c r="L42" s="309"/>
      <c r="M42" s="309"/>
      <c r="N42" s="309"/>
      <c r="O42" s="501"/>
    </row>
    <row r="43" spans="1:16" ht="15" customHeight="1" x14ac:dyDescent="0.25">
      <c r="B43" s="334" t="s">
        <v>55</v>
      </c>
      <c r="C43" s="334"/>
      <c r="D43" s="334"/>
      <c r="E43" s="334" t="s">
        <v>56</v>
      </c>
      <c r="F43" s="334"/>
      <c r="G43" s="74">
        <v>2009</v>
      </c>
      <c r="H43" s="49">
        <v>2010</v>
      </c>
      <c r="I43" s="49">
        <v>2011</v>
      </c>
      <c r="J43" s="49">
        <v>2012</v>
      </c>
      <c r="K43" s="49"/>
      <c r="L43" s="49">
        <v>2013</v>
      </c>
      <c r="M43" s="49">
        <v>2014</v>
      </c>
      <c r="N43" s="74" t="s">
        <v>57</v>
      </c>
      <c r="O43" s="49" t="s">
        <v>48</v>
      </c>
    </row>
    <row r="44" spans="1:16" ht="27.75" customHeight="1" x14ac:dyDescent="0.25">
      <c r="B44" s="485" t="s">
        <v>195</v>
      </c>
      <c r="C44" s="485"/>
      <c r="D44" s="485"/>
      <c r="E44" s="440" t="s">
        <v>190</v>
      </c>
      <c r="F44" s="440"/>
      <c r="G44" s="51"/>
      <c r="H44" s="163">
        <v>31720</v>
      </c>
      <c r="I44" s="163">
        <v>43396</v>
      </c>
      <c r="J44" s="163">
        <v>82813</v>
      </c>
      <c r="K44" s="164"/>
      <c r="L44" s="163">
        <v>95011</v>
      </c>
      <c r="M44" s="163">
        <v>100591</v>
      </c>
      <c r="N44" s="164">
        <v>107628</v>
      </c>
      <c r="O44" s="267"/>
    </row>
    <row r="45" spans="1:16" x14ac:dyDescent="0.25">
      <c r="B45" s="486"/>
      <c r="C45" s="486"/>
      <c r="D45" s="486"/>
      <c r="E45" s="179"/>
      <c r="F45" s="179"/>
      <c r="G45" s="64"/>
      <c r="H45" s="64"/>
      <c r="I45" s="64"/>
      <c r="J45" s="64"/>
      <c r="K45" s="64"/>
      <c r="L45" s="64"/>
      <c r="M45" s="64"/>
      <c r="N45" s="65"/>
      <c r="O45" s="118"/>
    </row>
    <row r="46" spans="1:16" x14ac:dyDescent="0.25">
      <c r="C46" s="68"/>
      <c r="D46" s="69"/>
      <c r="E46" s="69"/>
      <c r="F46" s="69"/>
      <c r="G46" s="55"/>
      <c r="H46" s="6"/>
      <c r="I46" s="6"/>
      <c r="J46" s="6"/>
      <c r="K46" s="6"/>
      <c r="L46" s="6"/>
      <c r="M46" s="6"/>
      <c r="N46" s="6"/>
      <c r="O46" s="90"/>
    </row>
    <row r="47" spans="1:16" x14ac:dyDescent="0.25">
      <c r="A47" s="176"/>
      <c r="B47" s="176"/>
      <c r="C47" s="167"/>
      <c r="D47" s="168"/>
      <c r="E47" s="168"/>
      <c r="F47" s="168"/>
      <c r="G47" s="55"/>
      <c r="H47" s="176"/>
      <c r="I47" s="176"/>
      <c r="J47" s="176"/>
      <c r="K47" s="176"/>
      <c r="L47" s="176"/>
      <c r="M47" s="176"/>
      <c r="N47" s="176"/>
      <c r="O47" s="177"/>
      <c r="P47" s="176"/>
    </row>
    <row r="48" spans="1:16" ht="12.75" customHeight="1" x14ac:dyDescent="0.25">
      <c r="B48" s="441" t="s">
        <v>58</v>
      </c>
      <c r="C48" s="441"/>
      <c r="D48" s="441"/>
      <c r="E48" s="441"/>
      <c r="F48" s="441"/>
      <c r="G48" s="441"/>
      <c r="H48" s="441"/>
      <c r="I48" s="441"/>
      <c r="J48" s="441"/>
      <c r="K48" s="441"/>
      <c r="L48" s="441"/>
      <c r="M48" s="441"/>
      <c r="N48" s="441"/>
      <c r="O48" s="441"/>
      <c r="P48" s="176"/>
    </row>
    <row r="49" spans="1:16" ht="75.75" customHeight="1" x14ac:dyDescent="0.25">
      <c r="B49" s="481" t="s">
        <v>290</v>
      </c>
      <c r="C49" s="481"/>
      <c r="D49" s="481"/>
      <c r="E49" s="481"/>
      <c r="F49" s="481"/>
      <c r="G49" s="481"/>
      <c r="H49" s="481"/>
      <c r="I49" s="481"/>
      <c r="J49" s="481"/>
      <c r="K49" s="481"/>
      <c r="L49" s="481"/>
      <c r="M49" s="481"/>
      <c r="N49" s="481"/>
      <c r="O49" s="481"/>
      <c r="P49" s="176"/>
    </row>
    <row r="50" spans="1:16" ht="15" customHeight="1" x14ac:dyDescent="0.25">
      <c r="B50" s="184" t="s">
        <v>59</v>
      </c>
      <c r="C50" s="184"/>
      <c r="D50" s="184"/>
      <c r="E50" s="184"/>
      <c r="F50" s="184"/>
      <c r="G50" s="184"/>
      <c r="H50" s="184"/>
      <c r="I50" s="184"/>
      <c r="J50" s="184"/>
      <c r="K50" s="184"/>
      <c r="L50" s="184"/>
      <c r="M50" s="184"/>
      <c r="N50" s="184"/>
      <c r="O50" s="184"/>
      <c r="P50" s="176"/>
    </row>
    <row r="51" spans="1:16" ht="15" customHeight="1" x14ac:dyDescent="0.25">
      <c r="B51" s="176" t="s">
        <v>60</v>
      </c>
      <c r="C51" s="176"/>
      <c r="D51" s="176"/>
      <c r="E51" s="176"/>
      <c r="F51" s="176"/>
      <c r="G51" s="176"/>
      <c r="H51" s="176"/>
      <c r="I51" s="176"/>
      <c r="J51" s="176"/>
      <c r="K51" s="176"/>
      <c r="L51" s="176"/>
      <c r="M51" s="176"/>
      <c r="N51" s="176"/>
      <c r="O51" s="176"/>
      <c r="P51" s="176"/>
    </row>
    <row r="52" spans="1:16" ht="15" customHeight="1" x14ac:dyDescent="0.25">
      <c r="B52" s="176" t="s">
        <v>61</v>
      </c>
      <c r="C52" s="176"/>
      <c r="D52" s="176"/>
      <c r="E52" s="176"/>
      <c r="F52" s="176"/>
      <c r="G52" s="176"/>
      <c r="H52" s="176"/>
      <c r="I52" s="176"/>
      <c r="J52" s="176"/>
      <c r="K52" s="176"/>
      <c r="L52" s="176"/>
      <c r="M52" s="176"/>
      <c r="N52" s="176"/>
      <c r="O52" s="176"/>
      <c r="P52" s="176"/>
    </row>
    <row r="53" spans="1:16" ht="15" customHeight="1" x14ac:dyDescent="0.25">
      <c r="B53" s="176" t="s">
        <v>62</v>
      </c>
      <c r="C53" s="176"/>
      <c r="D53" s="176"/>
      <c r="E53" s="176"/>
      <c r="F53" s="176"/>
      <c r="G53" s="176"/>
      <c r="H53" s="176"/>
      <c r="I53" s="176"/>
      <c r="J53" s="176"/>
      <c r="K53" s="176"/>
      <c r="L53" s="176"/>
      <c r="M53" s="176"/>
      <c r="N53" s="176"/>
      <c r="O53" s="177"/>
      <c r="P53" s="176"/>
    </row>
    <row r="55" spans="1:16" x14ac:dyDescent="0.25">
      <c r="A55" s="373" t="s">
        <v>63</v>
      </c>
      <c r="B55" s="373"/>
      <c r="C55" s="373"/>
      <c r="D55" s="373"/>
      <c r="E55" s="373"/>
      <c r="F55" s="373"/>
      <c r="G55" s="373"/>
      <c r="H55" s="373"/>
      <c r="I55" s="373"/>
      <c r="J55" s="373"/>
      <c r="K55" s="373"/>
      <c r="L55" s="373"/>
      <c r="M55" s="373"/>
      <c r="N55" s="373"/>
      <c r="O55" s="373"/>
      <c r="P55" s="373"/>
    </row>
    <row r="57" spans="1:16" ht="15" x14ac:dyDescent="0.25">
      <c r="A57" s="58" t="s">
        <v>65</v>
      </c>
      <c r="F57" s="374" t="s">
        <v>268</v>
      </c>
      <c r="G57" s="375"/>
      <c r="H57" s="375"/>
      <c r="I57" s="375"/>
      <c r="J57" s="375"/>
      <c r="K57" s="375"/>
      <c r="L57" s="375"/>
    </row>
    <row r="58" spans="1:16" x14ac:dyDescent="0.25">
      <c r="A58" s="63" t="s">
        <v>66</v>
      </c>
    </row>
    <row r="59" spans="1:16" x14ac:dyDescent="0.25">
      <c r="A59" s="62"/>
    </row>
    <row r="60" spans="1:16" x14ac:dyDescent="0.25">
      <c r="A60" s="56"/>
    </row>
    <row r="61" spans="1:16" x14ac:dyDescent="0.25">
      <c r="A61" s="56"/>
      <c r="O61" s="213"/>
    </row>
    <row r="62" spans="1:16" x14ac:dyDescent="0.25">
      <c r="A62" s="56"/>
      <c r="O62" s="213"/>
    </row>
    <row r="63" spans="1:16" x14ac:dyDescent="0.25">
      <c r="A63" s="56"/>
    </row>
    <row r="64" spans="1:16" x14ac:dyDescent="0.25">
      <c r="A64" s="57"/>
    </row>
    <row r="65" spans="1:19" ht="15.75" x14ac:dyDescent="0.25">
      <c r="A65" s="370" t="s">
        <v>67</v>
      </c>
      <c r="B65" s="370"/>
      <c r="C65" s="370"/>
    </row>
    <row r="66" spans="1:19" ht="42" customHeight="1" x14ac:dyDescent="0.25">
      <c r="A66" s="482" t="s">
        <v>289</v>
      </c>
      <c r="B66" s="483"/>
      <c r="C66" s="483"/>
      <c r="D66" s="483"/>
      <c r="E66" s="483"/>
      <c r="F66" s="483"/>
      <c r="G66" s="483"/>
      <c r="H66" s="483"/>
      <c r="I66" s="483"/>
      <c r="J66" s="483"/>
      <c r="K66" s="483"/>
      <c r="L66" s="483"/>
      <c r="M66" s="483"/>
      <c r="N66" s="483"/>
      <c r="O66" s="483"/>
      <c r="P66" s="484"/>
    </row>
    <row r="68" spans="1:19" ht="15.75" x14ac:dyDescent="0.25">
      <c r="A68" s="426" t="s">
        <v>68</v>
      </c>
      <c r="B68" s="426"/>
      <c r="C68" s="426"/>
      <c r="D68" s="176"/>
      <c r="E68" s="176"/>
      <c r="F68" s="176"/>
      <c r="G68" s="176"/>
      <c r="H68" s="176"/>
      <c r="I68" s="176"/>
      <c r="J68" s="176"/>
      <c r="K68" s="176"/>
      <c r="L68" s="176"/>
      <c r="M68" s="176"/>
      <c r="N68" s="176"/>
      <c r="O68" s="177"/>
      <c r="P68" s="176"/>
    </row>
    <row r="69" spans="1:19" ht="47.25" customHeight="1" x14ac:dyDescent="0.25">
      <c r="A69" s="482" t="s">
        <v>322</v>
      </c>
      <c r="B69" s="483"/>
      <c r="C69" s="483"/>
      <c r="D69" s="483"/>
      <c r="E69" s="483"/>
      <c r="F69" s="483"/>
      <c r="G69" s="483"/>
      <c r="H69" s="483"/>
      <c r="I69" s="483"/>
      <c r="J69" s="483"/>
      <c r="K69" s="483"/>
      <c r="L69" s="483"/>
      <c r="M69" s="483"/>
      <c r="N69" s="483"/>
      <c r="O69" s="483"/>
      <c r="P69" s="484"/>
    </row>
    <row r="70" spans="1:19" ht="15" customHeight="1" x14ac:dyDescent="0.25">
      <c r="A70" s="182"/>
      <c r="B70" s="182"/>
      <c r="C70" s="182"/>
      <c r="D70" s="182"/>
      <c r="E70" s="182"/>
      <c r="F70" s="182"/>
      <c r="G70" s="182"/>
      <c r="H70" s="182"/>
      <c r="I70" s="182"/>
      <c r="J70" s="182"/>
      <c r="K70" s="182"/>
      <c r="L70" s="182"/>
      <c r="M70" s="182"/>
      <c r="N70" s="182"/>
      <c r="O70" s="182"/>
      <c r="P70" s="182"/>
    </row>
    <row r="71" spans="1:19" ht="22.5" customHeight="1" x14ac:dyDescent="0.25">
      <c r="A71" s="390" t="s">
        <v>69</v>
      </c>
      <c r="B71" s="391"/>
      <c r="C71" s="391"/>
      <c r="D71" s="391"/>
      <c r="E71" s="392"/>
      <c r="F71" s="390" t="s">
        <v>70</v>
      </c>
      <c r="G71" s="391"/>
      <c r="H71" s="392"/>
      <c r="I71" s="393" t="s">
        <v>287</v>
      </c>
      <c r="J71" s="394"/>
      <c r="K71" s="394"/>
      <c r="L71" s="395"/>
      <c r="M71" s="487" t="s">
        <v>258</v>
      </c>
      <c r="N71" s="487" t="s">
        <v>259</v>
      </c>
      <c r="O71" s="487" t="s">
        <v>260</v>
      </c>
      <c r="P71" s="488" t="s">
        <v>196</v>
      </c>
      <c r="R71" s="434" t="s">
        <v>265</v>
      </c>
      <c r="S71" s="434"/>
    </row>
    <row r="72" spans="1:19" ht="22.5" customHeight="1" x14ac:dyDescent="0.25">
      <c r="A72" s="380"/>
      <c r="B72" s="382"/>
      <c r="C72" s="382"/>
      <c r="D72" s="382"/>
      <c r="E72" s="381"/>
      <c r="F72" s="380"/>
      <c r="G72" s="382"/>
      <c r="H72" s="381"/>
      <c r="I72" s="380" t="s">
        <v>71</v>
      </c>
      <c r="J72" s="381"/>
      <c r="K72" s="499" t="s">
        <v>72</v>
      </c>
      <c r="L72" s="500"/>
      <c r="M72" s="397"/>
      <c r="N72" s="397"/>
      <c r="O72" s="404"/>
      <c r="P72" s="379"/>
      <c r="R72" s="232" t="s">
        <v>19</v>
      </c>
      <c r="S72" s="232" t="s">
        <v>264</v>
      </c>
    </row>
    <row r="73" spans="1:19" s="76" customFormat="1" ht="33.75" customHeight="1" x14ac:dyDescent="0.25">
      <c r="A73" s="504" t="s">
        <v>137</v>
      </c>
      <c r="B73" s="504"/>
      <c r="C73" s="504"/>
      <c r="D73" s="504"/>
      <c r="E73" s="504"/>
      <c r="F73" s="505"/>
      <c r="G73" s="505"/>
      <c r="H73" s="505"/>
      <c r="I73" s="506"/>
      <c r="J73" s="506"/>
      <c r="K73" s="497"/>
      <c r="L73" s="498"/>
      <c r="M73" s="192"/>
      <c r="N73" s="193"/>
      <c r="O73" s="193"/>
      <c r="P73" s="193"/>
    </row>
    <row r="74" spans="1:19" s="76" customFormat="1" ht="33.75" customHeight="1" x14ac:dyDescent="0.25">
      <c r="A74" s="463" t="s">
        <v>138</v>
      </c>
      <c r="B74" s="463"/>
      <c r="C74" s="463"/>
      <c r="D74" s="463"/>
      <c r="E74" s="463"/>
      <c r="F74" s="464" t="s">
        <v>74</v>
      </c>
      <c r="G74" s="464"/>
      <c r="H74" s="464"/>
      <c r="I74" s="465">
        <v>500</v>
      </c>
      <c r="J74" s="466"/>
      <c r="K74" s="489">
        <v>561</v>
      </c>
      <c r="L74" s="490"/>
      <c r="M74" s="224">
        <f>4241+561</f>
        <v>4802</v>
      </c>
      <c r="N74" s="266">
        <v>1973</v>
      </c>
      <c r="O74" s="194">
        <v>0</v>
      </c>
      <c r="P74" s="195">
        <f>+(M74*1)/N74</f>
        <v>2.4338570704510896</v>
      </c>
      <c r="R74" s="228">
        <v>500</v>
      </c>
      <c r="S74" s="230">
        <v>473</v>
      </c>
    </row>
    <row r="75" spans="1:19" s="76" customFormat="1" ht="33.75" customHeight="1" x14ac:dyDescent="0.25">
      <c r="A75" s="463" t="s">
        <v>139</v>
      </c>
      <c r="B75" s="463"/>
      <c r="C75" s="463"/>
      <c r="D75" s="463"/>
      <c r="E75" s="463"/>
      <c r="F75" s="464" t="s">
        <v>74</v>
      </c>
      <c r="G75" s="464"/>
      <c r="H75" s="464"/>
      <c r="I75" s="465">
        <v>1000</v>
      </c>
      <c r="J75" s="466"/>
      <c r="K75" s="489">
        <v>1200</v>
      </c>
      <c r="L75" s="490"/>
      <c r="M75" s="224">
        <f>3984+1200</f>
        <v>5184</v>
      </c>
      <c r="N75" s="266">
        <v>3553</v>
      </c>
      <c r="O75" s="194">
        <v>0</v>
      </c>
      <c r="P75" s="195">
        <f t="shared" ref="P75:P77" si="0">+(M75*1)/N75</f>
        <v>1.4590486912468337</v>
      </c>
      <c r="R75" s="228">
        <v>1000</v>
      </c>
      <c r="S75" s="230">
        <v>953</v>
      </c>
    </row>
    <row r="76" spans="1:19" s="19" customFormat="1" ht="33.75" customHeight="1" x14ac:dyDescent="0.25">
      <c r="A76" s="463" t="s">
        <v>140</v>
      </c>
      <c r="B76" s="463"/>
      <c r="C76" s="463"/>
      <c r="D76" s="463"/>
      <c r="E76" s="463"/>
      <c r="F76" s="464" t="s">
        <v>110</v>
      </c>
      <c r="G76" s="464"/>
      <c r="H76" s="464"/>
      <c r="I76" s="465">
        <v>1</v>
      </c>
      <c r="J76" s="466"/>
      <c r="K76" s="489">
        <v>18</v>
      </c>
      <c r="L76" s="490"/>
      <c r="M76" s="224">
        <v>15</v>
      </c>
      <c r="N76" s="266">
        <v>32</v>
      </c>
      <c r="O76" s="194">
        <v>0</v>
      </c>
      <c r="P76" s="195">
        <f t="shared" si="0"/>
        <v>0.46875</v>
      </c>
      <c r="R76" s="228">
        <v>1</v>
      </c>
      <c r="S76" s="231">
        <v>12</v>
      </c>
    </row>
    <row r="77" spans="1:19" s="19" customFormat="1" ht="33.75" customHeight="1" x14ac:dyDescent="0.25">
      <c r="A77" s="463" t="s">
        <v>141</v>
      </c>
      <c r="B77" s="463"/>
      <c r="C77" s="463"/>
      <c r="D77" s="463"/>
      <c r="E77" s="463"/>
      <c r="F77" s="464" t="s">
        <v>110</v>
      </c>
      <c r="G77" s="464"/>
      <c r="H77" s="464"/>
      <c r="I77" s="465">
        <v>1</v>
      </c>
      <c r="J77" s="466"/>
      <c r="K77" s="489">
        <v>1</v>
      </c>
      <c r="L77" s="490"/>
      <c r="M77" s="224">
        <v>1</v>
      </c>
      <c r="N77" s="266">
        <v>1</v>
      </c>
      <c r="O77" s="194">
        <f t="shared" ref="O77:O98" si="1">1-P77</f>
        <v>0</v>
      </c>
      <c r="P77" s="195">
        <f t="shared" si="0"/>
        <v>1</v>
      </c>
      <c r="R77" s="228">
        <v>0</v>
      </c>
      <c r="S77" s="231">
        <v>0</v>
      </c>
    </row>
    <row r="78" spans="1:19" s="19" customFormat="1" ht="33.75" customHeight="1" x14ac:dyDescent="0.25">
      <c r="A78" s="503" t="s">
        <v>142</v>
      </c>
      <c r="B78" s="503"/>
      <c r="C78" s="503"/>
      <c r="D78" s="503"/>
      <c r="E78" s="503"/>
      <c r="F78" s="464"/>
      <c r="G78" s="464"/>
      <c r="H78" s="464"/>
      <c r="I78" s="507"/>
      <c r="J78" s="508"/>
      <c r="K78" s="489"/>
      <c r="L78" s="490"/>
      <c r="M78" s="224"/>
      <c r="N78" s="266"/>
      <c r="O78" s="194"/>
      <c r="P78" s="195"/>
      <c r="R78" s="228"/>
      <c r="S78" s="231"/>
    </row>
    <row r="79" spans="1:19" s="19" customFormat="1" ht="33.75" customHeight="1" x14ac:dyDescent="0.25">
      <c r="A79" s="463" t="s">
        <v>143</v>
      </c>
      <c r="B79" s="463"/>
      <c r="C79" s="463"/>
      <c r="D79" s="463"/>
      <c r="E79" s="463"/>
      <c r="F79" s="464" t="s">
        <v>136</v>
      </c>
      <c r="G79" s="464"/>
      <c r="H79" s="464"/>
      <c r="I79" s="465">
        <v>2</v>
      </c>
      <c r="J79" s="466"/>
      <c r="K79" s="489">
        <v>2</v>
      </c>
      <c r="L79" s="490"/>
      <c r="M79" s="224">
        <v>6</v>
      </c>
      <c r="N79" s="266">
        <v>6</v>
      </c>
      <c r="O79" s="194">
        <f t="shared" si="1"/>
        <v>0</v>
      </c>
      <c r="P79" s="195">
        <f t="shared" ref="P79:P86" si="2">+(M79*1)/N79</f>
        <v>1</v>
      </c>
      <c r="R79" s="228">
        <v>0</v>
      </c>
      <c r="S79" s="231">
        <v>0</v>
      </c>
    </row>
    <row r="80" spans="1:19" s="19" customFormat="1" ht="33.75" customHeight="1" x14ac:dyDescent="0.25">
      <c r="A80" s="463" t="s">
        <v>144</v>
      </c>
      <c r="B80" s="463"/>
      <c r="C80" s="463"/>
      <c r="D80" s="463"/>
      <c r="E80" s="463"/>
      <c r="F80" s="464" t="s">
        <v>136</v>
      </c>
      <c r="G80" s="464"/>
      <c r="H80" s="464"/>
      <c r="I80" s="465">
        <v>0</v>
      </c>
      <c r="J80" s="466"/>
      <c r="K80" s="489">
        <v>0</v>
      </c>
      <c r="L80" s="490"/>
      <c r="M80" s="224">
        <v>1</v>
      </c>
      <c r="N80" s="266">
        <v>1</v>
      </c>
      <c r="O80" s="194">
        <f t="shared" si="1"/>
        <v>0</v>
      </c>
      <c r="P80" s="195">
        <f t="shared" si="2"/>
        <v>1</v>
      </c>
      <c r="R80" s="228">
        <v>0</v>
      </c>
      <c r="S80" s="231">
        <v>0</v>
      </c>
    </row>
    <row r="81" spans="1:19" s="19" customFormat="1" ht="33.75" customHeight="1" x14ac:dyDescent="0.25">
      <c r="A81" s="463" t="s">
        <v>145</v>
      </c>
      <c r="B81" s="463"/>
      <c r="C81" s="463"/>
      <c r="D81" s="463"/>
      <c r="E81" s="463"/>
      <c r="F81" s="464" t="s">
        <v>136</v>
      </c>
      <c r="G81" s="464"/>
      <c r="H81" s="464"/>
      <c r="I81" s="465">
        <v>0</v>
      </c>
      <c r="J81" s="466"/>
      <c r="K81" s="489">
        <v>0</v>
      </c>
      <c r="L81" s="490"/>
      <c r="M81" s="224">
        <v>1</v>
      </c>
      <c r="N81" s="266">
        <v>1</v>
      </c>
      <c r="O81" s="194">
        <f t="shared" si="1"/>
        <v>0</v>
      </c>
      <c r="P81" s="195">
        <f t="shared" si="2"/>
        <v>1</v>
      </c>
      <c r="R81" s="228">
        <v>0</v>
      </c>
      <c r="S81" s="231">
        <v>0</v>
      </c>
    </row>
    <row r="82" spans="1:19" s="19" customFormat="1" ht="33.75" customHeight="1" x14ac:dyDescent="0.25">
      <c r="A82" s="463" t="s">
        <v>146</v>
      </c>
      <c r="B82" s="463"/>
      <c r="C82" s="463"/>
      <c r="D82" s="463"/>
      <c r="E82" s="463"/>
      <c r="F82" s="464" t="s">
        <v>136</v>
      </c>
      <c r="G82" s="464"/>
      <c r="H82" s="464"/>
      <c r="I82" s="465">
        <v>0</v>
      </c>
      <c r="J82" s="466"/>
      <c r="K82" s="489">
        <v>0</v>
      </c>
      <c r="L82" s="490"/>
      <c r="M82" s="224">
        <v>1</v>
      </c>
      <c r="N82" s="266">
        <v>1</v>
      </c>
      <c r="O82" s="194">
        <f t="shared" si="1"/>
        <v>0</v>
      </c>
      <c r="P82" s="195">
        <f t="shared" si="2"/>
        <v>1</v>
      </c>
      <c r="R82" s="228">
        <v>0</v>
      </c>
      <c r="S82" s="231">
        <v>0</v>
      </c>
    </row>
    <row r="83" spans="1:19" s="19" customFormat="1" ht="33.75" customHeight="1" x14ac:dyDescent="0.25">
      <c r="A83" s="463" t="s">
        <v>147</v>
      </c>
      <c r="B83" s="463"/>
      <c r="C83" s="463"/>
      <c r="D83" s="463"/>
      <c r="E83" s="463"/>
      <c r="F83" s="464" t="s">
        <v>136</v>
      </c>
      <c r="G83" s="464"/>
      <c r="H83" s="464"/>
      <c r="I83" s="465">
        <v>0</v>
      </c>
      <c r="J83" s="466"/>
      <c r="K83" s="489">
        <v>0</v>
      </c>
      <c r="L83" s="490"/>
      <c r="M83" s="224">
        <v>3</v>
      </c>
      <c r="N83" s="266">
        <v>3</v>
      </c>
      <c r="O83" s="194">
        <f t="shared" si="1"/>
        <v>0</v>
      </c>
      <c r="P83" s="195">
        <f t="shared" si="2"/>
        <v>1</v>
      </c>
      <c r="R83" s="228">
        <v>0</v>
      </c>
      <c r="S83" s="231">
        <v>0</v>
      </c>
    </row>
    <row r="84" spans="1:19" s="19" customFormat="1" ht="33.75" customHeight="1" x14ac:dyDescent="0.25">
      <c r="A84" s="463" t="s">
        <v>148</v>
      </c>
      <c r="B84" s="463"/>
      <c r="C84" s="463"/>
      <c r="D84" s="463"/>
      <c r="E84" s="463"/>
      <c r="F84" s="464" t="s">
        <v>136</v>
      </c>
      <c r="G84" s="464"/>
      <c r="H84" s="464"/>
      <c r="I84" s="465">
        <v>0</v>
      </c>
      <c r="J84" s="466"/>
      <c r="K84" s="489">
        <v>1</v>
      </c>
      <c r="L84" s="490"/>
      <c r="M84" s="224">
        <v>1</v>
      </c>
      <c r="N84" s="266">
        <v>1</v>
      </c>
      <c r="O84" s="194">
        <f t="shared" si="1"/>
        <v>0</v>
      </c>
      <c r="P84" s="195">
        <f t="shared" si="2"/>
        <v>1</v>
      </c>
      <c r="R84" s="228">
        <v>0</v>
      </c>
      <c r="S84" s="231">
        <v>0</v>
      </c>
    </row>
    <row r="85" spans="1:19" s="19" customFormat="1" ht="33.75" customHeight="1" x14ac:dyDescent="0.25">
      <c r="A85" s="463" t="s">
        <v>149</v>
      </c>
      <c r="B85" s="463"/>
      <c r="C85" s="463"/>
      <c r="D85" s="463"/>
      <c r="E85" s="463"/>
      <c r="F85" s="464" t="s">
        <v>136</v>
      </c>
      <c r="G85" s="464"/>
      <c r="H85" s="464"/>
      <c r="I85" s="465">
        <v>0</v>
      </c>
      <c r="J85" s="466"/>
      <c r="K85" s="489">
        <v>0</v>
      </c>
      <c r="L85" s="490"/>
      <c r="M85" s="224">
        <v>1</v>
      </c>
      <c r="N85" s="266">
        <v>1</v>
      </c>
      <c r="O85" s="194">
        <f t="shared" si="1"/>
        <v>0</v>
      </c>
      <c r="P85" s="195">
        <f t="shared" si="2"/>
        <v>1</v>
      </c>
      <c r="R85" s="228">
        <v>0</v>
      </c>
      <c r="S85" s="231">
        <v>0</v>
      </c>
    </row>
    <row r="86" spans="1:19" s="19" customFormat="1" ht="33.75" customHeight="1" x14ac:dyDescent="0.25">
      <c r="A86" s="463" t="s">
        <v>150</v>
      </c>
      <c r="B86" s="463"/>
      <c r="C86" s="463"/>
      <c r="D86" s="463"/>
      <c r="E86" s="463"/>
      <c r="F86" s="464" t="s">
        <v>136</v>
      </c>
      <c r="G86" s="464"/>
      <c r="H86" s="464"/>
      <c r="I86" s="465">
        <v>0</v>
      </c>
      <c r="J86" s="466"/>
      <c r="K86" s="489">
        <v>0</v>
      </c>
      <c r="L86" s="490"/>
      <c r="M86" s="224">
        <v>1</v>
      </c>
      <c r="N86" s="266">
        <v>1</v>
      </c>
      <c r="O86" s="194">
        <f t="shared" si="1"/>
        <v>0</v>
      </c>
      <c r="P86" s="195">
        <f t="shared" si="2"/>
        <v>1</v>
      </c>
      <c r="R86" s="228">
        <v>0</v>
      </c>
      <c r="S86" s="231">
        <v>0</v>
      </c>
    </row>
    <row r="87" spans="1:19" s="19" customFormat="1" ht="33.75" customHeight="1" x14ac:dyDescent="0.25">
      <c r="A87" s="463" t="s">
        <v>151</v>
      </c>
      <c r="B87" s="463"/>
      <c r="C87" s="463"/>
      <c r="D87" s="463"/>
      <c r="E87" s="463"/>
      <c r="F87" s="464" t="s">
        <v>136</v>
      </c>
      <c r="G87" s="464"/>
      <c r="H87" s="464"/>
      <c r="I87" s="465">
        <v>0</v>
      </c>
      <c r="J87" s="466"/>
      <c r="K87" s="489">
        <v>0</v>
      </c>
      <c r="L87" s="490"/>
      <c r="M87" s="224">
        <v>1</v>
      </c>
      <c r="N87" s="266">
        <v>0</v>
      </c>
      <c r="O87" s="194">
        <v>1</v>
      </c>
      <c r="P87" s="195">
        <v>0</v>
      </c>
      <c r="R87" s="228">
        <v>0</v>
      </c>
      <c r="S87" s="231">
        <v>0</v>
      </c>
    </row>
    <row r="88" spans="1:19" s="19" customFormat="1" ht="33.75" customHeight="1" x14ac:dyDescent="0.25">
      <c r="A88" s="503" t="s">
        <v>152</v>
      </c>
      <c r="B88" s="503"/>
      <c r="C88" s="503"/>
      <c r="D88" s="503"/>
      <c r="E88" s="503"/>
      <c r="F88" s="464"/>
      <c r="G88" s="464"/>
      <c r="H88" s="464"/>
      <c r="I88" s="507"/>
      <c r="J88" s="508"/>
      <c r="K88" s="270"/>
      <c r="L88" s="270"/>
      <c r="M88" s="224"/>
      <c r="N88" s="266"/>
      <c r="O88" s="194"/>
      <c r="P88" s="195"/>
      <c r="R88" s="228"/>
      <c r="S88" s="231"/>
    </row>
    <row r="89" spans="1:19" s="19" customFormat="1" ht="33.75" customHeight="1" x14ac:dyDescent="0.25">
      <c r="A89" s="463" t="s">
        <v>153</v>
      </c>
      <c r="B89" s="463"/>
      <c r="C89" s="463"/>
      <c r="D89" s="463"/>
      <c r="E89" s="463"/>
      <c r="F89" s="464" t="s">
        <v>74</v>
      </c>
      <c r="G89" s="464"/>
      <c r="H89" s="464"/>
      <c r="I89" s="465">
        <v>1</v>
      </c>
      <c r="J89" s="466"/>
      <c r="K89" s="489">
        <v>1</v>
      </c>
      <c r="L89" s="490"/>
      <c r="M89" s="224">
        <v>1</v>
      </c>
      <c r="N89" s="266">
        <v>1</v>
      </c>
      <c r="O89" s="194">
        <v>0</v>
      </c>
      <c r="P89" s="195">
        <f t="shared" ref="P89:P92" si="3">+(M89*1)/N89</f>
        <v>1</v>
      </c>
      <c r="R89" s="228">
        <v>0</v>
      </c>
      <c r="S89" s="231">
        <v>0</v>
      </c>
    </row>
    <row r="90" spans="1:19" s="19" customFormat="1" ht="33.75" customHeight="1" x14ac:dyDescent="0.25">
      <c r="A90" s="463" t="s">
        <v>154</v>
      </c>
      <c r="B90" s="463"/>
      <c r="C90" s="463"/>
      <c r="D90" s="463"/>
      <c r="E90" s="463"/>
      <c r="F90" s="464" t="s">
        <v>74</v>
      </c>
      <c r="G90" s="464"/>
      <c r="H90" s="464"/>
      <c r="I90" s="465">
        <v>1</v>
      </c>
      <c r="J90" s="466"/>
      <c r="K90" s="489">
        <v>1</v>
      </c>
      <c r="L90" s="490"/>
      <c r="M90" s="224">
        <v>1</v>
      </c>
      <c r="N90" s="266">
        <v>1</v>
      </c>
      <c r="O90" s="194">
        <f t="shared" si="1"/>
        <v>0</v>
      </c>
      <c r="P90" s="195">
        <f t="shared" si="3"/>
        <v>1</v>
      </c>
      <c r="R90" s="228">
        <v>0</v>
      </c>
      <c r="S90" s="231">
        <v>0</v>
      </c>
    </row>
    <row r="91" spans="1:19" s="19" customFormat="1" ht="33.75" customHeight="1" x14ac:dyDescent="0.25">
      <c r="A91" s="463" t="s">
        <v>155</v>
      </c>
      <c r="B91" s="463"/>
      <c r="C91" s="463"/>
      <c r="D91" s="463"/>
      <c r="E91" s="463"/>
      <c r="F91" s="464" t="s">
        <v>74</v>
      </c>
      <c r="G91" s="464"/>
      <c r="H91" s="464"/>
      <c r="I91" s="465">
        <v>1</v>
      </c>
      <c r="J91" s="466"/>
      <c r="K91" s="489">
        <v>6</v>
      </c>
      <c r="L91" s="490"/>
      <c r="M91" s="224">
        <v>3</v>
      </c>
      <c r="N91" s="266">
        <v>7</v>
      </c>
      <c r="O91" s="194">
        <v>0</v>
      </c>
      <c r="P91" s="195">
        <f t="shared" si="3"/>
        <v>0.42857142857142855</v>
      </c>
      <c r="R91" s="228">
        <v>1</v>
      </c>
      <c r="S91" s="231">
        <v>0</v>
      </c>
    </row>
    <row r="92" spans="1:19" s="19" customFormat="1" ht="33.75" customHeight="1" x14ac:dyDescent="0.25">
      <c r="A92" s="463" t="s">
        <v>156</v>
      </c>
      <c r="B92" s="463"/>
      <c r="C92" s="463"/>
      <c r="D92" s="463"/>
      <c r="E92" s="463"/>
      <c r="F92" s="464" t="s">
        <v>110</v>
      </c>
      <c r="G92" s="464"/>
      <c r="H92" s="464"/>
      <c r="I92" s="465">
        <v>1</v>
      </c>
      <c r="J92" s="466"/>
      <c r="K92" s="489">
        <v>1</v>
      </c>
      <c r="L92" s="490"/>
      <c r="M92" s="224">
        <v>4</v>
      </c>
      <c r="N92" s="266">
        <v>4</v>
      </c>
      <c r="O92" s="194">
        <v>0</v>
      </c>
      <c r="P92" s="195">
        <f t="shared" si="3"/>
        <v>1</v>
      </c>
      <c r="R92" s="228">
        <v>1</v>
      </c>
      <c r="S92" s="231">
        <v>1</v>
      </c>
    </row>
    <row r="93" spans="1:19" s="19" customFormat="1" ht="33.75" customHeight="1" x14ac:dyDescent="0.25">
      <c r="A93" s="503" t="s">
        <v>157</v>
      </c>
      <c r="B93" s="503"/>
      <c r="C93" s="503"/>
      <c r="D93" s="503"/>
      <c r="E93" s="503"/>
      <c r="F93" s="464"/>
      <c r="G93" s="464"/>
      <c r="H93" s="464"/>
      <c r="I93" s="507"/>
      <c r="J93" s="508"/>
      <c r="K93" s="408"/>
      <c r="L93" s="409"/>
      <c r="M93" s="224"/>
      <c r="N93" s="266"/>
      <c r="O93" s="194"/>
      <c r="P93" s="195"/>
      <c r="R93" s="228"/>
      <c r="S93" s="231"/>
    </row>
    <row r="94" spans="1:19" s="19" customFormat="1" ht="33.75" customHeight="1" x14ac:dyDescent="0.25">
      <c r="A94" s="463" t="s">
        <v>158</v>
      </c>
      <c r="B94" s="463"/>
      <c r="C94" s="463"/>
      <c r="D94" s="463"/>
      <c r="E94" s="463"/>
      <c r="F94" s="464" t="s">
        <v>85</v>
      </c>
      <c r="G94" s="464"/>
      <c r="H94" s="464"/>
      <c r="I94" s="465">
        <v>10000</v>
      </c>
      <c r="J94" s="466"/>
      <c r="K94" s="408">
        <v>13766</v>
      </c>
      <c r="L94" s="409"/>
      <c r="M94" s="224">
        <f>49560+13766</f>
        <v>63326</v>
      </c>
      <c r="N94" s="266">
        <v>43528</v>
      </c>
      <c r="O94" s="194">
        <v>0</v>
      </c>
      <c r="P94" s="195">
        <f t="shared" ref="P94" si="4">+(M94*1)/N94</f>
        <v>1.4548336702811984</v>
      </c>
      <c r="R94" s="228">
        <v>10000</v>
      </c>
      <c r="S94" s="231">
        <v>13528</v>
      </c>
    </row>
    <row r="95" spans="1:19" s="19" customFormat="1" ht="33.75" customHeight="1" x14ac:dyDescent="0.25">
      <c r="A95" s="503" t="s">
        <v>159</v>
      </c>
      <c r="B95" s="503"/>
      <c r="C95" s="503"/>
      <c r="D95" s="503"/>
      <c r="E95" s="503"/>
      <c r="F95" s="464"/>
      <c r="G95" s="464"/>
      <c r="H95" s="464"/>
      <c r="I95" s="507"/>
      <c r="J95" s="508"/>
      <c r="K95" s="408"/>
      <c r="L95" s="409"/>
      <c r="M95" s="224"/>
      <c r="N95" s="266"/>
      <c r="O95" s="194"/>
      <c r="P95" s="195"/>
      <c r="R95" s="228"/>
      <c r="S95" s="231"/>
    </row>
    <row r="96" spans="1:19" s="19" customFormat="1" ht="33.75" customHeight="1" x14ac:dyDescent="0.25">
      <c r="A96" s="463" t="s">
        <v>160</v>
      </c>
      <c r="B96" s="463"/>
      <c r="C96" s="463"/>
      <c r="D96" s="463"/>
      <c r="E96" s="463"/>
      <c r="F96" s="464" t="s">
        <v>163</v>
      </c>
      <c r="G96" s="464"/>
      <c r="H96" s="464"/>
      <c r="I96" s="465">
        <v>25</v>
      </c>
      <c r="J96" s="466"/>
      <c r="K96" s="408">
        <v>108</v>
      </c>
      <c r="L96" s="409"/>
      <c r="M96" s="224">
        <f>305+108</f>
        <v>413</v>
      </c>
      <c r="N96" s="266">
        <v>129</v>
      </c>
      <c r="O96" s="194">
        <v>0</v>
      </c>
      <c r="P96" s="195">
        <f t="shared" ref="P96:P98" si="5">+(M96*1)/N96</f>
        <v>3.2015503875968991</v>
      </c>
      <c r="R96" s="228">
        <v>25</v>
      </c>
      <c r="S96" s="231">
        <v>54</v>
      </c>
    </row>
    <row r="97" spans="1:19" s="19" customFormat="1" ht="33.75" customHeight="1" x14ac:dyDescent="0.25">
      <c r="A97" s="463" t="s">
        <v>161</v>
      </c>
      <c r="B97" s="463"/>
      <c r="C97" s="463"/>
      <c r="D97" s="463"/>
      <c r="E97" s="463"/>
      <c r="F97" s="464" t="s">
        <v>164</v>
      </c>
      <c r="G97" s="464"/>
      <c r="H97" s="464"/>
      <c r="I97" s="465">
        <v>1</v>
      </c>
      <c r="J97" s="466"/>
      <c r="K97" s="408">
        <v>1</v>
      </c>
      <c r="L97" s="409"/>
      <c r="M97" s="224">
        <f>4+1</f>
        <v>5</v>
      </c>
      <c r="N97" s="266">
        <v>2</v>
      </c>
      <c r="O97" s="194">
        <v>0</v>
      </c>
      <c r="P97" s="195">
        <f t="shared" si="5"/>
        <v>2.5</v>
      </c>
      <c r="R97" s="228">
        <v>0</v>
      </c>
      <c r="S97" s="231">
        <v>1</v>
      </c>
    </row>
    <row r="98" spans="1:19" s="19" customFormat="1" ht="33.75" customHeight="1" x14ac:dyDescent="0.25">
      <c r="A98" s="463" t="s">
        <v>162</v>
      </c>
      <c r="B98" s="463"/>
      <c r="C98" s="463"/>
      <c r="D98" s="463"/>
      <c r="E98" s="463"/>
      <c r="F98" s="464" t="s">
        <v>74</v>
      </c>
      <c r="G98" s="464"/>
      <c r="H98" s="464"/>
      <c r="I98" s="465">
        <v>1</v>
      </c>
      <c r="J98" s="466"/>
      <c r="K98" s="408">
        <v>1</v>
      </c>
      <c r="L98" s="409"/>
      <c r="M98" s="224">
        <v>1</v>
      </c>
      <c r="N98" s="266">
        <v>1</v>
      </c>
      <c r="O98" s="194">
        <f t="shared" si="1"/>
        <v>0</v>
      </c>
      <c r="P98" s="195">
        <f t="shared" si="5"/>
        <v>1</v>
      </c>
      <c r="R98" s="228">
        <v>0</v>
      </c>
      <c r="S98" s="231">
        <v>0</v>
      </c>
    </row>
    <row r="99" spans="1:19" s="6" customFormat="1" x14ac:dyDescent="0.25">
      <c r="A99" s="502"/>
      <c r="B99" s="502"/>
      <c r="C99" s="502"/>
      <c r="D99" s="502"/>
      <c r="E99" s="502"/>
      <c r="O99" s="90"/>
    </row>
    <row r="100" spans="1:19" s="6" customFormat="1" x14ac:dyDescent="0.25">
      <c r="A100" s="502"/>
      <c r="B100" s="502"/>
      <c r="C100" s="502"/>
      <c r="D100" s="502"/>
      <c r="E100" s="502"/>
      <c r="O100" s="90"/>
    </row>
    <row r="101" spans="1:19" s="6" customFormat="1" x14ac:dyDescent="0.25">
      <c r="A101" s="502"/>
      <c r="B101" s="502"/>
      <c r="C101" s="502"/>
      <c r="D101" s="502"/>
      <c r="E101" s="502"/>
      <c r="O101" s="90"/>
    </row>
    <row r="102" spans="1:19" s="6" customFormat="1" x14ac:dyDescent="0.25">
      <c r="A102" s="502"/>
      <c r="B102" s="502"/>
      <c r="C102" s="502"/>
      <c r="D102" s="502"/>
      <c r="E102" s="502"/>
      <c r="O102" s="90"/>
    </row>
    <row r="103" spans="1:19" s="6" customFormat="1" x14ac:dyDescent="0.25">
      <c r="A103" s="502"/>
      <c r="B103" s="502"/>
      <c r="C103" s="502"/>
      <c r="D103" s="502"/>
      <c r="E103" s="502"/>
      <c r="O103" s="90"/>
    </row>
    <row r="104" spans="1:19" s="6" customFormat="1" x14ac:dyDescent="0.25">
      <c r="A104" s="502"/>
      <c r="B104" s="502"/>
      <c r="C104" s="502"/>
      <c r="D104" s="502"/>
      <c r="E104" s="502"/>
      <c r="O104" s="90"/>
    </row>
    <row r="105" spans="1:19" s="6" customFormat="1" x14ac:dyDescent="0.25">
      <c r="A105" s="502"/>
      <c r="B105" s="502"/>
      <c r="C105" s="502"/>
      <c r="D105" s="502"/>
      <c r="E105" s="502"/>
      <c r="O105" s="90"/>
    </row>
    <row r="106" spans="1:19" s="6" customFormat="1" x14ac:dyDescent="0.25">
      <c r="A106" s="502"/>
      <c r="B106" s="502"/>
      <c r="C106" s="502"/>
      <c r="D106" s="502"/>
      <c r="E106" s="502"/>
      <c r="O106" s="90"/>
    </row>
    <row r="107" spans="1:19" s="6" customFormat="1" x14ac:dyDescent="0.25">
      <c r="A107" s="502"/>
      <c r="B107" s="502"/>
      <c r="C107" s="502"/>
      <c r="D107" s="502"/>
      <c r="E107" s="502"/>
      <c r="O107" s="90"/>
    </row>
    <row r="108" spans="1:19" s="6" customFormat="1" x14ac:dyDescent="0.25">
      <c r="A108" s="502"/>
      <c r="B108" s="502"/>
      <c r="C108" s="502"/>
      <c r="D108" s="502"/>
      <c r="E108" s="502"/>
      <c r="O108" s="90"/>
    </row>
    <row r="109" spans="1:19" s="6" customFormat="1" x14ac:dyDescent="0.25">
      <c r="A109" s="502"/>
      <c r="B109" s="502"/>
      <c r="C109" s="502"/>
      <c r="D109" s="502"/>
      <c r="E109" s="502"/>
      <c r="O109" s="90"/>
    </row>
    <row r="110" spans="1:19" s="6" customFormat="1" x14ac:dyDescent="0.25">
      <c r="A110" s="502"/>
      <c r="B110" s="502"/>
      <c r="C110" s="502"/>
      <c r="D110" s="502"/>
      <c r="E110" s="502"/>
      <c r="O110" s="90"/>
    </row>
    <row r="111" spans="1:19" s="6" customFormat="1" x14ac:dyDescent="0.25">
      <c r="A111" s="502"/>
      <c r="B111" s="502"/>
      <c r="C111" s="502"/>
      <c r="D111" s="502"/>
      <c r="E111" s="502"/>
      <c r="O111" s="90"/>
    </row>
    <row r="112" spans="1:19" s="6" customFormat="1" x14ac:dyDescent="0.25">
      <c r="A112" s="502"/>
      <c r="B112" s="502"/>
      <c r="C112" s="502"/>
      <c r="D112" s="502"/>
      <c r="E112" s="502"/>
      <c r="O112" s="90"/>
    </row>
    <row r="113" spans="1:15" s="6" customFormat="1" x14ac:dyDescent="0.25">
      <c r="A113" s="502"/>
      <c r="B113" s="502"/>
      <c r="C113" s="502"/>
      <c r="D113" s="502"/>
      <c r="E113" s="502"/>
      <c r="O113" s="90"/>
    </row>
    <row r="114" spans="1:15" s="6" customFormat="1" x14ac:dyDescent="0.25">
      <c r="A114" s="502"/>
      <c r="B114" s="502"/>
      <c r="C114" s="502"/>
      <c r="D114" s="502"/>
      <c r="E114" s="502"/>
      <c r="O114" s="90"/>
    </row>
    <row r="115" spans="1:15" s="6" customFormat="1" x14ac:dyDescent="0.25">
      <c r="A115" s="502"/>
      <c r="B115" s="502"/>
      <c r="C115" s="502"/>
      <c r="D115" s="502"/>
      <c r="E115" s="502"/>
      <c r="O115" s="90"/>
    </row>
    <row r="116" spans="1:15" s="6" customFormat="1" x14ac:dyDescent="0.25">
      <c r="A116" s="502"/>
      <c r="B116" s="502"/>
      <c r="C116" s="502"/>
      <c r="D116" s="502"/>
      <c r="E116" s="502"/>
      <c r="O116" s="90"/>
    </row>
    <row r="117" spans="1:15" s="6" customFormat="1" x14ac:dyDescent="0.25">
      <c r="A117" s="502"/>
      <c r="B117" s="502"/>
      <c r="C117" s="502"/>
      <c r="D117" s="502"/>
      <c r="E117" s="502"/>
      <c r="O117" s="90"/>
    </row>
    <row r="118" spans="1:15" s="6" customFormat="1" x14ac:dyDescent="0.25">
      <c r="A118" s="502"/>
      <c r="B118" s="502"/>
      <c r="C118" s="502"/>
      <c r="D118" s="502"/>
      <c r="E118" s="502"/>
      <c r="O118" s="90"/>
    </row>
    <row r="119" spans="1:15" s="6" customFormat="1" x14ac:dyDescent="0.25">
      <c r="A119" s="502"/>
      <c r="B119" s="502"/>
      <c r="C119" s="502"/>
      <c r="D119" s="502"/>
      <c r="E119" s="502"/>
      <c r="O119" s="90"/>
    </row>
    <row r="120" spans="1:15" s="6" customFormat="1" x14ac:dyDescent="0.25">
      <c r="A120" s="502"/>
      <c r="B120" s="502"/>
      <c r="C120" s="502"/>
      <c r="D120" s="502"/>
      <c r="E120" s="502"/>
      <c r="O120" s="90"/>
    </row>
    <row r="121" spans="1:15" s="6" customFormat="1" x14ac:dyDescent="0.25">
      <c r="A121" s="502"/>
      <c r="B121" s="502"/>
      <c r="C121" s="502"/>
      <c r="D121" s="502"/>
      <c r="E121" s="502"/>
      <c r="O121" s="90"/>
    </row>
    <row r="122" spans="1:15" s="6" customFormat="1" x14ac:dyDescent="0.25">
      <c r="A122" s="502"/>
      <c r="B122" s="502"/>
      <c r="C122" s="502"/>
      <c r="D122" s="502"/>
      <c r="E122" s="502"/>
      <c r="O122" s="90"/>
    </row>
    <row r="123" spans="1:15" s="6" customFormat="1" x14ac:dyDescent="0.25">
      <c r="A123" s="502"/>
      <c r="B123" s="502"/>
      <c r="C123" s="502"/>
      <c r="D123" s="502"/>
      <c r="E123" s="502"/>
      <c r="O123" s="90"/>
    </row>
    <row r="124" spans="1:15" s="6" customFormat="1" x14ac:dyDescent="0.25">
      <c r="A124" s="502"/>
      <c r="B124" s="502"/>
      <c r="C124" s="502"/>
      <c r="D124" s="502"/>
      <c r="E124" s="502"/>
      <c r="O124" s="90"/>
    </row>
    <row r="125" spans="1:15" s="6" customFormat="1" x14ac:dyDescent="0.25">
      <c r="A125" s="502"/>
      <c r="B125" s="502"/>
      <c r="C125" s="502"/>
      <c r="D125" s="502"/>
      <c r="E125" s="502"/>
      <c r="O125" s="90"/>
    </row>
    <row r="126" spans="1:15" s="6" customFormat="1" x14ac:dyDescent="0.25">
      <c r="A126" s="502"/>
      <c r="B126" s="502"/>
      <c r="C126" s="502"/>
      <c r="D126" s="502"/>
      <c r="E126" s="502"/>
      <c r="O126" s="90"/>
    </row>
    <row r="127" spans="1:15" s="6" customFormat="1" x14ac:dyDescent="0.25">
      <c r="A127" s="502"/>
      <c r="B127" s="502"/>
      <c r="C127" s="502"/>
      <c r="D127" s="502"/>
      <c r="E127" s="502"/>
      <c r="O127" s="90"/>
    </row>
    <row r="128" spans="1:15" s="6" customFormat="1" x14ac:dyDescent="0.25">
      <c r="A128" s="502"/>
      <c r="B128" s="502"/>
      <c r="C128" s="502"/>
      <c r="D128" s="502"/>
      <c r="E128" s="502"/>
      <c r="O128" s="90"/>
    </row>
    <row r="129" spans="1:15" s="6" customFormat="1" x14ac:dyDescent="0.25">
      <c r="A129" s="502"/>
      <c r="B129" s="502"/>
      <c r="C129" s="502"/>
      <c r="D129" s="502"/>
      <c r="E129" s="502"/>
      <c r="O129" s="90"/>
    </row>
    <row r="130" spans="1:15" s="6" customFormat="1" x14ac:dyDescent="0.25">
      <c r="A130" s="502"/>
      <c r="B130" s="502"/>
      <c r="C130" s="502"/>
      <c r="D130" s="502"/>
      <c r="E130" s="502"/>
      <c r="O130" s="90"/>
    </row>
    <row r="131" spans="1:15" s="6" customFormat="1" x14ac:dyDescent="0.25">
      <c r="A131" s="502"/>
      <c r="B131" s="502"/>
      <c r="C131" s="502"/>
      <c r="D131" s="502"/>
      <c r="E131" s="502"/>
      <c r="O131" s="90"/>
    </row>
    <row r="132" spans="1:15" s="6" customFormat="1" x14ac:dyDescent="0.25">
      <c r="A132" s="502"/>
      <c r="B132" s="502"/>
      <c r="C132" s="502"/>
      <c r="D132" s="502"/>
      <c r="E132" s="502"/>
      <c r="O132" s="90"/>
    </row>
    <row r="133" spans="1:15" s="6" customFormat="1" x14ac:dyDescent="0.25">
      <c r="A133" s="502"/>
      <c r="B133" s="502"/>
      <c r="C133" s="502"/>
      <c r="D133" s="502"/>
      <c r="E133" s="502"/>
      <c r="O133" s="90"/>
    </row>
    <row r="134" spans="1:15" s="6" customFormat="1" x14ac:dyDescent="0.25">
      <c r="A134" s="502"/>
      <c r="B134" s="502"/>
      <c r="C134" s="502"/>
      <c r="D134" s="502"/>
      <c r="E134" s="502"/>
      <c r="O134" s="90"/>
    </row>
    <row r="135" spans="1:15" s="6" customFormat="1" x14ac:dyDescent="0.25">
      <c r="A135" s="502"/>
      <c r="B135" s="502"/>
      <c r="C135" s="502"/>
      <c r="D135" s="502"/>
      <c r="E135" s="502"/>
      <c r="O135" s="90"/>
    </row>
    <row r="136" spans="1:15" s="6" customFormat="1" x14ac:dyDescent="0.25">
      <c r="A136" s="502"/>
      <c r="B136" s="502"/>
      <c r="C136" s="502"/>
      <c r="D136" s="502"/>
      <c r="E136" s="502"/>
      <c r="O136" s="90"/>
    </row>
    <row r="137" spans="1:15" s="6" customFormat="1" x14ac:dyDescent="0.25">
      <c r="A137" s="502"/>
      <c r="B137" s="502"/>
      <c r="C137" s="502"/>
      <c r="D137" s="502"/>
      <c r="E137" s="502"/>
      <c r="O137" s="90"/>
    </row>
    <row r="138" spans="1:15" s="6" customFormat="1" x14ac:dyDescent="0.25">
      <c r="A138" s="502"/>
      <c r="B138" s="502"/>
      <c r="C138" s="502"/>
      <c r="D138" s="502"/>
      <c r="E138" s="502"/>
      <c r="O138" s="90"/>
    </row>
    <row r="139" spans="1:15" s="6" customFormat="1" x14ac:dyDescent="0.25">
      <c r="A139" s="502"/>
      <c r="B139" s="502"/>
      <c r="C139" s="502"/>
      <c r="D139" s="502"/>
      <c r="E139" s="502"/>
      <c r="O139" s="90"/>
    </row>
    <row r="140" spans="1:15" s="6" customFormat="1" x14ac:dyDescent="0.25">
      <c r="A140" s="502"/>
      <c r="B140" s="502"/>
      <c r="C140" s="502"/>
      <c r="D140" s="502"/>
      <c r="E140" s="502"/>
      <c r="O140" s="90"/>
    </row>
    <row r="141" spans="1:15" s="6" customFormat="1" x14ac:dyDescent="0.25">
      <c r="A141" s="502"/>
      <c r="B141" s="502"/>
      <c r="C141" s="502"/>
      <c r="D141" s="502"/>
      <c r="E141" s="502"/>
      <c r="O141" s="90"/>
    </row>
    <row r="142" spans="1:15" s="6" customFormat="1" x14ac:dyDescent="0.25">
      <c r="A142" s="502"/>
      <c r="B142" s="502"/>
      <c r="C142" s="502"/>
      <c r="D142" s="502"/>
      <c r="E142" s="502"/>
      <c r="O142" s="90"/>
    </row>
    <row r="143" spans="1:15" s="6" customFormat="1" x14ac:dyDescent="0.25">
      <c r="A143" s="502"/>
      <c r="B143" s="502"/>
      <c r="C143" s="502"/>
      <c r="D143" s="502"/>
      <c r="E143" s="502"/>
      <c r="O143" s="90"/>
    </row>
    <row r="144" spans="1:15" s="6" customFormat="1" x14ac:dyDescent="0.25">
      <c r="A144" s="502"/>
      <c r="B144" s="502"/>
      <c r="C144" s="502"/>
      <c r="D144" s="502"/>
      <c r="E144" s="502"/>
      <c r="O144" s="90"/>
    </row>
    <row r="145" spans="1:15" s="6" customFormat="1" x14ac:dyDescent="0.25">
      <c r="A145" s="502"/>
      <c r="B145" s="502"/>
      <c r="C145" s="502"/>
      <c r="D145" s="502"/>
      <c r="E145" s="502"/>
      <c r="O145" s="90"/>
    </row>
    <row r="146" spans="1:15" s="6" customFormat="1" x14ac:dyDescent="0.25">
      <c r="A146" s="502"/>
      <c r="B146" s="502"/>
      <c r="C146" s="502"/>
      <c r="D146" s="502"/>
      <c r="E146" s="502"/>
      <c r="O146" s="90"/>
    </row>
    <row r="147" spans="1:15" s="6" customFormat="1" x14ac:dyDescent="0.25">
      <c r="A147" s="502"/>
      <c r="B147" s="502"/>
      <c r="C147" s="502"/>
      <c r="D147" s="502"/>
      <c r="E147" s="502"/>
      <c r="O147" s="90"/>
    </row>
    <row r="148" spans="1:15" s="6" customFormat="1" x14ac:dyDescent="0.25">
      <c r="A148" s="502"/>
      <c r="B148" s="502"/>
      <c r="C148" s="502"/>
      <c r="D148" s="502"/>
      <c r="E148" s="502"/>
      <c r="O148" s="90"/>
    </row>
    <row r="149" spans="1:15" s="6" customFormat="1" x14ac:dyDescent="0.25">
      <c r="A149" s="502"/>
      <c r="B149" s="502"/>
      <c r="C149" s="502"/>
      <c r="D149" s="502"/>
      <c r="E149" s="502"/>
      <c r="O149" s="90"/>
    </row>
    <row r="150" spans="1:15" s="6" customFormat="1" x14ac:dyDescent="0.25">
      <c r="A150" s="502"/>
      <c r="B150" s="502"/>
      <c r="C150" s="502"/>
      <c r="D150" s="502"/>
      <c r="E150" s="502"/>
      <c r="O150" s="90"/>
    </row>
    <row r="151" spans="1:15" s="6" customFormat="1" x14ac:dyDescent="0.25">
      <c r="A151" s="502"/>
      <c r="B151" s="502"/>
      <c r="C151" s="502"/>
      <c r="D151" s="502"/>
      <c r="E151" s="502"/>
      <c r="O151" s="90"/>
    </row>
    <row r="152" spans="1:15" s="6" customFormat="1" x14ac:dyDescent="0.25">
      <c r="A152" s="502"/>
      <c r="B152" s="502"/>
      <c r="C152" s="502"/>
      <c r="D152" s="502"/>
      <c r="E152" s="502"/>
      <c r="O152" s="90"/>
    </row>
    <row r="153" spans="1:15" s="6" customFormat="1" x14ac:dyDescent="0.25">
      <c r="A153" s="502"/>
      <c r="B153" s="502"/>
      <c r="C153" s="502"/>
      <c r="D153" s="502"/>
      <c r="E153" s="502"/>
      <c r="O153" s="90"/>
    </row>
    <row r="154" spans="1:15" s="6" customFormat="1" x14ac:dyDescent="0.25">
      <c r="A154" s="502"/>
      <c r="B154" s="502"/>
      <c r="C154" s="502"/>
      <c r="D154" s="502"/>
      <c r="E154" s="502"/>
      <c r="O154" s="90"/>
    </row>
    <row r="155" spans="1:15" s="6" customFormat="1" x14ac:dyDescent="0.25">
      <c r="A155" s="502"/>
      <c r="B155" s="502"/>
      <c r="C155" s="502"/>
      <c r="D155" s="502"/>
      <c r="E155" s="502"/>
      <c r="O155" s="90"/>
    </row>
    <row r="156" spans="1:15" s="6" customFormat="1" x14ac:dyDescent="0.25">
      <c r="A156" s="502"/>
      <c r="B156" s="502"/>
      <c r="C156" s="502"/>
      <c r="D156" s="502"/>
      <c r="E156" s="502"/>
      <c r="O156" s="90"/>
    </row>
    <row r="157" spans="1:15" s="6" customFormat="1" x14ac:dyDescent="0.25">
      <c r="A157" s="502"/>
      <c r="B157" s="502"/>
      <c r="C157" s="502"/>
      <c r="D157" s="502"/>
      <c r="E157" s="502"/>
      <c r="O157" s="90"/>
    </row>
    <row r="158" spans="1:15" s="6" customFormat="1" x14ac:dyDescent="0.25">
      <c r="A158" s="502"/>
      <c r="B158" s="502"/>
      <c r="C158" s="502"/>
      <c r="D158" s="502"/>
      <c r="E158" s="502"/>
      <c r="O158" s="90"/>
    </row>
    <row r="159" spans="1:15" s="6" customFormat="1" x14ac:dyDescent="0.25">
      <c r="O159" s="90"/>
    </row>
    <row r="160" spans="1:15" s="6" customFormat="1" x14ac:dyDescent="0.25">
      <c r="O160" s="90"/>
    </row>
    <row r="161" spans="15:15" s="6" customFormat="1" x14ac:dyDescent="0.25">
      <c r="O161" s="90"/>
    </row>
    <row r="162" spans="15:15" s="6" customFormat="1" x14ac:dyDescent="0.25">
      <c r="O162" s="90"/>
    </row>
    <row r="163" spans="15:15" s="6" customFormat="1" x14ac:dyDescent="0.25">
      <c r="O163" s="90"/>
    </row>
    <row r="164" spans="15:15" s="6" customFormat="1" x14ac:dyDescent="0.25">
      <c r="O164" s="90"/>
    </row>
    <row r="165" spans="15:15" s="6" customFormat="1" x14ac:dyDescent="0.25">
      <c r="O165" s="90"/>
    </row>
    <row r="166" spans="15:15" s="6" customFormat="1" x14ac:dyDescent="0.25">
      <c r="O166" s="90"/>
    </row>
    <row r="167" spans="15:15" s="6" customFormat="1" x14ac:dyDescent="0.25">
      <c r="O167" s="90"/>
    </row>
    <row r="168" spans="15:15" s="6" customFormat="1" x14ac:dyDescent="0.25">
      <c r="O168" s="90"/>
    </row>
    <row r="169" spans="15:15" s="6" customFormat="1" x14ac:dyDescent="0.25">
      <c r="O169" s="90"/>
    </row>
    <row r="170" spans="15:15" s="6" customFormat="1" x14ac:dyDescent="0.25">
      <c r="O170" s="90"/>
    </row>
    <row r="171" spans="15:15" s="6" customFormat="1" x14ac:dyDescent="0.25">
      <c r="O171" s="90"/>
    </row>
    <row r="172" spans="15:15" s="6" customFormat="1" x14ac:dyDescent="0.25">
      <c r="O172" s="90"/>
    </row>
    <row r="173" spans="15:15" s="6" customFormat="1" x14ac:dyDescent="0.25">
      <c r="O173" s="90"/>
    </row>
    <row r="174" spans="15:15" s="6" customFormat="1" x14ac:dyDescent="0.25">
      <c r="O174" s="90"/>
    </row>
    <row r="175" spans="15:15" s="6" customFormat="1" x14ac:dyDescent="0.25">
      <c r="O175" s="90"/>
    </row>
    <row r="176" spans="15:15" s="6" customFormat="1" x14ac:dyDescent="0.25">
      <c r="O176" s="90"/>
    </row>
    <row r="177" spans="15:15" s="6" customFormat="1" x14ac:dyDescent="0.25">
      <c r="O177" s="90"/>
    </row>
    <row r="178" spans="15:15" s="6" customFormat="1" x14ac:dyDescent="0.25">
      <c r="O178" s="90"/>
    </row>
    <row r="179" spans="15:15" s="6" customFormat="1" x14ac:dyDescent="0.25">
      <c r="O179" s="90"/>
    </row>
    <row r="180" spans="15:15" s="6" customFormat="1" x14ac:dyDescent="0.25">
      <c r="O180" s="90"/>
    </row>
    <row r="181" spans="15:15" s="6" customFormat="1" x14ac:dyDescent="0.25">
      <c r="O181" s="90"/>
    </row>
    <row r="182" spans="15:15" s="6" customFormat="1" x14ac:dyDescent="0.25">
      <c r="O182" s="90"/>
    </row>
    <row r="183" spans="15:15" s="6" customFormat="1" x14ac:dyDescent="0.25">
      <c r="O183" s="90"/>
    </row>
    <row r="184" spans="15:15" s="6" customFormat="1" x14ac:dyDescent="0.25">
      <c r="O184" s="90"/>
    </row>
    <row r="185" spans="15:15" s="6" customFormat="1" x14ac:dyDescent="0.25">
      <c r="O185" s="90"/>
    </row>
    <row r="186" spans="15:15" s="6" customFormat="1" x14ac:dyDescent="0.25">
      <c r="O186" s="90"/>
    </row>
    <row r="187" spans="15:15" s="6" customFormat="1" x14ac:dyDescent="0.25">
      <c r="O187" s="90"/>
    </row>
    <row r="188" spans="15:15" s="6" customFormat="1" x14ac:dyDescent="0.25">
      <c r="O188" s="90"/>
    </row>
    <row r="189" spans="15:15" s="6" customFormat="1" x14ac:dyDescent="0.25">
      <c r="O189" s="90"/>
    </row>
    <row r="190" spans="15:15" s="6" customFormat="1" x14ac:dyDescent="0.25">
      <c r="O190" s="90"/>
    </row>
    <row r="191" spans="15:15" s="6" customFormat="1" x14ac:dyDescent="0.25">
      <c r="O191" s="90"/>
    </row>
    <row r="192" spans="15:15" s="6" customFormat="1" x14ac:dyDescent="0.25">
      <c r="O192" s="90"/>
    </row>
    <row r="193" spans="13:16" s="6" customFormat="1" x14ac:dyDescent="0.25">
      <c r="O193" s="90"/>
    </row>
    <row r="194" spans="13:16" s="6" customFormat="1" x14ac:dyDescent="0.25">
      <c r="O194" s="90"/>
    </row>
    <row r="195" spans="13:16" s="6" customFormat="1" x14ac:dyDescent="0.25">
      <c r="O195" s="90"/>
    </row>
    <row r="196" spans="13:16" s="6" customFormat="1" x14ac:dyDescent="0.25">
      <c r="O196" s="90"/>
    </row>
    <row r="197" spans="13:16" s="6" customFormat="1" x14ac:dyDescent="0.25">
      <c r="O197" s="90"/>
    </row>
    <row r="198" spans="13:16" s="6" customFormat="1" x14ac:dyDescent="0.25">
      <c r="O198" s="90"/>
    </row>
    <row r="199" spans="13:16" s="6" customFormat="1" x14ac:dyDescent="0.25">
      <c r="O199" s="90"/>
    </row>
    <row r="200" spans="13:16" s="6" customFormat="1" x14ac:dyDescent="0.25">
      <c r="O200" s="90"/>
    </row>
    <row r="201" spans="13:16" s="6" customFormat="1" x14ac:dyDescent="0.25">
      <c r="O201" s="90"/>
    </row>
    <row r="202" spans="13:16" s="6" customFormat="1" x14ac:dyDescent="0.25">
      <c r="M202" s="4"/>
      <c r="N202" s="4"/>
      <c r="O202" s="91"/>
      <c r="P202" s="4"/>
    </row>
    <row r="203" spans="13:16" s="6" customFormat="1" x14ac:dyDescent="0.25">
      <c r="M203" s="4"/>
      <c r="N203" s="4"/>
      <c r="O203" s="91"/>
      <c r="P203" s="4"/>
    </row>
    <row r="204" spans="13:16" s="6" customFormat="1" x14ac:dyDescent="0.25">
      <c r="M204" s="4"/>
      <c r="N204" s="4"/>
      <c r="O204" s="91"/>
      <c r="P204" s="4"/>
    </row>
    <row r="205" spans="13:16" s="6" customFormat="1" x14ac:dyDescent="0.25">
      <c r="M205" s="4"/>
      <c r="N205" s="4"/>
      <c r="O205" s="91"/>
      <c r="P205" s="4"/>
    </row>
    <row r="206" spans="13:16" s="6" customFormat="1" x14ac:dyDescent="0.25">
      <c r="M206" s="4"/>
      <c r="N206" s="4"/>
      <c r="O206" s="91"/>
      <c r="P206" s="4"/>
    </row>
    <row r="207" spans="13:16" s="6" customFormat="1" x14ac:dyDescent="0.25">
      <c r="M207" s="4"/>
      <c r="N207" s="4"/>
      <c r="O207" s="91"/>
      <c r="P207" s="4"/>
    </row>
    <row r="208" spans="13:16" s="6" customFormat="1" x14ac:dyDescent="0.25">
      <c r="M208" s="4"/>
      <c r="N208" s="4"/>
      <c r="O208" s="91"/>
      <c r="P208" s="4"/>
    </row>
    <row r="209" spans="13:16" s="6" customFormat="1" x14ac:dyDescent="0.25">
      <c r="M209" s="4"/>
      <c r="N209" s="4"/>
      <c r="O209" s="91"/>
      <c r="P209" s="4"/>
    </row>
    <row r="210" spans="13:16" s="6" customFormat="1" x14ac:dyDescent="0.25">
      <c r="M210" s="4"/>
      <c r="N210" s="4"/>
      <c r="O210" s="91"/>
      <c r="P210" s="4"/>
    </row>
    <row r="211" spans="13:16" s="6" customFormat="1" x14ac:dyDescent="0.25">
      <c r="M211" s="4"/>
      <c r="N211" s="4"/>
      <c r="O211" s="91"/>
      <c r="P211" s="4"/>
    </row>
    <row r="212" spans="13:16" s="6" customFormat="1" x14ac:dyDescent="0.25">
      <c r="M212" s="4"/>
      <c r="N212" s="4"/>
      <c r="O212" s="91"/>
      <c r="P212" s="4"/>
    </row>
    <row r="213" spans="13:16" s="6" customFormat="1" x14ac:dyDescent="0.25">
      <c r="M213" s="4"/>
      <c r="N213" s="4"/>
      <c r="O213" s="91"/>
      <c r="P213" s="4"/>
    </row>
    <row r="214" spans="13:16" s="6" customFormat="1" x14ac:dyDescent="0.25">
      <c r="M214" s="4"/>
      <c r="N214" s="4"/>
      <c r="O214" s="91"/>
      <c r="P214" s="4"/>
    </row>
    <row r="215" spans="13:16" s="6" customFormat="1" x14ac:dyDescent="0.25">
      <c r="M215" s="4"/>
      <c r="N215" s="4"/>
      <c r="O215" s="91"/>
      <c r="P215" s="4"/>
    </row>
    <row r="216" spans="13:16" s="6" customFormat="1" x14ac:dyDescent="0.25">
      <c r="M216" s="4"/>
      <c r="N216" s="4"/>
      <c r="O216" s="91"/>
      <c r="P216" s="4"/>
    </row>
    <row r="217" spans="13:16" s="6" customFormat="1" x14ac:dyDescent="0.25">
      <c r="M217" s="4"/>
      <c r="N217" s="4"/>
      <c r="O217" s="91"/>
      <c r="P217" s="4"/>
    </row>
    <row r="218" spans="13:16" s="6" customFormat="1" x14ac:dyDescent="0.25">
      <c r="M218" s="4"/>
      <c r="N218" s="4"/>
      <c r="O218" s="91"/>
      <c r="P218" s="4"/>
    </row>
    <row r="219" spans="13:16" s="6" customFormat="1" x14ac:dyDescent="0.25">
      <c r="M219" s="4"/>
      <c r="N219" s="4"/>
      <c r="O219" s="91"/>
      <c r="P219" s="4"/>
    </row>
    <row r="220" spans="13:16" s="6" customFormat="1" x14ac:dyDescent="0.25">
      <c r="M220" s="4"/>
      <c r="N220" s="4"/>
      <c r="O220" s="91"/>
      <c r="P220" s="4"/>
    </row>
    <row r="221" spans="13:16" s="6" customFormat="1" x14ac:dyDescent="0.25">
      <c r="M221" s="4"/>
      <c r="N221" s="4"/>
      <c r="O221" s="91"/>
      <c r="P221" s="4"/>
    </row>
    <row r="222" spans="13:16" s="6" customFormat="1" x14ac:dyDescent="0.25">
      <c r="M222" s="4"/>
      <c r="N222" s="4"/>
      <c r="O222" s="91"/>
      <c r="P222" s="4"/>
    </row>
    <row r="223" spans="13:16" s="6" customFormat="1" x14ac:dyDescent="0.25">
      <c r="M223" s="4"/>
      <c r="N223" s="4"/>
      <c r="O223" s="91"/>
      <c r="P223" s="4"/>
    </row>
    <row r="224" spans="13:16" s="6" customFormat="1" x14ac:dyDescent="0.25">
      <c r="M224" s="4"/>
      <c r="N224" s="4"/>
      <c r="O224" s="91"/>
      <c r="P224" s="4"/>
    </row>
    <row r="225" spans="13:16" s="6" customFormat="1" x14ac:dyDescent="0.25">
      <c r="M225" s="4"/>
      <c r="N225" s="4"/>
      <c r="O225" s="91"/>
      <c r="P225" s="4"/>
    </row>
    <row r="226" spans="13:16" s="6" customFormat="1" x14ac:dyDescent="0.25">
      <c r="M226" s="4"/>
      <c r="N226" s="4"/>
      <c r="O226" s="91"/>
      <c r="P226" s="4"/>
    </row>
    <row r="227" spans="13:16" s="6" customFormat="1" x14ac:dyDescent="0.25">
      <c r="M227" s="4"/>
      <c r="N227" s="4"/>
      <c r="O227" s="91"/>
      <c r="P227" s="4"/>
    </row>
    <row r="228" spans="13:16" s="6" customFormat="1" x14ac:dyDescent="0.25">
      <c r="M228" s="4"/>
      <c r="N228" s="4"/>
      <c r="O228" s="91"/>
      <c r="P228" s="4"/>
    </row>
    <row r="229" spans="13:16" s="6" customFormat="1" x14ac:dyDescent="0.25">
      <c r="M229" s="4"/>
      <c r="N229" s="4"/>
      <c r="O229" s="91"/>
      <c r="P229" s="4"/>
    </row>
  </sheetData>
  <mergeCells count="244">
    <mergeCell ref="R71:S71"/>
    <mergeCell ref="B49:O49"/>
    <mergeCell ref="I84:J84"/>
    <mergeCell ref="I98:J98"/>
    <mergeCell ref="F93:H93"/>
    <mergeCell ref="F94:H94"/>
    <mergeCell ref="F95:H95"/>
    <mergeCell ref="F96:H96"/>
    <mergeCell ref="F97:H97"/>
    <mergeCell ref="K96:L96"/>
    <mergeCell ref="K97:L97"/>
    <mergeCell ref="I94:J94"/>
    <mergeCell ref="I95:J95"/>
    <mergeCell ref="I96:J96"/>
    <mergeCell ref="I97:J97"/>
    <mergeCell ref="F98:H98"/>
    <mergeCell ref="K98:L98"/>
    <mergeCell ref="I85:J85"/>
    <mergeCell ref="I86:J86"/>
    <mergeCell ref="I87:J87"/>
    <mergeCell ref="I88:J88"/>
    <mergeCell ref="I89:J89"/>
    <mergeCell ref="I90:J90"/>
    <mergeCell ref="I91:J91"/>
    <mergeCell ref="I93:J93"/>
    <mergeCell ref="A10:C10"/>
    <mergeCell ref="D10:J10"/>
    <mergeCell ref="L10:M10"/>
    <mergeCell ref="N10:Q10"/>
    <mergeCell ref="A12:C12"/>
    <mergeCell ref="D12:Q12"/>
    <mergeCell ref="A20:C20"/>
    <mergeCell ref="A22:C22"/>
    <mergeCell ref="D22:K22"/>
    <mergeCell ref="P22:Q22"/>
    <mergeCell ref="D30:G30"/>
    <mergeCell ref="I30:M30"/>
    <mergeCell ref="N30:P30"/>
    <mergeCell ref="A33:C33"/>
    <mergeCell ref="D33:G33"/>
    <mergeCell ref="A24:C24"/>
    <mergeCell ref="D24:Q24"/>
    <mergeCell ref="A26:C26"/>
    <mergeCell ref="D26:Q26"/>
    <mergeCell ref="A28:C28"/>
    <mergeCell ref="D28:G28"/>
    <mergeCell ref="O28:P28"/>
    <mergeCell ref="N36:N37"/>
    <mergeCell ref="A35:C37"/>
    <mergeCell ref="D35:F37"/>
    <mergeCell ref="G35:G37"/>
    <mergeCell ref="H35:J35"/>
    <mergeCell ref="L35:N35"/>
    <mergeCell ref="O35:O37"/>
    <mergeCell ref="A4:Q4"/>
    <mergeCell ref="A6:C6"/>
    <mergeCell ref="O6:Q6"/>
    <mergeCell ref="A8:C8"/>
    <mergeCell ref="D8:J8"/>
    <mergeCell ref="L8:N8"/>
    <mergeCell ref="O8:Q8"/>
    <mergeCell ref="A14:C14"/>
    <mergeCell ref="D14:Q14"/>
    <mergeCell ref="O16:Q16"/>
    <mergeCell ref="D18:G18"/>
    <mergeCell ref="H18:I18"/>
    <mergeCell ref="A16:C18"/>
    <mergeCell ref="D16:G17"/>
    <mergeCell ref="H16:I17"/>
    <mergeCell ref="J16:N16"/>
    <mergeCell ref="A30:C30"/>
    <mergeCell ref="K77:L77"/>
    <mergeCell ref="I77:J77"/>
    <mergeCell ref="I78:J78"/>
    <mergeCell ref="I79:J79"/>
    <mergeCell ref="I80:J80"/>
    <mergeCell ref="I81:J81"/>
    <mergeCell ref="I82:J82"/>
    <mergeCell ref="I83:J83"/>
    <mergeCell ref="A77:E77"/>
    <mergeCell ref="F80:H80"/>
    <mergeCell ref="F81:H81"/>
    <mergeCell ref="F82:H82"/>
    <mergeCell ref="F83:H83"/>
    <mergeCell ref="F90:H90"/>
    <mergeCell ref="F91:H91"/>
    <mergeCell ref="F92:H92"/>
    <mergeCell ref="A73:E73"/>
    <mergeCell ref="F73:H73"/>
    <mergeCell ref="I73:J73"/>
    <mergeCell ref="A74:E74"/>
    <mergeCell ref="F74:H74"/>
    <mergeCell ref="I74:J74"/>
    <mergeCell ref="F76:H76"/>
    <mergeCell ref="F77:H77"/>
    <mergeCell ref="A75:E75"/>
    <mergeCell ref="F75:H75"/>
    <mergeCell ref="I75:J75"/>
    <mergeCell ref="I76:J76"/>
    <mergeCell ref="A78:E78"/>
    <mergeCell ref="A79:E79"/>
    <mergeCell ref="A80:E80"/>
    <mergeCell ref="A81:E81"/>
    <mergeCell ref="A82:E82"/>
    <mergeCell ref="A83:E83"/>
    <mergeCell ref="F78:H78"/>
    <mergeCell ref="F79:H79"/>
    <mergeCell ref="I92:J92"/>
    <mergeCell ref="A84:E84"/>
    <mergeCell ref="A85:E85"/>
    <mergeCell ref="A86:E86"/>
    <mergeCell ref="F84:H84"/>
    <mergeCell ref="F85:H85"/>
    <mergeCell ref="F86:H86"/>
    <mergeCell ref="F87:H87"/>
    <mergeCell ref="F88:H88"/>
    <mergeCell ref="F89:H89"/>
    <mergeCell ref="A95:E95"/>
    <mergeCell ref="A87:E87"/>
    <mergeCell ref="A88:E88"/>
    <mergeCell ref="A89:E89"/>
    <mergeCell ref="A96:E96"/>
    <mergeCell ref="A97:E97"/>
    <mergeCell ref="A98:E98"/>
    <mergeCell ref="A90:E90"/>
    <mergeCell ref="A91:E91"/>
    <mergeCell ref="A92:E92"/>
    <mergeCell ref="A93:E93"/>
    <mergeCell ref="A94:E94"/>
    <mergeCell ref="A112:E112"/>
    <mergeCell ref="A113:E113"/>
    <mergeCell ref="A102:E102"/>
    <mergeCell ref="A103:E103"/>
    <mergeCell ref="A104:E104"/>
    <mergeCell ref="A105:E105"/>
    <mergeCell ref="A106:E106"/>
    <mergeCell ref="A107:E107"/>
    <mergeCell ref="A99:E99"/>
    <mergeCell ref="A100:E100"/>
    <mergeCell ref="A101:E101"/>
    <mergeCell ref="A158:E158"/>
    <mergeCell ref="A150:E150"/>
    <mergeCell ref="A151:E151"/>
    <mergeCell ref="A152:E152"/>
    <mergeCell ref="A153:E153"/>
    <mergeCell ref="A154:E154"/>
    <mergeCell ref="A155:E155"/>
    <mergeCell ref="A144:E144"/>
    <mergeCell ref="A145:E145"/>
    <mergeCell ref="A146:E146"/>
    <mergeCell ref="A147:E147"/>
    <mergeCell ref="A148:E148"/>
    <mergeCell ref="A149:E149"/>
    <mergeCell ref="A156:E156"/>
    <mergeCell ref="A157:E157"/>
    <mergeCell ref="A138:E138"/>
    <mergeCell ref="A139:E139"/>
    <mergeCell ref="A140:E140"/>
    <mergeCell ref="A141:E141"/>
    <mergeCell ref="A142:E142"/>
    <mergeCell ref="A143:E143"/>
    <mergeCell ref="A132:E132"/>
    <mergeCell ref="A133:E133"/>
    <mergeCell ref="A134:E134"/>
    <mergeCell ref="A135:E135"/>
    <mergeCell ref="A136:E136"/>
    <mergeCell ref="A137:E137"/>
    <mergeCell ref="A126:E126"/>
    <mergeCell ref="A127:E127"/>
    <mergeCell ref="A128:E128"/>
    <mergeCell ref="A129:E129"/>
    <mergeCell ref="A130:E130"/>
    <mergeCell ref="A131:E131"/>
    <mergeCell ref="A120:E120"/>
    <mergeCell ref="A71:E72"/>
    <mergeCell ref="F71:H72"/>
    <mergeCell ref="A121:E121"/>
    <mergeCell ref="A122:E122"/>
    <mergeCell ref="A123:E123"/>
    <mergeCell ref="A124:E124"/>
    <mergeCell ref="A125:E125"/>
    <mergeCell ref="A114:E114"/>
    <mergeCell ref="A115:E115"/>
    <mergeCell ref="A116:E116"/>
    <mergeCell ref="A117:E117"/>
    <mergeCell ref="A118:E118"/>
    <mergeCell ref="A119:E119"/>
    <mergeCell ref="A108:E108"/>
    <mergeCell ref="A109:E109"/>
    <mergeCell ref="A110:E110"/>
    <mergeCell ref="A111:E111"/>
    <mergeCell ref="K76:L76"/>
    <mergeCell ref="A38:C38"/>
    <mergeCell ref="D38:F38"/>
    <mergeCell ref="A39:C39"/>
    <mergeCell ref="D39:F39"/>
    <mergeCell ref="A40:C40"/>
    <mergeCell ref="P35:P37"/>
    <mergeCell ref="H36:H37"/>
    <mergeCell ref="I36:I37"/>
    <mergeCell ref="J36:J37"/>
    <mergeCell ref="L36:L37"/>
    <mergeCell ref="M36:M37"/>
    <mergeCell ref="A76:E76"/>
    <mergeCell ref="K74:L74"/>
    <mergeCell ref="K75:L75"/>
    <mergeCell ref="K73:L73"/>
    <mergeCell ref="A55:P55"/>
    <mergeCell ref="A65:C65"/>
    <mergeCell ref="F57:L57"/>
    <mergeCell ref="A68:C68"/>
    <mergeCell ref="I71:L71"/>
    <mergeCell ref="I72:J72"/>
    <mergeCell ref="K72:L72"/>
    <mergeCell ref="A42:O42"/>
    <mergeCell ref="K92:L92"/>
    <mergeCell ref="K93:L93"/>
    <mergeCell ref="K94:L94"/>
    <mergeCell ref="K95:L95"/>
    <mergeCell ref="K78:L78"/>
    <mergeCell ref="K79:L79"/>
    <mergeCell ref="K80:L80"/>
    <mergeCell ref="K81:L81"/>
    <mergeCell ref="K82:L82"/>
    <mergeCell ref="K83:L83"/>
    <mergeCell ref="K84:L84"/>
    <mergeCell ref="K85:L85"/>
    <mergeCell ref="K86:L86"/>
    <mergeCell ref="K87:L87"/>
    <mergeCell ref="K89:L89"/>
    <mergeCell ref="K90:L90"/>
    <mergeCell ref="K91:L91"/>
    <mergeCell ref="A69:P69"/>
    <mergeCell ref="A66:P66"/>
    <mergeCell ref="E43:F43"/>
    <mergeCell ref="E44:F44"/>
    <mergeCell ref="B43:D43"/>
    <mergeCell ref="B44:D44"/>
    <mergeCell ref="B45:D45"/>
    <mergeCell ref="B48:O48"/>
    <mergeCell ref="M71:M72"/>
    <mergeCell ref="N71:N72"/>
    <mergeCell ref="O71:O72"/>
    <mergeCell ref="P71:P72"/>
  </mergeCells>
  <pageMargins left="1.075" right="0.43307086614173229" top="0.74803149606299213" bottom="0.74803149606299213" header="0.31496062992125984" footer="0.31496062992125984"/>
  <pageSetup paperSize="9"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9"/>
  <sheetViews>
    <sheetView workbookViewId="0">
      <selection activeCell="D18" sqref="D18:Q18"/>
    </sheetView>
  </sheetViews>
  <sheetFormatPr baseColWidth="10" defaultRowHeight="12.75" x14ac:dyDescent="0.25"/>
  <cols>
    <col min="1" max="2" width="10.42578125" style="4" customWidth="1"/>
    <col min="3" max="3" width="12.28515625" style="4" customWidth="1"/>
    <col min="4" max="7" width="8.7109375" style="4" customWidth="1"/>
    <col min="8" max="9" width="11.42578125" style="4"/>
    <col min="10" max="12" width="12.42578125" style="4" bestFit="1" customWidth="1"/>
    <col min="13" max="13" width="13.28515625" style="4" customWidth="1"/>
    <col min="14" max="14" width="11.5703125" style="4" bestFit="1" customWidth="1"/>
    <col min="15" max="16" width="13.5703125" style="4" customWidth="1"/>
    <col min="17" max="17" width="11.5703125" style="4" bestFit="1" customWidth="1"/>
    <col min="18" max="19" width="0" style="4" hidden="1" customWidth="1"/>
    <col min="20" max="16384" width="11.42578125" style="4"/>
  </cols>
  <sheetData>
    <row r="1" spans="1:17" x14ac:dyDescent="0.25">
      <c r="A1" s="130"/>
      <c r="B1" s="131"/>
      <c r="C1" s="131"/>
      <c r="D1" s="131"/>
      <c r="E1" s="131"/>
      <c r="F1" s="131"/>
      <c r="G1" s="131"/>
      <c r="H1" s="131"/>
      <c r="I1" s="131"/>
      <c r="J1" s="131"/>
      <c r="K1" s="131"/>
      <c r="L1" s="131"/>
      <c r="M1" s="131"/>
      <c r="N1" s="131"/>
      <c r="O1" s="131"/>
      <c r="P1" s="131"/>
      <c r="Q1" s="132"/>
    </row>
    <row r="2" spans="1:17" x14ac:dyDescent="0.25">
      <c r="A2" s="133"/>
      <c r="B2" s="113"/>
      <c r="C2" s="113"/>
      <c r="D2" s="113"/>
      <c r="E2" s="113"/>
      <c r="F2" s="113"/>
      <c r="G2" s="113"/>
      <c r="H2" s="113"/>
      <c r="I2" s="113"/>
      <c r="J2" s="113"/>
      <c r="K2" s="113"/>
      <c r="L2" s="113"/>
      <c r="M2" s="113"/>
      <c r="N2" s="113"/>
      <c r="O2" s="113"/>
      <c r="P2" s="113"/>
      <c r="Q2" s="7"/>
    </row>
    <row r="3" spans="1:17" ht="15" customHeight="1" x14ac:dyDescent="0.25">
      <c r="A3" s="133"/>
      <c r="B3" s="113"/>
      <c r="C3" s="113"/>
      <c r="D3" s="113"/>
      <c r="E3" s="113"/>
      <c r="F3" s="113"/>
      <c r="G3" s="113"/>
      <c r="H3" s="113"/>
      <c r="I3" s="113"/>
      <c r="J3" s="113"/>
      <c r="K3" s="113"/>
      <c r="L3" s="113"/>
      <c r="M3" s="113"/>
      <c r="N3" s="113"/>
      <c r="O3" s="113"/>
      <c r="P3" s="113"/>
      <c r="Q3" s="7"/>
    </row>
    <row r="4" spans="1:17" ht="27.75" customHeight="1" x14ac:dyDescent="0.25">
      <c r="A4" s="431" t="s">
        <v>0</v>
      </c>
      <c r="B4" s="304"/>
      <c r="C4" s="304"/>
      <c r="D4" s="304"/>
      <c r="E4" s="304"/>
      <c r="F4" s="304"/>
      <c r="G4" s="304"/>
      <c r="H4" s="304"/>
      <c r="I4" s="304"/>
      <c r="J4" s="304"/>
      <c r="K4" s="304"/>
      <c r="L4" s="304"/>
      <c r="M4" s="304"/>
      <c r="N4" s="304"/>
      <c r="O4" s="304"/>
      <c r="P4" s="304"/>
      <c r="Q4" s="305"/>
    </row>
    <row r="5" spans="1:17" x14ac:dyDescent="0.25">
      <c r="A5" s="131"/>
      <c r="B5" s="131"/>
      <c r="C5" s="131"/>
      <c r="D5" s="113"/>
      <c r="E5" s="113"/>
      <c r="F5" s="113"/>
      <c r="G5" s="113"/>
      <c r="H5" s="113"/>
      <c r="I5" s="113"/>
      <c r="J5" s="113"/>
      <c r="K5" s="113"/>
      <c r="L5" s="113"/>
      <c r="M5" s="113"/>
      <c r="N5" s="113"/>
      <c r="O5" s="113"/>
      <c r="P5" s="113"/>
    </row>
    <row r="6" spans="1:17" x14ac:dyDescent="0.25">
      <c r="A6" s="298" t="s">
        <v>1</v>
      </c>
      <c r="B6" s="298"/>
      <c r="C6" s="536"/>
      <c r="D6" s="134" t="s">
        <v>2</v>
      </c>
      <c r="E6" s="135"/>
      <c r="F6" s="135"/>
      <c r="G6" s="135"/>
      <c r="H6" s="135"/>
      <c r="I6" s="135"/>
      <c r="J6" s="135"/>
      <c r="K6" s="207"/>
      <c r="L6" s="11"/>
      <c r="M6" s="11"/>
      <c r="N6" s="11"/>
      <c r="O6" s="307"/>
      <c r="P6" s="307"/>
      <c r="Q6" s="308"/>
    </row>
    <row r="7" spans="1:17" x14ac:dyDescent="0.25">
      <c r="A7" s="113"/>
      <c r="B7" s="113"/>
      <c r="C7" s="113"/>
      <c r="D7" s="12"/>
      <c r="E7" s="13"/>
      <c r="F7" s="13"/>
      <c r="G7" s="13"/>
      <c r="H7" s="13"/>
      <c r="I7" s="13"/>
      <c r="J7" s="13"/>
      <c r="K7" s="13"/>
      <c r="L7" s="13"/>
      <c r="M7" s="13"/>
      <c r="N7" s="13"/>
      <c r="O7" s="113"/>
      <c r="P7" s="113"/>
    </row>
    <row r="8" spans="1:17" ht="37.5" customHeight="1" x14ac:dyDescent="0.25">
      <c r="A8" s="291" t="s">
        <v>3</v>
      </c>
      <c r="B8" s="291"/>
      <c r="C8" s="306"/>
      <c r="D8" s="443" t="s">
        <v>183</v>
      </c>
      <c r="E8" s="444"/>
      <c r="F8" s="444"/>
      <c r="G8" s="444"/>
      <c r="H8" s="444"/>
      <c r="I8" s="444"/>
      <c r="J8" s="537"/>
      <c r="K8" s="106"/>
      <c r="L8" s="309" t="s">
        <v>5</v>
      </c>
      <c r="M8" s="309"/>
      <c r="N8" s="309"/>
      <c r="O8" s="295" t="s">
        <v>189</v>
      </c>
      <c r="P8" s="296"/>
      <c r="Q8" s="297"/>
    </row>
    <row r="9" spans="1:17" x14ac:dyDescent="0.25">
      <c r="A9" s="113"/>
      <c r="B9" s="113"/>
      <c r="C9" s="107"/>
      <c r="D9" s="107"/>
      <c r="E9" s="113"/>
      <c r="F9" s="113"/>
      <c r="G9" s="113"/>
      <c r="H9" s="113"/>
      <c r="I9" s="113"/>
      <c r="J9" s="113"/>
      <c r="K9" s="113"/>
      <c r="L9" s="113"/>
      <c r="M9" s="113"/>
      <c r="N9" s="113"/>
      <c r="O9" s="113"/>
      <c r="P9" s="113"/>
    </row>
    <row r="10" spans="1:17" ht="28.5" customHeight="1" x14ac:dyDescent="0.25">
      <c r="A10" s="298" t="s">
        <v>6</v>
      </c>
      <c r="B10" s="298"/>
      <c r="C10" s="298"/>
      <c r="D10" s="310" t="s">
        <v>7</v>
      </c>
      <c r="E10" s="311"/>
      <c r="F10" s="311"/>
      <c r="G10" s="311"/>
      <c r="H10" s="311"/>
      <c r="I10" s="311"/>
      <c r="J10" s="312"/>
      <c r="K10" s="104"/>
      <c r="L10" s="335" t="s">
        <v>8</v>
      </c>
      <c r="M10" s="314"/>
      <c r="N10" s="509" t="s">
        <v>211</v>
      </c>
      <c r="O10" s="510"/>
      <c r="P10" s="510"/>
      <c r="Q10" s="511"/>
    </row>
    <row r="11" spans="1:17" x14ac:dyDescent="0.25">
      <c r="A11" s="103"/>
      <c r="B11" s="103"/>
      <c r="C11" s="103"/>
      <c r="D11" s="107"/>
      <c r="E11" s="107"/>
      <c r="F11" s="107"/>
      <c r="G11" s="107"/>
      <c r="H11" s="107"/>
      <c r="I11" s="107"/>
      <c r="J11" s="107"/>
      <c r="K11" s="107"/>
      <c r="L11" s="113"/>
      <c r="M11" s="19"/>
      <c r="N11" s="19"/>
      <c r="O11" s="19"/>
      <c r="P11" s="112"/>
    </row>
    <row r="12" spans="1:17" ht="36" customHeight="1" x14ac:dyDescent="0.25">
      <c r="A12" s="298" t="s">
        <v>10</v>
      </c>
      <c r="B12" s="298"/>
      <c r="C12" s="298"/>
      <c r="D12" s="316" t="s">
        <v>182</v>
      </c>
      <c r="E12" s="317"/>
      <c r="F12" s="317"/>
      <c r="G12" s="317"/>
      <c r="H12" s="317"/>
      <c r="I12" s="317"/>
      <c r="J12" s="317"/>
      <c r="K12" s="317"/>
      <c r="L12" s="317"/>
      <c r="M12" s="317"/>
      <c r="N12" s="317"/>
      <c r="O12" s="317"/>
      <c r="P12" s="317"/>
      <c r="Q12" s="318"/>
    </row>
    <row r="13" spans="1:17" x14ac:dyDescent="0.25">
      <c r="A13" s="103"/>
      <c r="B13" s="103"/>
      <c r="C13" s="103"/>
      <c r="D13" s="12"/>
      <c r="E13" s="12"/>
      <c r="F13" s="12"/>
      <c r="G13" s="12"/>
      <c r="H13" s="12"/>
      <c r="I13" s="12"/>
      <c r="J13" s="12"/>
      <c r="K13" s="12"/>
      <c r="L13" s="12"/>
      <c r="M13" s="12"/>
      <c r="N13" s="12"/>
      <c r="O13" s="12"/>
      <c r="P13" s="12"/>
      <c r="Q13" s="12"/>
    </row>
    <row r="14" spans="1:17" ht="31.5" customHeight="1" x14ac:dyDescent="0.25">
      <c r="A14" s="298" t="s">
        <v>12</v>
      </c>
      <c r="B14" s="319"/>
      <c r="C14" s="319"/>
      <c r="D14" s="432" t="s">
        <v>279</v>
      </c>
      <c r="E14" s="320"/>
      <c r="F14" s="320"/>
      <c r="G14" s="320"/>
      <c r="H14" s="320"/>
      <c r="I14" s="320"/>
      <c r="J14" s="320"/>
      <c r="K14" s="320"/>
      <c r="L14" s="320"/>
      <c r="M14" s="320"/>
      <c r="N14" s="320"/>
      <c r="O14" s="320"/>
      <c r="P14" s="320"/>
      <c r="Q14" s="321"/>
    </row>
    <row r="15" spans="1:17" x14ac:dyDescent="0.25">
      <c r="A15" s="103"/>
      <c r="B15" s="103"/>
      <c r="C15" s="103"/>
      <c r="D15" s="12"/>
      <c r="E15" s="12"/>
      <c r="F15" s="12"/>
      <c r="G15" s="12"/>
      <c r="H15" s="12"/>
      <c r="I15" s="12"/>
      <c r="J15" s="12"/>
      <c r="K15" s="12"/>
      <c r="L15" s="12"/>
      <c r="M15" s="12"/>
      <c r="N15" s="12"/>
      <c r="O15" s="12"/>
      <c r="P15" s="12"/>
      <c r="Q15" s="12"/>
    </row>
    <row r="16" spans="1:17" x14ac:dyDescent="0.25">
      <c r="A16" s="278" t="s">
        <v>14</v>
      </c>
      <c r="B16" s="279"/>
      <c r="C16" s="279"/>
      <c r="D16" s="284" t="s">
        <v>15</v>
      </c>
      <c r="E16" s="284"/>
      <c r="F16" s="284"/>
      <c r="G16" s="284"/>
      <c r="H16" s="284" t="s">
        <v>16</v>
      </c>
      <c r="I16" s="284"/>
      <c r="J16" s="285" t="s">
        <v>17</v>
      </c>
      <c r="K16" s="285"/>
      <c r="L16" s="285"/>
      <c r="M16" s="285"/>
      <c r="N16" s="285"/>
      <c r="O16" s="286" t="s">
        <v>18</v>
      </c>
      <c r="P16" s="287"/>
      <c r="Q16" s="288"/>
    </row>
    <row r="17" spans="1:17" ht="36" x14ac:dyDescent="0.25">
      <c r="A17" s="280"/>
      <c r="B17" s="281"/>
      <c r="C17" s="281"/>
      <c r="D17" s="284"/>
      <c r="E17" s="284"/>
      <c r="F17" s="284"/>
      <c r="G17" s="284"/>
      <c r="H17" s="284"/>
      <c r="I17" s="284"/>
      <c r="J17" s="136" t="s">
        <v>19</v>
      </c>
      <c r="K17" s="137" t="s">
        <v>20</v>
      </c>
      <c r="L17" s="137" t="s">
        <v>21</v>
      </c>
      <c r="M17" s="138" t="s">
        <v>22</v>
      </c>
      <c r="N17" s="138" t="s">
        <v>23</v>
      </c>
      <c r="O17" s="137" t="s">
        <v>21</v>
      </c>
      <c r="P17" s="138" t="s">
        <v>24</v>
      </c>
      <c r="Q17" s="138" t="s">
        <v>23</v>
      </c>
    </row>
    <row r="18" spans="1:17" ht="20.25" customHeight="1" x14ac:dyDescent="0.25">
      <c r="A18" s="282"/>
      <c r="B18" s="283"/>
      <c r="C18" s="283"/>
      <c r="D18" s="433">
        <v>14853943.23</v>
      </c>
      <c r="E18" s="433"/>
      <c r="F18" s="433"/>
      <c r="G18" s="433"/>
      <c r="H18" s="433">
        <v>15120650.65</v>
      </c>
      <c r="I18" s="433"/>
      <c r="J18" s="237">
        <v>3712235.94</v>
      </c>
      <c r="K18" s="237">
        <v>8757483.1300000008</v>
      </c>
      <c r="L18" s="237">
        <f>+K18</f>
        <v>8757483.1300000008</v>
      </c>
      <c r="M18" s="238">
        <v>5518618.0199999996</v>
      </c>
      <c r="N18" s="239">
        <f>M18/L18</f>
        <v>0.6301602798520034</v>
      </c>
      <c r="O18" s="240">
        <v>26358201.43</v>
      </c>
      <c r="P18" s="240">
        <v>23915322.280000001</v>
      </c>
      <c r="Q18" s="252">
        <f>P18/O18</f>
        <v>0.90731996048791108</v>
      </c>
    </row>
    <row r="19" spans="1:17" x14ac:dyDescent="0.25">
      <c r="A19" s="103"/>
      <c r="B19" s="103"/>
      <c r="C19" s="103"/>
      <c r="D19" s="107"/>
      <c r="E19" s="107"/>
      <c r="F19" s="107"/>
      <c r="G19" s="107"/>
      <c r="H19" s="107"/>
      <c r="I19" s="107"/>
      <c r="J19" s="107"/>
      <c r="K19" s="107"/>
      <c r="L19" s="107"/>
      <c r="M19" s="107"/>
      <c r="N19" s="107"/>
      <c r="O19" s="107"/>
      <c r="P19" s="107"/>
      <c r="Q19" s="107"/>
    </row>
    <row r="20" spans="1:17" x14ac:dyDescent="0.25">
      <c r="A20" s="298" t="s">
        <v>111</v>
      </c>
      <c r="B20" s="298"/>
      <c r="C20" s="298"/>
      <c r="D20" s="21"/>
      <c r="E20" s="113"/>
      <c r="F20" s="113"/>
      <c r="G20" s="113"/>
      <c r="H20" s="113"/>
      <c r="I20" s="113"/>
      <c r="J20" s="113"/>
      <c r="K20" s="113"/>
      <c r="L20" s="113"/>
      <c r="M20" s="113"/>
      <c r="N20" s="113"/>
      <c r="O20" s="113"/>
      <c r="P20" s="113"/>
    </row>
    <row r="21" spans="1:17" x14ac:dyDescent="0.25">
      <c r="A21" s="113"/>
      <c r="B21" s="113"/>
      <c r="C21" s="19"/>
      <c r="D21" s="19"/>
      <c r="E21" s="22"/>
      <c r="F21" s="22"/>
      <c r="G21" s="22"/>
      <c r="H21" s="22"/>
      <c r="I21" s="22"/>
      <c r="J21" s="22"/>
      <c r="K21" s="22"/>
      <c r="L21" s="22"/>
      <c r="M21" s="22"/>
      <c r="N21" s="22"/>
      <c r="O21" s="22"/>
      <c r="P21" s="22"/>
    </row>
    <row r="22" spans="1:17" ht="27.75" customHeight="1" x14ac:dyDescent="0.25">
      <c r="A22" s="291" t="s">
        <v>26</v>
      </c>
      <c r="B22" s="291"/>
      <c r="C22" s="306"/>
      <c r="D22" s="443" t="s">
        <v>212</v>
      </c>
      <c r="E22" s="444"/>
      <c r="F22" s="444"/>
      <c r="G22" s="444"/>
      <c r="H22" s="444"/>
      <c r="I22" s="444"/>
      <c r="J22" s="444"/>
      <c r="K22" s="444"/>
      <c r="L22" s="139"/>
      <c r="M22" s="139"/>
      <c r="N22" s="139"/>
      <c r="O22" s="140" t="s">
        <v>28</v>
      </c>
      <c r="P22" s="295" t="s">
        <v>213</v>
      </c>
      <c r="Q22" s="297"/>
    </row>
    <row r="23" spans="1:17" x14ac:dyDescent="0.25">
      <c r="A23" s="113"/>
      <c r="B23" s="113"/>
      <c r="C23" s="25"/>
      <c r="D23" s="25"/>
      <c r="E23" s="22"/>
      <c r="F23" s="22"/>
      <c r="G23" s="22"/>
      <c r="H23" s="22"/>
      <c r="I23" s="22"/>
      <c r="J23" s="22"/>
      <c r="K23" s="22"/>
      <c r="L23" s="22"/>
      <c r="M23" s="22"/>
      <c r="N23" s="22"/>
      <c r="O23" s="22"/>
      <c r="P23" s="22"/>
    </row>
    <row r="24" spans="1:17" ht="27" customHeight="1" x14ac:dyDescent="0.25">
      <c r="A24" s="298" t="s">
        <v>29</v>
      </c>
      <c r="B24" s="298"/>
      <c r="C24" s="536"/>
      <c r="D24" s="443" t="s">
        <v>214</v>
      </c>
      <c r="E24" s="444"/>
      <c r="F24" s="444"/>
      <c r="G24" s="444"/>
      <c r="H24" s="444"/>
      <c r="I24" s="444"/>
      <c r="J24" s="444"/>
      <c r="K24" s="444"/>
      <c r="L24" s="444"/>
      <c r="M24" s="444"/>
      <c r="N24" s="444"/>
      <c r="O24" s="444"/>
      <c r="P24" s="444"/>
      <c r="Q24" s="537"/>
    </row>
    <row r="25" spans="1:17" x14ac:dyDescent="0.25">
      <c r="A25" s="113"/>
      <c r="B25" s="113"/>
      <c r="C25" s="25"/>
      <c r="D25" s="25"/>
      <c r="E25" s="22"/>
      <c r="F25" s="22"/>
      <c r="G25" s="22"/>
      <c r="H25" s="22"/>
      <c r="I25" s="22"/>
      <c r="J25" s="22"/>
      <c r="K25" s="22"/>
      <c r="L25" s="22"/>
      <c r="M25" s="22"/>
      <c r="N25" s="22"/>
      <c r="O25" s="22"/>
      <c r="P25" s="22"/>
    </row>
    <row r="26" spans="1:17" ht="24.75" customHeight="1" x14ac:dyDescent="0.25">
      <c r="A26" s="298" t="s">
        <v>31</v>
      </c>
      <c r="B26" s="298"/>
      <c r="C26" s="536"/>
      <c r="D26" s="443" t="s">
        <v>215</v>
      </c>
      <c r="E26" s="444"/>
      <c r="F26" s="444"/>
      <c r="G26" s="444"/>
      <c r="H26" s="444"/>
      <c r="I26" s="444"/>
      <c r="J26" s="444"/>
      <c r="K26" s="444"/>
      <c r="L26" s="444"/>
      <c r="M26" s="444"/>
      <c r="N26" s="444"/>
      <c r="O26" s="444"/>
      <c r="P26" s="444"/>
      <c r="Q26" s="537"/>
    </row>
    <row r="27" spans="1:17" x14ac:dyDescent="0.25">
      <c r="A27" s="113"/>
      <c r="B27" s="113"/>
      <c r="C27" s="25"/>
      <c r="D27" s="26"/>
      <c r="E27" s="22"/>
      <c r="F27" s="22"/>
      <c r="G27" s="22"/>
      <c r="H27" s="22"/>
      <c r="I27" s="22"/>
      <c r="J27" s="22"/>
      <c r="K27" s="22"/>
      <c r="L27" s="22"/>
      <c r="M27" s="22"/>
      <c r="N27" s="22"/>
      <c r="O27" s="22"/>
      <c r="P27" s="22"/>
    </row>
    <row r="28" spans="1:17" x14ac:dyDescent="0.25">
      <c r="A28" s="291" t="s">
        <v>33</v>
      </c>
      <c r="B28" s="291"/>
      <c r="C28" s="306"/>
      <c r="D28" s="443" t="s">
        <v>123</v>
      </c>
      <c r="E28" s="444"/>
      <c r="F28" s="444"/>
      <c r="G28" s="537"/>
      <c r="H28" s="113"/>
      <c r="I28" s="27" t="s">
        <v>35</v>
      </c>
      <c r="J28" s="27"/>
      <c r="K28" s="27"/>
      <c r="L28" s="27"/>
      <c r="M28" s="27"/>
      <c r="N28" s="27"/>
      <c r="O28" s="327" t="s">
        <v>194</v>
      </c>
      <c r="P28" s="328"/>
    </row>
    <row r="29" spans="1:17" x14ac:dyDescent="0.25">
      <c r="A29" s="113"/>
      <c r="B29" s="113"/>
      <c r="C29" s="103"/>
      <c r="D29" s="141"/>
      <c r="E29" s="113"/>
      <c r="F29" s="113"/>
      <c r="G29" s="113"/>
      <c r="H29" s="113"/>
      <c r="I29" s="113"/>
      <c r="J29" s="113"/>
      <c r="K29" s="113"/>
      <c r="L29" s="113"/>
      <c r="M29" s="113"/>
      <c r="N29" s="113"/>
      <c r="O29" s="113"/>
      <c r="P29" s="113"/>
    </row>
    <row r="30" spans="1:17" ht="26.25" customHeight="1" x14ac:dyDescent="0.25">
      <c r="A30" s="291" t="s">
        <v>37</v>
      </c>
      <c r="B30" s="291"/>
      <c r="C30" s="306"/>
      <c r="D30" s="293" t="s">
        <v>191</v>
      </c>
      <c r="E30" s="293"/>
      <c r="F30" s="293"/>
      <c r="G30" s="294"/>
      <c r="H30" s="113"/>
      <c r="I30" s="291" t="s">
        <v>39</v>
      </c>
      <c r="J30" s="291"/>
      <c r="K30" s="291"/>
      <c r="L30" s="291"/>
      <c r="M30" s="291"/>
      <c r="N30" s="295" t="s">
        <v>82</v>
      </c>
      <c r="O30" s="296"/>
      <c r="P30" s="297"/>
    </row>
    <row r="31" spans="1:17" x14ac:dyDescent="0.25">
      <c r="A31" s="105"/>
      <c r="B31" s="105"/>
      <c r="C31" s="105"/>
      <c r="D31" s="30"/>
      <c r="E31" s="105"/>
      <c r="F31" s="105"/>
      <c r="G31" s="105"/>
      <c r="H31" s="113"/>
      <c r="I31" s="105"/>
      <c r="J31" s="105"/>
      <c r="K31" s="105"/>
      <c r="L31" s="105"/>
      <c r="M31" s="105"/>
      <c r="N31" s="106"/>
      <c r="O31" s="106"/>
      <c r="P31" s="106"/>
    </row>
    <row r="32" spans="1:17" ht="15" x14ac:dyDescent="0.25">
      <c r="A32" s="113"/>
      <c r="B32" s="113"/>
      <c r="C32" s="31"/>
      <c r="D32" s="31"/>
      <c r="E32" s="113"/>
      <c r="F32" s="113"/>
      <c r="G32" s="113"/>
      <c r="H32" s="113"/>
      <c r="I32" s="113"/>
      <c r="J32" s="113"/>
      <c r="K32" s="113"/>
      <c r="L32" s="113"/>
      <c r="M32" s="113"/>
      <c r="N32" s="113"/>
      <c r="O32" s="113"/>
      <c r="P32" s="113"/>
    </row>
    <row r="33" spans="1:16" x14ac:dyDescent="0.25">
      <c r="A33" s="298" t="s">
        <v>41</v>
      </c>
      <c r="B33" s="298"/>
      <c r="C33" s="298"/>
      <c r="D33" s="335" t="s">
        <v>42</v>
      </c>
      <c r="E33" s="335"/>
      <c r="F33" s="335"/>
      <c r="G33" s="335"/>
      <c r="H33" s="102" t="s">
        <v>286</v>
      </c>
      <c r="I33" s="113"/>
      <c r="J33" s="113"/>
      <c r="K33" s="113"/>
      <c r="L33" s="113"/>
      <c r="M33" s="113"/>
      <c r="N33" s="113"/>
      <c r="O33" s="113"/>
      <c r="P33" s="113"/>
    </row>
    <row r="34" spans="1:16" x14ac:dyDescent="0.25">
      <c r="A34" s="33"/>
      <c r="B34" s="33"/>
      <c r="C34" s="33"/>
      <c r="D34" s="112"/>
      <c r="E34" s="112"/>
      <c r="F34" s="112"/>
      <c r="G34" s="112"/>
      <c r="H34" s="113"/>
      <c r="I34" s="113"/>
      <c r="J34" s="113"/>
      <c r="K34" s="113"/>
      <c r="L34" s="113"/>
      <c r="M34" s="113"/>
      <c r="N34" s="113"/>
      <c r="O34" s="113"/>
      <c r="P34" s="113"/>
    </row>
    <row r="35" spans="1:16" x14ac:dyDescent="0.25">
      <c r="A35" s="544" t="s">
        <v>43</v>
      </c>
      <c r="B35" s="545"/>
      <c r="C35" s="546"/>
      <c r="D35" s="549" t="s">
        <v>44</v>
      </c>
      <c r="E35" s="550"/>
      <c r="F35" s="551"/>
      <c r="G35" s="561" t="s">
        <v>45</v>
      </c>
      <c r="H35" s="554" t="s">
        <v>17</v>
      </c>
      <c r="I35" s="555"/>
      <c r="J35" s="556"/>
      <c r="K35" s="142"/>
      <c r="L35" s="554" t="s">
        <v>46</v>
      </c>
      <c r="M35" s="555"/>
      <c r="N35" s="556"/>
      <c r="O35" s="557" t="s">
        <v>47</v>
      </c>
      <c r="P35" s="559" t="s">
        <v>48</v>
      </c>
    </row>
    <row r="36" spans="1:16" ht="17.25" customHeight="1" x14ac:dyDescent="0.25">
      <c r="A36" s="547"/>
      <c r="B36" s="340"/>
      <c r="C36" s="548"/>
      <c r="D36" s="552"/>
      <c r="E36" s="349"/>
      <c r="F36" s="553"/>
      <c r="G36" s="566"/>
      <c r="H36" s="561" t="s">
        <v>19</v>
      </c>
      <c r="I36" s="559" t="s">
        <v>49</v>
      </c>
      <c r="J36" s="559" t="s">
        <v>50</v>
      </c>
      <c r="K36" s="143"/>
      <c r="L36" s="562" t="s">
        <v>19</v>
      </c>
      <c r="M36" s="559" t="s">
        <v>49</v>
      </c>
      <c r="N36" s="562" t="s">
        <v>50</v>
      </c>
      <c r="O36" s="558"/>
      <c r="P36" s="560"/>
    </row>
    <row r="37" spans="1:16" ht="17.25" customHeight="1" x14ac:dyDescent="0.25">
      <c r="A37" s="342"/>
      <c r="B37" s="343"/>
      <c r="C37" s="344"/>
      <c r="D37" s="351"/>
      <c r="E37" s="352"/>
      <c r="F37" s="353"/>
      <c r="G37" s="326"/>
      <c r="H37" s="326"/>
      <c r="I37" s="324"/>
      <c r="J37" s="324"/>
      <c r="K37" s="110"/>
      <c r="L37" s="330"/>
      <c r="M37" s="324"/>
      <c r="N37" s="330"/>
      <c r="O37" s="369"/>
      <c r="P37" s="324"/>
    </row>
    <row r="38" spans="1:16" ht="29.25" customHeight="1" x14ac:dyDescent="0.25">
      <c r="A38" s="538" t="s">
        <v>216</v>
      </c>
      <c r="B38" s="539"/>
      <c r="C38" s="540"/>
      <c r="D38" s="451" t="s">
        <v>217</v>
      </c>
      <c r="E38" s="452"/>
      <c r="F38" s="453"/>
      <c r="G38" s="145">
        <v>40000</v>
      </c>
      <c r="H38" s="145">
        <v>10000</v>
      </c>
      <c r="I38" s="145">
        <v>13766</v>
      </c>
      <c r="J38" s="146">
        <f>H38*1/I38</f>
        <v>0.72642742989975306</v>
      </c>
      <c r="K38" s="144"/>
      <c r="L38" s="145">
        <v>40000</v>
      </c>
      <c r="M38" s="145">
        <f>13528+23659+12373+13766</f>
        <v>63326</v>
      </c>
      <c r="N38" s="146">
        <f>+(M38*1)/L38</f>
        <v>1.5831500000000001</v>
      </c>
      <c r="O38" s="146">
        <f>+(M38*1)/G38</f>
        <v>1.5831500000000001</v>
      </c>
      <c r="P38" s="253"/>
    </row>
    <row r="39" spans="1:16" ht="29.25" customHeight="1" x14ac:dyDescent="0.2">
      <c r="A39" s="538" t="s">
        <v>218</v>
      </c>
      <c r="B39" s="539"/>
      <c r="C39" s="540"/>
      <c r="D39" s="451" t="s">
        <v>217</v>
      </c>
      <c r="E39" s="452"/>
      <c r="F39" s="453"/>
      <c r="G39" s="144"/>
      <c r="H39" s="144"/>
      <c r="I39" s="144"/>
      <c r="J39" s="146"/>
      <c r="K39" s="147"/>
      <c r="L39" s="144"/>
      <c r="M39" s="144"/>
      <c r="N39" s="146"/>
      <c r="O39" s="146"/>
      <c r="P39" s="254"/>
    </row>
    <row r="40" spans="1:16" s="45" customFormat="1" x14ac:dyDescent="0.2">
      <c r="A40" s="541"/>
      <c r="B40" s="542"/>
      <c r="C40" s="543"/>
      <c r="D40" s="41"/>
      <c r="E40" s="41"/>
      <c r="F40" s="42"/>
      <c r="G40" s="147"/>
      <c r="H40" s="147"/>
      <c r="I40" s="147"/>
      <c r="J40" s="147"/>
      <c r="K40" s="147"/>
      <c r="L40" s="147"/>
      <c r="M40" s="147"/>
      <c r="N40" s="147"/>
      <c r="O40" s="147"/>
      <c r="P40" s="147"/>
    </row>
    <row r="41" spans="1:16" x14ac:dyDescent="0.25">
      <c r="C41" s="46"/>
      <c r="D41" s="46"/>
      <c r="E41" s="47"/>
      <c r="F41" s="47"/>
      <c r="G41" s="47"/>
    </row>
    <row r="42" spans="1:16" ht="12.75" customHeight="1" x14ac:dyDescent="0.25">
      <c r="B42" s="563" t="s">
        <v>54</v>
      </c>
      <c r="C42" s="564"/>
      <c r="D42" s="564"/>
      <c r="E42" s="564"/>
      <c r="F42" s="564"/>
      <c r="G42" s="564"/>
      <c r="H42" s="564"/>
      <c r="I42" s="564"/>
      <c r="J42" s="564"/>
      <c r="K42" s="564"/>
      <c r="L42" s="564"/>
      <c r="M42" s="564"/>
      <c r="N42" s="564"/>
      <c r="O42" s="565"/>
      <c r="P42" s="186"/>
    </row>
    <row r="43" spans="1:16" ht="15" customHeight="1" x14ac:dyDescent="0.25">
      <c r="B43" s="527" t="s">
        <v>55</v>
      </c>
      <c r="C43" s="528"/>
      <c r="D43" s="529"/>
      <c r="E43" s="523" t="s">
        <v>56</v>
      </c>
      <c r="F43" s="524"/>
      <c r="G43" s="187">
        <v>2009</v>
      </c>
      <c r="H43" s="188">
        <v>2010</v>
      </c>
      <c r="I43" s="188">
        <v>2011</v>
      </c>
      <c r="J43" s="188">
        <v>2012</v>
      </c>
      <c r="K43" s="188"/>
      <c r="L43" s="188">
        <v>2013</v>
      </c>
      <c r="M43" s="188">
        <v>2014</v>
      </c>
      <c r="N43" s="187" t="s">
        <v>57</v>
      </c>
      <c r="O43" s="188" t="s">
        <v>48</v>
      </c>
    </row>
    <row r="44" spans="1:16" ht="27.75" customHeight="1" x14ac:dyDescent="0.25">
      <c r="B44" s="530" t="s">
        <v>218</v>
      </c>
      <c r="C44" s="531"/>
      <c r="D44" s="532"/>
      <c r="E44" s="525" t="s">
        <v>217</v>
      </c>
      <c r="F44" s="526"/>
      <c r="G44" s="51"/>
      <c r="H44" s="163">
        <v>34784</v>
      </c>
      <c r="I44" s="163">
        <v>41516</v>
      </c>
      <c r="J44" s="163">
        <v>37861</v>
      </c>
      <c r="K44" s="164"/>
      <c r="L44" s="163">
        <v>44482</v>
      </c>
      <c r="M44" s="163">
        <v>45838</v>
      </c>
      <c r="N44" s="164">
        <v>63326</v>
      </c>
      <c r="O44" s="243"/>
    </row>
    <row r="45" spans="1:16" x14ac:dyDescent="0.25">
      <c r="B45" s="533"/>
      <c r="C45" s="534"/>
      <c r="D45" s="535"/>
      <c r="E45" s="183"/>
      <c r="F45" s="185"/>
      <c r="G45" s="64"/>
      <c r="H45" s="64"/>
      <c r="I45" s="64"/>
      <c r="J45" s="64"/>
      <c r="K45" s="64"/>
      <c r="L45" s="64"/>
      <c r="M45" s="64"/>
      <c r="N45" s="65"/>
      <c r="O45" s="65"/>
    </row>
    <row r="46" spans="1:16" x14ac:dyDescent="0.25">
      <c r="C46" s="105"/>
      <c r="D46" s="106"/>
      <c r="E46" s="106"/>
      <c r="F46" s="106"/>
      <c r="G46" s="55"/>
      <c r="H46" s="113"/>
      <c r="I46" s="113"/>
      <c r="J46" s="113"/>
      <c r="K46" s="113"/>
      <c r="L46" s="113"/>
      <c r="M46" s="113"/>
      <c r="N46" s="113"/>
      <c r="O46" s="113"/>
    </row>
    <row r="47" spans="1:16" ht="12.75" customHeight="1" x14ac:dyDescent="0.25">
      <c r="B47" s="441" t="s">
        <v>58</v>
      </c>
      <c r="C47" s="441"/>
      <c r="D47" s="441"/>
      <c r="E47" s="441"/>
      <c r="F47" s="441"/>
      <c r="G47" s="441"/>
      <c r="H47" s="441"/>
      <c r="I47" s="441"/>
      <c r="J47" s="441"/>
      <c r="K47" s="441"/>
      <c r="L47" s="441"/>
      <c r="M47" s="441"/>
      <c r="N47" s="441"/>
      <c r="O47" s="441"/>
    </row>
    <row r="48" spans="1:16" ht="63.75" customHeight="1" x14ac:dyDescent="0.25">
      <c r="B48" s="377" t="s">
        <v>305</v>
      </c>
      <c r="C48" s="377"/>
      <c r="D48" s="377"/>
      <c r="E48" s="377"/>
      <c r="F48" s="377"/>
      <c r="G48" s="377"/>
      <c r="H48" s="377"/>
      <c r="I48" s="377"/>
      <c r="J48" s="377"/>
      <c r="K48" s="377"/>
      <c r="L48" s="377"/>
      <c r="M48" s="377"/>
      <c r="N48" s="377"/>
      <c r="O48" s="377"/>
    </row>
    <row r="49" spans="1:16" ht="15" customHeight="1" x14ac:dyDescent="0.25">
      <c r="B49" s="190" t="s">
        <v>59</v>
      </c>
      <c r="C49" s="189"/>
      <c r="D49" s="189"/>
      <c r="E49" s="189"/>
      <c r="F49" s="189"/>
      <c r="G49" s="189"/>
      <c r="H49" s="189"/>
      <c r="I49" s="189"/>
      <c r="J49" s="189"/>
      <c r="K49" s="189"/>
      <c r="L49" s="189"/>
      <c r="M49" s="189"/>
      <c r="N49" s="189"/>
      <c r="O49" s="189"/>
    </row>
    <row r="50" spans="1:16" ht="15" customHeight="1" x14ac:dyDescent="0.25">
      <c r="B50" s="4" t="s">
        <v>60</v>
      </c>
    </row>
    <row r="51" spans="1:16" ht="15" customHeight="1" x14ac:dyDescent="0.25">
      <c r="B51" s="4" t="s">
        <v>61</v>
      </c>
    </row>
    <row r="52" spans="1:16" ht="15" customHeight="1" x14ac:dyDescent="0.25">
      <c r="B52" s="4" t="s">
        <v>62</v>
      </c>
    </row>
    <row r="54" spans="1:16" x14ac:dyDescent="0.25">
      <c r="A54" s="373" t="s">
        <v>63</v>
      </c>
      <c r="B54" s="373"/>
      <c r="C54" s="373"/>
      <c r="D54" s="373"/>
      <c r="E54" s="373"/>
      <c r="F54" s="373"/>
      <c r="G54" s="373"/>
      <c r="H54" s="373"/>
      <c r="I54" s="373"/>
      <c r="J54" s="373"/>
      <c r="K54" s="373"/>
      <c r="L54" s="373"/>
      <c r="M54" s="373"/>
      <c r="N54" s="373"/>
      <c r="O54" s="373"/>
      <c r="P54" s="373"/>
    </row>
    <row r="56" spans="1:16" ht="15" x14ac:dyDescent="0.25">
      <c r="A56" s="58" t="s">
        <v>65</v>
      </c>
      <c r="F56" s="374" t="s">
        <v>269</v>
      </c>
      <c r="G56" s="375"/>
      <c r="H56" s="375"/>
      <c r="I56" s="375"/>
      <c r="J56" s="375"/>
      <c r="K56" s="375"/>
      <c r="L56" s="375"/>
    </row>
    <row r="57" spans="1:16" x14ac:dyDescent="0.25">
      <c r="A57" s="63" t="s">
        <v>66</v>
      </c>
    </row>
    <row r="58" spans="1:16" x14ac:dyDescent="0.25">
      <c r="A58" s="62"/>
    </row>
    <row r="59" spans="1:16" x14ac:dyDescent="0.25">
      <c r="A59" s="62"/>
    </row>
    <row r="60" spans="1:16" x14ac:dyDescent="0.25">
      <c r="A60" s="62"/>
    </row>
    <row r="61" spans="1:16" x14ac:dyDescent="0.25">
      <c r="A61" s="56"/>
    </row>
    <row r="62" spans="1:16" x14ac:dyDescent="0.25">
      <c r="A62" s="56"/>
    </row>
    <row r="63" spans="1:16" x14ac:dyDescent="0.25">
      <c r="A63" s="57"/>
    </row>
    <row r="64" spans="1:16" ht="15.75" x14ac:dyDescent="0.25">
      <c r="A64" s="370" t="s">
        <v>67</v>
      </c>
      <c r="B64" s="370"/>
      <c r="C64" s="370"/>
    </row>
    <row r="65" spans="1:19" ht="44.25" customHeight="1" x14ac:dyDescent="0.25">
      <c r="A65" s="520" t="s">
        <v>319</v>
      </c>
      <c r="B65" s="521"/>
      <c r="C65" s="521"/>
      <c r="D65" s="521"/>
      <c r="E65" s="521"/>
      <c r="F65" s="521"/>
      <c r="G65" s="521"/>
      <c r="H65" s="521"/>
      <c r="I65" s="521"/>
      <c r="J65" s="521"/>
      <c r="K65" s="521"/>
      <c r="L65" s="521"/>
      <c r="M65" s="521"/>
      <c r="N65" s="521"/>
      <c r="O65" s="521"/>
      <c r="P65" s="522"/>
    </row>
    <row r="67" spans="1:19" ht="15.75" x14ac:dyDescent="0.25">
      <c r="A67" s="370" t="s">
        <v>68</v>
      </c>
      <c r="B67" s="370"/>
      <c r="C67" s="370"/>
    </row>
    <row r="68" spans="1:19" ht="12.75" customHeight="1" x14ac:dyDescent="0.25">
      <c r="A68" s="512" t="s">
        <v>304</v>
      </c>
      <c r="B68" s="513"/>
      <c r="C68" s="513"/>
      <c r="D68" s="513"/>
      <c r="E68" s="513"/>
      <c r="F68" s="513"/>
      <c r="G68" s="513"/>
      <c r="H68" s="513"/>
      <c r="I68" s="513"/>
      <c r="J68" s="513"/>
      <c r="K68" s="513"/>
      <c r="L68" s="513"/>
      <c r="M68" s="513"/>
      <c r="N68" s="513"/>
      <c r="O68" s="513"/>
      <c r="P68" s="514"/>
    </row>
    <row r="69" spans="1:19" ht="18.75" customHeight="1" x14ac:dyDescent="0.25">
      <c r="A69" s="515"/>
      <c r="B69" s="516"/>
      <c r="C69" s="516"/>
      <c r="D69" s="516"/>
      <c r="E69" s="516"/>
      <c r="F69" s="516"/>
      <c r="G69" s="516"/>
      <c r="H69" s="516"/>
      <c r="I69" s="516"/>
      <c r="J69" s="516"/>
      <c r="K69" s="516"/>
      <c r="L69" s="516"/>
      <c r="M69" s="516"/>
      <c r="N69" s="516"/>
      <c r="O69" s="516"/>
      <c r="P69" s="517"/>
    </row>
    <row r="70" spans="1:19" x14ac:dyDescent="0.25">
      <c r="A70" s="148"/>
      <c r="B70" s="149"/>
      <c r="C70" s="149"/>
      <c r="D70" s="149"/>
      <c r="E70" s="149"/>
      <c r="F70" s="149"/>
      <c r="G70" s="149"/>
      <c r="H70" s="149"/>
      <c r="I70" s="149"/>
      <c r="J70" s="149"/>
      <c r="K70" s="149"/>
      <c r="L70" s="149"/>
      <c r="M70" s="149"/>
      <c r="N70" s="149"/>
      <c r="O70" s="149"/>
      <c r="P70" s="150"/>
    </row>
    <row r="71" spans="1:19" s="113" customFormat="1" x14ac:dyDescent="0.25">
      <c r="A71" s="502"/>
      <c r="B71" s="502"/>
      <c r="C71" s="502"/>
      <c r="D71" s="502"/>
      <c r="E71" s="502"/>
    </row>
    <row r="72" spans="1:19" s="113" customFormat="1" ht="18" customHeight="1" x14ac:dyDescent="0.25">
      <c r="A72" s="390" t="s">
        <v>69</v>
      </c>
      <c r="B72" s="391"/>
      <c r="C72" s="391"/>
      <c r="D72" s="391"/>
      <c r="E72" s="392"/>
      <c r="F72" s="390" t="s">
        <v>70</v>
      </c>
      <c r="G72" s="391"/>
      <c r="H72" s="392"/>
      <c r="I72" s="393" t="s">
        <v>287</v>
      </c>
      <c r="J72" s="394"/>
      <c r="K72" s="394"/>
      <c r="L72" s="395"/>
      <c r="M72" s="487" t="s">
        <v>258</v>
      </c>
      <c r="N72" s="487" t="s">
        <v>259</v>
      </c>
      <c r="O72" s="487" t="s">
        <v>260</v>
      </c>
      <c r="P72" s="488" t="s">
        <v>196</v>
      </c>
      <c r="Q72" s="4"/>
      <c r="R72" s="434" t="s">
        <v>265</v>
      </c>
      <c r="S72" s="434"/>
    </row>
    <row r="73" spans="1:19" s="113" customFormat="1" ht="18" customHeight="1" x14ac:dyDescent="0.25">
      <c r="A73" s="380"/>
      <c r="B73" s="382"/>
      <c r="C73" s="382"/>
      <c r="D73" s="382"/>
      <c r="E73" s="381"/>
      <c r="F73" s="380"/>
      <c r="G73" s="382"/>
      <c r="H73" s="381"/>
      <c r="I73" s="380" t="s">
        <v>71</v>
      </c>
      <c r="J73" s="381"/>
      <c r="K73" s="499" t="s">
        <v>72</v>
      </c>
      <c r="L73" s="500"/>
      <c r="M73" s="397"/>
      <c r="N73" s="397"/>
      <c r="O73" s="404"/>
      <c r="P73" s="379"/>
      <c r="Q73" s="4"/>
      <c r="R73" s="232" t="s">
        <v>19</v>
      </c>
      <c r="S73" s="232" t="s">
        <v>264</v>
      </c>
    </row>
    <row r="74" spans="1:19" s="113" customFormat="1" ht="23.25" customHeight="1" x14ac:dyDescent="0.25">
      <c r="A74" s="504" t="s">
        <v>137</v>
      </c>
      <c r="B74" s="504"/>
      <c r="C74" s="504"/>
      <c r="D74" s="504"/>
      <c r="E74" s="504"/>
      <c r="F74" s="505"/>
      <c r="G74" s="505"/>
      <c r="H74" s="505"/>
      <c r="I74" s="506"/>
      <c r="J74" s="506"/>
      <c r="K74" s="518"/>
      <c r="L74" s="519"/>
      <c r="M74" s="192"/>
      <c r="N74" s="193"/>
      <c r="O74" s="193"/>
      <c r="P74" s="193"/>
      <c r="Q74" s="212"/>
      <c r="R74" s="212"/>
      <c r="S74" s="212"/>
    </row>
    <row r="75" spans="1:19" s="113" customFormat="1" ht="27" customHeight="1" x14ac:dyDescent="0.25">
      <c r="A75" s="463" t="s">
        <v>138</v>
      </c>
      <c r="B75" s="463"/>
      <c r="C75" s="463"/>
      <c r="D75" s="463"/>
      <c r="E75" s="463"/>
      <c r="F75" s="464" t="s">
        <v>74</v>
      </c>
      <c r="G75" s="464"/>
      <c r="H75" s="464"/>
      <c r="I75" s="465">
        <v>500</v>
      </c>
      <c r="J75" s="466"/>
      <c r="K75" s="489">
        <v>561</v>
      </c>
      <c r="L75" s="490"/>
      <c r="M75" s="224">
        <f>4241+561</f>
        <v>4802</v>
      </c>
      <c r="N75" s="266">
        <v>1973</v>
      </c>
      <c r="O75" s="194">
        <v>0</v>
      </c>
      <c r="P75" s="195">
        <f>+(M75*1)/N75</f>
        <v>2.4338570704510896</v>
      </c>
      <c r="Q75" s="212"/>
      <c r="R75" s="228">
        <v>500</v>
      </c>
      <c r="S75" s="230">
        <v>473</v>
      </c>
    </row>
    <row r="76" spans="1:19" s="113" customFormat="1" ht="23.25" customHeight="1" x14ac:dyDescent="0.25">
      <c r="A76" s="463" t="s">
        <v>139</v>
      </c>
      <c r="B76" s="463"/>
      <c r="C76" s="463"/>
      <c r="D76" s="463"/>
      <c r="E76" s="463"/>
      <c r="F76" s="464" t="s">
        <v>74</v>
      </c>
      <c r="G76" s="464"/>
      <c r="H76" s="464"/>
      <c r="I76" s="465">
        <v>1000</v>
      </c>
      <c r="J76" s="466"/>
      <c r="K76" s="489">
        <v>1200</v>
      </c>
      <c r="L76" s="490"/>
      <c r="M76" s="224">
        <f>3984+1200</f>
        <v>5184</v>
      </c>
      <c r="N76" s="266">
        <v>3553</v>
      </c>
      <c r="O76" s="194">
        <v>0</v>
      </c>
      <c r="P76" s="195">
        <f t="shared" ref="P76:P78" si="0">+(M76*1)/N76</f>
        <v>1.4590486912468337</v>
      </c>
      <c r="Q76" s="212"/>
      <c r="R76" s="228">
        <v>1000</v>
      </c>
      <c r="S76" s="230">
        <v>953</v>
      </c>
    </row>
    <row r="77" spans="1:19" s="113" customFormat="1" ht="23.25" customHeight="1" x14ac:dyDescent="0.25">
      <c r="A77" s="463" t="s">
        <v>140</v>
      </c>
      <c r="B77" s="463"/>
      <c r="C77" s="463"/>
      <c r="D77" s="463"/>
      <c r="E77" s="463"/>
      <c r="F77" s="464" t="s">
        <v>110</v>
      </c>
      <c r="G77" s="464"/>
      <c r="H77" s="464"/>
      <c r="I77" s="465">
        <v>1</v>
      </c>
      <c r="J77" s="466"/>
      <c r="K77" s="489">
        <v>18</v>
      </c>
      <c r="L77" s="490"/>
      <c r="M77" s="224">
        <v>15</v>
      </c>
      <c r="N77" s="266">
        <v>32</v>
      </c>
      <c r="O77" s="194">
        <v>0</v>
      </c>
      <c r="P77" s="195">
        <f t="shared" si="0"/>
        <v>0.46875</v>
      </c>
      <c r="Q77" s="220"/>
      <c r="R77" s="228">
        <v>1</v>
      </c>
      <c r="S77" s="231">
        <v>12</v>
      </c>
    </row>
    <row r="78" spans="1:19" s="113" customFormat="1" ht="23.25" customHeight="1" x14ac:dyDescent="0.25">
      <c r="A78" s="463" t="s">
        <v>141</v>
      </c>
      <c r="B78" s="463"/>
      <c r="C78" s="463"/>
      <c r="D78" s="463"/>
      <c r="E78" s="463"/>
      <c r="F78" s="464" t="s">
        <v>110</v>
      </c>
      <c r="G78" s="464"/>
      <c r="H78" s="464"/>
      <c r="I78" s="465">
        <v>1</v>
      </c>
      <c r="J78" s="466"/>
      <c r="K78" s="489">
        <v>1</v>
      </c>
      <c r="L78" s="490"/>
      <c r="M78" s="224">
        <v>1</v>
      </c>
      <c r="N78" s="266">
        <v>1</v>
      </c>
      <c r="O78" s="194">
        <f t="shared" ref="O78:O99" si="1">1-P78</f>
        <v>0</v>
      </c>
      <c r="P78" s="195">
        <f t="shared" si="0"/>
        <v>1</v>
      </c>
      <c r="Q78" s="220"/>
      <c r="R78" s="228">
        <v>0</v>
      </c>
      <c r="S78" s="231">
        <v>0</v>
      </c>
    </row>
    <row r="79" spans="1:19" s="113" customFormat="1" ht="39" customHeight="1" x14ac:dyDescent="0.25">
      <c r="A79" s="503" t="s">
        <v>142</v>
      </c>
      <c r="B79" s="503"/>
      <c r="C79" s="503"/>
      <c r="D79" s="503"/>
      <c r="E79" s="503"/>
      <c r="F79" s="464"/>
      <c r="G79" s="464"/>
      <c r="H79" s="464"/>
      <c r="I79" s="507"/>
      <c r="J79" s="508"/>
      <c r="K79" s="489"/>
      <c r="L79" s="490"/>
      <c r="M79" s="224"/>
      <c r="N79" s="266"/>
      <c r="O79" s="194"/>
      <c r="P79" s="195"/>
      <c r="Q79" s="220"/>
      <c r="R79" s="228"/>
      <c r="S79" s="231"/>
    </row>
    <row r="80" spans="1:19" s="113" customFormat="1" ht="39" customHeight="1" x14ac:dyDescent="0.25">
      <c r="A80" s="463" t="s">
        <v>143</v>
      </c>
      <c r="B80" s="463"/>
      <c r="C80" s="463"/>
      <c r="D80" s="463"/>
      <c r="E80" s="463"/>
      <c r="F80" s="464" t="s">
        <v>136</v>
      </c>
      <c r="G80" s="464"/>
      <c r="H80" s="464"/>
      <c r="I80" s="465">
        <v>2</v>
      </c>
      <c r="J80" s="466"/>
      <c r="K80" s="489">
        <v>2</v>
      </c>
      <c r="L80" s="490"/>
      <c r="M80" s="224">
        <v>6</v>
      </c>
      <c r="N80" s="266">
        <v>6</v>
      </c>
      <c r="O80" s="194">
        <f t="shared" si="1"/>
        <v>0</v>
      </c>
      <c r="P80" s="195">
        <f t="shared" ref="P80:P87" si="2">+(M80*1)/N80</f>
        <v>1</v>
      </c>
      <c r="Q80" s="220"/>
      <c r="R80" s="228">
        <v>0</v>
      </c>
      <c r="S80" s="231">
        <v>0</v>
      </c>
    </row>
    <row r="81" spans="1:19" s="113" customFormat="1" ht="39" customHeight="1" x14ac:dyDescent="0.25">
      <c r="A81" s="463" t="s">
        <v>144</v>
      </c>
      <c r="B81" s="463"/>
      <c r="C81" s="463"/>
      <c r="D81" s="463"/>
      <c r="E81" s="463"/>
      <c r="F81" s="464" t="s">
        <v>136</v>
      </c>
      <c r="G81" s="464"/>
      <c r="H81" s="464"/>
      <c r="I81" s="465">
        <v>0</v>
      </c>
      <c r="J81" s="466"/>
      <c r="K81" s="489">
        <v>0</v>
      </c>
      <c r="L81" s="490"/>
      <c r="M81" s="224">
        <v>1</v>
      </c>
      <c r="N81" s="266">
        <v>1</v>
      </c>
      <c r="O81" s="194">
        <f t="shared" si="1"/>
        <v>0</v>
      </c>
      <c r="P81" s="195">
        <f t="shared" si="2"/>
        <v>1</v>
      </c>
      <c r="Q81" s="220"/>
      <c r="R81" s="228">
        <v>0</v>
      </c>
      <c r="S81" s="231">
        <v>0</v>
      </c>
    </row>
    <row r="82" spans="1:19" s="113" customFormat="1" ht="39" customHeight="1" x14ac:dyDescent="0.25">
      <c r="A82" s="463" t="s">
        <v>145</v>
      </c>
      <c r="B82" s="463"/>
      <c r="C82" s="463"/>
      <c r="D82" s="463"/>
      <c r="E82" s="463"/>
      <c r="F82" s="464" t="s">
        <v>136</v>
      </c>
      <c r="G82" s="464"/>
      <c r="H82" s="464"/>
      <c r="I82" s="465">
        <v>0</v>
      </c>
      <c r="J82" s="466"/>
      <c r="K82" s="489">
        <v>0</v>
      </c>
      <c r="L82" s="490"/>
      <c r="M82" s="224">
        <v>1</v>
      </c>
      <c r="N82" s="266">
        <v>1</v>
      </c>
      <c r="O82" s="194">
        <f t="shared" si="1"/>
        <v>0</v>
      </c>
      <c r="P82" s="195">
        <f t="shared" si="2"/>
        <v>1</v>
      </c>
      <c r="Q82" s="220"/>
      <c r="R82" s="228">
        <v>0</v>
      </c>
      <c r="S82" s="231">
        <v>0</v>
      </c>
    </row>
    <row r="83" spans="1:19" s="113" customFormat="1" ht="39" customHeight="1" x14ac:dyDescent="0.25">
      <c r="A83" s="463" t="s">
        <v>146</v>
      </c>
      <c r="B83" s="463"/>
      <c r="C83" s="463"/>
      <c r="D83" s="463"/>
      <c r="E83" s="463"/>
      <c r="F83" s="464" t="s">
        <v>136</v>
      </c>
      <c r="G83" s="464"/>
      <c r="H83" s="464"/>
      <c r="I83" s="465">
        <v>0</v>
      </c>
      <c r="J83" s="466"/>
      <c r="K83" s="489">
        <v>0</v>
      </c>
      <c r="L83" s="490"/>
      <c r="M83" s="224">
        <v>1</v>
      </c>
      <c r="N83" s="266">
        <v>1</v>
      </c>
      <c r="O83" s="194">
        <f t="shared" si="1"/>
        <v>0</v>
      </c>
      <c r="P83" s="195">
        <f t="shared" si="2"/>
        <v>1</v>
      </c>
      <c r="Q83" s="220"/>
      <c r="R83" s="228">
        <v>0</v>
      </c>
      <c r="S83" s="231">
        <v>0</v>
      </c>
    </row>
    <row r="84" spans="1:19" s="113" customFormat="1" ht="39" customHeight="1" x14ac:dyDescent="0.25">
      <c r="A84" s="463" t="s">
        <v>147</v>
      </c>
      <c r="B84" s="463"/>
      <c r="C84" s="463"/>
      <c r="D84" s="463"/>
      <c r="E84" s="463"/>
      <c r="F84" s="464" t="s">
        <v>136</v>
      </c>
      <c r="G84" s="464"/>
      <c r="H84" s="464"/>
      <c r="I84" s="465">
        <v>0</v>
      </c>
      <c r="J84" s="466"/>
      <c r="K84" s="489">
        <v>0</v>
      </c>
      <c r="L84" s="490"/>
      <c r="M84" s="224">
        <v>3</v>
      </c>
      <c r="N84" s="266">
        <v>3</v>
      </c>
      <c r="O84" s="194">
        <f t="shared" si="1"/>
        <v>0</v>
      </c>
      <c r="P84" s="195">
        <f t="shared" si="2"/>
        <v>1</v>
      </c>
      <c r="Q84" s="220"/>
      <c r="R84" s="228">
        <v>0</v>
      </c>
      <c r="S84" s="231">
        <v>0</v>
      </c>
    </row>
    <row r="85" spans="1:19" s="113" customFormat="1" ht="39" customHeight="1" x14ac:dyDescent="0.25">
      <c r="A85" s="463" t="s">
        <v>148</v>
      </c>
      <c r="B85" s="463"/>
      <c r="C85" s="463"/>
      <c r="D85" s="463"/>
      <c r="E85" s="463"/>
      <c r="F85" s="464" t="s">
        <v>136</v>
      </c>
      <c r="G85" s="464"/>
      <c r="H85" s="464"/>
      <c r="I85" s="465">
        <v>0</v>
      </c>
      <c r="J85" s="466"/>
      <c r="K85" s="489">
        <v>1</v>
      </c>
      <c r="L85" s="490"/>
      <c r="M85" s="224">
        <v>1</v>
      </c>
      <c r="N85" s="266">
        <v>1</v>
      </c>
      <c r="O85" s="194">
        <f t="shared" si="1"/>
        <v>0</v>
      </c>
      <c r="P85" s="195">
        <f t="shared" si="2"/>
        <v>1</v>
      </c>
      <c r="Q85" s="220"/>
      <c r="R85" s="228">
        <v>0</v>
      </c>
      <c r="S85" s="231">
        <v>0</v>
      </c>
    </row>
    <row r="86" spans="1:19" s="113" customFormat="1" ht="39" customHeight="1" x14ac:dyDescent="0.25">
      <c r="A86" s="463" t="s">
        <v>149</v>
      </c>
      <c r="B86" s="463"/>
      <c r="C86" s="463"/>
      <c r="D86" s="463"/>
      <c r="E86" s="463"/>
      <c r="F86" s="464" t="s">
        <v>136</v>
      </c>
      <c r="G86" s="464"/>
      <c r="H86" s="464"/>
      <c r="I86" s="465">
        <v>0</v>
      </c>
      <c r="J86" s="466"/>
      <c r="K86" s="489">
        <v>0</v>
      </c>
      <c r="L86" s="490"/>
      <c r="M86" s="224">
        <v>1</v>
      </c>
      <c r="N86" s="266">
        <v>1</v>
      </c>
      <c r="O86" s="194">
        <f t="shared" si="1"/>
        <v>0</v>
      </c>
      <c r="P86" s="195">
        <f t="shared" si="2"/>
        <v>1</v>
      </c>
      <c r="Q86" s="220"/>
      <c r="R86" s="228">
        <v>0</v>
      </c>
      <c r="S86" s="231">
        <v>0</v>
      </c>
    </row>
    <row r="87" spans="1:19" s="113" customFormat="1" ht="39" customHeight="1" x14ac:dyDescent="0.25">
      <c r="A87" s="463" t="s">
        <v>150</v>
      </c>
      <c r="B87" s="463"/>
      <c r="C87" s="463"/>
      <c r="D87" s="463"/>
      <c r="E87" s="463"/>
      <c r="F87" s="464" t="s">
        <v>136</v>
      </c>
      <c r="G87" s="464"/>
      <c r="H87" s="464"/>
      <c r="I87" s="465">
        <v>0</v>
      </c>
      <c r="J87" s="466"/>
      <c r="K87" s="489">
        <v>0</v>
      </c>
      <c r="L87" s="490"/>
      <c r="M87" s="224">
        <v>1</v>
      </c>
      <c r="N87" s="266">
        <v>1</v>
      </c>
      <c r="O87" s="194">
        <f t="shared" si="1"/>
        <v>0</v>
      </c>
      <c r="P87" s="195">
        <f t="shared" si="2"/>
        <v>1</v>
      </c>
      <c r="Q87" s="220"/>
      <c r="R87" s="228">
        <v>0</v>
      </c>
      <c r="S87" s="231">
        <v>0</v>
      </c>
    </row>
    <row r="88" spans="1:19" s="113" customFormat="1" ht="39" customHeight="1" x14ac:dyDescent="0.25">
      <c r="A88" s="463" t="s">
        <v>151</v>
      </c>
      <c r="B88" s="463"/>
      <c r="C88" s="463"/>
      <c r="D88" s="463"/>
      <c r="E88" s="463"/>
      <c r="F88" s="464" t="s">
        <v>136</v>
      </c>
      <c r="G88" s="464"/>
      <c r="H88" s="464"/>
      <c r="I88" s="465">
        <v>0</v>
      </c>
      <c r="J88" s="466"/>
      <c r="K88" s="489">
        <v>0</v>
      </c>
      <c r="L88" s="490"/>
      <c r="M88" s="224">
        <v>1</v>
      </c>
      <c r="N88" s="266">
        <v>0</v>
      </c>
      <c r="O88" s="194">
        <v>1</v>
      </c>
      <c r="P88" s="195">
        <v>0</v>
      </c>
      <c r="Q88" s="220"/>
      <c r="R88" s="228">
        <v>0</v>
      </c>
      <c r="S88" s="231">
        <v>0</v>
      </c>
    </row>
    <row r="89" spans="1:19" s="113" customFormat="1" ht="39" customHeight="1" x14ac:dyDescent="0.25">
      <c r="A89" s="503" t="s">
        <v>152</v>
      </c>
      <c r="B89" s="503"/>
      <c r="C89" s="503"/>
      <c r="D89" s="503"/>
      <c r="E89" s="503"/>
      <c r="F89" s="464"/>
      <c r="G89" s="464"/>
      <c r="H89" s="464"/>
      <c r="I89" s="507"/>
      <c r="J89" s="508"/>
      <c r="K89" s="270"/>
      <c r="L89" s="270"/>
      <c r="M89" s="224"/>
      <c r="N89" s="266"/>
      <c r="O89" s="194"/>
      <c r="P89" s="195"/>
      <c r="Q89" s="220"/>
      <c r="R89" s="228"/>
      <c r="S89" s="231"/>
    </row>
    <row r="90" spans="1:19" s="113" customFormat="1" ht="39" customHeight="1" x14ac:dyDescent="0.25">
      <c r="A90" s="463" t="s">
        <v>153</v>
      </c>
      <c r="B90" s="463"/>
      <c r="C90" s="463"/>
      <c r="D90" s="463"/>
      <c r="E90" s="463"/>
      <c r="F90" s="464" t="s">
        <v>74</v>
      </c>
      <c r="G90" s="464"/>
      <c r="H90" s="464"/>
      <c r="I90" s="465">
        <v>1</v>
      </c>
      <c r="J90" s="466"/>
      <c r="K90" s="489">
        <v>1</v>
      </c>
      <c r="L90" s="490"/>
      <c r="M90" s="224">
        <v>1</v>
      </c>
      <c r="N90" s="266">
        <v>1</v>
      </c>
      <c r="O90" s="194">
        <v>0</v>
      </c>
      <c r="P90" s="195">
        <f t="shared" ref="P90:P93" si="3">+(M90*1)/N90</f>
        <v>1</v>
      </c>
      <c r="Q90" s="220"/>
      <c r="R90" s="228">
        <v>0</v>
      </c>
      <c r="S90" s="231">
        <v>0</v>
      </c>
    </row>
    <row r="91" spans="1:19" s="113" customFormat="1" ht="39" customHeight="1" x14ac:dyDescent="0.25">
      <c r="A91" s="463" t="s">
        <v>154</v>
      </c>
      <c r="B91" s="463"/>
      <c r="C91" s="463"/>
      <c r="D91" s="463"/>
      <c r="E91" s="463"/>
      <c r="F91" s="464" t="s">
        <v>74</v>
      </c>
      <c r="G91" s="464"/>
      <c r="H91" s="464"/>
      <c r="I91" s="465">
        <v>1</v>
      </c>
      <c r="J91" s="466"/>
      <c r="K91" s="489">
        <v>1</v>
      </c>
      <c r="L91" s="490"/>
      <c r="M91" s="224">
        <v>1</v>
      </c>
      <c r="N91" s="266">
        <v>1</v>
      </c>
      <c r="O91" s="194">
        <f t="shared" si="1"/>
        <v>0</v>
      </c>
      <c r="P91" s="195">
        <f t="shared" si="3"/>
        <v>1</v>
      </c>
      <c r="Q91" s="220"/>
      <c r="R91" s="228">
        <v>0</v>
      </c>
      <c r="S91" s="231">
        <v>0</v>
      </c>
    </row>
    <row r="92" spans="1:19" s="113" customFormat="1" ht="39" customHeight="1" x14ac:dyDescent="0.25">
      <c r="A92" s="463" t="s">
        <v>155</v>
      </c>
      <c r="B92" s="463"/>
      <c r="C92" s="463"/>
      <c r="D92" s="463"/>
      <c r="E92" s="463"/>
      <c r="F92" s="464" t="s">
        <v>74</v>
      </c>
      <c r="G92" s="464"/>
      <c r="H92" s="464"/>
      <c r="I92" s="465">
        <v>1</v>
      </c>
      <c r="J92" s="466"/>
      <c r="K92" s="489">
        <v>6</v>
      </c>
      <c r="L92" s="490"/>
      <c r="M92" s="224">
        <v>3</v>
      </c>
      <c r="N92" s="266">
        <v>7</v>
      </c>
      <c r="O92" s="194">
        <v>0</v>
      </c>
      <c r="P92" s="195">
        <f t="shared" si="3"/>
        <v>0.42857142857142855</v>
      </c>
      <c r="Q92" s="220"/>
      <c r="R92" s="228">
        <v>1</v>
      </c>
      <c r="S92" s="231">
        <v>0</v>
      </c>
    </row>
    <row r="93" spans="1:19" s="113" customFormat="1" ht="39" customHeight="1" x14ac:dyDescent="0.25">
      <c r="A93" s="463" t="s">
        <v>156</v>
      </c>
      <c r="B93" s="463"/>
      <c r="C93" s="463"/>
      <c r="D93" s="463"/>
      <c r="E93" s="463"/>
      <c r="F93" s="464" t="s">
        <v>110</v>
      </c>
      <c r="G93" s="464"/>
      <c r="H93" s="464"/>
      <c r="I93" s="465">
        <v>1</v>
      </c>
      <c r="J93" s="466"/>
      <c r="K93" s="489">
        <v>1</v>
      </c>
      <c r="L93" s="490"/>
      <c r="M93" s="224">
        <v>4</v>
      </c>
      <c r="N93" s="266">
        <v>4</v>
      </c>
      <c r="O93" s="194">
        <v>0</v>
      </c>
      <c r="P93" s="195">
        <f t="shared" si="3"/>
        <v>1</v>
      </c>
      <c r="Q93" s="220"/>
      <c r="R93" s="228">
        <v>1</v>
      </c>
      <c r="S93" s="231">
        <v>1</v>
      </c>
    </row>
    <row r="94" spans="1:19" s="113" customFormat="1" ht="39" customHeight="1" x14ac:dyDescent="0.25">
      <c r="A94" s="503" t="s">
        <v>157</v>
      </c>
      <c r="B94" s="503"/>
      <c r="C94" s="503"/>
      <c r="D94" s="503"/>
      <c r="E94" s="503"/>
      <c r="F94" s="464"/>
      <c r="G94" s="464"/>
      <c r="H94" s="464"/>
      <c r="I94" s="507"/>
      <c r="J94" s="508"/>
      <c r="K94" s="408"/>
      <c r="L94" s="409"/>
      <c r="M94" s="224"/>
      <c r="N94" s="266"/>
      <c r="O94" s="194"/>
      <c r="P94" s="195"/>
      <c r="Q94" s="220"/>
      <c r="R94" s="228"/>
      <c r="S94" s="231"/>
    </row>
    <row r="95" spans="1:19" s="113" customFormat="1" ht="39" customHeight="1" x14ac:dyDescent="0.25">
      <c r="A95" s="463" t="s">
        <v>158</v>
      </c>
      <c r="B95" s="463"/>
      <c r="C95" s="463"/>
      <c r="D95" s="463"/>
      <c r="E95" s="463"/>
      <c r="F95" s="464" t="s">
        <v>85</v>
      </c>
      <c r="G95" s="464"/>
      <c r="H95" s="464"/>
      <c r="I95" s="465">
        <v>10000</v>
      </c>
      <c r="J95" s="466"/>
      <c r="K95" s="408">
        <v>13766</v>
      </c>
      <c r="L95" s="409"/>
      <c r="M95" s="224">
        <f>49560+13766</f>
        <v>63326</v>
      </c>
      <c r="N95" s="266">
        <v>43528</v>
      </c>
      <c r="O95" s="194">
        <v>0</v>
      </c>
      <c r="P95" s="195">
        <f t="shared" ref="P95" si="4">+(M95*1)/N95</f>
        <v>1.4548336702811984</v>
      </c>
      <c r="Q95" s="220"/>
      <c r="R95" s="228">
        <v>10000</v>
      </c>
      <c r="S95" s="231">
        <v>13528</v>
      </c>
    </row>
    <row r="96" spans="1:19" s="113" customFormat="1" ht="39" customHeight="1" x14ac:dyDescent="0.25">
      <c r="A96" s="503" t="s">
        <v>159</v>
      </c>
      <c r="B96" s="503"/>
      <c r="C96" s="503"/>
      <c r="D96" s="503"/>
      <c r="E96" s="503"/>
      <c r="F96" s="464"/>
      <c r="G96" s="464"/>
      <c r="H96" s="464"/>
      <c r="I96" s="507"/>
      <c r="J96" s="508"/>
      <c r="K96" s="408"/>
      <c r="L96" s="409"/>
      <c r="M96" s="224"/>
      <c r="N96" s="266"/>
      <c r="O96" s="194"/>
      <c r="P96" s="195"/>
      <c r="Q96" s="220"/>
      <c r="R96" s="228"/>
      <c r="S96" s="231"/>
    </row>
    <row r="97" spans="1:19" s="113" customFormat="1" ht="39" customHeight="1" x14ac:dyDescent="0.25">
      <c r="A97" s="463" t="s">
        <v>160</v>
      </c>
      <c r="B97" s="463"/>
      <c r="C97" s="463"/>
      <c r="D97" s="463"/>
      <c r="E97" s="463"/>
      <c r="F97" s="464" t="s">
        <v>163</v>
      </c>
      <c r="G97" s="464"/>
      <c r="H97" s="464"/>
      <c r="I97" s="465">
        <v>25</v>
      </c>
      <c r="J97" s="466"/>
      <c r="K97" s="408">
        <v>108</v>
      </c>
      <c r="L97" s="409"/>
      <c r="M97" s="224">
        <f>305+108</f>
        <v>413</v>
      </c>
      <c r="N97" s="266">
        <v>129</v>
      </c>
      <c r="O97" s="194">
        <v>0</v>
      </c>
      <c r="P97" s="195">
        <f t="shared" ref="P97:P99" si="5">+(M97*1)/N97</f>
        <v>3.2015503875968991</v>
      </c>
      <c r="Q97" s="220"/>
      <c r="R97" s="228">
        <v>25</v>
      </c>
      <c r="S97" s="231">
        <v>54</v>
      </c>
    </row>
    <row r="98" spans="1:19" s="113" customFormat="1" ht="39" customHeight="1" x14ac:dyDescent="0.25">
      <c r="A98" s="463" t="s">
        <v>161</v>
      </c>
      <c r="B98" s="463"/>
      <c r="C98" s="463"/>
      <c r="D98" s="463"/>
      <c r="E98" s="463"/>
      <c r="F98" s="464" t="s">
        <v>164</v>
      </c>
      <c r="G98" s="464"/>
      <c r="H98" s="464"/>
      <c r="I98" s="465">
        <v>1</v>
      </c>
      <c r="J98" s="466"/>
      <c r="K98" s="408">
        <v>1</v>
      </c>
      <c r="L98" s="409"/>
      <c r="M98" s="224">
        <f>4+1</f>
        <v>5</v>
      </c>
      <c r="N98" s="266">
        <v>2</v>
      </c>
      <c r="O98" s="194">
        <v>0</v>
      </c>
      <c r="P98" s="195">
        <f t="shared" si="5"/>
        <v>2.5</v>
      </c>
      <c r="Q98" s="220"/>
      <c r="R98" s="228">
        <v>0</v>
      </c>
      <c r="S98" s="231">
        <v>1</v>
      </c>
    </row>
    <row r="99" spans="1:19" s="113" customFormat="1" ht="25.5" customHeight="1" x14ac:dyDescent="0.25">
      <c r="A99" s="463" t="s">
        <v>162</v>
      </c>
      <c r="B99" s="463"/>
      <c r="C99" s="463"/>
      <c r="D99" s="463"/>
      <c r="E99" s="463"/>
      <c r="F99" s="464" t="s">
        <v>74</v>
      </c>
      <c r="G99" s="464"/>
      <c r="H99" s="464"/>
      <c r="I99" s="465">
        <v>1</v>
      </c>
      <c r="J99" s="466"/>
      <c r="K99" s="408">
        <v>1</v>
      </c>
      <c r="L99" s="409"/>
      <c r="M99" s="224">
        <v>1</v>
      </c>
      <c r="N99" s="266">
        <v>1</v>
      </c>
      <c r="O99" s="194">
        <f t="shared" si="1"/>
        <v>0</v>
      </c>
      <c r="P99" s="195">
        <f t="shared" si="5"/>
        <v>1</v>
      </c>
      <c r="Q99" s="220"/>
      <c r="R99" s="228">
        <v>0</v>
      </c>
      <c r="S99" s="231">
        <v>0</v>
      </c>
    </row>
    <row r="100" spans="1:19" s="113" customFormat="1" x14ac:dyDescent="0.25"/>
    <row r="101" spans="1:19" s="113" customFormat="1" x14ac:dyDescent="0.25"/>
    <row r="102" spans="1:19" s="113" customFormat="1" x14ac:dyDescent="0.25"/>
    <row r="103" spans="1:19" s="113" customFormat="1" x14ac:dyDescent="0.25"/>
    <row r="104" spans="1:19" s="113" customFormat="1" x14ac:dyDescent="0.25"/>
    <row r="105" spans="1:19" s="113" customFormat="1" x14ac:dyDescent="0.25"/>
    <row r="106" spans="1:19" s="113" customFormat="1" x14ac:dyDescent="0.25"/>
    <row r="107" spans="1:19" s="113" customFormat="1" x14ac:dyDescent="0.25"/>
    <row r="108" spans="1:19" s="113" customFormat="1" x14ac:dyDescent="0.25"/>
    <row r="109" spans="1:19" s="113" customFormat="1" x14ac:dyDescent="0.25"/>
    <row r="110" spans="1:19" s="113" customFormat="1" x14ac:dyDescent="0.25"/>
    <row r="111" spans="1:19" s="113" customFormat="1" x14ac:dyDescent="0.25"/>
    <row r="112" spans="1:19" s="113" customFormat="1" x14ac:dyDescent="0.25"/>
    <row r="113" s="113" customFormat="1" x14ac:dyDescent="0.25"/>
    <row r="114" s="113" customFormat="1" x14ac:dyDescent="0.25"/>
    <row r="115" s="113" customFormat="1" x14ac:dyDescent="0.25"/>
    <row r="116" s="113" customFormat="1" x14ac:dyDescent="0.25"/>
    <row r="117" s="113" customFormat="1" x14ac:dyDescent="0.25"/>
    <row r="118" s="113" customFormat="1" x14ac:dyDescent="0.25"/>
    <row r="119" s="113" customFormat="1" x14ac:dyDescent="0.25"/>
    <row r="120" s="113" customFormat="1" x14ac:dyDescent="0.25"/>
    <row r="121" s="113" customFormat="1" x14ac:dyDescent="0.25"/>
    <row r="122" s="113" customFormat="1" x14ac:dyDescent="0.25"/>
    <row r="123" s="113" customFormat="1" x14ac:dyDescent="0.25"/>
    <row r="124" s="113" customFormat="1" x14ac:dyDescent="0.25"/>
    <row r="125" s="113" customFormat="1" x14ac:dyDescent="0.25"/>
    <row r="126" s="113" customFormat="1" x14ac:dyDescent="0.25"/>
    <row r="127" s="113" customFormat="1" x14ac:dyDescent="0.25"/>
    <row r="128" s="113" customFormat="1" x14ac:dyDescent="0.25"/>
    <row r="129" s="113" customFormat="1" x14ac:dyDescent="0.25"/>
    <row r="130" s="113" customFormat="1" x14ac:dyDescent="0.25"/>
    <row r="131" s="113" customFormat="1" x14ac:dyDescent="0.25"/>
    <row r="132" s="113" customFormat="1" x14ac:dyDescent="0.25"/>
    <row r="133" s="113" customFormat="1" x14ac:dyDescent="0.25"/>
    <row r="134" s="113" customFormat="1" x14ac:dyDescent="0.25"/>
    <row r="135" s="113" customFormat="1" x14ac:dyDescent="0.25"/>
    <row r="136" s="113" customFormat="1" x14ac:dyDescent="0.25"/>
    <row r="137" s="113" customFormat="1" x14ac:dyDescent="0.25"/>
    <row r="138" s="113" customFormat="1" x14ac:dyDescent="0.25"/>
    <row r="139" s="113" customFormat="1" x14ac:dyDescent="0.25"/>
    <row r="140" s="113" customFormat="1" x14ac:dyDescent="0.25"/>
    <row r="141" s="113" customFormat="1" x14ac:dyDescent="0.25"/>
    <row r="142" s="113" customFormat="1" x14ac:dyDescent="0.25"/>
    <row r="143" s="113" customFormat="1" x14ac:dyDescent="0.25"/>
    <row r="144" s="113" customFormat="1" x14ac:dyDescent="0.25"/>
    <row r="145" s="113" customFormat="1" x14ac:dyDescent="0.25"/>
    <row r="146" s="113" customFormat="1" x14ac:dyDescent="0.25"/>
    <row r="147" s="113" customFormat="1" x14ac:dyDescent="0.25"/>
    <row r="148" s="113" customFormat="1" x14ac:dyDescent="0.25"/>
    <row r="149" s="113" customFormat="1" x14ac:dyDescent="0.25"/>
  </sheetData>
  <mergeCells count="185">
    <mergeCell ref="A4:Q4"/>
    <mergeCell ref="A6:C6"/>
    <mergeCell ref="O6:Q6"/>
    <mergeCell ref="A8:C8"/>
    <mergeCell ref="D8:J8"/>
    <mergeCell ref="L8:N8"/>
    <mergeCell ref="O8:Q8"/>
    <mergeCell ref="A20:C20"/>
    <mergeCell ref="A22:C22"/>
    <mergeCell ref="D22:K22"/>
    <mergeCell ref="P22:Q22"/>
    <mergeCell ref="H18:I18"/>
    <mergeCell ref="A14:C14"/>
    <mergeCell ref="D14:Q14"/>
    <mergeCell ref="F75:H75"/>
    <mergeCell ref="I75:J75"/>
    <mergeCell ref="R72:S72"/>
    <mergeCell ref="B48:O48"/>
    <mergeCell ref="A10:C10"/>
    <mergeCell ref="D10:J10"/>
    <mergeCell ref="L10:M10"/>
    <mergeCell ref="N10:Q10"/>
    <mergeCell ref="A12:C12"/>
    <mergeCell ref="D12:Q12"/>
    <mergeCell ref="A24:C24"/>
    <mergeCell ref="D24:Q24"/>
    <mergeCell ref="B42:O42"/>
    <mergeCell ref="G35:G37"/>
    <mergeCell ref="A16:C18"/>
    <mergeCell ref="D16:G17"/>
    <mergeCell ref="H16:I17"/>
    <mergeCell ref="J16:N16"/>
    <mergeCell ref="O16:Q16"/>
    <mergeCell ref="D18:G18"/>
    <mergeCell ref="F74:H74"/>
    <mergeCell ref="I74:J74"/>
    <mergeCell ref="O28:P28"/>
    <mergeCell ref="A30:C30"/>
    <mergeCell ref="D30:G30"/>
    <mergeCell ref="I30:M30"/>
    <mergeCell ref="N30:P30"/>
    <mergeCell ref="L35:N35"/>
    <mergeCell ref="O35:O37"/>
    <mergeCell ref="P35:P37"/>
    <mergeCell ref="H36:H37"/>
    <mergeCell ref="I36:I37"/>
    <mergeCell ref="J36:J37"/>
    <mergeCell ref="L36:L37"/>
    <mergeCell ref="M36:M37"/>
    <mergeCell ref="N36:N37"/>
    <mergeCell ref="H35:J35"/>
    <mergeCell ref="F78:H78"/>
    <mergeCell ref="I78:J78"/>
    <mergeCell ref="F79:H79"/>
    <mergeCell ref="I79:J79"/>
    <mergeCell ref="K78:L78"/>
    <mergeCell ref="K79:L79"/>
    <mergeCell ref="K80:L80"/>
    <mergeCell ref="K81:L81"/>
    <mergeCell ref="F76:H76"/>
    <mergeCell ref="I76:J76"/>
    <mergeCell ref="F77:H77"/>
    <mergeCell ref="I77:J77"/>
    <mergeCell ref="K76:L76"/>
    <mergeCell ref="K77:L77"/>
    <mergeCell ref="K82:L82"/>
    <mergeCell ref="K83:L83"/>
    <mergeCell ref="K84:L84"/>
    <mergeCell ref="K85:L85"/>
    <mergeCell ref="F84:H84"/>
    <mergeCell ref="F80:H80"/>
    <mergeCell ref="I80:J80"/>
    <mergeCell ref="F81:H81"/>
    <mergeCell ref="I81:J81"/>
    <mergeCell ref="F86:H86"/>
    <mergeCell ref="I86:J86"/>
    <mergeCell ref="I84:J84"/>
    <mergeCell ref="F85:H85"/>
    <mergeCell ref="I85:J85"/>
    <mergeCell ref="F82:H82"/>
    <mergeCell ref="I82:J82"/>
    <mergeCell ref="F83:H83"/>
    <mergeCell ref="I83:J83"/>
    <mergeCell ref="I93:J93"/>
    <mergeCell ref="F90:H90"/>
    <mergeCell ref="I90:J90"/>
    <mergeCell ref="F91:H91"/>
    <mergeCell ref="I91:J91"/>
    <mergeCell ref="F88:H88"/>
    <mergeCell ref="I88:J88"/>
    <mergeCell ref="F89:H89"/>
    <mergeCell ref="I89:J89"/>
    <mergeCell ref="A96:E96"/>
    <mergeCell ref="A97:E97"/>
    <mergeCell ref="A98:E98"/>
    <mergeCell ref="A99:E99"/>
    <mergeCell ref="A90:E90"/>
    <mergeCell ref="A91:E91"/>
    <mergeCell ref="A92:E92"/>
    <mergeCell ref="A93:E93"/>
    <mergeCell ref="A94:E94"/>
    <mergeCell ref="A95:E95"/>
    <mergeCell ref="A84:E84"/>
    <mergeCell ref="A85:E85"/>
    <mergeCell ref="A86:E86"/>
    <mergeCell ref="A87:E87"/>
    <mergeCell ref="A88:E88"/>
    <mergeCell ref="A89:E89"/>
    <mergeCell ref="A79:E79"/>
    <mergeCell ref="A80:E80"/>
    <mergeCell ref="A81:E81"/>
    <mergeCell ref="A82:E82"/>
    <mergeCell ref="A83:E83"/>
    <mergeCell ref="F96:H96"/>
    <mergeCell ref="F99:H99"/>
    <mergeCell ref="I99:J99"/>
    <mergeCell ref="K99:L99"/>
    <mergeCell ref="F72:H73"/>
    <mergeCell ref="I72:L72"/>
    <mergeCell ref="M72:M73"/>
    <mergeCell ref="K94:L94"/>
    <mergeCell ref="K95:L95"/>
    <mergeCell ref="K96:L96"/>
    <mergeCell ref="K97:L97"/>
    <mergeCell ref="K90:L90"/>
    <mergeCell ref="K91:L91"/>
    <mergeCell ref="K92:L92"/>
    <mergeCell ref="K93:L93"/>
    <mergeCell ref="F87:H87"/>
    <mergeCell ref="I87:J87"/>
    <mergeCell ref="K86:L86"/>
    <mergeCell ref="K87:L87"/>
    <mergeCell ref="K88:L88"/>
    <mergeCell ref="I96:J96"/>
    <mergeCell ref="F97:H97"/>
    <mergeCell ref="I97:J97"/>
    <mergeCell ref="F93:H93"/>
    <mergeCell ref="F94:H94"/>
    <mergeCell ref="A65:P65"/>
    <mergeCell ref="E43:F43"/>
    <mergeCell ref="E44:F44"/>
    <mergeCell ref="B43:D43"/>
    <mergeCell ref="B44:D44"/>
    <mergeCell ref="B45:D45"/>
    <mergeCell ref="B47:O47"/>
    <mergeCell ref="A26:C26"/>
    <mergeCell ref="D26:Q26"/>
    <mergeCell ref="A28:C28"/>
    <mergeCell ref="D28:G28"/>
    <mergeCell ref="A54:P54"/>
    <mergeCell ref="A64:C64"/>
    <mergeCell ref="F56:L56"/>
    <mergeCell ref="A38:C38"/>
    <mergeCell ref="D38:F38"/>
    <mergeCell ref="A39:C39"/>
    <mergeCell ref="D39:F39"/>
    <mergeCell ref="A40:C40"/>
    <mergeCell ref="A33:C33"/>
    <mergeCell ref="D33:G33"/>
    <mergeCell ref="A35:C37"/>
    <mergeCell ref="D35:F37"/>
    <mergeCell ref="F98:H98"/>
    <mergeCell ref="I98:J98"/>
    <mergeCell ref="K98:L98"/>
    <mergeCell ref="N72:N73"/>
    <mergeCell ref="O72:O73"/>
    <mergeCell ref="P72:P73"/>
    <mergeCell ref="I73:J73"/>
    <mergeCell ref="A68:P69"/>
    <mergeCell ref="A67:C67"/>
    <mergeCell ref="A74:E74"/>
    <mergeCell ref="A75:E75"/>
    <mergeCell ref="A76:E76"/>
    <mergeCell ref="A77:E77"/>
    <mergeCell ref="A78:E78"/>
    <mergeCell ref="A71:E71"/>
    <mergeCell ref="A72:E73"/>
    <mergeCell ref="K73:L73"/>
    <mergeCell ref="K74:L74"/>
    <mergeCell ref="K75:L75"/>
    <mergeCell ref="I94:J94"/>
    <mergeCell ref="F95:H95"/>
    <mergeCell ref="I95:J95"/>
    <mergeCell ref="F92:H92"/>
    <mergeCell ref="I92:J92"/>
  </mergeCells>
  <pageMargins left="1.115" right="0.49" top="0.74803149606299213" bottom="0.74803149606299213" header="0.31496062992125984" footer="0.31496062992125984"/>
  <pageSetup paperSize="9" scale="6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workbookViewId="0">
      <selection activeCell="D18" sqref="D18:Q18"/>
    </sheetView>
  </sheetViews>
  <sheetFormatPr baseColWidth="10" defaultRowHeight="12.75" x14ac:dyDescent="0.25"/>
  <cols>
    <col min="1" max="2" width="10.42578125" style="4" customWidth="1"/>
    <col min="3" max="3" width="12.28515625" style="4" customWidth="1"/>
    <col min="4" max="7" width="8.7109375" style="4" customWidth="1"/>
    <col min="8" max="9" width="11.42578125" style="4"/>
    <col min="10" max="12" width="12.42578125" style="4" bestFit="1" customWidth="1"/>
    <col min="13" max="13" width="13.42578125" style="4" bestFit="1" customWidth="1"/>
    <col min="14" max="14" width="11.5703125" style="4" bestFit="1" customWidth="1"/>
    <col min="15" max="16" width="13.42578125" style="4" bestFit="1" customWidth="1"/>
    <col min="17" max="17" width="13.42578125" style="4" customWidth="1"/>
    <col min="18" max="19" width="0" style="4" hidden="1" customWidth="1"/>
    <col min="20" max="16384" width="11.42578125" style="4"/>
  </cols>
  <sheetData>
    <row r="1" spans="1:17" x14ac:dyDescent="0.25">
      <c r="A1" s="130"/>
      <c r="B1" s="131"/>
      <c r="C1" s="131"/>
      <c r="D1" s="131"/>
      <c r="E1" s="131"/>
      <c r="F1" s="131"/>
      <c r="G1" s="131"/>
      <c r="H1" s="131"/>
      <c r="I1" s="131"/>
      <c r="J1" s="131"/>
      <c r="K1" s="131"/>
      <c r="L1" s="131"/>
      <c r="M1" s="131"/>
      <c r="N1" s="131"/>
      <c r="O1" s="131"/>
      <c r="P1" s="131"/>
      <c r="Q1" s="132"/>
    </row>
    <row r="2" spans="1:17" x14ac:dyDescent="0.25">
      <c r="A2" s="133"/>
      <c r="B2" s="113"/>
      <c r="C2" s="113"/>
      <c r="D2" s="113"/>
      <c r="E2" s="113"/>
      <c r="F2" s="113"/>
      <c r="G2" s="113"/>
      <c r="H2" s="113"/>
      <c r="I2" s="113"/>
      <c r="J2" s="113"/>
      <c r="K2" s="113"/>
      <c r="L2" s="113"/>
      <c r="M2" s="113"/>
      <c r="N2" s="113"/>
      <c r="O2" s="113"/>
      <c r="P2" s="113"/>
      <c r="Q2" s="7"/>
    </row>
    <row r="3" spans="1:17" ht="15" customHeight="1" x14ac:dyDescent="0.25">
      <c r="A3" s="133"/>
      <c r="B3" s="113"/>
      <c r="C3" s="113"/>
      <c r="D3" s="113"/>
      <c r="E3" s="113"/>
      <c r="F3" s="113"/>
      <c r="G3" s="113"/>
      <c r="H3" s="113"/>
      <c r="I3" s="113"/>
      <c r="J3" s="113"/>
      <c r="K3" s="113"/>
      <c r="L3" s="113"/>
      <c r="M3" s="113"/>
      <c r="N3" s="113"/>
      <c r="O3" s="113"/>
      <c r="P3" s="113"/>
      <c r="Q3" s="7"/>
    </row>
    <row r="4" spans="1:17" ht="27.75" customHeight="1" x14ac:dyDescent="0.25">
      <c r="A4" s="431" t="s">
        <v>0</v>
      </c>
      <c r="B4" s="304"/>
      <c r="C4" s="304"/>
      <c r="D4" s="304"/>
      <c r="E4" s="304"/>
      <c r="F4" s="304"/>
      <c r="G4" s="304"/>
      <c r="H4" s="304"/>
      <c r="I4" s="304"/>
      <c r="J4" s="304"/>
      <c r="K4" s="304"/>
      <c r="L4" s="304"/>
      <c r="M4" s="304"/>
      <c r="N4" s="304"/>
      <c r="O4" s="304"/>
      <c r="P4" s="304"/>
      <c r="Q4" s="305"/>
    </row>
    <row r="5" spans="1:17" x14ac:dyDescent="0.25">
      <c r="A5" s="131"/>
      <c r="B5" s="131"/>
      <c r="C5" s="131"/>
      <c r="D5" s="113"/>
      <c r="E5" s="113"/>
      <c r="F5" s="113"/>
      <c r="G5" s="113"/>
      <c r="H5" s="113"/>
      <c r="I5" s="113"/>
      <c r="J5" s="113"/>
      <c r="K5" s="113"/>
      <c r="L5" s="113"/>
      <c r="M5" s="113"/>
      <c r="N5" s="113"/>
      <c r="O5" s="113"/>
      <c r="P5" s="113"/>
    </row>
    <row r="6" spans="1:17" x14ac:dyDescent="0.25">
      <c r="A6" s="298" t="s">
        <v>1</v>
      </c>
      <c r="B6" s="298"/>
      <c r="C6" s="536"/>
      <c r="D6" s="134" t="s">
        <v>2</v>
      </c>
      <c r="E6" s="135"/>
      <c r="F6" s="135"/>
      <c r="G6" s="135"/>
      <c r="H6" s="135"/>
      <c r="I6" s="135"/>
      <c r="J6" s="135"/>
      <c r="K6" s="207"/>
      <c r="L6" s="11"/>
      <c r="M6" s="11"/>
      <c r="N6" s="11"/>
      <c r="O6" s="307"/>
      <c r="P6" s="307"/>
      <c r="Q6" s="308"/>
    </row>
    <row r="7" spans="1:17" x14ac:dyDescent="0.25">
      <c r="A7" s="113"/>
      <c r="B7" s="113"/>
      <c r="C7" s="113"/>
      <c r="D7" s="12"/>
      <c r="E7" s="13"/>
      <c r="F7" s="13"/>
      <c r="G7" s="13"/>
      <c r="H7" s="13"/>
      <c r="I7" s="13"/>
      <c r="J7" s="13"/>
      <c r="K7" s="13"/>
      <c r="L7" s="13"/>
      <c r="M7" s="13"/>
      <c r="N7" s="13"/>
      <c r="O7" s="113"/>
      <c r="P7" s="113"/>
    </row>
    <row r="8" spans="1:17" ht="37.5" customHeight="1" x14ac:dyDescent="0.25">
      <c r="A8" s="291" t="s">
        <v>3</v>
      </c>
      <c r="B8" s="291"/>
      <c r="C8" s="306"/>
      <c r="D8" s="443" t="s">
        <v>183</v>
      </c>
      <c r="E8" s="444"/>
      <c r="F8" s="444"/>
      <c r="G8" s="444"/>
      <c r="H8" s="444"/>
      <c r="I8" s="444"/>
      <c r="J8" s="537"/>
      <c r="K8" s="106"/>
      <c r="L8" s="309" t="s">
        <v>5</v>
      </c>
      <c r="M8" s="309"/>
      <c r="N8" s="309"/>
      <c r="O8" s="295" t="s">
        <v>189</v>
      </c>
      <c r="P8" s="296"/>
      <c r="Q8" s="297"/>
    </row>
    <row r="9" spans="1:17" x14ac:dyDescent="0.25">
      <c r="A9" s="113"/>
      <c r="B9" s="113"/>
      <c r="C9" s="107"/>
      <c r="D9" s="107"/>
      <c r="E9" s="113"/>
      <c r="F9" s="113"/>
      <c r="G9" s="113"/>
      <c r="H9" s="113"/>
      <c r="I9" s="113"/>
      <c r="J9" s="113"/>
      <c r="K9" s="113"/>
      <c r="L9" s="113"/>
      <c r="M9" s="113"/>
      <c r="N9" s="113"/>
      <c r="O9" s="113"/>
      <c r="P9" s="113"/>
    </row>
    <row r="10" spans="1:17" ht="28.5" customHeight="1" x14ac:dyDescent="0.25">
      <c r="A10" s="298" t="s">
        <v>6</v>
      </c>
      <c r="B10" s="298"/>
      <c r="C10" s="298"/>
      <c r="D10" s="310" t="s">
        <v>7</v>
      </c>
      <c r="E10" s="311"/>
      <c r="F10" s="311"/>
      <c r="G10" s="311"/>
      <c r="H10" s="311"/>
      <c r="I10" s="311"/>
      <c r="J10" s="312"/>
      <c r="K10" s="104"/>
      <c r="L10" s="335" t="s">
        <v>8</v>
      </c>
      <c r="M10" s="314"/>
      <c r="N10" s="509" t="s">
        <v>211</v>
      </c>
      <c r="O10" s="510"/>
      <c r="P10" s="510"/>
      <c r="Q10" s="511"/>
    </row>
    <row r="11" spans="1:17" x14ac:dyDescent="0.25">
      <c r="A11" s="103"/>
      <c r="B11" s="103"/>
      <c r="C11" s="103"/>
      <c r="D11" s="107"/>
      <c r="E11" s="107"/>
      <c r="F11" s="107"/>
      <c r="G11" s="107"/>
      <c r="H11" s="107"/>
      <c r="I11" s="107"/>
      <c r="J11" s="107"/>
      <c r="K11" s="107"/>
      <c r="L11" s="113"/>
      <c r="M11" s="19"/>
      <c r="N11" s="19"/>
      <c r="O11" s="19"/>
      <c r="P11" s="112"/>
    </row>
    <row r="12" spans="1:17" ht="36" customHeight="1" x14ac:dyDescent="0.25">
      <c r="A12" s="298" t="s">
        <v>10</v>
      </c>
      <c r="B12" s="298"/>
      <c r="C12" s="298"/>
      <c r="D12" s="316" t="s">
        <v>182</v>
      </c>
      <c r="E12" s="317"/>
      <c r="F12" s="317"/>
      <c r="G12" s="317"/>
      <c r="H12" s="317"/>
      <c r="I12" s="317"/>
      <c r="J12" s="317"/>
      <c r="K12" s="317"/>
      <c r="L12" s="317"/>
      <c r="M12" s="317"/>
      <c r="N12" s="317"/>
      <c r="O12" s="317"/>
      <c r="P12" s="317"/>
      <c r="Q12" s="318"/>
    </row>
    <row r="13" spans="1:17" x14ac:dyDescent="0.25">
      <c r="A13" s="103"/>
      <c r="B13" s="103"/>
      <c r="C13" s="103"/>
      <c r="D13" s="12"/>
      <c r="E13" s="12"/>
      <c r="F13" s="12"/>
      <c r="G13" s="12"/>
      <c r="H13" s="12"/>
      <c r="I13" s="12"/>
      <c r="J13" s="12"/>
      <c r="K13" s="12"/>
      <c r="L13" s="12"/>
      <c r="M13" s="12"/>
      <c r="N13" s="12"/>
      <c r="O13" s="12"/>
      <c r="P13" s="12"/>
      <c r="Q13" s="12"/>
    </row>
    <row r="14" spans="1:17" ht="24.75" customHeight="1" x14ac:dyDescent="0.25">
      <c r="A14" s="298" t="s">
        <v>12</v>
      </c>
      <c r="B14" s="319"/>
      <c r="C14" s="319"/>
      <c r="D14" s="432" t="s">
        <v>205</v>
      </c>
      <c r="E14" s="320"/>
      <c r="F14" s="320"/>
      <c r="G14" s="320"/>
      <c r="H14" s="320"/>
      <c r="I14" s="320"/>
      <c r="J14" s="320"/>
      <c r="K14" s="320"/>
      <c r="L14" s="320"/>
      <c r="M14" s="320"/>
      <c r="N14" s="320"/>
      <c r="O14" s="320"/>
      <c r="P14" s="320"/>
      <c r="Q14" s="321"/>
    </row>
    <row r="15" spans="1:17" x14ac:dyDescent="0.25">
      <c r="A15" s="103"/>
      <c r="B15" s="103"/>
      <c r="C15" s="103"/>
      <c r="D15" s="12"/>
      <c r="E15" s="12"/>
      <c r="F15" s="12"/>
      <c r="G15" s="12"/>
      <c r="H15" s="12"/>
      <c r="I15" s="12"/>
      <c r="J15" s="12"/>
      <c r="K15" s="12"/>
      <c r="L15" s="12"/>
      <c r="M15" s="12"/>
      <c r="N15" s="12"/>
      <c r="O15" s="12"/>
      <c r="P15" s="12"/>
      <c r="Q15" s="12"/>
    </row>
    <row r="16" spans="1:17" x14ac:dyDescent="0.25">
      <c r="A16" s="278" t="s">
        <v>14</v>
      </c>
      <c r="B16" s="279"/>
      <c r="C16" s="279"/>
      <c r="D16" s="284" t="s">
        <v>15</v>
      </c>
      <c r="E16" s="284"/>
      <c r="F16" s="284"/>
      <c r="G16" s="284"/>
      <c r="H16" s="284" t="s">
        <v>16</v>
      </c>
      <c r="I16" s="284"/>
      <c r="J16" s="285" t="s">
        <v>17</v>
      </c>
      <c r="K16" s="285"/>
      <c r="L16" s="285"/>
      <c r="M16" s="285"/>
      <c r="N16" s="285"/>
      <c r="O16" s="286" t="s">
        <v>18</v>
      </c>
      <c r="P16" s="287"/>
      <c r="Q16" s="288"/>
    </row>
    <row r="17" spans="1:17" ht="36" x14ac:dyDescent="0.25">
      <c r="A17" s="280"/>
      <c r="B17" s="281"/>
      <c r="C17" s="281"/>
      <c r="D17" s="284"/>
      <c r="E17" s="284"/>
      <c r="F17" s="284"/>
      <c r="G17" s="284"/>
      <c r="H17" s="284"/>
      <c r="I17" s="284"/>
      <c r="J17" s="136" t="s">
        <v>19</v>
      </c>
      <c r="K17" s="137" t="s">
        <v>20</v>
      </c>
      <c r="L17" s="137" t="s">
        <v>21</v>
      </c>
      <c r="M17" s="138" t="s">
        <v>22</v>
      </c>
      <c r="N17" s="138" t="s">
        <v>23</v>
      </c>
      <c r="O17" s="137" t="s">
        <v>21</v>
      </c>
      <c r="P17" s="138" t="s">
        <v>24</v>
      </c>
      <c r="Q17" s="138" t="s">
        <v>23</v>
      </c>
    </row>
    <row r="18" spans="1:17" ht="21.75" customHeight="1" x14ac:dyDescent="0.25">
      <c r="A18" s="282"/>
      <c r="B18" s="283"/>
      <c r="C18" s="283"/>
      <c r="D18" s="433">
        <v>14853943.23</v>
      </c>
      <c r="E18" s="433"/>
      <c r="F18" s="433"/>
      <c r="G18" s="433"/>
      <c r="H18" s="433">
        <v>15120650.65</v>
      </c>
      <c r="I18" s="433"/>
      <c r="J18" s="237">
        <v>3712235.94</v>
      </c>
      <c r="K18" s="237">
        <v>8757483.1300000008</v>
      </c>
      <c r="L18" s="237">
        <f>+K18</f>
        <v>8757483.1300000008</v>
      </c>
      <c r="M18" s="238">
        <v>5518618.0199999996</v>
      </c>
      <c r="N18" s="239">
        <f>M18/L18</f>
        <v>0.6301602798520034</v>
      </c>
      <c r="O18" s="240">
        <v>26358201.43</v>
      </c>
      <c r="P18" s="240">
        <v>23915322.280000001</v>
      </c>
      <c r="Q18" s="252">
        <f>P18/O18</f>
        <v>0.90731996048791108</v>
      </c>
    </row>
    <row r="19" spans="1:17" x14ac:dyDescent="0.25">
      <c r="A19" s="103"/>
      <c r="B19" s="103"/>
      <c r="C19" s="103"/>
      <c r="D19" s="107"/>
      <c r="E19" s="107"/>
      <c r="F19" s="107"/>
      <c r="G19" s="107"/>
      <c r="H19" s="107"/>
      <c r="I19" s="107"/>
      <c r="J19" s="107"/>
      <c r="K19" s="107"/>
      <c r="L19" s="107"/>
      <c r="M19" s="107"/>
      <c r="N19" s="107"/>
      <c r="O19" s="107"/>
      <c r="P19" s="107"/>
      <c r="Q19" s="107"/>
    </row>
    <row r="20" spans="1:17" x14ac:dyDescent="0.25">
      <c r="A20" s="298" t="s">
        <v>111</v>
      </c>
      <c r="B20" s="298"/>
      <c r="C20" s="298"/>
      <c r="D20" s="21"/>
      <c r="E20" s="113"/>
      <c r="F20" s="113"/>
      <c r="G20" s="113"/>
      <c r="H20" s="113"/>
      <c r="I20" s="113"/>
      <c r="J20" s="113"/>
      <c r="K20" s="113"/>
      <c r="L20" s="113"/>
      <c r="M20" s="113"/>
      <c r="N20" s="113"/>
      <c r="O20" s="113"/>
      <c r="P20" s="113"/>
    </row>
    <row r="21" spans="1:17" x14ac:dyDescent="0.25">
      <c r="A21" s="113"/>
      <c r="B21" s="113"/>
      <c r="C21" s="19"/>
      <c r="D21" s="19"/>
      <c r="E21" s="22"/>
      <c r="F21" s="22"/>
      <c r="G21" s="22"/>
      <c r="H21" s="22"/>
      <c r="I21" s="22"/>
      <c r="J21" s="22"/>
      <c r="K21" s="22"/>
      <c r="L21" s="22"/>
      <c r="M21" s="22"/>
      <c r="N21" s="22"/>
      <c r="O21" s="22"/>
      <c r="P21" s="22"/>
    </row>
    <row r="22" spans="1:17" ht="27.75" customHeight="1" x14ac:dyDescent="0.25">
      <c r="A22" s="291" t="s">
        <v>26</v>
      </c>
      <c r="B22" s="291"/>
      <c r="C22" s="306"/>
      <c r="D22" s="443" t="s">
        <v>219</v>
      </c>
      <c r="E22" s="444"/>
      <c r="F22" s="444"/>
      <c r="G22" s="444"/>
      <c r="H22" s="444"/>
      <c r="I22" s="444"/>
      <c r="J22" s="444"/>
      <c r="K22" s="444"/>
      <c r="L22" s="139"/>
      <c r="M22" s="139"/>
      <c r="N22" s="139"/>
      <c r="O22" s="140" t="s">
        <v>28</v>
      </c>
      <c r="P22" s="295" t="s">
        <v>220</v>
      </c>
      <c r="Q22" s="297"/>
    </row>
    <row r="23" spans="1:17" x14ac:dyDescent="0.25">
      <c r="A23" s="113"/>
      <c r="B23" s="113"/>
      <c r="C23" s="25"/>
      <c r="D23" s="25"/>
      <c r="E23" s="22"/>
      <c r="F23" s="22"/>
      <c r="G23" s="22"/>
      <c r="H23" s="22"/>
      <c r="I23" s="22"/>
      <c r="J23" s="22"/>
      <c r="K23" s="22"/>
      <c r="L23" s="22"/>
      <c r="M23" s="22"/>
      <c r="N23" s="22"/>
      <c r="O23" s="22"/>
      <c r="P23" s="22"/>
    </row>
    <row r="24" spans="1:17" ht="27" customHeight="1" x14ac:dyDescent="0.25">
      <c r="A24" s="298" t="s">
        <v>29</v>
      </c>
      <c r="B24" s="298"/>
      <c r="C24" s="536"/>
      <c r="D24" s="443" t="s">
        <v>221</v>
      </c>
      <c r="E24" s="444"/>
      <c r="F24" s="444"/>
      <c r="G24" s="444"/>
      <c r="H24" s="444"/>
      <c r="I24" s="444"/>
      <c r="J24" s="444"/>
      <c r="K24" s="444"/>
      <c r="L24" s="444"/>
      <c r="M24" s="444"/>
      <c r="N24" s="444"/>
      <c r="O24" s="444"/>
      <c r="P24" s="444"/>
      <c r="Q24" s="537"/>
    </row>
    <row r="25" spans="1:17" x14ac:dyDescent="0.25">
      <c r="A25" s="113"/>
      <c r="B25" s="113"/>
      <c r="C25" s="25"/>
      <c r="D25" s="25"/>
      <c r="E25" s="22"/>
      <c r="F25" s="22"/>
      <c r="G25" s="22"/>
      <c r="H25" s="22"/>
      <c r="I25" s="22"/>
      <c r="J25" s="22"/>
      <c r="K25" s="22"/>
      <c r="L25" s="22"/>
      <c r="M25" s="22"/>
      <c r="N25" s="22"/>
      <c r="O25" s="22"/>
      <c r="P25" s="22"/>
    </row>
    <row r="26" spans="1:17" ht="24.75" customHeight="1" x14ac:dyDescent="0.25">
      <c r="A26" s="298" t="s">
        <v>31</v>
      </c>
      <c r="B26" s="298"/>
      <c r="C26" s="536"/>
      <c r="D26" s="443" t="s">
        <v>222</v>
      </c>
      <c r="E26" s="444"/>
      <c r="F26" s="444"/>
      <c r="G26" s="444"/>
      <c r="H26" s="444"/>
      <c r="I26" s="444"/>
      <c r="J26" s="444"/>
      <c r="K26" s="444"/>
      <c r="L26" s="444"/>
      <c r="M26" s="444"/>
      <c r="N26" s="444"/>
      <c r="O26" s="444"/>
      <c r="P26" s="444"/>
      <c r="Q26" s="537"/>
    </row>
    <row r="27" spans="1:17" x14ac:dyDescent="0.25">
      <c r="A27" s="113"/>
      <c r="B27" s="113"/>
      <c r="C27" s="25"/>
      <c r="D27" s="26"/>
      <c r="E27" s="22"/>
      <c r="F27" s="22"/>
      <c r="G27" s="22"/>
      <c r="H27" s="22"/>
      <c r="I27" s="22"/>
      <c r="J27" s="22"/>
      <c r="K27" s="22"/>
      <c r="L27" s="22"/>
      <c r="M27" s="22"/>
      <c r="N27" s="22"/>
      <c r="O27" s="22"/>
      <c r="P27" s="22"/>
    </row>
    <row r="28" spans="1:17" x14ac:dyDescent="0.25">
      <c r="A28" s="291" t="s">
        <v>33</v>
      </c>
      <c r="B28" s="291"/>
      <c r="C28" s="306"/>
      <c r="D28" s="443" t="s">
        <v>81</v>
      </c>
      <c r="E28" s="444"/>
      <c r="F28" s="444"/>
      <c r="G28" s="537"/>
      <c r="H28" s="113"/>
      <c r="I28" s="27" t="s">
        <v>35</v>
      </c>
      <c r="J28" s="27"/>
      <c r="K28" s="27"/>
      <c r="L28" s="27"/>
      <c r="M28" s="27"/>
      <c r="N28" s="27"/>
      <c r="O28" s="327" t="s">
        <v>194</v>
      </c>
      <c r="P28" s="328"/>
    </row>
    <row r="29" spans="1:17" x14ac:dyDescent="0.25">
      <c r="A29" s="113"/>
      <c r="B29" s="113"/>
      <c r="C29" s="103"/>
      <c r="D29" s="141"/>
      <c r="E29" s="113"/>
      <c r="F29" s="113"/>
      <c r="G29" s="113"/>
      <c r="H29" s="113"/>
      <c r="I29" s="113"/>
      <c r="J29" s="113"/>
      <c r="K29" s="113"/>
      <c r="L29" s="113"/>
      <c r="M29" s="113"/>
      <c r="N29" s="113"/>
      <c r="O29" s="113"/>
      <c r="P29" s="113"/>
    </row>
    <row r="30" spans="1:17" ht="33.75" customHeight="1" x14ac:dyDescent="0.25">
      <c r="A30" s="291" t="s">
        <v>37</v>
      </c>
      <c r="B30" s="291"/>
      <c r="C30" s="306"/>
      <c r="D30" s="293" t="s">
        <v>191</v>
      </c>
      <c r="E30" s="293"/>
      <c r="F30" s="293"/>
      <c r="G30" s="294"/>
      <c r="H30" s="113"/>
      <c r="I30" s="291" t="s">
        <v>39</v>
      </c>
      <c r="J30" s="291"/>
      <c r="K30" s="291"/>
      <c r="L30" s="291"/>
      <c r="M30" s="291"/>
      <c r="N30" s="295" t="s">
        <v>82</v>
      </c>
      <c r="O30" s="296"/>
      <c r="P30" s="297"/>
    </row>
    <row r="31" spans="1:17" x14ac:dyDescent="0.25">
      <c r="A31" s="105"/>
      <c r="B31" s="105"/>
      <c r="C31" s="105"/>
      <c r="D31" s="30"/>
      <c r="E31" s="105"/>
      <c r="F31" s="105"/>
      <c r="G31" s="105"/>
      <c r="H31" s="113"/>
      <c r="I31" s="105"/>
      <c r="J31" s="105"/>
      <c r="K31" s="105"/>
      <c r="L31" s="105"/>
      <c r="M31" s="105"/>
      <c r="N31" s="106"/>
      <c r="O31" s="106"/>
      <c r="P31" s="106"/>
    </row>
    <row r="32" spans="1:17" ht="15" x14ac:dyDescent="0.25">
      <c r="A32" s="113"/>
      <c r="B32" s="113"/>
      <c r="C32" s="31"/>
      <c r="D32" s="31"/>
      <c r="E32" s="113"/>
      <c r="F32" s="113"/>
      <c r="G32" s="113"/>
      <c r="H32" s="113"/>
      <c r="I32" s="113"/>
      <c r="J32" s="113"/>
      <c r="K32" s="113"/>
      <c r="L32" s="113"/>
      <c r="M32" s="113"/>
      <c r="N32" s="113"/>
      <c r="O32" s="113"/>
      <c r="P32" s="113"/>
    </row>
    <row r="33" spans="1:16" x14ac:dyDescent="0.25">
      <c r="A33" s="298" t="s">
        <v>41</v>
      </c>
      <c r="B33" s="298"/>
      <c r="C33" s="298"/>
      <c r="D33" s="335" t="s">
        <v>42</v>
      </c>
      <c r="E33" s="335"/>
      <c r="F33" s="335"/>
      <c r="G33" s="335"/>
      <c r="H33" s="102" t="s">
        <v>286</v>
      </c>
      <c r="I33" s="113"/>
      <c r="J33" s="113"/>
      <c r="K33" s="113"/>
      <c r="L33" s="113"/>
      <c r="M33" s="113"/>
      <c r="N33" s="113"/>
      <c r="O33" s="113"/>
      <c r="P33" s="113"/>
    </row>
    <row r="34" spans="1:16" x14ac:dyDescent="0.25">
      <c r="A34" s="33"/>
      <c r="B34" s="33"/>
      <c r="C34" s="33"/>
      <c r="D34" s="112"/>
      <c r="E34" s="112"/>
      <c r="F34" s="112"/>
      <c r="G34" s="112"/>
      <c r="H34" s="113"/>
      <c r="I34" s="113"/>
      <c r="J34" s="113"/>
      <c r="K34" s="113"/>
      <c r="L34" s="113"/>
      <c r="M34" s="113"/>
      <c r="N34" s="113"/>
      <c r="O34" s="113"/>
      <c r="P34" s="113"/>
    </row>
    <row r="35" spans="1:16" x14ac:dyDescent="0.25">
      <c r="A35" s="544" t="s">
        <v>43</v>
      </c>
      <c r="B35" s="545"/>
      <c r="C35" s="546"/>
      <c r="D35" s="549" t="s">
        <v>44</v>
      </c>
      <c r="E35" s="550"/>
      <c r="F35" s="551"/>
      <c r="G35" s="561" t="s">
        <v>45</v>
      </c>
      <c r="H35" s="554" t="s">
        <v>17</v>
      </c>
      <c r="I35" s="555"/>
      <c r="J35" s="556"/>
      <c r="K35" s="142"/>
      <c r="L35" s="554" t="s">
        <v>46</v>
      </c>
      <c r="M35" s="555"/>
      <c r="N35" s="556"/>
      <c r="O35" s="557" t="s">
        <v>47</v>
      </c>
      <c r="P35" s="559" t="s">
        <v>48</v>
      </c>
    </row>
    <row r="36" spans="1:16" ht="17.25" customHeight="1" x14ac:dyDescent="0.25">
      <c r="A36" s="547"/>
      <c r="B36" s="340"/>
      <c r="C36" s="548"/>
      <c r="D36" s="552"/>
      <c r="E36" s="349"/>
      <c r="F36" s="553"/>
      <c r="G36" s="566"/>
      <c r="H36" s="561" t="s">
        <v>19</v>
      </c>
      <c r="I36" s="559" t="s">
        <v>49</v>
      </c>
      <c r="J36" s="559" t="s">
        <v>50</v>
      </c>
      <c r="K36" s="143"/>
      <c r="L36" s="562" t="s">
        <v>19</v>
      </c>
      <c r="M36" s="559" t="s">
        <v>49</v>
      </c>
      <c r="N36" s="562" t="s">
        <v>50</v>
      </c>
      <c r="O36" s="558"/>
      <c r="P36" s="560"/>
    </row>
    <row r="37" spans="1:16" ht="17.25" customHeight="1" x14ac:dyDescent="0.25">
      <c r="A37" s="342"/>
      <c r="B37" s="343"/>
      <c r="C37" s="344"/>
      <c r="D37" s="351"/>
      <c r="E37" s="352"/>
      <c r="F37" s="353"/>
      <c r="G37" s="326"/>
      <c r="H37" s="326"/>
      <c r="I37" s="324"/>
      <c r="J37" s="324"/>
      <c r="K37" s="110"/>
      <c r="L37" s="330"/>
      <c r="M37" s="324"/>
      <c r="N37" s="330"/>
      <c r="O37" s="369"/>
      <c r="P37" s="324"/>
    </row>
    <row r="38" spans="1:16" ht="40.5" customHeight="1" x14ac:dyDescent="0.25">
      <c r="A38" s="538" t="s">
        <v>223</v>
      </c>
      <c r="B38" s="539"/>
      <c r="C38" s="540"/>
      <c r="D38" s="451" t="s">
        <v>224</v>
      </c>
      <c r="E38" s="452"/>
      <c r="F38" s="453"/>
      <c r="G38" s="246">
        <f>300+300+300+300</f>
        <v>1200</v>
      </c>
      <c r="H38" s="246">
        <v>300</v>
      </c>
      <c r="I38" s="246">
        <v>681</v>
      </c>
      <c r="J38" s="247">
        <f>I38*1/H38</f>
        <v>2.27</v>
      </c>
      <c r="K38" s="248"/>
      <c r="L38" s="246">
        <f>600+300</f>
        <v>900</v>
      </c>
      <c r="M38" s="246">
        <f>361+592+558+681</f>
        <v>2192</v>
      </c>
      <c r="N38" s="247">
        <f>M38*1/L38</f>
        <v>2.4355555555555557</v>
      </c>
      <c r="O38" s="247">
        <f>M38*1/G38</f>
        <v>1.8266666666666667</v>
      </c>
      <c r="P38" s="255"/>
    </row>
    <row r="39" spans="1:16" ht="29.25" customHeight="1" x14ac:dyDescent="0.2">
      <c r="A39" s="568" t="s">
        <v>225</v>
      </c>
      <c r="B39" s="569"/>
      <c r="C39" s="570"/>
      <c r="D39" s="451" t="s">
        <v>224</v>
      </c>
      <c r="E39" s="452"/>
      <c r="F39" s="453"/>
      <c r="G39" s="246">
        <v>44571</v>
      </c>
      <c r="H39" s="246"/>
      <c r="I39" s="246"/>
      <c r="J39" s="247"/>
      <c r="K39" s="250"/>
      <c r="L39" s="248"/>
      <c r="M39" s="248"/>
      <c r="N39" s="247"/>
      <c r="O39" s="247"/>
      <c r="P39" s="256"/>
    </row>
    <row r="40" spans="1:16" s="45" customFormat="1" x14ac:dyDescent="0.2">
      <c r="A40" s="541"/>
      <c r="B40" s="542"/>
      <c r="C40" s="543"/>
      <c r="D40" s="41"/>
      <c r="E40" s="41"/>
      <c r="F40" s="42"/>
      <c r="G40" s="250"/>
      <c r="H40" s="250"/>
      <c r="I40" s="250"/>
      <c r="J40" s="250"/>
      <c r="K40" s="250"/>
      <c r="L40" s="250"/>
      <c r="M40" s="250"/>
      <c r="N40" s="250"/>
      <c r="O40" s="250"/>
      <c r="P40" s="250"/>
    </row>
    <row r="41" spans="1:16" ht="15" customHeight="1" x14ac:dyDescent="0.25">
      <c r="C41" s="46"/>
      <c r="D41" s="46"/>
      <c r="E41" s="47"/>
      <c r="F41" s="47"/>
      <c r="G41" s="47"/>
    </row>
    <row r="42" spans="1:16" ht="12.75" customHeight="1" x14ac:dyDescent="0.25">
      <c r="B42" s="334" t="s">
        <v>54</v>
      </c>
      <c r="C42" s="334"/>
      <c r="D42" s="334"/>
      <c r="E42" s="334"/>
      <c r="F42" s="334"/>
      <c r="G42" s="334"/>
      <c r="H42" s="334"/>
      <c r="I42" s="334"/>
      <c r="J42" s="334"/>
      <c r="K42" s="334"/>
      <c r="L42" s="334"/>
      <c r="M42" s="334"/>
      <c r="N42" s="334"/>
      <c r="O42" s="334"/>
    </row>
    <row r="43" spans="1:16" ht="15" customHeight="1" x14ac:dyDescent="0.25">
      <c r="B43" s="334" t="s">
        <v>55</v>
      </c>
      <c r="C43" s="334"/>
      <c r="D43" s="334"/>
      <c r="E43" s="334" t="s">
        <v>56</v>
      </c>
      <c r="F43" s="334"/>
      <c r="G43" s="169">
        <v>2009</v>
      </c>
      <c r="H43" s="49">
        <v>2010</v>
      </c>
      <c r="I43" s="49">
        <v>2011</v>
      </c>
      <c r="J43" s="49">
        <v>2012</v>
      </c>
      <c r="K43" s="49"/>
      <c r="L43" s="49">
        <v>2013</v>
      </c>
      <c r="M43" s="49">
        <v>2014</v>
      </c>
      <c r="N43" s="169" t="s">
        <v>57</v>
      </c>
      <c r="O43" s="49" t="s">
        <v>48</v>
      </c>
    </row>
    <row r="44" spans="1:16" ht="27.75" customHeight="1" x14ac:dyDescent="0.25">
      <c r="B44" s="485" t="s">
        <v>223</v>
      </c>
      <c r="C44" s="485"/>
      <c r="D44" s="485"/>
      <c r="E44" s="440" t="s">
        <v>224</v>
      </c>
      <c r="F44" s="440"/>
      <c r="G44" s="51"/>
      <c r="H44" s="51"/>
      <c r="I44" s="51"/>
      <c r="J44" s="51"/>
      <c r="K44" s="52"/>
      <c r="L44" s="163">
        <v>2586</v>
      </c>
      <c r="M44" s="163">
        <v>2386</v>
      </c>
      <c r="N44" s="164">
        <v>2192</v>
      </c>
      <c r="O44" s="243"/>
    </row>
    <row r="45" spans="1:16" ht="27.75" customHeight="1" x14ac:dyDescent="0.25">
      <c r="B45" s="567" t="s">
        <v>225</v>
      </c>
      <c r="C45" s="567"/>
      <c r="D45" s="567"/>
      <c r="E45" s="440" t="s">
        <v>224</v>
      </c>
      <c r="F45" s="440"/>
      <c r="G45" s="51"/>
      <c r="H45" s="51"/>
      <c r="I45" s="51"/>
      <c r="J45" s="51"/>
      <c r="K45" s="52"/>
      <c r="L45" s="163">
        <v>44571</v>
      </c>
      <c r="M45" s="246">
        <v>44571</v>
      </c>
      <c r="N45" s="246">
        <v>44571</v>
      </c>
      <c r="O45" s="243"/>
    </row>
    <row r="46" spans="1:16" x14ac:dyDescent="0.25">
      <c r="B46" s="486"/>
      <c r="C46" s="486"/>
      <c r="D46" s="486"/>
      <c r="E46" s="364"/>
      <c r="F46" s="366"/>
      <c r="G46" s="54"/>
      <c r="H46" s="54"/>
      <c r="I46" s="54"/>
      <c r="J46" s="54"/>
      <c r="K46" s="54"/>
      <c r="L46" s="54"/>
      <c r="M46" s="54"/>
      <c r="N46" s="52"/>
      <c r="O46" s="52"/>
    </row>
    <row r="47" spans="1:16" ht="15.75" customHeight="1" x14ac:dyDescent="0.25">
      <c r="C47" s="105"/>
      <c r="D47" s="106"/>
      <c r="E47" s="106"/>
      <c r="F47" s="106"/>
      <c r="G47" s="55"/>
      <c r="H47" s="113"/>
      <c r="I47" s="113"/>
      <c r="J47" s="113"/>
      <c r="K47" s="113"/>
      <c r="L47" s="113"/>
      <c r="M47" s="113"/>
      <c r="N47" s="113"/>
      <c r="O47" s="113"/>
    </row>
    <row r="48" spans="1:16" ht="12.75" customHeight="1" x14ac:dyDescent="0.25">
      <c r="B48" s="441" t="s">
        <v>58</v>
      </c>
      <c r="C48" s="441"/>
      <c r="D48" s="441"/>
      <c r="E48" s="441"/>
      <c r="F48" s="441"/>
      <c r="G48" s="441"/>
      <c r="H48" s="441"/>
      <c r="I48" s="441"/>
      <c r="J48" s="441"/>
      <c r="K48" s="441"/>
      <c r="L48" s="441"/>
      <c r="M48" s="441"/>
      <c r="N48" s="441"/>
      <c r="O48" s="441"/>
      <c r="P48" s="176"/>
    </row>
    <row r="49" spans="1:16" ht="58.5" customHeight="1" x14ac:dyDescent="0.25">
      <c r="B49" s="481" t="s">
        <v>306</v>
      </c>
      <c r="C49" s="481"/>
      <c r="D49" s="481"/>
      <c r="E49" s="481"/>
      <c r="F49" s="481"/>
      <c r="G49" s="481"/>
      <c r="H49" s="481"/>
      <c r="I49" s="481"/>
      <c r="J49" s="481"/>
      <c r="K49" s="481"/>
      <c r="L49" s="481"/>
      <c r="M49" s="481"/>
      <c r="N49" s="481"/>
      <c r="O49" s="481"/>
      <c r="P49" s="176"/>
    </row>
    <row r="50" spans="1:16" ht="15" customHeight="1" x14ac:dyDescent="0.25">
      <c r="B50" s="184" t="s">
        <v>59</v>
      </c>
      <c r="C50" s="184"/>
      <c r="D50" s="184"/>
      <c r="E50" s="184"/>
      <c r="F50" s="184"/>
      <c r="G50" s="184"/>
      <c r="H50" s="184"/>
      <c r="I50" s="184"/>
      <c r="J50" s="184"/>
      <c r="K50" s="184"/>
      <c r="L50" s="184"/>
      <c r="M50" s="184"/>
      <c r="N50" s="184"/>
      <c r="O50" s="184"/>
      <c r="P50" s="176"/>
    </row>
    <row r="51" spans="1:16" ht="15" customHeight="1" x14ac:dyDescent="0.25">
      <c r="B51" s="176" t="s">
        <v>60</v>
      </c>
      <c r="C51" s="176"/>
      <c r="D51" s="176"/>
      <c r="E51" s="176"/>
      <c r="F51" s="176"/>
      <c r="G51" s="176"/>
      <c r="H51" s="176"/>
      <c r="I51" s="176"/>
      <c r="J51" s="176"/>
      <c r="K51" s="176"/>
      <c r="L51" s="176"/>
      <c r="M51" s="176"/>
      <c r="N51" s="176"/>
      <c r="O51" s="176"/>
      <c r="P51" s="176"/>
    </row>
    <row r="52" spans="1:16" ht="15" customHeight="1" x14ac:dyDescent="0.25">
      <c r="B52" s="176" t="s">
        <v>61</v>
      </c>
      <c r="C52" s="176"/>
      <c r="D52" s="176"/>
      <c r="E52" s="176"/>
      <c r="F52" s="176"/>
      <c r="G52" s="176"/>
      <c r="H52" s="176"/>
      <c r="I52" s="176"/>
      <c r="J52" s="176"/>
      <c r="K52" s="176"/>
      <c r="L52" s="176"/>
      <c r="M52" s="176"/>
      <c r="N52" s="176"/>
      <c r="O52" s="176"/>
      <c r="P52" s="176"/>
    </row>
    <row r="53" spans="1:16" ht="15" customHeight="1" x14ac:dyDescent="0.25">
      <c r="B53" s="176" t="s">
        <v>62</v>
      </c>
      <c r="C53" s="176"/>
      <c r="D53" s="176"/>
      <c r="E53" s="176"/>
      <c r="F53" s="176"/>
      <c r="G53" s="176"/>
      <c r="H53" s="176"/>
      <c r="I53" s="176"/>
      <c r="J53" s="176"/>
      <c r="K53" s="176"/>
      <c r="L53" s="176"/>
      <c r="M53" s="176"/>
      <c r="N53" s="176"/>
      <c r="O53" s="176"/>
      <c r="P53" s="176"/>
    </row>
    <row r="55" spans="1:16" x14ac:dyDescent="0.25">
      <c r="A55" s="373" t="s">
        <v>63</v>
      </c>
      <c r="B55" s="373"/>
      <c r="C55" s="373"/>
      <c r="D55" s="373"/>
      <c r="E55" s="373"/>
      <c r="F55" s="373"/>
      <c r="G55" s="373"/>
      <c r="H55" s="373"/>
      <c r="I55" s="373"/>
      <c r="J55" s="373"/>
      <c r="K55" s="373"/>
      <c r="L55" s="373"/>
      <c r="M55" s="373"/>
      <c r="N55" s="373"/>
      <c r="O55" s="373"/>
      <c r="P55" s="373"/>
    </row>
    <row r="57" spans="1:16" ht="15" x14ac:dyDescent="0.25">
      <c r="A57" s="58" t="s">
        <v>65</v>
      </c>
      <c r="F57" s="374" t="s">
        <v>270</v>
      </c>
      <c r="G57" s="375"/>
      <c r="H57" s="375"/>
      <c r="I57" s="375"/>
      <c r="J57" s="375"/>
      <c r="K57" s="375"/>
      <c r="L57" s="375"/>
    </row>
    <row r="58" spans="1:16" x14ac:dyDescent="0.25">
      <c r="A58" s="63" t="s">
        <v>66</v>
      </c>
    </row>
    <row r="59" spans="1:16" x14ac:dyDescent="0.25">
      <c r="A59" s="62"/>
    </row>
    <row r="60" spans="1:16" x14ac:dyDescent="0.25">
      <c r="A60" s="56"/>
    </row>
    <row r="61" spans="1:16" x14ac:dyDescent="0.25">
      <c r="A61" s="56"/>
    </row>
    <row r="62" spans="1:16" x14ac:dyDescent="0.25">
      <c r="A62" s="56"/>
    </row>
    <row r="63" spans="1:16" x14ac:dyDescent="0.25">
      <c r="A63" s="56"/>
    </row>
    <row r="65" spans="1:19" ht="15.75" x14ac:dyDescent="0.25">
      <c r="A65" s="370" t="s">
        <v>67</v>
      </c>
      <c r="B65" s="370"/>
      <c r="C65" s="370"/>
    </row>
    <row r="66" spans="1:19" ht="29.25" customHeight="1" x14ac:dyDescent="0.25">
      <c r="A66" s="520" t="s">
        <v>291</v>
      </c>
      <c r="B66" s="571"/>
      <c r="C66" s="571"/>
      <c r="D66" s="571"/>
      <c r="E66" s="571"/>
      <c r="F66" s="571"/>
      <c r="G66" s="571"/>
      <c r="H66" s="571"/>
      <c r="I66" s="571"/>
      <c r="J66" s="571"/>
      <c r="K66" s="571"/>
      <c r="L66" s="571"/>
      <c r="M66" s="571"/>
      <c r="N66" s="571"/>
      <c r="O66" s="571"/>
      <c r="P66" s="572"/>
    </row>
    <row r="67" spans="1:19" x14ac:dyDescent="0.25">
      <c r="A67" s="176"/>
      <c r="B67" s="176"/>
      <c r="C67" s="176"/>
      <c r="D67" s="176"/>
      <c r="E67" s="176"/>
      <c r="F67" s="176"/>
      <c r="G67" s="176"/>
      <c r="H67" s="176"/>
      <c r="I67" s="176"/>
      <c r="J67" s="176"/>
      <c r="K67" s="176"/>
      <c r="L67" s="176"/>
      <c r="M67" s="176"/>
      <c r="N67" s="176"/>
      <c r="O67" s="176"/>
      <c r="P67" s="176"/>
    </row>
    <row r="68" spans="1:19" ht="15.75" x14ac:dyDescent="0.25">
      <c r="A68" s="426" t="s">
        <v>68</v>
      </c>
      <c r="B68" s="426"/>
      <c r="C68" s="426"/>
      <c r="D68" s="176"/>
      <c r="E68" s="176"/>
      <c r="F68" s="176"/>
      <c r="G68" s="176"/>
      <c r="H68" s="176"/>
      <c r="I68" s="176"/>
      <c r="J68" s="176"/>
      <c r="K68" s="176"/>
      <c r="L68" s="176"/>
      <c r="M68" s="176"/>
      <c r="N68" s="176"/>
      <c r="O68" s="176"/>
      <c r="P68" s="176"/>
    </row>
    <row r="69" spans="1:19" ht="57.75" customHeight="1" x14ac:dyDescent="0.25">
      <c r="A69" s="520" t="s">
        <v>307</v>
      </c>
      <c r="B69" s="521"/>
      <c r="C69" s="521"/>
      <c r="D69" s="521"/>
      <c r="E69" s="521"/>
      <c r="F69" s="521"/>
      <c r="G69" s="521"/>
      <c r="H69" s="521"/>
      <c r="I69" s="521"/>
      <c r="J69" s="521"/>
      <c r="K69" s="521"/>
      <c r="L69" s="521"/>
      <c r="M69" s="521"/>
      <c r="N69" s="521"/>
      <c r="O69" s="521"/>
      <c r="P69" s="522"/>
    </row>
    <row r="70" spans="1:19" s="113" customFormat="1" x14ac:dyDescent="0.25"/>
    <row r="71" spans="1:19" s="113" customFormat="1" ht="25.5" customHeight="1" x14ac:dyDescent="0.25">
      <c r="A71" s="390" t="s">
        <v>69</v>
      </c>
      <c r="B71" s="391"/>
      <c r="C71" s="391"/>
      <c r="D71" s="391"/>
      <c r="E71" s="392"/>
      <c r="F71" s="390" t="s">
        <v>70</v>
      </c>
      <c r="G71" s="391"/>
      <c r="H71" s="392"/>
      <c r="I71" s="393" t="s">
        <v>287</v>
      </c>
      <c r="J71" s="394"/>
      <c r="K71" s="394"/>
      <c r="L71" s="395"/>
      <c r="M71" s="487" t="s">
        <v>258</v>
      </c>
      <c r="N71" s="487" t="s">
        <v>259</v>
      </c>
      <c r="O71" s="487" t="s">
        <v>260</v>
      </c>
      <c r="P71" s="488" t="s">
        <v>196</v>
      </c>
      <c r="Q71" s="4"/>
      <c r="R71" s="434" t="s">
        <v>265</v>
      </c>
      <c r="S71" s="434"/>
    </row>
    <row r="72" spans="1:19" s="113" customFormat="1" ht="25.5" customHeight="1" x14ac:dyDescent="0.25">
      <c r="A72" s="380"/>
      <c r="B72" s="382"/>
      <c r="C72" s="382"/>
      <c r="D72" s="382"/>
      <c r="E72" s="381"/>
      <c r="F72" s="380"/>
      <c r="G72" s="382"/>
      <c r="H72" s="381"/>
      <c r="I72" s="380" t="s">
        <v>71</v>
      </c>
      <c r="J72" s="381"/>
      <c r="K72" s="499" t="s">
        <v>72</v>
      </c>
      <c r="L72" s="500"/>
      <c r="M72" s="397"/>
      <c r="N72" s="397"/>
      <c r="O72" s="404"/>
      <c r="P72" s="379"/>
      <c r="Q72" s="4"/>
      <c r="R72" s="232" t="s">
        <v>19</v>
      </c>
      <c r="S72" s="232" t="s">
        <v>264</v>
      </c>
    </row>
    <row r="73" spans="1:19" s="113" customFormat="1" ht="26.25" customHeight="1" x14ac:dyDescent="0.25">
      <c r="A73" s="504" t="s">
        <v>137</v>
      </c>
      <c r="B73" s="504"/>
      <c r="C73" s="504"/>
      <c r="D73" s="504"/>
      <c r="E73" s="504"/>
      <c r="F73" s="505"/>
      <c r="G73" s="505"/>
      <c r="H73" s="505"/>
      <c r="I73" s="506"/>
      <c r="J73" s="506"/>
      <c r="K73" s="518"/>
      <c r="L73" s="519"/>
      <c r="M73" s="192"/>
      <c r="N73" s="193"/>
      <c r="O73" s="193"/>
      <c r="P73" s="193"/>
      <c r="Q73" s="212"/>
      <c r="R73" s="212"/>
      <c r="S73" s="212"/>
    </row>
    <row r="74" spans="1:19" ht="26.25" customHeight="1" x14ac:dyDescent="0.25">
      <c r="A74" s="463" t="s">
        <v>138</v>
      </c>
      <c r="B74" s="463"/>
      <c r="C74" s="463"/>
      <c r="D74" s="463"/>
      <c r="E74" s="463"/>
      <c r="F74" s="464" t="s">
        <v>74</v>
      </c>
      <c r="G74" s="464"/>
      <c r="H74" s="464"/>
      <c r="I74" s="465">
        <v>500</v>
      </c>
      <c r="J74" s="466"/>
      <c r="K74" s="489">
        <v>561</v>
      </c>
      <c r="L74" s="490"/>
      <c r="M74" s="224">
        <f>4241+561</f>
        <v>4802</v>
      </c>
      <c r="N74" s="266">
        <v>1973</v>
      </c>
      <c r="O74" s="194">
        <v>0</v>
      </c>
      <c r="P74" s="195">
        <f>+(M74*1)/N74</f>
        <v>2.4338570704510896</v>
      </c>
      <c r="Q74" s="212"/>
      <c r="R74" s="228">
        <v>500</v>
      </c>
      <c r="S74" s="230">
        <v>473</v>
      </c>
    </row>
    <row r="75" spans="1:19" ht="26.25" customHeight="1" x14ac:dyDescent="0.25">
      <c r="A75" s="463" t="s">
        <v>139</v>
      </c>
      <c r="B75" s="463"/>
      <c r="C75" s="463"/>
      <c r="D75" s="463"/>
      <c r="E75" s="463"/>
      <c r="F75" s="464" t="s">
        <v>74</v>
      </c>
      <c r="G75" s="464"/>
      <c r="H75" s="464"/>
      <c r="I75" s="465">
        <v>1000</v>
      </c>
      <c r="J75" s="466"/>
      <c r="K75" s="489">
        <v>1200</v>
      </c>
      <c r="L75" s="490"/>
      <c r="M75" s="224">
        <f>3984+1200</f>
        <v>5184</v>
      </c>
      <c r="N75" s="266">
        <v>3553</v>
      </c>
      <c r="O75" s="194">
        <v>0</v>
      </c>
      <c r="P75" s="195">
        <f t="shared" ref="P75:P77" si="0">+(M75*1)/N75</f>
        <v>1.4590486912468337</v>
      </c>
      <c r="Q75" s="212"/>
      <c r="R75" s="228">
        <v>1000</v>
      </c>
      <c r="S75" s="230">
        <v>953</v>
      </c>
    </row>
    <row r="76" spans="1:19" ht="26.25" customHeight="1" x14ac:dyDescent="0.25">
      <c r="A76" s="463" t="s">
        <v>140</v>
      </c>
      <c r="B76" s="463"/>
      <c r="C76" s="463"/>
      <c r="D76" s="463"/>
      <c r="E76" s="463"/>
      <c r="F76" s="464" t="s">
        <v>110</v>
      </c>
      <c r="G76" s="464"/>
      <c r="H76" s="464"/>
      <c r="I76" s="465">
        <v>1</v>
      </c>
      <c r="J76" s="466"/>
      <c r="K76" s="489">
        <v>18</v>
      </c>
      <c r="L76" s="490"/>
      <c r="M76" s="224">
        <v>15</v>
      </c>
      <c r="N76" s="266">
        <v>32</v>
      </c>
      <c r="O76" s="194">
        <v>0</v>
      </c>
      <c r="P76" s="195">
        <f t="shared" si="0"/>
        <v>0.46875</v>
      </c>
      <c r="Q76" s="220"/>
      <c r="R76" s="228">
        <v>1</v>
      </c>
      <c r="S76" s="231">
        <v>12</v>
      </c>
    </row>
    <row r="77" spans="1:19" ht="26.25" customHeight="1" x14ac:dyDescent="0.25">
      <c r="A77" s="463" t="s">
        <v>141</v>
      </c>
      <c r="B77" s="463"/>
      <c r="C77" s="463"/>
      <c r="D77" s="463"/>
      <c r="E77" s="463"/>
      <c r="F77" s="464" t="s">
        <v>110</v>
      </c>
      <c r="G77" s="464"/>
      <c r="H77" s="464"/>
      <c r="I77" s="465">
        <v>1</v>
      </c>
      <c r="J77" s="466"/>
      <c r="K77" s="489">
        <v>1</v>
      </c>
      <c r="L77" s="490"/>
      <c r="M77" s="224">
        <v>1</v>
      </c>
      <c r="N77" s="266">
        <v>1</v>
      </c>
      <c r="O77" s="194">
        <f t="shared" ref="O77:O98" si="1">1-P77</f>
        <v>0</v>
      </c>
      <c r="P77" s="195">
        <f t="shared" si="0"/>
        <v>1</v>
      </c>
      <c r="Q77" s="220"/>
      <c r="R77" s="228">
        <v>0</v>
      </c>
      <c r="S77" s="231">
        <v>0</v>
      </c>
    </row>
    <row r="78" spans="1:19" ht="26.25" customHeight="1" x14ac:dyDescent="0.25">
      <c r="A78" s="503" t="s">
        <v>142</v>
      </c>
      <c r="B78" s="503"/>
      <c r="C78" s="503"/>
      <c r="D78" s="503"/>
      <c r="E78" s="503"/>
      <c r="F78" s="464"/>
      <c r="G78" s="464"/>
      <c r="H78" s="464"/>
      <c r="I78" s="507"/>
      <c r="J78" s="508"/>
      <c r="K78" s="489"/>
      <c r="L78" s="490"/>
      <c r="M78" s="224"/>
      <c r="N78" s="266"/>
      <c r="O78" s="194"/>
      <c r="P78" s="195"/>
      <c r="Q78" s="220"/>
      <c r="R78" s="228"/>
      <c r="S78" s="231"/>
    </row>
    <row r="79" spans="1:19" ht="26.25" customHeight="1" x14ac:dyDescent="0.25">
      <c r="A79" s="463" t="s">
        <v>143</v>
      </c>
      <c r="B79" s="463"/>
      <c r="C79" s="463"/>
      <c r="D79" s="463"/>
      <c r="E79" s="463"/>
      <c r="F79" s="464" t="s">
        <v>136</v>
      </c>
      <c r="G79" s="464"/>
      <c r="H79" s="464"/>
      <c r="I79" s="465">
        <v>2</v>
      </c>
      <c r="J79" s="466"/>
      <c r="K79" s="489">
        <v>2</v>
      </c>
      <c r="L79" s="490"/>
      <c r="M79" s="224">
        <v>6</v>
      </c>
      <c r="N79" s="266">
        <v>6</v>
      </c>
      <c r="O79" s="194">
        <f t="shared" si="1"/>
        <v>0</v>
      </c>
      <c r="P79" s="195">
        <f t="shared" ref="P79:P86" si="2">+(M79*1)/N79</f>
        <v>1</v>
      </c>
      <c r="Q79" s="220"/>
      <c r="R79" s="228">
        <v>0</v>
      </c>
      <c r="S79" s="231">
        <v>0</v>
      </c>
    </row>
    <row r="80" spans="1:19" ht="26.25" customHeight="1" x14ac:dyDescent="0.25">
      <c r="A80" s="463" t="s">
        <v>144</v>
      </c>
      <c r="B80" s="463"/>
      <c r="C80" s="463"/>
      <c r="D80" s="463"/>
      <c r="E80" s="463"/>
      <c r="F80" s="464" t="s">
        <v>136</v>
      </c>
      <c r="G80" s="464"/>
      <c r="H80" s="464"/>
      <c r="I80" s="465">
        <v>0</v>
      </c>
      <c r="J80" s="466"/>
      <c r="K80" s="489">
        <v>0</v>
      </c>
      <c r="L80" s="490"/>
      <c r="M80" s="224">
        <v>1</v>
      </c>
      <c r="N80" s="266">
        <v>1</v>
      </c>
      <c r="O80" s="194">
        <f t="shared" si="1"/>
        <v>0</v>
      </c>
      <c r="P80" s="195">
        <f t="shared" si="2"/>
        <v>1</v>
      </c>
      <c r="Q80" s="220"/>
      <c r="R80" s="228">
        <v>0</v>
      </c>
      <c r="S80" s="231">
        <v>0</v>
      </c>
    </row>
    <row r="81" spans="1:19" ht="26.25" customHeight="1" x14ac:dyDescent="0.25">
      <c r="A81" s="463" t="s">
        <v>145</v>
      </c>
      <c r="B81" s="463"/>
      <c r="C81" s="463"/>
      <c r="D81" s="463"/>
      <c r="E81" s="463"/>
      <c r="F81" s="464" t="s">
        <v>136</v>
      </c>
      <c r="G81" s="464"/>
      <c r="H81" s="464"/>
      <c r="I81" s="465">
        <v>0</v>
      </c>
      <c r="J81" s="466"/>
      <c r="K81" s="489">
        <v>0</v>
      </c>
      <c r="L81" s="490"/>
      <c r="M81" s="224">
        <v>1</v>
      </c>
      <c r="N81" s="266">
        <v>1</v>
      </c>
      <c r="O81" s="194">
        <f t="shared" si="1"/>
        <v>0</v>
      </c>
      <c r="P81" s="195">
        <f t="shared" si="2"/>
        <v>1</v>
      </c>
      <c r="Q81" s="220"/>
      <c r="R81" s="228">
        <v>0</v>
      </c>
      <c r="S81" s="231">
        <v>0</v>
      </c>
    </row>
    <row r="82" spans="1:19" ht="26.25" customHeight="1" x14ac:dyDescent="0.25">
      <c r="A82" s="463" t="s">
        <v>146</v>
      </c>
      <c r="B82" s="463"/>
      <c r="C82" s="463"/>
      <c r="D82" s="463"/>
      <c r="E82" s="463"/>
      <c r="F82" s="464" t="s">
        <v>136</v>
      </c>
      <c r="G82" s="464"/>
      <c r="H82" s="464"/>
      <c r="I82" s="465">
        <v>0</v>
      </c>
      <c r="J82" s="466"/>
      <c r="K82" s="489">
        <v>0</v>
      </c>
      <c r="L82" s="490"/>
      <c r="M82" s="224">
        <v>1</v>
      </c>
      <c r="N82" s="266">
        <v>1</v>
      </c>
      <c r="O82" s="194">
        <f t="shared" si="1"/>
        <v>0</v>
      </c>
      <c r="P82" s="195">
        <f t="shared" si="2"/>
        <v>1</v>
      </c>
      <c r="Q82" s="220"/>
      <c r="R82" s="228">
        <v>0</v>
      </c>
      <c r="S82" s="231">
        <v>0</v>
      </c>
    </row>
    <row r="83" spans="1:19" ht="26.25" customHeight="1" x14ac:dyDescent="0.25">
      <c r="A83" s="463" t="s">
        <v>147</v>
      </c>
      <c r="B83" s="463"/>
      <c r="C83" s="463"/>
      <c r="D83" s="463"/>
      <c r="E83" s="463"/>
      <c r="F83" s="464" t="s">
        <v>136</v>
      </c>
      <c r="G83" s="464"/>
      <c r="H83" s="464"/>
      <c r="I83" s="465">
        <v>0</v>
      </c>
      <c r="J83" s="466"/>
      <c r="K83" s="489">
        <v>0</v>
      </c>
      <c r="L83" s="490"/>
      <c r="M83" s="224">
        <v>3</v>
      </c>
      <c r="N83" s="266">
        <v>3</v>
      </c>
      <c r="O83" s="194">
        <f t="shared" si="1"/>
        <v>0</v>
      </c>
      <c r="P83" s="195">
        <f t="shared" si="2"/>
        <v>1</v>
      </c>
      <c r="Q83" s="220"/>
      <c r="R83" s="228">
        <v>0</v>
      </c>
      <c r="S83" s="231">
        <v>0</v>
      </c>
    </row>
    <row r="84" spans="1:19" ht="26.25" customHeight="1" x14ac:dyDescent="0.25">
      <c r="A84" s="463" t="s">
        <v>148</v>
      </c>
      <c r="B84" s="463"/>
      <c r="C84" s="463"/>
      <c r="D84" s="463"/>
      <c r="E84" s="463"/>
      <c r="F84" s="464" t="s">
        <v>136</v>
      </c>
      <c r="G84" s="464"/>
      <c r="H84" s="464"/>
      <c r="I84" s="465">
        <v>0</v>
      </c>
      <c r="J84" s="466"/>
      <c r="K84" s="489">
        <v>1</v>
      </c>
      <c r="L84" s="490"/>
      <c r="M84" s="224">
        <v>1</v>
      </c>
      <c r="N84" s="266">
        <v>1</v>
      </c>
      <c r="O84" s="194">
        <f t="shared" si="1"/>
        <v>0</v>
      </c>
      <c r="P84" s="195">
        <f t="shared" si="2"/>
        <v>1</v>
      </c>
      <c r="Q84" s="220"/>
      <c r="R84" s="228">
        <v>0</v>
      </c>
      <c r="S84" s="231">
        <v>0</v>
      </c>
    </row>
    <row r="85" spans="1:19" ht="26.25" customHeight="1" x14ac:dyDescent="0.25">
      <c r="A85" s="463" t="s">
        <v>149</v>
      </c>
      <c r="B85" s="463"/>
      <c r="C85" s="463"/>
      <c r="D85" s="463"/>
      <c r="E85" s="463"/>
      <c r="F85" s="464" t="s">
        <v>136</v>
      </c>
      <c r="G85" s="464"/>
      <c r="H85" s="464"/>
      <c r="I85" s="465">
        <v>0</v>
      </c>
      <c r="J85" s="466"/>
      <c r="K85" s="489">
        <v>0</v>
      </c>
      <c r="L85" s="490"/>
      <c r="M85" s="224">
        <v>1</v>
      </c>
      <c r="N85" s="266">
        <v>1</v>
      </c>
      <c r="O85" s="194">
        <f t="shared" si="1"/>
        <v>0</v>
      </c>
      <c r="P85" s="195">
        <f t="shared" si="2"/>
        <v>1</v>
      </c>
      <c r="Q85" s="220"/>
      <c r="R85" s="228">
        <v>0</v>
      </c>
      <c r="S85" s="231">
        <v>0</v>
      </c>
    </row>
    <row r="86" spans="1:19" ht="26.25" customHeight="1" x14ac:dyDescent="0.25">
      <c r="A86" s="463" t="s">
        <v>150</v>
      </c>
      <c r="B86" s="463"/>
      <c r="C86" s="463"/>
      <c r="D86" s="463"/>
      <c r="E86" s="463"/>
      <c r="F86" s="464" t="s">
        <v>136</v>
      </c>
      <c r="G86" s="464"/>
      <c r="H86" s="464"/>
      <c r="I86" s="465">
        <v>0</v>
      </c>
      <c r="J86" s="466"/>
      <c r="K86" s="489">
        <v>0</v>
      </c>
      <c r="L86" s="490"/>
      <c r="M86" s="224">
        <v>1</v>
      </c>
      <c r="N86" s="266">
        <v>1</v>
      </c>
      <c r="O86" s="194">
        <f t="shared" si="1"/>
        <v>0</v>
      </c>
      <c r="P86" s="195">
        <f t="shared" si="2"/>
        <v>1</v>
      </c>
      <c r="Q86" s="220"/>
      <c r="R86" s="228">
        <v>0</v>
      </c>
      <c r="S86" s="231">
        <v>0</v>
      </c>
    </row>
    <row r="87" spans="1:19" ht="26.25" customHeight="1" x14ac:dyDescent="0.25">
      <c r="A87" s="463" t="s">
        <v>151</v>
      </c>
      <c r="B87" s="463"/>
      <c r="C87" s="463"/>
      <c r="D87" s="463"/>
      <c r="E87" s="463"/>
      <c r="F87" s="464" t="s">
        <v>136</v>
      </c>
      <c r="G87" s="464"/>
      <c r="H87" s="464"/>
      <c r="I87" s="465">
        <v>0</v>
      </c>
      <c r="J87" s="466"/>
      <c r="K87" s="489">
        <v>0</v>
      </c>
      <c r="L87" s="490"/>
      <c r="M87" s="224">
        <v>1</v>
      </c>
      <c r="N87" s="266">
        <v>0</v>
      </c>
      <c r="O87" s="194">
        <v>1</v>
      </c>
      <c r="P87" s="195">
        <v>0</v>
      </c>
      <c r="Q87" s="220"/>
      <c r="R87" s="228">
        <v>0</v>
      </c>
      <c r="S87" s="231">
        <v>0</v>
      </c>
    </row>
    <row r="88" spans="1:19" ht="26.25" customHeight="1" x14ac:dyDescent="0.25">
      <c r="A88" s="503" t="s">
        <v>152</v>
      </c>
      <c r="B88" s="503"/>
      <c r="C88" s="503"/>
      <c r="D88" s="503"/>
      <c r="E88" s="503"/>
      <c r="F88" s="464"/>
      <c r="G88" s="464"/>
      <c r="H88" s="464"/>
      <c r="I88" s="507"/>
      <c r="J88" s="508"/>
      <c r="K88" s="270"/>
      <c r="L88" s="270"/>
      <c r="M88" s="224"/>
      <c r="N88" s="266"/>
      <c r="O88" s="194"/>
      <c r="P88" s="195"/>
      <c r="Q88" s="220"/>
      <c r="R88" s="228"/>
      <c r="S88" s="231"/>
    </row>
    <row r="89" spans="1:19" ht="26.25" customHeight="1" x14ac:dyDescent="0.25">
      <c r="A89" s="463" t="s">
        <v>153</v>
      </c>
      <c r="B89" s="463"/>
      <c r="C89" s="463"/>
      <c r="D89" s="463"/>
      <c r="E89" s="463"/>
      <c r="F89" s="464" t="s">
        <v>74</v>
      </c>
      <c r="G89" s="464"/>
      <c r="H89" s="464"/>
      <c r="I89" s="465">
        <v>1</v>
      </c>
      <c r="J89" s="466"/>
      <c r="K89" s="489">
        <v>1</v>
      </c>
      <c r="L89" s="490"/>
      <c r="M89" s="224">
        <v>1</v>
      </c>
      <c r="N89" s="266">
        <v>1</v>
      </c>
      <c r="O89" s="194">
        <v>0</v>
      </c>
      <c r="P89" s="195">
        <f t="shared" ref="P89:P92" si="3">+(M89*1)/N89</f>
        <v>1</v>
      </c>
      <c r="Q89" s="220"/>
      <c r="R89" s="228">
        <v>0</v>
      </c>
      <c r="S89" s="231">
        <v>0</v>
      </c>
    </row>
    <row r="90" spans="1:19" ht="26.25" customHeight="1" x14ac:dyDescent="0.25">
      <c r="A90" s="463" t="s">
        <v>154</v>
      </c>
      <c r="B90" s="463"/>
      <c r="C90" s="463"/>
      <c r="D90" s="463"/>
      <c r="E90" s="463"/>
      <c r="F90" s="464" t="s">
        <v>74</v>
      </c>
      <c r="G90" s="464"/>
      <c r="H90" s="464"/>
      <c r="I90" s="465">
        <v>1</v>
      </c>
      <c r="J90" s="466"/>
      <c r="K90" s="489">
        <v>1</v>
      </c>
      <c r="L90" s="490"/>
      <c r="M90" s="224">
        <v>1</v>
      </c>
      <c r="N90" s="266">
        <v>1</v>
      </c>
      <c r="O90" s="194">
        <f t="shared" si="1"/>
        <v>0</v>
      </c>
      <c r="P90" s="195">
        <f t="shared" si="3"/>
        <v>1</v>
      </c>
      <c r="Q90" s="220"/>
      <c r="R90" s="228">
        <v>0</v>
      </c>
      <c r="S90" s="231">
        <v>0</v>
      </c>
    </row>
    <row r="91" spans="1:19" ht="26.25" customHeight="1" x14ac:dyDescent="0.25">
      <c r="A91" s="463" t="s">
        <v>155</v>
      </c>
      <c r="B91" s="463"/>
      <c r="C91" s="463"/>
      <c r="D91" s="463"/>
      <c r="E91" s="463"/>
      <c r="F91" s="464" t="s">
        <v>74</v>
      </c>
      <c r="G91" s="464"/>
      <c r="H91" s="464"/>
      <c r="I91" s="465">
        <v>1</v>
      </c>
      <c r="J91" s="466"/>
      <c r="K91" s="489">
        <v>6</v>
      </c>
      <c r="L91" s="490"/>
      <c r="M91" s="224">
        <v>3</v>
      </c>
      <c r="N91" s="266">
        <v>7</v>
      </c>
      <c r="O91" s="194">
        <v>0</v>
      </c>
      <c r="P91" s="195">
        <f t="shared" si="3"/>
        <v>0.42857142857142855</v>
      </c>
      <c r="Q91" s="220"/>
      <c r="R91" s="228">
        <v>1</v>
      </c>
      <c r="S91" s="231">
        <v>0</v>
      </c>
    </row>
    <row r="92" spans="1:19" ht="26.25" customHeight="1" x14ac:dyDescent="0.25">
      <c r="A92" s="463" t="s">
        <v>156</v>
      </c>
      <c r="B92" s="463"/>
      <c r="C92" s="463"/>
      <c r="D92" s="463"/>
      <c r="E92" s="463"/>
      <c r="F92" s="464" t="s">
        <v>110</v>
      </c>
      <c r="G92" s="464"/>
      <c r="H92" s="464"/>
      <c r="I92" s="465">
        <v>1</v>
      </c>
      <c r="J92" s="466"/>
      <c r="K92" s="489">
        <v>1</v>
      </c>
      <c r="L92" s="490"/>
      <c r="M92" s="224">
        <v>4</v>
      </c>
      <c r="N92" s="266">
        <v>4</v>
      </c>
      <c r="O92" s="194">
        <v>0</v>
      </c>
      <c r="P92" s="195">
        <f t="shared" si="3"/>
        <v>1</v>
      </c>
      <c r="Q92" s="220"/>
      <c r="R92" s="228">
        <v>1</v>
      </c>
      <c r="S92" s="231">
        <v>1</v>
      </c>
    </row>
    <row r="93" spans="1:19" ht="35.25" customHeight="1" x14ac:dyDescent="0.25">
      <c r="A93" s="503" t="s">
        <v>285</v>
      </c>
      <c r="B93" s="503"/>
      <c r="C93" s="503"/>
      <c r="D93" s="503"/>
      <c r="E93" s="503"/>
      <c r="F93" s="464"/>
      <c r="G93" s="464"/>
      <c r="H93" s="464"/>
      <c r="I93" s="507"/>
      <c r="J93" s="508"/>
      <c r="K93" s="408"/>
      <c r="L93" s="409"/>
      <c r="M93" s="224"/>
      <c r="N93" s="266"/>
      <c r="O93" s="194"/>
      <c r="P93" s="195"/>
      <c r="Q93" s="220"/>
      <c r="R93" s="228"/>
      <c r="S93" s="231"/>
    </row>
    <row r="94" spans="1:19" ht="26.25" customHeight="1" x14ac:dyDescent="0.25">
      <c r="A94" s="463" t="s">
        <v>158</v>
      </c>
      <c r="B94" s="463"/>
      <c r="C94" s="463"/>
      <c r="D94" s="463"/>
      <c r="E94" s="463"/>
      <c r="F94" s="464" t="s">
        <v>85</v>
      </c>
      <c r="G94" s="464"/>
      <c r="H94" s="464"/>
      <c r="I94" s="465">
        <v>10000</v>
      </c>
      <c r="J94" s="466"/>
      <c r="K94" s="408">
        <v>13766</v>
      </c>
      <c r="L94" s="409"/>
      <c r="M94" s="224">
        <f>49560+13766</f>
        <v>63326</v>
      </c>
      <c r="N94" s="266">
        <v>43528</v>
      </c>
      <c r="O94" s="194">
        <v>0</v>
      </c>
      <c r="P94" s="195">
        <f t="shared" ref="P94" si="4">+(M94*1)/N94</f>
        <v>1.4548336702811984</v>
      </c>
      <c r="Q94" s="220"/>
      <c r="R94" s="228">
        <v>10000</v>
      </c>
      <c r="S94" s="231">
        <v>13528</v>
      </c>
    </row>
    <row r="95" spans="1:19" ht="26.25" customHeight="1" x14ac:dyDescent="0.25">
      <c r="A95" s="503" t="s">
        <v>159</v>
      </c>
      <c r="B95" s="503"/>
      <c r="C95" s="503"/>
      <c r="D95" s="503"/>
      <c r="E95" s="503"/>
      <c r="F95" s="464"/>
      <c r="G95" s="464"/>
      <c r="H95" s="464"/>
      <c r="I95" s="507"/>
      <c r="J95" s="508"/>
      <c r="K95" s="408"/>
      <c r="L95" s="409"/>
      <c r="M95" s="224"/>
      <c r="N95" s="266"/>
      <c r="O95" s="194"/>
      <c r="P95" s="195"/>
      <c r="Q95" s="220"/>
      <c r="R95" s="228"/>
      <c r="S95" s="231"/>
    </row>
    <row r="96" spans="1:19" ht="26.25" customHeight="1" x14ac:dyDescent="0.25">
      <c r="A96" s="463" t="s">
        <v>160</v>
      </c>
      <c r="B96" s="463"/>
      <c r="C96" s="463"/>
      <c r="D96" s="463"/>
      <c r="E96" s="463"/>
      <c r="F96" s="464" t="s">
        <v>163</v>
      </c>
      <c r="G96" s="464"/>
      <c r="H96" s="464"/>
      <c r="I96" s="465">
        <v>25</v>
      </c>
      <c r="J96" s="466"/>
      <c r="K96" s="408">
        <v>108</v>
      </c>
      <c r="L96" s="409"/>
      <c r="M96" s="224">
        <f>305+108</f>
        <v>413</v>
      </c>
      <c r="N96" s="266">
        <v>129</v>
      </c>
      <c r="O96" s="194">
        <v>0</v>
      </c>
      <c r="P96" s="195">
        <f t="shared" ref="P96:P98" si="5">+(M96*1)/N96</f>
        <v>3.2015503875968991</v>
      </c>
      <c r="Q96" s="220"/>
      <c r="R96" s="228">
        <v>25</v>
      </c>
      <c r="S96" s="231">
        <v>54</v>
      </c>
    </row>
    <row r="97" spans="1:19" ht="26.25" customHeight="1" x14ac:dyDescent="0.25">
      <c r="A97" s="463" t="s">
        <v>161</v>
      </c>
      <c r="B97" s="463"/>
      <c r="C97" s="463"/>
      <c r="D97" s="463"/>
      <c r="E97" s="463"/>
      <c r="F97" s="464" t="s">
        <v>164</v>
      </c>
      <c r="G97" s="464"/>
      <c r="H97" s="464"/>
      <c r="I97" s="465">
        <v>1</v>
      </c>
      <c r="J97" s="466"/>
      <c r="K97" s="408">
        <v>1</v>
      </c>
      <c r="L97" s="409"/>
      <c r="M97" s="224">
        <f>4+1</f>
        <v>5</v>
      </c>
      <c r="N97" s="266">
        <v>2</v>
      </c>
      <c r="O97" s="194">
        <v>0</v>
      </c>
      <c r="P97" s="195">
        <f t="shared" si="5"/>
        <v>2.5</v>
      </c>
      <c r="Q97" s="220"/>
      <c r="R97" s="228">
        <v>0</v>
      </c>
      <c r="S97" s="231">
        <v>1</v>
      </c>
    </row>
    <row r="98" spans="1:19" ht="26.25" customHeight="1" x14ac:dyDescent="0.25">
      <c r="A98" s="463" t="s">
        <v>162</v>
      </c>
      <c r="B98" s="463"/>
      <c r="C98" s="463"/>
      <c r="D98" s="463"/>
      <c r="E98" s="463"/>
      <c r="F98" s="464" t="s">
        <v>74</v>
      </c>
      <c r="G98" s="464"/>
      <c r="H98" s="464"/>
      <c r="I98" s="465">
        <v>1</v>
      </c>
      <c r="J98" s="466"/>
      <c r="K98" s="408">
        <v>1</v>
      </c>
      <c r="L98" s="409"/>
      <c r="M98" s="224">
        <v>1</v>
      </c>
      <c r="N98" s="266">
        <v>1</v>
      </c>
      <c r="O98" s="194">
        <f t="shared" si="1"/>
        <v>0</v>
      </c>
      <c r="P98" s="195">
        <f t="shared" si="5"/>
        <v>1</v>
      </c>
      <c r="Q98" s="220"/>
      <c r="R98" s="228">
        <v>0</v>
      </c>
      <c r="S98" s="231">
        <v>0</v>
      </c>
    </row>
  </sheetData>
  <mergeCells count="187">
    <mergeCell ref="R71:S71"/>
    <mergeCell ref="B49:O49"/>
    <mergeCell ref="A10:C10"/>
    <mergeCell ref="D10:J10"/>
    <mergeCell ref="L10:M10"/>
    <mergeCell ref="N10:Q10"/>
    <mergeCell ref="A12:C12"/>
    <mergeCell ref="D12:Q12"/>
    <mergeCell ref="A4:Q4"/>
    <mergeCell ref="A6:C6"/>
    <mergeCell ref="O6:Q6"/>
    <mergeCell ref="A8:C8"/>
    <mergeCell ref="D8:J8"/>
    <mergeCell ref="L8:N8"/>
    <mergeCell ref="O8:Q8"/>
    <mergeCell ref="A20:C20"/>
    <mergeCell ref="A22:C22"/>
    <mergeCell ref="D22:K22"/>
    <mergeCell ref="P22:Q22"/>
    <mergeCell ref="A24:C24"/>
    <mergeCell ref="D24:Q24"/>
    <mergeCell ref="H18:I18"/>
    <mergeCell ref="A14:C14"/>
    <mergeCell ref="D14:Q14"/>
    <mergeCell ref="A16:C18"/>
    <mergeCell ref="D16:G17"/>
    <mergeCell ref="H16:I17"/>
    <mergeCell ref="J16:N16"/>
    <mergeCell ref="O16:Q16"/>
    <mergeCell ref="D18:G18"/>
    <mergeCell ref="A26:C26"/>
    <mergeCell ref="D26:Q26"/>
    <mergeCell ref="A28:C28"/>
    <mergeCell ref="D28:G28"/>
    <mergeCell ref="O28:P28"/>
    <mergeCell ref="A30:C30"/>
    <mergeCell ref="D30:G30"/>
    <mergeCell ref="I30:M30"/>
    <mergeCell ref="N30:P30"/>
    <mergeCell ref="A33:C33"/>
    <mergeCell ref="D33:G33"/>
    <mergeCell ref="A35:C37"/>
    <mergeCell ref="D35:F37"/>
    <mergeCell ref="G35:G37"/>
    <mergeCell ref="H35:J35"/>
    <mergeCell ref="L35:N35"/>
    <mergeCell ref="O35:O37"/>
    <mergeCell ref="P35:P37"/>
    <mergeCell ref="H36:H37"/>
    <mergeCell ref="I36:I37"/>
    <mergeCell ref="J36:J37"/>
    <mergeCell ref="L36:L37"/>
    <mergeCell ref="M36:M37"/>
    <mergeCell ref="N36:N37"/>
    <mergeCell ref="A73:E73"/>
    <mergeCell ref="A74:E74"/>
    <mergeCell ref="A75:E75"/>
    <mergeCell ref="A71:E72"/>
    <mergeCell ref="A76:E76"/>
    <mergeCell ref="A77:E77"/>
    <mergeCell ref="I72:J72"/>
    <mergeCell ref="A55:P55"/>
    <mergeCell ref="A65:C65"/>
    <mergeCell ref="F57:L57"/>
    <mergeCell ref="A68:C68"/>
    <mergeCell ref="A66:P66"/>
    <mergeCell ref="A69:P69"/>
    <mergeCell ref="M71:M72"/>
    <mergeCell ref="F76:H76"/>
    <mergeCell ref="I76:J76"/>
    <mergeCell ref="F77:H77"/>
    <mergeCell ref="I77:J77"/>
    <mergeCell ref="F74:H74"/>
    <mergeCell ref="I74:J74"/>
    <mergeCell ref="F75:H75"/>
    <mergeCell ref="I75:J75"/>
    <mergeCell ref="K75:L75"/>
    <mergeCell ref="K76:L76"/>
    <mergeCell ref="K77:L77"/>
    <mergeCell ref="F80:H80"/>
    <mergeCell ref="I80:J80"/>
    <mergeCell ref="F81:H81"/>
    <mergeCell ref="I81:J81"/>
    <mergeCell ref="F78:H78"/>
    <mergeCell ref="I78:J78"/>
    <mergeCell ref="F79:H79"/>
    <mergeCell ref="I79:J79"/>
    <mergeCell ref="K78:L78"/>
    <mergeCell ref="K79:L79"/>
    <mergeCell ref="K80:L80"/>
    <mergeCell ref="K81:L81"/>
    <mergeCell ref="F85:H85"/>
    <mergeCell ref="I85:J85"/>
    <mergeCell ref="F82:H82"/>
    <mergeCell ref="I82:J82"/>
    <mergeCell ref="F83:H83"/>
    <mergeCell ref="I83:J83"/>
    <mergeCell ref="K82:L82"/>
    <mergeCell ref="K83:L83"/>
    <mergeCell ref="K84:L84"/>
    <mergeCell ref="K85:L85"/>
    <mergeCell ref="A98:E98"/>
    <mergeCell ref="A88:E88"/>
    <mergeCell ref="A89:E89"/>
    <mergeCell ref="A90:E90"/>
    <mergeCell ref="A91:E91"/>
    <mergeCell ref="A92:E92"/>
    <mergeCell ref="A93:E93"/>
    <mergeCell ref="F90:H90"/>
    <mergeCell ref="I90:J90"/>
    <mergeCell ref="F91:H91"/>
    <mergeCell ref="I91:J91"/>
    <mergeCell ref="F88:H88"/>
    <mergeCell ref="I88:J88"/>
    <mergeCell ref="F89:H89"/>
    <mergeCell ref="I89:J89"/>
    <mergeCell ref="F96:H96"/>
    <mergeCell ref="I96:J96"/>
    <mergeCell ref="F97:H97"/>
    <mergeCell ref="I97:J97"/>
    <mergeCell ref="F94:H94"/>
    <mergeCell ref="I94:J94"/>
    <mergeCell ref="F95:H95"/>
    <mergeCell ref="I95:J95"/>
    <mergeCell ref="F92:H92"/>
    <mergeCell ref="B48:O48"/>
    <mergeCell ref="A78:E78"/>
    <mergeCell ref="A79:E79"/>
    <mergeCell ref="A80:E80"/>
    <mergeCell ref="A81:E81"/>
    <mergeCell ref="A94:E94"/>
    <mergeCell ref="A95:E95"/>
    <mergeCell ref="A96:E96"/>
    <mergeCell ref="A97:E97"/>
    <mergeCell ref="A82:E82"/>
    <mergeCell ref="A83:E83"/>
    <mergeCell ref="A84:E84"/>
    <mergeCell ref="A85:E85"/>
    <mergeCell ref="A86:E86"/>
    <mergeCell ref="A87:E87"/>
    <mergeCell ref="I92:J92"/>
    <mergeCell ref="F93:H93"/>
    <mergeCell ref="I93:J93"/>
    <mergeCell ref="F87:H87"/>
    <mergeCell ref="I87:J87"/>
    <mergeCell ref="K86:L86"/>
    <mergeCell ref="K87:L87"/>
    <mergeCell ref="K89:L89"/>
    <mergeCell ref="I84:J84"/>
    <mergeCell ref="A38:C38"/>
    <mergeCell ref="D38:F38"/>
    <mergeCell ref="E43:F43"/>
    <mergeCell ref="E44:F44"/>
    <mergeCell ref="E45:F45"/>
    <mergeCell ref="B43:D43"/>
    <mergeCell ref="B44:D44"/>
    <mergeCell ref="B45:D45"/>
    <mergeCell ref="B46:D46"/>
    <mergeCell ref="B42:O42"/>
    <mergeCell ref="E46:F46"/>
    <mergeCell ref="A39:C39"/>
    <mergeCell ref="D39:F39"/>
    <mergeCell ref="A40:C40"/>
    <mergeCell ref="N71:N72"/>
    <mergeCell ref="O71:O72"/>
    <mergeCell ref="P71:P72"/>
    <mergeCell ref="F98:H98"/>
    <mergeCell ref="I98:J98"/>
    <mergeCell ref="K98:L98"/>
    <mergeCell ref="F71:H72"/>
    <mergeCell ref="I71:L71"/>
    <mergeCell ref="K72:L72"/>
    <mergeCell ref="K73:L73"/>
    <mergeCell ref="K74:L74"/>
    <mergeCell ref="F73:H73"/>
    <mergeCell ref="I73:J73"/>
    <mergeCell ref="K94:L94"/>
    <mergeCell ref="K95:L95"/>
    <mergeCell ref="K96:L96"/>
    <mergeCell ref="K97:L97"/>
    <mergeCell ref="K90:L90"/>
    <mergeCell ref="K91:L91"/>
    <mergeCell ref="K92:L92"/>
    <mergeCell ref="K93:L93"/>
    <mergeCell ref="F86:H86"/>
    <mergeCell ref="I86:J86"/>
    <mergeCell ref="F84:H84"/>
  </mergeCells>
  <pageMargins left="1.0474409448818898" right="0.52" top="0.74803149606299213" bottom="0.74803149606299213" header="0.31496062992125984" footer="0.31496062992125984"/>
  <pageSetup paperSize="9" scale="6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workbookViewId="0">
      <selection activeCell="D18" sqref="D18:Q18"/>
    </sheetView>
  </sheetViews>
  <sheetFormatPr baseColWidth="10" defaultRowHeight="12.75" x14ac:dyDescent="0.25"/>
  <cols>
    <col min="1" max="2" width="10.42578125" style="4" customWidth="1"/>
    <col min="3" max="3" width="12.28515625" style="4" customWidth="1"/>
    <col min="4" max="7" width="8.7109375" style="4" customWidth="1"/>
    <col min="8" max="9" width="11.42578125" style="4"/>
    <col min="10" max="12" width="12.42578125" style="4" bestFit="1" customWidth="1"/>
    <col min="13" max="13" width="13.42578125" style="4" bestFit="1" customWidth="1"/>
    <col min="14" max="14" width="11.5703125" style="4" bestFit="1" customWidth="1"/>
    <col min="15" max="16" width="13.42578125" style="4" bestFit="1" customWidth="1"/>
    <col min="17" max="17" width="11.5703125" style="4" bestFit="1" customWidth="1"/>
    <col min="18" max="19" width="0" style="4" hidden="1" customWidth="1"/>
    <col min="20" max="16384" width="11.42578125" style="4"/>
  </cols>
  <sheetData>
    <row r="1" spans="1:17" x14ac:dyDescent="0.25">
      <c r="A1" s="130"/>
      <c r="B1" s="131"/>
      <c r="C1" s="131"/>
      <c r="D1" s="131"/>
      <c r="E1" s="131"/>
      <c r="F1" s="131"/>
      <c r="G1" s="131"/>
      <c r="H1" s="131"/>
      <c r="I1" s="131"/>
      <c r="J1" s="131"/>
      <c r="K1" s="131"/>
      <c r="L1" s="131"/>
      <c r="M1" s="131"/>
      <c r="N1" s="131"/>
      <c r="O1" s="131"/>
      <c r="P1" s="131"/>
      <c r="Q1" s="132"/>
    </row>
    <row r="2" spans="1:17" x14ac:dyDescent="0.25">
      <c r="A2" s="133"/>
      <c r="B2" s="113"/>
      <c r="C2" s="113"/>
      <c r="D2" s="113"/>
      <c r="E2" s="113"/>
      <c r="F2" s="113"/>
      <c r="G2" s="113"/>
      <c r="H2" s="113"/>
      <c r="I2" s="113"/>
      <c r="J2" s="113"/>
      <c r="K2" s="113"/>
      <c r="L2" s="113"/>
      <c r="M2" s="113"/>
      <c r="N2" s="113"/>
      <c r="O2" s="113"/>
      <c r="P2" s="113"/>
      <c r="Q2" s="7"/>
    </row>
    <row r="3" spans="1:17" ht="15" customHeight="1" x14ac:dyDescent="0.25">
      <c r="A3" s="133"/>
      <c r="B3" s="113"/>
      <c r="C3" s="113"/>
      <c r="D3" s="113"/>
      <c r="E3" s="113"/>
      <c r="F3" s="113"/>
      <c r="G3" s="113"/>
      <c r="H3" s="113"/>
      <c r="I3" s="113"/>
      <c r="J3" s="113"/>
      <c r="K3" s="113"/>
      <c r="L3" s="113"/>
      <c r="M3" s="113"/>
      <c r="N3" s="113"/>
      <c r="O3" s="113"/>
      <c r="P3" s="113"/>
      <c r="Q3" s="7"/>
    </row>
    <row r="4" spans="1:17" ht="27.75" customHeight="1" x14ac:dyDescent="0.25">
      <c r="A4" s="431" t="s">
        <v>0</v>
      </c>
      <c r="B4" s="304"/>
      <c r="C4" s="304"/>
      <c r="D4" s="304"/>
      <c r="E4" s="304"/>
      <c r="F4" s="304"/>
      <c r="G4" s="304"/>
      <c r="H4" s="304"/>
      <c r="I4" s="304"/>
      <c r="J4" s="304"/>
      <c r="K4" s="304"/>
      <c r="L4" s="304"/>
      <c r="M4" s="304"/>
      <c r="N4" s="304"/>
      <c r="O4" s="304"/>
      <c r="P4" s="304"/>
      <c r="Q4" s="305"/>
    </row>
    <row r="5" spans="1:17" x14ac:dyDescent="0.25">
      <c r="A5" s="131"/>
      <c r="B5" s="131"/>
      <c r="C5" s="131"/>
      <c r="D5" s="113"/>
      <c r="E5" s="113"/>
      <c r="F5" s="113"/>
      <c r="G5" s="113"/>
      <c r="H5" s="113"/>
      <c r="I5" s="113"/>
      <c r="J5" s="113"/>
      <c r="K5" s="113"/>
      <c r="L5" s="113"/>
      <c r="M5" s="113"/>
      <c r="N5" s="113"/>
      <c r="O5" s="113"/>
      <c r="P5" s="113"/>
    </row>
    <row r="6" spans="1:17" x14ac:dyDescent="0.25">
      <c r="A6" s="298" t="s">
        <v>1</v>
      </c>
      <c r="B6" s="298"/>
      <c r="C6" s="536"/>
      <c r="D6" s="134" t="s">
        <v>2</v>
      </c>
      <c r="E6" s="135"/>
      <c r="F6" s="135"/>
      <c r="G6" s="135"/>
      <c r="H6" s="135"/>
      <c r="I6" s="135"/>
      <c r="J6" s="135"/>
      <c r="K6" s="207"/>
      <c r="L6" s="11"/>
      <c r="M6" s="11"/>
      <c r="N6" s="11"/>
      <c r="O6" s="307"/>
      <c r="P6" s="307"/>
      <c r="Q6" s="308"/>
    </row>
    <row r="7" spans="1:17" x14ac:dyDescent="0.25">
      <c r="A7" s="113"/>
      <c r="B7" s="113"/>
      <c r="C7" s="113"/>
      <c r="D7" s="12"/>
      <c r="E7" s="13"/>
      <c r="F7" s="13"/>
      <c r="G7" s="13"/>
      <c r="H7" s="13"/>
      <c r="I7" s="13"/>
      <c r="J7" s="13"/>
      <c r="K7" s="13"/>
      <c r="L7" s="13"/>
      <c r="M7" s="13"/>
      <c r="N7" s="13"/>
      <c r="O7" s="113"/>
      <c r="P7" s="113"/>
    </row>
    <row r="8" spans="1:17" ht="37.5" customHeight="1" x14ac:dyDescent="0.25">
      <c r="A8" s="291" t="s">
        <v>3</v>
      </c>
      <c r="B8" s="291"/>
      <c r="C8" s="306"/>
      <c r="D8" s="443" t="s">
        <v>183</v>
      </c>
      <c r="E8" s="444"/>
      <c r="F8" s="444"/>
      <c r="G8" s="444"/>
      <c r="H8" s="444"/>
      <c r="I8" s="444"/>
      <c r="J8" s="537"/>
      <c r="K8" s="106"/>
      <c r="L8" s="309" t="s">
        <v>5</v>
      </c>
      <c r="M8" s="309"/>
      <c r="N8" s="309"/>
      <c r="O8" s="295" t="s">
        <v>189</v>
      </c>
      <c r="P8" s="296"/>
      <c r="Q8" s="297"/>
    </row>
    <row r="9" spans="1:17" x14ac:dyDescent="0.25">
      <c r="A9" s="113"/>
      <c r="B9" s="113"/>
      <c r="C9" s="107"/>
      <c r="D9" s="107"/>
      <c r="E9" s="113"/>
      <c r="F9" s="113"/>
      <c r="G9" s="113"/>
      <c r="H9" s="113"/>
      <c r="I9" s="113"/>
      <c r="J9" s="113"/>
      <c r="K9" s="113"/>
      <c r="L9" s="113"/>
      <c r="M9" s="113"/>
      <c r="N9" s="113"/>
      <c r="O9" s="113"/>
      <c r="P9" s="113"/>
    </row>
    <row r="10" spans="1:17" ht="28.5" customHeight="1" x14ac:dyDescent="0.25">
      <c r="A10" s="298" t="s">
        <v>6</v>
      </c>
      <c r="B10" s="298"/>
      <c r="C10" s="298"/>
      <c r="D10" s="310" t="s">
        <v>7</v>
      </c>
      <c r="E10" s="311"/>
      <c r="F10" s="311"/>
      <c r="G10" s="311"/>
      <c r="H10" s="311"/>
      <c r="I10" s="311"/>
      <c r="J10" s="312"/>
      <c r="K10" s="104"/>
      <c r="L10" s="335" t="s">
        <v>8</v>
      </c>
      <c r="M10" s="314"/>
      <c r="N10" s="509" t="s">
        <v>211</v>
      </c>
      <c r="O10" s="510"/>
      <c r="P10" s="510"/>
      <c r="Q10" s="511"/>
    </row>
    <row r="11" spans="1:17" x14ac:dyDescent="0.25">
      <c r="A11" s="103"/>
      <c r="B11" s="103"/>
      <c r="C11" s="103"/>
      <c r="D11" s="107"/>
      <c r="E11" s="107"/>
      <c r="F11" s="107"/>
      <c r="G11" s="107"/>
      <c r="H11" s="107"/>
      <c r="I11" s="107"/>
      <c r="J11" s="107"/>
      <c r="K11" s="107"/>
      <c r="L11" s="113"/>
      <c r="M11" s="19"/>
      <c r="N11" s="19"/>
      <c r="O11" s="19"/>
      <c r="P11" s="112"/>
    </row>
    <row r="12" spans="1:17" ht="36" customHeight="1" x14ac:dyDescent="0.25">
      <c r="A12" s="298" t="s">
        <v>10</v>
      </c>
      <c r="B12" s="298"/>
      <c r="C12" s="298"/>
      <c r="D12" s="316" t="s">
        <v>182</v>
      </c>
      <c r="E12" s="317"/>
      <c r="F12" s="317"/>
      <c r="G12" s="317"/>
      <c r="H12" s="317"/>
      <c r="I12" s="317"/>
      <c r="J12" s="317"/>
      <c r="K12" s="317"/>
      <c r="L12" s="317"/>
      <c r="M12" s="317"/>
      <c r="N12" s="317"/>
      <c r="O12" s="317"/>
      <c r="P12" s="317"/>
      <c r="Q12" s="318"/>
    </row>
    <row r="13" spans="1:17" x14ac:dyDescent="0.25">
      <c r="A13" s="103"/>
      <c r="B13" s="103"/>
      <c r="C13" s="103"/>
      <c r="D13" s="12"/>
      <c r="E13" s="12"/>
      <c r="F13" s="12"/>
      <c r="G13" s="12"/>
      <c r="H13" s="12"/>
      <c r="I13" s="12"/>
      <c r="J13" s="12"/>
      <c r="K13" s="12"/>
      <c r="L13" s="12"/>
      <c r="M13" s="12"/>
      <c r="N13" s="12"/>
      <c r="O13" s="12"/>
      <c r="P13" s="12"/>
      <c r="Q13" s="12"/>
    </row>
    <row r="14" spans="1:17" ht="24.75" customHeight="1" x14ac:dyDescent="0.25">
      <c r="A14" s="298" t="s">
        <v>12</v>
      </c>
      <c r="B14" s="319"/>
      <c r="C14" s="319"/>
      <c r="D14" s="432" t="s">
        <v>280</v>
      </c>
      <c r="E14" s="320"/>
      <c r="F14" s="320"/>
      <c r="G14" s="320"/>
      <c r="H14" s="320"/>
      <c r="I14" s="320"/>
      <c r="J14" s="320"/>
      <c r="K14" s="320"/>
      <c r="L14" s="320"/>
      <c r="M14" s="320"/>
      <c r="N14" s="320"/>
      <c r="O14" s="320"/>
      <c r="P14" s="320"/>
      <c r="Q14" s="321"/>
    </row>
    <row r="15" spans="1:17" x14ac:dyDescent="0.25">
      <c r="A15" s="103"/>
      <c r="B15" s="103"/>
      <c r="C15" s="103"/>
      <c r="D15" s="12"/>
      <c r="E15" s="12"/>
      <c r="F15" s="12"/>
      <c r="G15" s="12"/>
      <c r="H15" s="12"/>
      <c r="I15" s="12"/>
      <c r="J15" s="12"/>
      <c r="K15" s="12"/>
      <c r="L15" s="12"/>
      <c r="M15" s="12"/>
      <c r="N15" s="12"/>
      <c r="O15" s="12"/>
      <c r="P15" s="12"/>
      <c r="Q15" s="12"/>
    </row>
    <row r="16" spans="1:17" x14ac:dyDescent="0.25">
      <c r="A16" s="278" t="s">
        <v>14</v>
      </c>
      <c r="B16" s="279"/>
      <c r="C16" s="279"/>
      <c r="D16" s="284" t="s">
        <v>15</v>
      </c>
      <c r="E16" s="284"/>
      <c r="F16" s="284"/>
      <c r="G16" s="284"/>
      <c r="H16" s="284" t="s">
        <v>16</v>
      </c>
      <c r="I16" s="284"/>
      <c r="J16" s="285" t="s">
        <v>17</v>
      </c>
      <c r="K16" s="285"/>
      <c r="L16" s="285"/>
      <c r="M16" s="285"/>
      <c r="N16" s="285"/>
      <c r="O16" s="286" t="s">
        <v>18</v>
      </c>
      <c r="P16" s="287"/>
      <c r="Q16" s="288"/>
    </row>
    <row r="17" spans="1:17" ht="36" x14ac:dyDescent="0.25">
      <c r="A17" s="280"/>
      <c r="B17" s="281"/>
      <c r="C17" s="281"/>
      <c r="D17" s="284"/>
      <c r="E17" s="284"/>
      <c r="F17" s="284"/>
      <c r="G17" s="284"/>
      <c r="H17" s="284"/>
      <c r="I17" s="284"/>
      <c r="J17" s="136" t="s">
        <v>19</v>
      </c>
      <c r="K17" s="137" t="s">
        <v>20</v>
      </c>
      <c r="L17" s="137" t="s">
        <v>21</v>
      </c>
      <c r="M17" s="138" t="s">
        <v>22</v>
      </c>
      <c r="N17" s="138" t="s">
        <v>23</v>
      </c>
      <c r="O17" s="137" t="s">
        <v>21</v>
      </c>
      <c r="P17" s="138" t="s">
        <v>24</v>
      </c>
      <c r="Q17" s="138" t="s">
        <v>23</v>
      </c>
    </row>
    <row r="18" spans="1:17" x14ac:dyDescent="0.25">
      <c r="A18" s="282"/>
      <c r="B18" s="283"/>
      <c r="C18" s="283"/>
      <c r="D18" s="433">
        <v>14853943.23</v>
      </c>
      <c r="E18" s="433"/>
      <c r="F18" s="433"/>
      <c r="G18" s="433"/>
      <c r="H18" s="433">
        <v>15120650.65</v>
      </c>
      <c r="I18" s="433"/>
      <c r="J18" s="237">
        <v>3712235.94</v>
      </c>
      <c r="K18" s="237">
        <v>8757483.1300000008</v>
      </c>
      <c r="L18" s="237">
        <f>+K18</f>
        <v>8757483.1300000008</v>
      </c>
      <c r="M18" s="238">
        <v>5518618.0199999996</v>
      </c>
      <c r="N18" s="239">
        <f>M18/L18</f>
        <v>0.6301602798520034</v>
      </c>
      <c r="O18" s="240">
        <v>26358201.43</v>
      </c>
      <c r="P18" s="240">
        <v>23915322.280000001</v>
      </c>
      <c r="Q18" s="252">
        <f>P18/O18</f>
        <v>0.90731996048791108</v>
      </c>
    </row>
    <row r="19" spans="1:17" x14ac:dyDescent="0.25">
      <c r="A19" s="103"/>
      <c r="B19" s="103"/>
      <c r="C19" s="103"/>
      <c r="D19" s="107"/>
      <c r="E19" s="107"/>
      <c r="F19" s="107"/>
      <c r="G19" s="107"/>
      <c r="H19" s="107"/>
      <c r="I19" s="107"/>
      <c r="J19" s="107"/>
      <c r="K19" s="107"/>
      <c r="L19" s="107"/>
      <c r="M19" s="107"/>
      <c r="N19" s="107"/>
      <c r="O19" s="107"/>
      <c r="P19" s="107"/>
      <c r="Q19" s="107"/>
    </row>
    <row r="20" spans="1:17" x14ac:dyDescent="0.25">
      <c r="A20" s="298" t="s">
        <v>111</v>
      </c>
      <c r="B20" s="298"/>
      <c r="C20" s="298"/>
      <c r="D20" s="21"/>
      <c r="E20" s="113"/>
      <c r="F20" s="113"/>
      <c r="G20" s="113"/>
      <c r="H20" s="113"/>
      <c r="I20" s="113"/>
      <c r="J20" s="113"/>
      <c r="K20" s="113"/>
      <c r="L20" s="113"/>
      <c r="M20" s="113"/>
      <c r="N20" s="113"/>
      <c r="O20" s="113"/>
      <c r="P20" s="113"/>
    </row>
    <row r="21" spans="1:17" x14ac:dyDescent="0.25">
      <c r="A21" s="113"/>
      <c r="B21" s="113"/>
      <c r="C21" s="19"/>
      <c r="D21" s="19"/>
      <c r="E21" s="22"/>
      <c r="F21" s="22"/>
      <c r="G21" s="22"/>
      <c r="H21" s="22"/>
      <c r="I21" s="22"/>
      <c r="J21" s="22"/>
      <c r="K21" s="22"/>
      <c r="L21" s="22"/>
      <c r="M21" s="22"/>
      <c r="N21" s="22"/>
      <c r="O21" s="22"/>
      <c r="P21" s="22"/>
    </row>
    <row r="22" spans="1:17" ht="27.75" customHeight="1" x14ac:dyDescent="0.25">
      <c r="A22" s="291" t="s">
        <v>26</v>
      </c>
      <c r="B22" s="291"/>
      <c r="C22" s="306"/>
      <c r="D22" s="443" t="s">
        <v>226</v>
      </c>
      <c r="E22" s="444"/>
      <c r="F22" s="444"/>
      <c r="G22" s="444"/>
      <c r="H22" s="444"/>
      <c r="I22" s="444"/>
      <c r="J22" s="444"/>
      <c r="K22" s="444"/>
      <c r="L22" s="139"/>
      <c r="M22" s="139"/>
      <c r="N22" s="139"/>
      <c r="O22" s="140" t="s">
        <v>28</v>
      </c>
      <c r="P22" s="295" t="s">
        <v>117</v>
      </c>
      <c r="Q22" s="297"/>
    </row>
    <row r="23" spans="1:17" x14ac:dyDescent="0.25">
      <c r="A23" s="113"/>
      <c r="B23" s="113"/>
      <c r="C23" s="25"/>
      <c r="D23" s="25"/>
      <c r="E23" s="22"/>
      <c r="F23" s="22"/>
      <c r="G23" s="22"/>
      <c r="H23" s="22"/>
      <c r="I23" s="22"/>
      <c r="J23" s="22"/>
      <c r="K23" s="22"/>
      <c r="L23" s="22"/>
      <c r="M23" s="22"/>
      <c r="N23" s="22"/>
      <c r="O23" s="22"/>
      <c r="P23" s="22"/>
    </row>
    <row r="24" spans="1:17" ht="27" customHeight="1" x14ac:dyDescent="0.25">
      <c r="A24" s="298" t="s">
        <v>29</v>
      </c>
      <c r="B24" s="298"/>
      <c r="C24" s="536"/>
      <c r="D24" s="443" t="s">
        <v>227</v>
      </c>
      <c r="E24" s="444"/>
      <c r="F24" s="444"/>
      <c r="G24" s="444"/>
      <c r="H24" s="444"/>
      <c r="I24" s="444"/>
      <c r="J24" s="444"/>
      <c r="K24" s="444"/>
      <c r="L24" s="444"/>
      <c r="M24" s="444"/>
      <c r="N24" s="444"/>
      <c r="O24" s="444"/>
      <c r="P24" s="444"/>
      <c r="Q24" s="537"/>
    </row>
    <row r="25" spans="1:17" x14ac:dyDescent="0.25">
      <c r="A25" s="113"/>
      <c r="B25" s="113"/>
      <c r="C25" s="25"/>
      <c r="D25" s="25"/>
      <c r="E25" s="22"/>
      <c r="F25" s="22"/>
      <c r="G25" s="22"/>
      <c r="H25" s="22"/>
      <c r="I25" s="22"/>
      <c r="J25" s="22"/>
      <c r="K25" s="22"/>
      <c r="L25" s="22"/>
      <c r="M25" s="22"/>
      <c r="N25" s="22"/>
      <c r="O25" s="22"/>
      <c r="P25" s="22"/>
    </row>
    <row r="26" spans="1:17" ht="24.75" customHeight="1" x14ac:dyDescent="0.25">
      <c r="A26" s="298" t="s">
        <v>31</v>
      </c>
      <c r="B26" s="298"/>
      <c r="C26" s="536"/>
      <c r="D26" s="443" t="s">
        <v>228</v>
      </c>
      <c r="E26" s="444"/>
      <c r="F26" s="444"/>
      <c r="G26" s="444"/>
      <c r="H26" s="444"/>
      <c r="I26" s="444"/>
      <c r="J26" s="444"/>
      <c r="K26" s="444"/>
      <c r="L26" s="444"/>
      <c r="M26" s="444"/>
      <c r="N26" s="444"/>
      <c r="O26" s="444"/>
      <c r="P26" s="444"/>
      <c r="Q26" s="537"/>
    </row>
    <row r="27" spans="1:17" x14ac:dyDescent="0.25">
      <c r="A27" s="113"/>
      <c r="B27" s="113"/>
      <c r="C27" s="25"/>
      <c r="D27" s="26"/>
      <c r="E27" s="22"/>
      <c r="F27" s="22"/>
      <c r="G27" s="22"/>
      <c r="H27" s="22"/>
      <c r="I27" s="22"/>
      <c r="J27" s="22"/>
      <c r="K27" s="22"/>
      <c r="L27" s="22"/>
      <c r="M27" s="22"/>
      <c r="N27" s="22"/>
      <c r="O27" s="22"/>
      <c r="P27" s="22"/>
    </row>
    <row r="28" spans="1:17" x14ac:dyDescent="0.25">
      <c r="A28" s="291" t="s">
        <v>33</v>
      </c>
      <c r="B28" s="291"/>
      <c r="C28" s="306"/>
      <c r="D28" s="443" t="s">
        <v>34</v>
      </c>
      <c r="E28" s="444"/>
      <c r="F28" s="444"/>
      <c r="G28" s="537"/>
      <c r="H28" s="113"/>
      <c r="I28" s="27" t="s">
        <v>35</v>
      </c>
      <c r="J28" s="27"/>
      <c r="K28" s="27"/>
      <c r="L28" s="27"/>
      <c r="M28" s="27"/>
      <c r="N28" s="27"/>
      <c r="O28" s="327" t="s">
        <v>194</v>
      </c>
      <c r="P28" s="328"/>
    </row>
    <row r="29" spans="1:17" x14ac:dyDescent="0.25">
      <c r="A29" s="113"/>
      <c r="B29" s="113"/>
      <c r="C29" s="103"/>
      <c r="D29" s="141"/>
      <c r="E29" s="113"/>
      <c r="F29" s="113"/>
      <c r="G29" s="113"/>
      <c r="H29" s="113"/>
      <c r="I29" s="113"/>
      <c r="J29" s="113"/>
      <c r="K29" s="113"/>
      <c r="L29" s="113"/>
      <c r="M29" s="113"/>
      <c r="N29" s="113"/>
      <c r="O29" s="113"/>
      <c r="P29" s="113"/>
    </row>
    <row r="30" spans="1:17" ht="24.75" customHeight="1" x14ac:dyDescent="0.25">
      <c r="A30" s="291" t="s">
        <v>37</v>
      </c>
      <c r="B30" s="291"/>
      <c r="C30" s="306"/>
      <c r="D30" s="293" t="s">
        <v>191</v>
      </c>
      <c r="E30" s="293"/>
      <c r="F30" s="293"/>
      <c r="G30" s="294"/>
      <c r="H30" s="113"/>
      <c r="I30" s="291" t="s">
        <v>39</v>
      </c>
      <c r="J30" s="291"/>
      <c r="K30" s="291"/>
      <c r="L30" s="291"/>
      <c r="M30" s="291"/>
      <c r="N30" s="295" t="s">
        <v>82</v>
      </c>
      <c r="O30" s="296"/>
      <c r="P30" s="297"/>
    </row>
    <row r="31" spans="1:17" x14ac:dyDescent="0.25">
      <c r="A31" s="105"/>
      <c r="B31" s="105"/>
      <c r="C31" s="105"/>
      <c r="D31" s="30"/>
      <c r="E31" s="105"/>
      <c r="F31" s="105"/>
      <c r="G31" s="105"/>
      <c r="H31" s="113"/>
      <c r="I31" s="105"/>
      <c r="J31" s="105"/>
      <c r="K31" s="105"/>
      <c r="L31" s="105"/>
      <c r="M31" s="105"/>
      <c r="N31" s="106"/>
      <c r="O31" s="106"/>
      <c r="P31" s="106"/>
    </row>
    <row r="32" spans="1:17" ht="15" x14ac:dyDescent="0.25">
      <c r="A32" s="113"/>
      <c r="B32" s="113"/>
      <c r="C32" s="31"/>
      <c r="D32" s="31"/>
      <c r="E32" s="113"/>
      <c r="F32" s="113"/>
      <c r="G32" s="113"/>
      <c r="H32" s="113"/>
      <c r="I32" s="113"/>
      <c r="J32" s="113"/>
      <c r="K32" s="113"/>
      <c r="L32" s="113"/>
      <c r="M32" s="113"/>
      <c r="N32" s="113"/>
      <c r="O32" s="113"/>
      <c r="P32" s="113"/>
    </row>
    <row r="33" spans="1:16" x14ac:dyDescent="0.25">
      <c r="A33" s="298" t="s">
        <v>41</v>
      </c>
      <c r="B33" s="298"/>
      <c r="C33" s="298"/>
      <c r="D33" s="335" t="s">
        <v>42</v>
      </c>
      <c r="E33" s="335"/>
      <c r="F33" s="335"/>
      <c r="G33" s="335"/>
      <c r="H33" s="102" t="s">
        <v>286</v>
      </c>
      <c r="I33" s="113"/>
      <c r="J33" s="113"/>
      <c r="K33" s="113"/>
      <c r="L33" s="113"/>
      <c r="M33" s="113"/>
      <c r="N33" s="113"/>
      <c r="O33" s="113"/>
      <c r="P33" s="113"/>
    </row>
    <row r="34" spans="1:16" x14ac:dyDescent="0.25">
      <c r="A34" s="33"/>
      <c r="B34" s="33"/>
      <c r="C34" s="33"/>
      <c r="D34" s="112"/>
      <c r="E34" s="112"/>
      <c r="F34" s="112"/>
      <c r="G34" s="112"/>
      <c r="H34" s="113"/>
      <c r="I34" s="113"/>
      <c r="J34" s="113"/>
      <c r="K34" s="113"/>
      <c r="L34" s="113"/>
      <c r="M34" s="113"/>
      <c r="N34" s="113"/>
      <c r="O34" s="113"/>
      <c r="P34" s="113"/>
    </row>
    <row r="35" spans="1:16" x14ac:dyDescent="0.25">
      <c r="A35" s="544" t="s">
        <v>43</v>
      </c>
      <c r="B35" s="545"/>
      <c r="C35" s="546"/>
      <c r="D35" s="549" t="s">
        <v>44</v>
      </c>
      <c r="E35" s="550"/>
      <c r="F35" s="551"/>
      <c r="G35" s="561" t="s">
        <v>45</v>
      </c>
      <c r="H35" s="554" t="s">
        <v>17</v>
      </c>
      <c r="I35" s="555"/>
      <c r="J35" s="556"/>
      <c r="K35" s="142"/>
      <c r="L35" s="554" t="s">
        <v>46</v>
      </c>
      <c r="M35" s="555"/>
      <c r="N35" s="556"/>
      <c r="O35" s="557" t="s">
        <v>47</v>
      </c>
      <c r="P35" s="559" t="s">
        <v>48</v>
      </c>
    </row>
    <row r="36" spans="1:16" ht="17.25" customHeight="1" x14ac:dyDescent="0.25">
      <c r="A36" s="547"/>
      <c r="B36" s="340"/>
      <c r="C36" s="548"/>
      <c r="D36" s="552"/>
      <c r="E36" s="349"/>
      <c r="F36" s="553"/>
      <c r="G36" s="566"/>
      <c r="H36" s="561" t="s">
        <v>19</v>
      </c>
      <c r="I36" s="559" t="s">
        <v>49</v>
      </c>
      <c r="J36" s="559" t="s">
        <v>50</v>
      </c>
      <c r="K36" s="143"/>
      <c r="L36" s="562" t="s">
        <v>19</v>
      </c>
      <c r="M36" s="559" t="s">
        <v>49</v>
      </c>
      <c r="N36" s="562" t="s">
        <v>50</v>
      </c>
      <c r="O36" s="558"/>
      <c r="P36" s="560"/>
    </row>
    <row r="37" spans="1:16" ht="17.25" customHeight="1" x14ac:dyDescent="0.25">
      <c r="A37" s="342"/>
      <c r="B37" s="343"/>
      <c r="C37" s="344"/>
      <c r="D37" s="351"/>
      <c r="E37" s="352"/>
      <c r="F37" s="353"/>
      <c r="G37" s="326"/>
      <c r="H37" s="326"/>
      <c r="I37" s="324"/>
      <c r="J37" s="324"/>
      <c r="K37" s="110"/>
      <c r="L37" s="330"/>
      <c r="M37" s="324"/>
      <c r="N37" s="330"/>
      <c r="O37" s="369"/>
      <c r="P37" s="324"/>
    </row>
    <row r="38" spans="1:16" ht="29.25" customHeight="1" x14ac:dyDescent="0.25">
      <c r="A38" s="538" t="s">
        <v>229</v>
      </c>
      <c r="B38" s="539"/>
      <c r="C38" s="540"/>
      <c r="D38" s="451" t="s">
        <v>136</v>
      </c>
      <c r="E38" s="452"/>
      <c r="F38" s="453"/>
      <c r="G38" s="144">
        <f>9+5+4</f>
        <v>18</v>
      </c>
      <c r="H38" s="144">
        <v>4</v>
      </c>
      <c r="I38" s="144">
        <v>3</v>
      </c>
      <c r="J38" s="146">
        <f>+(I38*1)/H38</f>
        <v>0.75</v>
      </c>
      <c r="K38" s="144"/>
      <c r="L38" s="144">
        <f>9+5+4</f>
        <v>18</v>
      </c>
      <c r="M38" s="144">
        <f>8+2+7</f>
        <v>17</v>
      </c>
      <c r="N38" s="146">
        <f>+(M38*1)/L38</f>
        <v>0.94444444444444442</v>
      </c>
      <c r="O38" s="146">
        <f>+(M38*1)/G38</f>
        <v>0.94444444444444442</v>
      </c>
      <c r="P38" s="253"/>
    </row>
    <row r="39" spans="1:16" ht="29.25" customHeight="1" x14ac:dyDescent="0.2">
      <c r="A39" s="568" t="s">
        <v>230</v>
      </c>
      <c r="B39" s="569"/>
      <c r="C39" s="570"/>
      <c r="D39" s="451" t="s">
        <v>136</v>
      </c>
      <c r="E39" s="452"/>
      <c r="F39" s="453"/>
      <c r="G39" s="144">
        <v>18</v>
      </c>
      <c r="H39" s="144">
        <v>4</v>
      </c>
      <c r="I39" s="144">
        <v>3</v>
      </c>
      <c r="J39" s="146">
        <f>+(I39*1)/H39</f>
        <v>0.75</v>
      </c>
      <c r="K39" s="144"/>
      <c r="L39" s="144">
        <f>9+5+4</f>
        <v>18</v>
      </c>
      <c r="M39" s="144">
        <f>8+2+7</f>
        <v>17</v>
      </c>
      <c r="N39" s="146">
        <f>+(M39*1)/L39</f>
        <v>0.94444444444444442</v>
      </c>
      <c r="O39" s="146">
        <f>+(M39*1)/G39</f>
        <v>0.94444444444444442</v>
      </c>
      <c r="P39" s="254"/>
    </row>
    <row r="40" spans="1:16" s="45" customFormat="1" x14ac:dyDescent="0.2">
      <c r="A40" s="541"/>
      <c r="B40" s="542"/>
      <c r="C40" s="543"/>
      <c r="D40" s="41"/>
      <c r="E40" s="41"/>
      <c r="F40" s="42"/>
      <c r="G40" s="147"/>
      <c r="H40" s="147"/>
      <c r="I40" s="147"/>
      <c r="J40" s="147"/>
      <c r="K40" s="147"/>
      <c r="L40" s="147"/>
      <c r="M40" s="147"/>
      <c r="N40" s="147"/>
      <c r="O40" s="147"/>
      <c r="P40" s="147"/>
    </row>
    <row r="41" spans="1:16" x14ac:dyDescent="0.25">
      <c r="C41" s="46"/>
      <c r="D41" s="46"/>
      <c r="E41" s="47"/>
      <c r="F41" s="47"/>
      <c r="G41" s="47"/>
    </row>
    <row r="42" spans="1:16" ht="12.75" customHeight="1" x14ac:dyDescent="0.25">
      <c r="B42" s="334" t="s">
        <v>54</v>
      </c>
      <c r="C42" s="334"/>
      <c r="D42" s="334"/>
      <c r="E42" s="334"/>
      <c r="F42" s="334"/>
      <c r="G42" s="334"/>
      <c r="H42" s="334"/>
      <c r="I42" s="334"/>
      <c r="J42" s="334"/>
      <c r="K42" s="334"/>
      <c r="L42" s="334"/>
      <c r="M42" s="334"/>
      <c r="N42" s="334"/>
      <c r="O42" s="334"/>
    </row>
    <row r="43" spans="1:16" ht="15" customHeight="1" x14ac:dyDescent="0.25">
      <c r="B43" s="334" t="s">
        <v>55</v>
      </c>
      <c r="C43" s="334"/>
      <c r="D43" s="334"/>
      <c r="E43" s="334" t="s">
        <v>56</v>
      </c>
      <c r="F43" s="334"/>
      <c r="G43" s="169">
        <v>2009</v>
      </c>
      <c r="H43" s="49">
        <v>2010</v>
      </c>
      <c r="I43" s="49">
        <v>2011</v>
      </c>
      <c r="J43" s="49">
        <v>2012</v>
      </c>
      <c r="K43" s="49"/>
      <c r="L43" s="49">
        <v>2013</v>
      </c>
      <c r="M43" s="49">
        <v>2014</v>
      </c>
      <c r="N43" s="169" t="s">
        <v>57</v>
      </c>
      <c r="O43" s="49" t="s">
        <v>48</v>
      </c>
    </row>
    <row r="44" spans="1:16" ht="27.75" customHeight="1" x14ac:dyDescent="0.25">
      <c r="B44" s="485" t="s">
        <v>229</v>
      </c>
      <c r="C44" s="485"/>
      <c r="D44" s="485"/>
      <c r="E44" s="440" t="s">
        <v>136</v>
      </c>
      <c r="F44" s="440"/>
      <c r="G44" s="51"/>
      <c r="H44" s="173">
        <v>14</v>
      </c>
      <c r="I44" s="173">
        <v>18</v>
      </c>
      <c r="J44" s="173">
        <v>18</v>
      </c>
      <c r="K44" s="174"/>
      <c r="L44" s="173">
        <v>18</v>
      </c>
      <c r="M44" s="173">
        <v>18</v>
      </c>
      <c r="N44" s="174">
        <v>17</v>
      </c>
      <c r="O44" s="243"/>
    </row>
    <row r="45" spans="1:16" ht="27.75" customHeight="1" x14ac:dyDescent="0.25">
      <c r="B45" s="567" t="s">
        <v>230</v>
      </c>
      <c r="C45" s="567"/>
      <c r="D45" s="567"/>
      <c r="E45" s="440" t="s">
        <v>136</v>
      </c>
      <c r="F45" s="440"/>
      <c r="G45" s="51"/>
      <c r="H45" s="173">
        <v>14</v>
      </c>
      <c r="I45" s="173">
        <v>18</v>
      </c>
      <c r="J45" s="173">
        <v>18</v>
      </c>
      <c r="K45" s="174"/>
      <c r="L45" s="173">
        <v>18</v>
      </c>
      <c r="M45" s="173">
        <v>18</v>
      </c>
      <c r="N45" s="174">
        <v>18</v>
      </c>
      <c r="O45" s="243"/>
    </row>
    <row r="46" spans="1:16" x14ac:dyDescent="0.25">
      <c r="B46" s="486"/>
      <c r="C46" s="486"/>
      <c r="D46" s="486"/>
      <c r="E46" s="364"/>
      <c r="F46" s="366"/>
      <c r="G46" s="54"/>
      <c r="H46" s="54"/>
      <c r="I46" s="54"/>
      <c r="J46" s="54"/>
      <c r="K46" s="54"/>
      <c r="L46" s="54"/>
      <c r="M46" s="54"/>
      <c r="N46" s="52"/>
      <c r="O46" s="52"/>
    </row>
    <row r="47" spans="1:16" x14ac:dyDescent="0.25">
      <c r="C47" s="158"/>
      <c r="D47" s="161"/>
      <c r="E47" s="161"/>
      <c r="F47" s="161"/>
      <c r="G47" s="55"/>
      <c r="H47" s="162"/>
      <c r="I47" s="162"/>
      <c r="J47" s="162"/>
      <c r="K47" s="162"/>
      <c r="L47" s="162"/>
      <c r="M47" s="162"/>
      <c r="N47" s="162"/>
      <c r="O47" s="162"/>
    </row>
    <row r="48" spans="1:16" ht="12.75" customHeight="1" x14ac:dyDescent="0.25">
      <c r="B48" s="291" t="s">
        <v>58</v>
      </c>
      <c r="C48" s="291"/>
      <c r="D48" s="291"/>
      <c r="E48" s="291"/>
      <c r="F48" s="291"/>
      <c r="G48" s="291"/>
      <c r="H48" s="291"/>
      <c r="I48" s="291"/>
      <c r="J48" s="291"/>
      <c r="K48" s="291"/>
      <c r="L48" s="291"/>
      <c r="M48" s="291"/>
      <c r="N48" s="291"/>
      <c r="O48" s="291"/>
      <c r="P48" s="181"/>
    </row>
    <row r="49" spans="1:16" ht="47.25" customHeight="1" x14ac:dyDescent="0.25">
      <c r="B49" s="435" t="s">
        <v>308</v>
      </c>
      <c r="C49" s="435"/>
      <c r="D49" s="435"/>
      <c r="E49" s="435"/>
      <c r="F49" s="435"/>
      <c r="G49" s="435"/>
      <c r="H49" s="435"/>
      <c r="I49" s="435"/>
      <c r="J49" s="435"/>
      <c r="K49" s="435"/>
      <c r="L49" s="435"/>
      <c r="M49" s="435"/>
      <c r="N49" s="435"/>
      <c r="O49" s="435"/>
      <c r="P49" s="181"/>
    </row>
    <row r="50" spans="1:16" x14ac:dyDescent="0.25">
      <c r="B50" s="176"/>
      <c r="C50" s="176"/>
      <c r="D50" s="176"/>
      <c r="E50" s="176"/>
      <c r="F50" s="176"/>
      <c r="G50" s="176"/>
      <c r="H50" s="176"/>
      <c r="I50" s="176"/>
      <c r="J50" s="176"/>
      <c r="K50" s="176"/>
      <c r="L50" s="176"/>
      <c r="M50" s="176"/>
      <c r="N50" s="176"/>
      <c r="O50" s="176"/>
      <c r="P50" s="176"/>
    </row>
    <row r="51" spans="1:16" ht="15" customHeight="1" x14ac:dyDescent="0.25">
      <c r="B51" s="27" t="s">
        <v>59</v>
      </c>
      <c r="C51" s="27"/>
      <c r="D51" s="27"/>
      <c r="E51" s="27"/>
      <c r="F51" s="27"/>
      <c r="G51" s="27"/>
      <c r="H51" s="27"/>
      <c r="I51" s="27"/>
      <c r="J51" s="27"/>
      <c r="K51" s="27"/>
      <c r="L51" s="27"/>
      <c r="M51" s="27"/>
      <c r="N51" s="27"/>
      <c r="O51" s="27"/>
      <c r="P51" s="176"/>
    </row>
    <row r="52" spans="1:16" ht="15" customHeight="1" x14ac:dyDescent="0.25">
      <c r="B52" s="176" t="s">
        <v>60</v>
      </c>
      <c r="C52" s="176"/>
      <c r="D52" s="176"/>
      <c r="E52" s="176"/>
      <c r="F52" s="176"/>
      <c r="G52" s="176"/>
      <c r="H52" s="176"/>
      <c r="I52" s="176"/>
      <c r="J52" s="176"/>
      <c r="K52" s="176"/>
      <c r="L52" s="176"/>
      <c r="M52" s="176"/>
      <c r="N52" s="176"/>
      <c r="O52" s="176"/>
      <c r="P52" s="176"/>
    </row>
    <row r="53" spans="1:16" ht="15" customHeight="1" x14ac:dyDescent="0.25">
      <c r="B53" s="176" t="s">
        <v>61</v>
      </c>
      <c r="C53" s="176"/>
      <c r="D53" s="176"/>
      <c r="E53" s="176"/>
      <c r="F53" s="176"/>
      <c r="G53" s="176"/>
      <c r="H53" s="176"/>
      <c r="I53" s="176"/>
      <c r="J53" s="176"/>
      <c r="K53" s="176"/>
      <c r="L53" s="176"/>
      <c r="M53" s="176"/>
      <c r="N53" s="176"/>
      <c r="O53" s="176"/>
      <c r="P53" s="176"/>
    </row>
    <row r="54" spans="1:16" ht="15" customHeight="1" x14ac:dyDescent="0.25">
      <c r="B54" s="176" t="s">
        <v>62</v>
      </c>
      <c r="C54" s="176"/>
      <c r="D54" s="176"/>
      <c r="E54" s="176"/>
      <c r="F54" s="176"/>
      <c r="G54" s="176"/>
      <c r="H54" s="176"/>
      <c r="I54" s="176"/>
      <c r="J54" s="176"/>
      <c r="K54" s="176"/>
      <c r="L54" s="176"/>
      <c r="M54" s="176"/>
      <c r="N54" s="176"/>
      <c r="O54" s="176"/>
      <c r="P54" s="176"/>
    </row>
    <row r="56" spans="1:16" x14ac:dyDescent="0.25">
      <c r="A56" s="373" t="s">
        <v>63</v>
      </c>
      <c r="B56" s="373"/>
      <c r="C56" s="373"/>
      <c r="D56" s="373"/>
      <c r="E56" s="373"/>
      <c r="F56" s="373"/>
      <c r="G56" s="373"/>
      <c r="H56" s="373"/>
      <c r="I56" s="373"/>
      <c r="J56" s="373"/>
      <c r="K56" s="373"/>
      <c r="L56" s="373"/>
      <c r="M56" s="373"/>
      <c r="N56" s="373"/>
      <c r="O56" s="373"/>
      <c r="P56" s="373"/>
    </row>
    <row r="58" spans="1:16" ht="15" x14ac:dyDescent="0.25">
      <c r="A58" s="58" t="s">
        <v>65</v>
      </c>
      <c r="F58" s="374" t="s">
        <v>271</v>
      </c>
      <c r="G58" s="375"/>
      <c r="H58" s="375"/>
      <c r="I58" s="375"/>
      <c r="J58" s="375"/>
      <c r="K58" s="375"/>
      <c r="L58" s="375"/>
    </row>
    <row r="59" spans="1:16" x14ac:dyDescent="0.25">
      <c r="A59" s="63" t="s">
        <v>66</v>
      </c>
    </row>
    <row r="60" spans="1:16" x14ac:dyDescent="0.25">
      <c r="A60" s="62"/>
    </row>
    <row r="61" spans="1:16" x14ac:dyDescent="0.25">
      <c r="A61" s="62"/>
    </row>
    <row r="62" spans="1:16" x14ac:dyDescent="0.25">
      <c r="A62" s="62"/>
    </row>
    <row r="63" spans="1:16" x14ac:dyDescent="0.25">
      <c r="A63" s="56"/>
    </row>
    <row r="64" spans="1:16" x14ac:dyDescent="0.25">
      <c r="A64" s="56"/>
    </row>
    <row r="65" spans="1:19" x14ac:dyDescent="0.25">
      <c r="A65" s="57"/>
    </row>
    <row r="66" spans="1:19" ht="15.75" x14ac:dyDescent="0.25">
      <c r="A66" s="370" t="s">
        <v>67</v>
      </c>
      <c r="B66" s="370"/>
      <c r="C66" s="370"/>
    </row>
    <row r="67" spans="1:19" ht="26.25" customHeight="1" x14ac:dyDescent="0.25">
      <c r="A67" s="520" t="s">
        <v>293</v>
      </c>
      <c r="B67" s="521"/>
      <c r="C67" s="521"/>
      <c r="D67" s="521"/>
      <c r="E67" s="521"/>
      <c r="F67" s="521"/>
      <c r="G67" s="521"/>
      <c r="H67" s="521"/>
      <c r="I67" s="521"/>
      <c r="J67" s="521"/>
      <c r="K67" s="521"/>
      <c r="L67" s="521"/>
      <c r="M67" s="521"/>
      <c r="N67" s="521"/>
      <c r="O67" s="521"/>
      <c r="P67" s="522"/>
    </row>
    <row r="69" spans="1:19" ht="15.75" x14ac:dyDescent="0.25">
      <c r="A69" s="426" t="s">
        <v>68</v>
      </c>
      <c r="B69" s="426"/>
      <c r="C69" s="426"/>
      <c r="D69" s="176"/>
      <c r="E69" s="176"/>
      <c r="F69" s="176"/>
      <c r="G69" s="176"/>
      <c r="H69" s="176"/>
      <c r="I69" s="176"/>
      <c r="J69" s="176"/>
      <c r="K69" s="176"/>
      <c r="L69" s="176"/>
      <c r="M69" s="176"/>
      <c r="N69" s="176"/>
      <c r="O69" s="176"/>
      <c r="P69" s="176"/>
    </row>
    <row r="70" spans="1:19" ht="63" customHeight="1" x14ac:dyDescent="0.25">
      <c r="A70" s="520" t="s">
        <v>292</v>
      </c>
      <c r="B70" s="521"/>
      <c r="C70" s="521"/>
      <c r="D70" s="521"/>
      <c r="E70" s="521"/>
      <c r="F70" s="521"/>
      <c r="G70" s="521"/>
      <c r="H70" s="521"/>
      <c r="I70" s="521"/>
      <c r="J70" s="521"/>
      <c r="K70" s="521"/>
      <c r="L70" s="521"/>
      <c r="M70" s="521"/>
      <c r="N70" s="521"/>
      <c r="O70" s="521"/>
      <c r="P70" s="522"/>
    </row>
    <row r="71" spans="1:19" x14ac:dyDescent="0.25">
      <c r="A71" s="182"/>
      <c r="B71" s="182"/>
      <c r="C71" s="182"/>
      <c r="D71" s="182"/>
      <c r="E71" s="182"/>
      <c r="F71" s="182"/>
      <c r="G71" s="182"/>
      <c r="H71" s="182"/>
      <c r="I71" s="182"/>
      <c r="J71" s="182"/>
      <c r="K71" s="182"/>
      <c r="L71" s="182"/>
      <c r="M71" s="182"/>
      <c r="N71" s="182"/>
      <c r="O71" s="182"/>
      <c r="P71" s="182"/>
    </row>
    <row r="72" spans="1:19" s="113" customFormat="1" x14ac:dyDescent="0.25"/>
    <row r="73" spans="1:19" s="113" customFormat="1" ht="18.75" customHeight="1" x14ac:dyDescent="0.25">
      <c r="A73" s="390" t="s">
        <v>69</v>
      </c>
      <c r="B73" s="391"/>
      <c r="C73" s="391"/>
      <c r="D73" s="391"/>
      <c r="E73" s="392"/>
      <c r="F73" s="390" t="s">
        <v>70</v>
      </c>
      <c r="G73" s="391"/>
      <c r="H73" s="392"/>
      <c r="I73" s="393" t="s">
        <v>287</v>
      </c>
      <c r="J73" s="394"/>
      <c r="K73" s="394"/>
      <c r="L73" s="395"/>
      <c r="M73" s="487" t="s">
        <v>258</v>
      </c>
      <c r="N73" s="487" t="s">
        <v>259</v>
      </c>
      <c r="O73" s="487" t="s">
        <v>260</v>
      </c>
      <c r="P73" s="488" t="s">
        <v>196</v>
      </c>
      <c r="Q73" s="4"/>
      <c r="R73" s="434" t="s">
        <v>265</v>
      </c>
      <c r="S73" s="434"/>
    </row>
    <row r="74" spans="1:19" s="113" customFormat="1" ht="18.75" customHeight="1" x14ac:dyDescent="0.25">
      <c r="A74" s="380"/>
      <c r="B74" s="382"/>
      <c r="C74" s="382"/>
      <c r="D74" s="382"/>
      <c r="E74" s="381"/>
      <c r="F74" s="380"/>
      <c r="G74" s="382"/>
      <c r="H74" s="381"/>
      <c r="I74" s="380" t="s">
        <v>71</v>
      </c>
      <c r="J74" s="381"/>
      <c r="K74" s="499" t="s">
        <v>72</v>
      </c>
      <c r="L74" s="500"/>
      <c r="M74" s="397"/>
      <c r="N74" s="397"/>
      <c r="O74" s="404"/>
      <c r="P74" s="379"/>
      <c r="Q74" s="4"/>
      <c r="R74" s="232" t="s">
        <v>19</v>
      </c>
      <c r="S74" s="232" t="s">
        <v>264</v>
      </c>
    </row>
    <row r="75" spans="1:19" s="113" customFormat="1" ht="35.25" customHeight="1" x14ac:dyDescent="0.25">
      <c r="A75" s="504" t="s">
        <v>137</v>
      </c>
      <c r="B75" s="504"/>
      <c r="C75" s="504"/>
      <c r="D75" s="504"/>
      <c r="E75" s="504"/>
      <c r="F75" s="505"/>
      <c r="G75" s="505"/>
      <c r="H75" s="505"/>
      <c r="I75" s="506"/>
      <c r="J75" s="506"/>
      <c r="K75" s="518"/>
      <c r="L75" s="519"/>
      <c r="M75" s="192"/>
      <c r="N75" s="193"/>
      <c r="O75" s="193"/>
      <c r="P75" s="193"/>
      <c r="Q75" s="212"/>
      <c r="R75" s="212"/>
      <c r="S75" s="212"/>
    </row>
    <row r="76" spans="1:19" s="113" customFormat="1" ht="35.25" customHeight="1" x14ac:dyDescent="0.25">
      <c r="A76" s="463" t="s">
        <v>138</v>
      </c>
      <c r="B76" s="463"/>
      <c r="C76" s="463"/>
      <c r="D76" s="463"/>
      <c r="E76" s="463"/>
      <c r="F76" s="464" t="s">
        <v>74</v>
      </c>
      <c r="G76" s="464"/>
      <c r="H76" s="464"/>
      <c r="I76" s="465">
        <v>500</v>
      </c>
      <c r="J76" s="466"/>
      <c r="K76" s="489">
        <v>561</v>
      </c>
      <c r="L76" s="490"/>
      <c r="M76" s="224">
        <f>4241+561</f>
        <v>4802</v>
      </c>
      <c r="N76" s="266">
        <v>1973</v>
      </c>
      <c r="O76" s="194">
        <v>0</v>
      </c>
      <c r="P76" s="195">
        <f>+(M76*1)/N76</f>
        <v>2.4338570704510896</v>
      </c>
      <c r="Q76" s="212"/>
      <c r="R76" s="228">
        <v>500</v>
      </c>
      <c r="S76" s="230">
        <v>473</v>
      </c>
    </row>
    <row r="77" spans="1:19" s="113" customFormat="1" ht="35.25" customHeight="1" x14ac:dyDescent="0.25">
      <c r="A77" s="463" t="s">
        <v>139</v>
      </c>
      <c r="B77" s="463"/>
      <c r="C77" s="463"/>
      <c r="D77" s="463"/>
      <c r="E77" s="463"/>
      <c r="F77" s="464" t="s">
        <v>74</v>
      </c>
      <c r="G77" s="464"/>
      <c r="H77" s="464"/>
      <c r="I77" s="465">
        <v>1000</v>
      </c>
      <c r="J77" s="466"/>
      <c r="K77" s="489">
        <v>1200</v>
      </c>
      <c r="L77" s="490"/>
      <c r="M77" s="224">
        <f>3984+1200</f>
        <v>5184</v>
      </c>
      <c r="N77" s="266">
        <v>3553</v>
      </c>
      <c r="O77" s="194">
        <v>0</v>
      </c>
      <c r="P77" s="195">
        <f t="shared" ref="P77:P79" si="0">+(M77*1)/N77</f>
        <v>1.4590486912468337</v>
      </c>
      <c r="Q77" s="212"/>
      <c r="R77" s="228">
        <v>1000</v>
      </c>
      <c r="S77" s="230">
        <v>953</v>
      </c>
    </row>
    <row r="78" spans="1:19" s="113" customFormat="1" ht="35.25" customHeight="1" x14ac:dyDescent="0.25">
      <c r="A78" s="463" t="s">
        <v>140</v>
      </c>
      <c r="B78" s="463"/>
      <c r="C78" s="463"/>
      <c r="D78" s="463"/>
      <c r="E78" s="463"/>
      <c r="F78" s="464" t="s">
        <v>110</v>
      </c>
      <c r="G78" s="464"/>
      <c r="H78" s="464"/>
      <c r="I78" s="465">
        <v>1</v>
      </c>
      <c r="J78" s="466"/>
      <c r="K78" s="489">
        <v>18</v>
      </c>
      <c r="L78" s="490"/>
      <c r="M78" s="224">
        <v>15</v>
      </c>
      <c r="N78" s="266">
        <v>32</v>
      </c>
      <c r="O78" s="194">
        <v>0</v>
      </c>
      <c r="P78" s="195">
        <f t="shared" si="0"/>
        <v>0.46875</v>
      </c>
      <c r="Q78" s="220"/>
      <c r="R78" s="228">
        <v>1</v>
      </c>
      <c r="S78" s="231">
        <v>12</v>
      </c>
    </row>
    <row r="79" spans="1:19" s="113" customFormat="1" ht="35.25" customHeight="1" x14ac:dyDescent="0.25">
      <c r="A79" s="463" t="s">
        <v>141</v>
      </c>
      <c r="B79" s="463"/>
      <c r="C79" s="463"/>
      <c r="D79" s="463"/>
      <c r="E79" s="463"/>
      <c r="F79" s="464" t="s">
        <v>110</v>
      </c>
      <c r="G79" s="464"/>
      <c r="H79" s="464"/>
      <c r="I79" s="465">
        <v>1</v>
      </c>
      <c r="J79" s="466"/>
      <c r="K79" s="489">
        <v>1</v>
      </c>
      <c r="L79" s="490"/>
      <c r="M79" s="224">
        <v>1</v>
      </c>
      <c r="N79" s="266">
        <v>1</v>
      </c>
      <c r="O79" s="194">
        <f t="shared" ref="O79:O100" si="1">1-P79</f>
        <v>0</v>
      </c>
      <c r="P79" s="195">
        <f t="shared" si="0"/>
        <v>1</v>
      </c>
      <c r="Q79" s="220"/>
      <c r="R79" s="228">
        <v>0</v>
      </c>
      <c r="S79" s="231">
        <v>0</v>
      </c>
    </row>
    <row r="80" spans="1:19" ht="35.25" customHeight="1" x14ac:dyDescent="0.25">
      <c r="A80" s="503" t="s">
        <v>142</v>
      </c>
      <c r="B80" s="503"/>
      <c r="C80" s="503"/>
      <c r="D80" s="503"/>
      <c r="E80" s="503"/>
      <c r="F80" s="464"/>
      <c r="G80" s="464"/>
      <c r="H80" s="464"/>
      <c r="I80" s="507"/>
      <c r="J80" s="508"/>
      <c r="K80" s="489"/>
      <c r="L80" s="490"/>
      <c r="M80" s="224"/>
      <c r="N80" s="266"/>
      <c r="O80" s="194"/>
      <c r="P80" s="195"/>
      <c r="Q80" s="220"/>
      <c r="R80" s="228"/>
      <c r="S80" s="231"/>
    </row>
    <row r="81" spans="1:19" ht="35.25" customHeight="1" x14ac:dyDescent="0.25">
      <c r="A81" s="463" t="s">
        <v>143</v>
      </c>
      <c r="B81" s="463"/>
      <c r="C81" s="463"/>
      <c r="D81" s="463"/>
      <c r="E81" s="463"/>
      <c r="F81" s="464" t="s">
        <v>136</v>
      </c>
      <c r="G81" s="464"/>
      <c r="H81" s="464"/>
      <c r="I81" s="465">
        <v>2</v>
      </c>
      <c r="J81" s="466"/>
      <c r="K81" s="489">
        <v>2</v>
      </c>
      <c r="L81" s="490"/>
      <c r="M81" s="224">
        <v>6</v>
      </c>
      <c r="N81" s="266">
        <v>6</v>
      </c>
      <c r="O81" s="194">
        <f t="shared" si="1"/>
        <v>0</v>
      </c>
      <c r="P81" s="195">
        <f t="shared" ref="P81:P88" si="2">+(M81*1)/N81</f>
        <v>1</v>
      </c>
      <c r="Q81" s="220"/>
      <c r="R81" s="228">
        <v>0</v>
      </c>
      <c r="S81" s="231">
        <v>0</v>
      </c>
    </row>
    <row r="82" spans="1:19" ht="35.25" customHeight="1" x14ac:dyDescent="0.25">
      <c r="A82" s="463" t="s">
        <v>144</v>
      </c>
      <c r="B82" s="463"/>
      <c r="C82" s="463"/>
      <c r="D82" s="463"/>
      <c r="E82" s="463"/>
      <c r="F82" s="464" t="s">
        <v>136</v>
      </c>
      <c r="G82" s="464"/>
      <c r="H82" s="464"/>
      <c r="I82" s="465">
        <v>0</v>
      </c>
      <c r="J82" s="466"/>
      <c r="K82" s="489">
        <v>0</v>
      </c>
      <c r="L82" s="490"/>
      <c r="M82" s="224">
        <v>1</v>
      </c>
      <c r="N82" s="266">
        <v>1</v>
      </c>
      <c r="O82" s="194">
        <f t="shared" si="1"/>
        <v>0</v>
      </c>
      <c r="P82" s="195">
        <f t="shared" si="2"/>
        <v>1</v>
      </c>
      <c r="Q82" s="220"/>
      <c r="R82" s="228">
        <v>0</v>
      </c>
      <c r="S82" s="231">
        <v>0</v>
      </c>
    </row>
    <row r="83" spans="1:19" ht="35.25" customHeight="1" x14ac:dyDescent="0.25">
      <c r="A83" s="463" t="s">
        <v>145</v>
      </c>
      <c r="B83" s="463"/>
      <c r="C83" s="463"/>
      <c r="D83" s="463"/>
      <c r="E83" s="463"/>
      <c r="F83" s="464" t="s">
        <v>136</v>
      </c>
      <c r="G83" s="464"/>
      <c r="H83" s="464"/>
      <c r="I83" s="465">
        <v>0</v>
      </c>
      <c r="J83" s="466"/>
      <c r="K83" s="489">
        <v>0</v>
      </c>
      <c r="L83" s="490"/>
      <c r="M83" s="224">
        <v>1</v>
      </c>
      <c r="N83" s="266">
        <v>1</v>
      </c>
      <c r="O83" s="194">
        <f t="shared" si="1"/>
        <v>0</v>
      </c>
      <c r="P83" s="195">
        <f t="shared" si="2"/>
        <v>1</v>
      </c>
      <c r="Q83" s="220"/>
      <c r="R83" s="228">
        <v>0</v>
      </c>
      <c r="S83" s="231">
        <v>0</v>
      </c>
    </row>
    <row r="84" spans="1:19" ht="35.25" customHeight="1" x14ac:dyDescent="0.25">
      <c r="A84" s="463" t="s">
        <v>146</v>
      </c>
      <c r="B84" s="463"/>
      <c r="C84" s="463"/>
      <c r="D84" s="463"/>
      <c r="E84" s="463"/>
      <c r="F84" s="464" t="s">
        <v>136</v>
      </c>
      <c r="G84" s="464"/>
      <c r="H84" s="464"/>
      <c r="I84" s="465">
        <v>0</v>
      </c>
      <c r="J84" s="466"/>
      <c r="K84" s="489">
        <v>0</v>
      </c>
      <c r="L84" s="490"/>
      <c r="M84" s="224">
        <v>1</v>
      </c>
      <c r="N84" s="266">
        <v>1</v>
      </c>
      <c r="O84" s="194">
        <f t="shared" si="1"/>
        <v>0</v>
      </c>
      <c r="P84" s="195">
        <f t="shared" si="2"/>
        <v>1</v>
      </c>
      <c r="Q84" s="220"/>
      <c r="R84" s="228">
        <v>0</v>
      </c>
      <c r="S84" s="231">
        <v>0</v>
      </c>
    </row>
    <row r="85" spans="1:19" ht="35.25" customHeight="1" x14ac:dyDescent="0.25">
      <c r="A85" s="463" t="s">
        <v>147</v>
      </c>
      <c r="B85" s="463"/>
      <c r="C85" s="463"/>
      <c r="D85" s="463"/>
      <c r="E85" s="463"/>
      <c r="F85" s="464" t="s">
        <v>136</v>
      </c>
      <c r="G85" s="464"/>
      <c r="H85" s="464"/>
      <c r="I85" s="465">
        <v>0</v>
      </c>
      <c r="J85" s="466"/>
      <c r="K85" s="489">
        <v>0</v>
      </c>
      <c r="L85" s="490"/>
      <c r="M85" s="224">
        <v>3</v>
      </c>
      <c r="N85" s="266">
        <v>3</v>
      </c>
      <c r="O85" s="194">
        <f t="shared" si="1"/>
        <v>0</v>
      </c>
      <c r="P85" s="195">
        <f t="shared" si="2"/>
        <v>1</v>
      </c>
      <c r="Q85" s="220"/>
      <c r="R85" s="228">
        <v>0</v>
      </c>
      <c r="S85" s="231">
        <v>0</v>
      </c>
    </row>
    <row r="86" spans="1:19" ht="35.25" customHeight="1" x14ac:dyDescent="0.25">
      <c r="A86" s="463" t="s">
        <v>148</v>
      </c>
      <c r="B86" s="463"/>
      <c r="C86" s="463"/>
      <c r="D86" s="463"/>
      <c r="E86" s="463"/>
      <c r="F86" s="464" t="s">
        <v>136</v>
      </c>
      <c r="G86" s="464"/>
      <c r="H86" s="464"/>
      <c r="I86" s="465">
        <v>0</v>
      </c>
      <c r="J86" s="466"/>
      <c r="K86" s="489">
        <v>1</v>
      </c>
      <c r="L86" s="490"/>
      <c r="M86" s="224">
        <v>1</v>
      </c>
      <c r="N86" s="266">
        <v>1</v>
      </c>
      <c r="O86" s="194">
        <f t="shared" si="1"/>
        <v>0</v>
      </c>
      <c r="P86" s="195">
        <f t="shared" si="2"/>
        <v>1</v>
      </c>
      <c r="Q86" s="220"/>
      <c r="R86" s="228">
        <v>0</v>
      </c>
      <c r="S86" s="231">
        <v>0</v>
      </c>
    </row>
    <row r="87" spans="1:19" ht="35.25" customHeight="1" x14ac:dyDescent="0.25">
      <c r="A87" s="463" t="s">
        <v>149</v>
      </c>
      <c r="B87" s="463"/>
      <c r="C87" s="463"/>
      <c r="D87" s="463"/>
      <c r="E87" s="463"/>
      <c r="F87" s="464" t="s">
        <v>136</v>
      </c>
      <c r="G87" s="464"/>
      <c r="H87" s="464"/>
      <c r="I87" s="465">
        <v>0</v>
      </c>
      <c r="J87" s="466"/>
      <c r="K87" s="489">
        <v>0</v>
      </c>
      <c r="L87" s="490"/>
      <c r="M87" s="224">
        <v>1</v>
      </c>
      <c r="N87" s="266">
        <v>1</v>
      </c>
      <c r="O87" s="194">
        <f t="shared" si="1"/>
        <v>0</v>
      </c>
      <c r="P87" s="195">
        <f t="shared" si="2"/>
        <v>1</v>
      </c>
      <c r="Q87" s="220"/>
      <c r="R87" s="228">
        <v>0</v>
      </c>
      <c r="S87" s="231">
        <v>0</v>
      </c>
    </row>
    <row r="88" spans="1:19" ht="35.25" customHeight="1" x14ac:dyDescent="0.25">
      <c r="A88" s="463" t="s">
        <v>150</v>
      </c>
      <c r="B88" s="463"/>
      <c r="C88" s="463"/>
      <c r="D88" s="463"/>
      <c r="E88" s="463"/>
      <c r="F88" s="464" t="s">
        <v>136</v>
      </c>
      <c r="G88" s="464"/>
      <c r="H88" s="464"/>
      <c r="I88" s="465">
        <v>0</v>
      </c>
      <c r="J88" s="466"/>
      <c r="K88" s="489">
        <v>0</v>
      </c>
      <c r="L88" s="490"/>
      <c r="M88" s="224">
        <v>1</v>
      </c>
      <c r="N88" s="266">
        <v>1</v>
      </c>
      <c r="O88" s="194">
        <f t="shared" si="1"/>
        <v>0</v>
      </c>
      <c r="P88" s="195">
        <f t="shared" si="2"/>
        <v>1</v>
      </c>
      <c r="Q88" s="220"/>
      <c r="R88" s="228">
        <v>0</v>
      </c>
      <c r="S88" s="231">
        <v>0</v>
      </c>
    </row>
    <row r="89" spans="1:19" ht="35.25" customHeight="1" x14ac:dyDescent="0.25">
      <c r="A89" s="463" t="s">
        <v>151</v>
      </c>
      <c r="B89" s="463"/>
      <c r="C89" s="463"/>
      <c r="D89" s="463"/>
      <c r="E89" s="463"/>
      <c r="F89" s="464" t="s">
        <v>136</v>
      </c>
      <c r="G89" s="464"/>
      <c r="H89" s="464"/>
      <c r="I89" s="465">
        <v>0</v>
      </c>
      <c r="J89" s="466"/>
      <c r="K89" s="489">
        <v>0</v>
      </c>
      <c r="L89" s="490"/>
      <c r="M89" s="224">
        <v>1</v>
      </c>
      <c r="N89" s="266">
        <v>0</v>
      </c>
      <c r="O89" s="194">
        <v>1</v>
      </c>
      <c r="P89" s="195">
        <v>0</v>
      </c>
      <c r="Q89" s="220"/>
      <c r="R89" s="228">
        <v>0</v>
      </c>
      <c r="S89" s="231">
        <v>0</v>
      </c>
    </row>
    <row r="90" spans="1:19" ht="35.25" customHeight="1" x14ac:dyDescent="0.25">
      <c r="A90" s="503" t="s">
        <v>152</v>
      </c>
      <c r="B90" s="503"/>
      <c r="C90" s="503"/>
      <c r="D90" s="503"/>
      <c r="E90" s="503"/>
      <c r="F90" s="464"/>
      <c r="G90" s="464"/>
      <c r="H90" s="464"/>
      <c r="I90" s="507"/>
      <c r="J90" s="508"/>
      <c r="K90" s="270"/>
      <c r="L90" s="270"/>
      <c r="M90" s="224"/>
      <c r="N90" s="266"/>
      <c r="O90" s="194"/>
      <c r="P90" s="195"/>
      <c r="Q90" s="220"/>
      <c r="R90" s="228"/>
      <c r="S90" s="231"/>
    </row>
    <row r="91" spans="1:19" ht="35.25" customHeight="1" x14ac:dyDescent="0.25">
      <c r="A91" s="463" t="s">
        <v>153</v>
      </c>
      <c r="B91" s="463"/>
      <c r="C91" s="463"/>
      <c r="D91" s="463"/>
      <c r="E91" s="463"/>
      <c r="F91" s="464" t="s">
        <v>74</v>
      </c>
      <c r="G91" s="464"/>
      <c r="H91" s="464"/>
      <c r="I91" s="465">
        <v>1</v>
      </c>
      <c r="J91" s="466"/>
      <c r="K91" s="489">
        <v>1</v>
      </c>
      <c r="L91" s="490"/>
      <c r="M91" s="224">
        <v>1</v>
      </c>
      <c r="N91" s="266">
        <v>1</v>
      </c>
      <c r="O91" s="194">
        <v>0</v>
      </c>
      <c r="P91" s="195">
        <f t="shared" ref="P91:P94" si="3">+(M91*1)/N91</f>
        <v>1</v>
      </c>
      <c r="Q91" s="220"/>
      <c r="R91" s="228">
        <v>0</v>
      </c>
      <c r="S91" s="231">
        <v>0</v>
      </c>
    </row>
    <row r="92" spans="1:19" ht="35.25" customHeight="1" x14ac:dyDescent="0.25">
      <c r="A92" s="463" t="s">
        <v>154</v>
      </c>
      <c r="B92" s="463"/>
      <c r="C92" s="463"/>
      <c r="D92" s="463"/>
      <c r="E92" s="463"/>
      <c r="F92" s="464" t="s">
        <v>74</v>
      </c>
      <c r="G92" s="464"/>
      <c r="H92" s="464"/>
      <c r="I92" s="465">
        <v>1</v>
      </c>
      <c r="J92" s="466"/>
      <c r="K92" s="489">
        <v>1</v>
      </c>
      <c r="L92" s="490"/>
      <c r="M92" s="224">
        <v>1</v>
      </c>
      <c r="N92" s="266">
        <v>1</v>
      </c>
      <c r="O92" s="194">
        <f t="shared" si="1"/>
        <v>0</v>
      </c>
      <c r="P92" s="195">
        <f t="shared" si="3"/>
        <v>1</v>
      </c>
      <c r="Q92" s="220"/>
      <c r="R92" s="228">
        <v>0</v>
      </c>
      <c r="S92" s="231">
        <v>0</v>
      </c>
    </row>
    <row r="93" spans="1:19" ht="35.25" customHeight="1" x14ac:dyDescent="0.25">
      <c r="A93" s="463" t="s">
        <v>155</v>
      </c>
      <c r="B93" s="463"/>
      <c r="C93" s="463"/>
      <c r="D93" s="463"/>
      <c r="E93" s="463"/>
      <c r="F93" s="464" t="s">
        <v>74</v>
      </c>
      <c r="G93" s="464"/>
      <c r="H93" s="464"/>
      <c r="I93" s="465">
        <v>1</v>
      </c>
      <c r="J93" s="466"/>
      <c r="K93" s="489">
        <v>6</v>
      </c>
      <c r="L93" s="490"/>
      <c r="M93" s="224">
        <v>3</v>
      </c>
      <c r="N93" s="266">
        <v>7</v>
      </c>
      <c r="O93" s="194">
        <v>0</v>
      </c>
      <c r="P93" s="195">
        <f t="shared" si="3"/>
        <v>0.42857142857142855</v>
      </c>
      <c r="Q93" s="220"/>
      <c r="R93" s="228">
        <v>1</v>
      </c>
      <c r="S93" s="231">
        <v>0</v>
      </c>
    </row>
    <row r="94" spans="1:19" ht="35.25" customHeight="1" x14ac:dyDescent="0.25">
      <c r="A94" s="463" t="s">
        <v>156</v>
      </c>
      <c r="B94" s="463"/>
      <c r="C94" s="463"/>
      <c r="D94" s="463"/>
      <c r="E94" s="463"/>
      <c r="F94" s="464" t="s">
        <v>110</v>
      </c>
      <c r="G94" s="464"/>
      <c r="H94" s="464"/>
      <c r="I94" s="465">
        <v>1</v>
      </c>
      <c r="J94" s="466"/>
      <c r="K94" s="489">
        <v>1</v>
      </c>
      <c r="L94" s="490"/>
      <c r="M94" s="224">
        <v>4</v>
      </c>
      <c r="N94" s="266">
        <v>4</v>
      </c>
      <c r="O94" s="194">
        <v>0</v>
      </c>
      <c r="P94" s="195">
        <f t="shared" si="3"/>
        <v>1</v>
      </c>
      <c r="Q94" s="220"/>
      <c r="R94" s="228">
        <v>1</v>
      </c>
      <c r="S94" s="231">
        <v>1</v>
      </c>
    </row>
    <row r="95" spans="1:19" ht="35.25" customHeight="1" x14ac:dyDescent="0.25">
      <c r="A95" s="503" t="s">
        <v>157</v>
      </c>
      <c r="B95" s="503"/>
      <c r="C95" s="503"/>
      <c r="D95" s="503"/>
      <c r="E95" s="503"/>
      <c r="F95" s="464"/>
      <c r="G95" s="464"/>
      <c r="H95" s="464"/>
      <c r="I95" s="507"/>
      <c r="J95" s="508"/>
      <c r="K95" s="408"/>
      <c r="L95" s="409"/>
      <c r="M95" s="224"/>
      <c r="N95" s="266"/>
      <c r="O95" s="194"/>
      <c r="P95" s="195"/>
      <c r="Q95" s="220"/>
      <c r="R95" s="228"/>
      <c r="S95" s="231"/>
    </row>
    <row r="96" spans="1:19" ht="35.25" customHeight="1" x14ac:dyDescent="0.25">
      <c r="A96" s="463" t="s">
        <v>158</v>
      </c>
      <c r="B96" s="463"/>
      <c r="C96" s="463"/>
      <c r="D96" s="463"/>
      <c r="E96" s="463"/>
      <c r="F96" s="464" t="s">
        <v>85</v>
      </c>
      <c r="G96" s="464"/>
      <c r="H96" s="464"/>
      <c r="I96" s="465">
        <v>10000</v>
      </c>
      <c r="J96" s="466"/>
      <c r="K96" s="408">
        <v>13766</v>
      </c>
      <c r="L96" s="409"/>
      <c r="M96" s="224">
        <f>49560+13766</f>
        <v>63326</v>
      </c>
      <c r="N96" s="266">
        <v>43528</v>
      </c>
      <c r="O96" s="194">
        <v>0</v>
      </c>
      <c r="P96" s="195">
        <f t="shared" ref="P96" si="4">+(M96*1)/N96</f>
        <v>1.4548336702811984</v>
      </c>
      <c r="Q96" s="220"/>
      <c r="R96" s="228">
        <v>10000</v>
      </c>
      <c r="S96" s="231">
        <v>13528</v>
      </c>
    </row>
    <row r="97" spans="1:19" ht="35.25" customHeight="1" x14ac:dyDescent="0.25">
      <c r="A97" s="503" t="s">
        <v>159</v>
      </c>
      <c r="B97" s="503"/>
      <c r="C97" s="503"/>
      <c r="D97" s="503"/>
      <c r="E97" s="503"/>
      <c r="F97" s="464"/>
      <c r="G97" s="464"/>
      <c r="H97" s="464"/>
      <c r="I97" s="507"/>
      <c r="J97" s="508"/>
      <c r="K97" s="408"/>
      <c r="L97" s="409"/>
      <c r="M97" s="224"/>
      <c r="N97" s="266"/>
      <c r="O97" s="194"/>
      <c r="P97" s="195"/>
      <c r="Q97" s="220"/>
      <c r="R97" s="228"/>
      <c r="S97" s="231"/>
    </row>
    <row r="98" spans="1:19" ht="35.25" customHeight="1" x14ac:dyDescent="0.25">
      <c r="A98" s="463" t="s">
        <v>160</v>
      </c>
      <c r="B98" s="463"/>
      <c r="C98" s="463"/>
      <c r="D98" s="463"/>
      <c r="E98" s="463"/>
      <c r="F98" s="464" t="s">
        <v>163</v>
      </c>
      <c r="G98" s="464"/>
      <c r="H98" s="464"/>
      <c r="I98" s="465">
        <v>25</v>
      </c>
      <c r="J98" s="466"/>
      <c r="K98" s="408">
        <v>108</v>
      </c>
      <c r="L98" s="409"/>
      <c r="M98" s="224">
        <f>305+108</f>
        <v>413</v>
      </c>
      <c r="N98" s="266">
        <v>129</v>
      </c>
      <c r="O98" s="194">
        <v>0</v>
      </c>
      <c r="P98" s="195">
        <f t="shared" ref="P98:P100" si="5">+(M98*1)/N98</f>
        <v>3.2015503875968991</v>
      </c>
      <c r="Q98" s="220"/>
      <c r="R98" s="228">
        <v>25</v>
      </c>
      <c r="S98" s="231">
        <v>54</v>
      </c>
    </row>
    <row r="99" spans="1:19" ht="35.25" customHeight="1" x14ac:dyDescent="0.25">
      <c r="A99" s="463" t="s">
        <v>161</v>
      </c>
      <c r="B99" s="463"/>
      <c r="C99" s="463"/>
      <c r="D99" s="463"/>
      <c r="E99" s="463"/>
      <c r="F99" s="464" t="s">
        <v>164</v>
      </c>
      <c r="G99" s="464"/>
      <c r="H99" s="464"/>
      <c r="I99" s="465">
        <v>1</v>
      </c>
      <c r="J99" s="466"/>
      <c r="K99" s="408">
        <v>1</v>
      </c>
      <c r="L99" s="409"/>
      <c r="M99" s="224">
        <f>4+1</f>
        <v>5</v>
      </c>
      <c r="N99" s="266">
        <v>2</v>
      </c>
      <c r="O99" s="194">
        <v>0</v>
      </c>
      <c r="P99" s="195">
        <f t="shared" si="5"/>
        <v>2.5</v>
      </c>
      <c r="Q99" s="220"/>
      <c r="R99" s="228">
        <v>0</v>
      </c>
      <c r="S99" s="231">
        <v>1</v>
      </c>
    </row>
    <row r="100" spans="1:19" ht="35.25" customHeight="1" x14ac:dyDescent="0.25">
      <c r="A100" s="463" t="s">
        <v>162</v>
      </c>
      <c r="B100" s="463"/>
      <c r="C100" s="463"/>
      <c r="D100" s="463"/>
      <c r="E100" s="463"/>
      <c r="F100" s="464" t="s">
        <v>74</v>
      </c>
      <c r="G100" s="464"/>
      <c r="H100" s="464"/>
      <c r="I100" s="465">
        <v>1</v>
      </c>
      <c r="J100" s="466"/>
      <c r="K100" s="408">
        <v>1</v>
      </c>
      <c r="L100" s="409"/>
      <c r="M100" s="224">
        <v>1</v>
      </c>
      <c r="N100" s="266">
        <v>1</v>
      </c>
      <c r="O100" s="194">
        <f t="shared" si="1"/>
        <v>0</v>
      </c>
      <c r="P100" s="195">
        <f t="shared" si="5"/>
        <v>1</v>
      </c>
      <c r="Q100" s="220"/>
      <c r="R100" s="228">
        <v>0</v>
      </c>
      <c r="S100" s="231">
        <v>0</v>
      </c>
    </row>
  </sheetData>
  <mergeCells count="187">
    <mergeCell ref="R73:S73"/>
    <mergeCell ref="A4:Q4"/>
    <mergeCell ref="A6:C6"/>
    <mergeCell ref="O6:Q6"/>
    <mergeCell ref="A8:C8"/>
    <mergeCell ref="D8:J8"/>
    <mergeCell ref="L8:N8"/>
    <mergeCell ref="O8:Q8"/>
    <mergeCell ref="A20:C20"/>
    <mergeCell ref="A22:C22"/>
    <mergeCell ref="D22:K22"/>
    <mergeCell ref="P22:Q22"/>
    <mergeCell ref="A24:C24"/>
    <mergeCell ref="D24:Q24"/>
    <mergeCell ref="A14:C14"/>
    <mergeCell ref="D14:Q14"/>
    <mergeCell ref="A10:C10"/>
    <mergeCell ref="D10:J10"/>
    <mergeCell ref="L10:M10"/>
    <mergeCell ref="N10:Q10"/>
    <mergeCell ref="A12:C12"/>
    <mergeCell ref="D12:Q12"/>
    <mergeCell ref="A16:C18"/>
    <mergeCell ref="D16:G17"/>
    <mergeCell ref="H16:I17"/>
    <mergeCell ref="J16:N16"/>
    <mergeCell ref="O16:Q16"/>
    <mergeCell ref="D18:G18"/>
    <mergeCell ref="H18:I18"/>
    <mergeCell ref="A33:C33"/>
    <mergeCell ref="D33:G33"/>
    <mergeCell ref="A35:C37"/>
    <mergeCell ref="D35:F37"/>
    <mergeCell ref="G35:G37"/>
    <mergeCell ref="H35:J35"/>
    <mergeCell ref="A26:C26"/>
    <mergeCell ref="D26:Q26"/>
    <mergeCell ref="A28:C28"/>
    <mergeCell ref="D28:G28"/>
    <mergeCell ref="O28:P28"/>
    <mergeCell ref="A30:C30"/>
    <mergeCell ref="D30:G30"/>
    <mergeCell ref="I30:M30"/>
    <mergeCell ref="N30:P30"/>
    <mergeCell ref="D38:F38"/>
    <mergeCell ref="A39:C39"/>
    <mergeCell ref="D39:F39"/>
    <mergeCell ref="A40:C40"/>
    <mergeCell ref="L35:N35"/>
    <mergeCell ref="O35:O37"/>
    <mergeCell ref="P35:P37"/>
    <mergeCell ref="H36:H37"/>
    <mergeCell ref="I36:I37"/>
    <mergeCell ref="J36:J37"/>
    <mergeCell ref="L36:L37"/>
    <mergeCell ref="M36:M37"/>
    <mergeCell ref="N36:N37"/>
    <mergeCell ref="A38:C38"/>
    <mergeCell ref="A56:P56"/>
    <mergeCell ref="A66:C66"/>
    <mergeCell ref="F58:L58"/>
    <mergeCell ref="A69:C69"/>
    <mergeCell ref="M73:M74"/>
    <mergeCell ref="N73:N74"/>
    <mergeCell ref="O73:O74"/>
    <mergeCell ref="P73:P74"/>
    <mergeCell ref="I74:J74"/>
    <mergeCell ref="K74:L74"/>
    <mergeCell ref="A67:P67"/>
    <mergeCell ref="A70:P70"/>
    <mergeCell ref="F77:H77"/>
    <mergeCell ref="I77:J77"/>
    <mergeCell ref="F78:H78"/>
    <mergeCell ref="I78:J78"/>
    <mergeCell ref="F75:H75"/>
    <mergeCell ref="I75:J75"/>
    <mergeCell ref="F76:H76"/>
    <mergeCell ref="I76:J76"/>
    <mergeCell ref="K75:L75"/>
    <mergeCell ref="K76:L76"/>
    <mergeCell ref="K77:L77"/>
    <mergeCell ref="K78:L78"/>
    <mergeCell ref="I81:J81"/>
    <mergeCell ref="F82:H82"/>
    <mergeCell ref="I82:J82"/>
    <mergeCell ref="F79:H79"/>
    <mergeCell ref="I79:J79"/>
    <mergeCell ref="F80:H80"/>
    <mergeCell ref="I80:J80"/>
    <mergeCell ref="K79:L79"/>
    <mergeCell ref="K80:L80"/>
    <mergeCell ref="K81:L81"/>
    <mergeCell ref="K82:L82"/>
    <mergeCell ref="I98:J98"/>
    <mergeCell ref="F95:H95"/>
    <mergeCell ref="I95:J95"/>
    <mergeCell ref="F96:H96"/>
    <mergeCell ref="I96:J96"/>
    <mergeCell ref="F93:H93"/>
    <mergeCell ref="I93:J93"/>
    <mergeCell ref="A85:E85"/>
    <mergeCell ref="A86:E86"/>
    <mergeCell ref="F94:H94"/>
    <mergeCell ref="I94:J94"/>
    <mergeCell ref="F91:H91"/>
    <mergeCell ref="I91:J91"/>
    <mergeCell ref="F92:H92"/>
    <mergeCell ref="I92:J92"/>
    <mergeCell ref="F85:H85"/>
    <mergeCell ref="I85:J85"/>
    <mergeCell ref="F86:H86"/>
    <mergeCell ref="I86:J86"/>
    <mergeCell ref="F89:H89"/>
    <mergeCell ref="I89:J89"/>
    <mergeCell ref="F90:H90"/>
    <mergeCell ref="I90:J90"/>
    <mergeCell ref="F87:H87"/>
    <mergeCell ref="A79:E79"/>
    <mergeCell ref="A80:E80"/>
    <mergeCell ref="A81:E81"/>
    <mergeCell ref="A82:E82"/>
    <mergeCell ref="A83:E83"/>
    <mergeCell ref="K91:L91"/>
    <mergeCell ref="K92:L92"/>
    <mergeCell ref="K93:L93"/>
    <mergeCell ref="K94:L94"/>
    <mergeCell ref="I87:J87"/>
    <mergeCell ref="F88:H88"/>
    <mergeCell ref="I88:J88"/>
    <mergeCell ref="K87:L87"/>
    <mergeCell ref="K88:L88"/>
    <mergeCell ref="K89:L89"/>
    <mergeCell ref="F83:H83"/>
    <mergeCell ref="I83:J83"/>
    <mergeCell ref="F84:H84"/>
    <mergeCell ref="I84:J84"/>
    <mergeCell ref="K83:L83"/>
    <mergeCell ref="K84:L84"/>
    <mergeCell ref="K85:L85"/>
    <mergeCell ref="K86:L86"/>
    <mergeCell ref="F81:H81"/>
    <mergeCell ref="A97:E97"/>
    <mergeCell ref="A91:E91"/>
    <mergeCell ref="A92:E92"/>
    <mergeCell ref="A93:E93"/>
    <mergeCell ref="A94:E94"/>
    <mergeCell ref="A95:E95"/>
    <mergeCell ref="A96:E96"/>
    <mergeCell ref="A87:E87"/>
    <mergeCell ref="A88:E88"/>
    <mergeCell ref="A89:E89"/>
    <mergeCell ref="A90:E90"/>
    <mergeCell ref="K98:L98"/>
    <mergeCell ref="K99:L99"/>
    <mergeCell ref="F100:H100"/>
    <mergeCell ref="I100:J100"/>
    <mergeCell ref="K100:L100"/>
    <mergeCell ref="A73:E74"/>
    <mergeCell ref="F73:H74"/>
    <mergeCell ref="I73:L73"/>
    <mergeCell ref="A98:E98"/>
    <mergeCell ref="A99:E99"/>
    <mergeCell ref="A100:E100"/>
    <mergeCell ref="A84:E84"/>
    <mergeCell ref="A75:E75"/>
    <mergeCell ref="A76:E76"/>
    <mergeCell ref="A77:E77"/>
    <mergeCell ref="A78:E78"/>
    <mergeCell ref="F99:H99"/>
    <mergeCell ref="I99:J99"/>
    <mergeCell ref="F97:H97"/>
    <mergeCell ref="I97:J97"/>
    <mergeCell ref="F98:H98"/>
    <mergeCell ref="K95:L95"/>
    <mergeCell ref="K96:L96"/>
    <mergeCell ref="K97:L97"/>
    <mergeCell ref="B49:O49"/>
    <mergeCell ref="E43:F43"/>
    <mergeCell ref="E44:F44"/>
    <mergeCell ref="E45:F45"/>
    <mergeCell ref="B43:D43"/>
    <mergeCell ref="B44:D44"/>
    <mergeCell ref="B45:D45"/>
    <mergeCell ref="B46:D46"/>
    <mergeCell ref="B42:O42"/>
    <mergeCell ref="E46:F46"/>
    <mergeCell ref="B48:O48"/>
  </mergeCells>
  <pageMargins left="1.115" right="0.51" top="0.74803149606299213" bottom="0.74803149606299213"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7</vt:i4>
      </vt:variant>
    </vt:vector>
  </HeadingPairs>
  <TitlesOfParts>
    <vt:vector size="22" baseType="lpstr">
      <vt:lpstr>Proyecto</vt:lpstr>
      <vt:lpstr>Proceso 1-1</vt:lpstr>
      <vt:lpstr>Proceso 1-2</vt:lpstr>
      <vt:lpstr>Proceso2-1</vt:lpstr>
      <vt:lpstr>Proceso 2-2</vt:lpstr>
      <vt:lpstr>Proceso3-1</vt:lpstr>
      <vt:lpstr>Proceso 3-2</vt:lpstr>
      <vt:lpstr>Proceso 3-3</vt:lpstr>
      <vt:lpstr>Proceso 3-4</vt:lpstr>
      <vt:lpstr>Proceso 4-1</vt:lpstr>
      <vt:lpstr>Proceso 4-2</vt:lpstr>
      <vt:lpstr>Proceso 5-1</vt:lpstr>
      <vt:lpstr>Proceso 6-1</vt:lpstr>
      <vt:lpstr>Proceso 6-2</vt:lpstr>
      <vt:lpstr>Hoja1</vt:lpstr>
      <vt:lpstr>'Proceso 1-1'!Área_de_impresión</vt:lpstr>
      <vt:lpstr>'Proceso 4-1'!Área_de_impresión</vt:lpstr>
      <vt:lpstr>'Proceso 4-2'!Área_de_impresión</vt:lpstr>
      <vt:lpstr>'Proceso 5-1'!Área_de_impresión</vt:lpstr>
      <vt:lpstr>'Proceso 6-1'!Área_de_impresión</vt:lpstr>
      <vt:lpstr>'Proceso2-1'!Área_de_impresión</vt:lpstr>
      <vt:lpstr>'Proceso3-1'!Área_de_impresión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dc:creator>
  <cp:lastModifiedBy>usuario</cp:lastModifiedBy>
  <cp:lastPrinted>2016-02-15T19:56:52Z</cp:lastPrinted>
  <dcterms:created xsi:type="dcterms:W3CDTF">2015-04-27T16:26:49Z</dcterms:created>
  <dcterms:modified xsi:type="dcterms:W3CDTF">2016-02-15T20:15:49Z</dcterms:modified>
</cp:coreProperties>
</file>