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5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6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omments7.xml" ContentType="application/vnd.openxmlformats-officedocument.spreadsheetml.comment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showInkAnnotation="0" codeName="ThisWorkbook" defaultThemeVersion="124226"/>
  <bookViews>
    <workbookView xWindow="0" yWindow="0" windowWidth="20730" windowHeight="9735" tabRatio="898" firstSheet="27" activeTab="39"/>
  </bookViews>
  <sheets>
    <sheet name="Lista  FORMATOS  " sheetId="68" r:id="rId1"/>
    <sheet name="ETCA-I-01" sheetId="2" r:id="rId2"/>
    <sheet name="ETCA-I-02" sheetId="51" r:id="rId3"/>
    <sheet name="ETCA-I-03" sheetId="1" r:id="rId4"/>
    <sheet name="ETCA-I-04" sheetId="3" r:id="rId5"/>
    <sheet name="ETCA-I-05" sheetId="74" r:id="rId6"/>
    <sheet name="ETCA-I-06" sheetId="23" r:id="rId7"/>
    <sheet name="ETCA-I-07" sheetId="6" r:id="rId8"/>
    <sheet name="ETCA-I-08" sheetId="75" r:id="rId9"/>
    <sheet name="ETCA-I-09" sheetId="52" r:id="rId10"/>
    <sheet name="ETCA-I-10" sheetId="53" r:id="rId11"/>
    <sheet name="ETCA-I-11" sheetId="26" r:id="rId12"/>
    <sheet name="ETCA-I-12 (NOTAS)" sheetId="13" r:id="rId13"/>
    <sheet name="ETCA-II-01" sheetId="67" r:id="rId14"/>
    <sheet name="ETCA-II-02" sheetId="55" r:id="rId15"/>
    <sheet name="ETCA-II-03" sheetId="21" r:id="rId16"/>
    <sheet name="ETCA II-04" sheetId="70" r:id="rId17"/>
    <sheet name="ETCA-II-05" sheetId="83" r:id="rId18"/>
    <sheet name="ETCA-II-06" sheetId="85" r:id="rId19"/>
    <sheet name="ETCA-II-07" sheetId="38" r:id="rId20"/>
    <sheet name="ETCA-II-08" sheetId="61" r:id="rId21"/>
    <sheet name="ETCA-II-09" sheetId="82" r:id="rId22"/>
    <sheet name="ETCA-II-10" sheetId="45" r:id="rId23"/>
    <sheet name="ETCA-II-11" sheetId="72" r:id="rId24"/>
    <sheet name="ETCA-II-12" sheetId="62" r:id="rId25"/>
    <sheet name="ETCA-II-13 " sheetId="84" r:id="rId26"/>
    <sheet name="ETCA-II-14" sheetId="65" r:id="rId27"/>
    <sheet name="ETCA-II-15" sheetId="24" r:id="rId28"/>
    <sheet name="ETCA-II-16" sheetId="16" r:id="rId29"/>
    <sheet name="ETCA-II-17" sheetId="19" r:id="rId30"/>
    <sheet name="ETCA-III-01" sheetId="42" r:id="rId31"/>
    <sheet name="ETCA III-02" sheetId="76" r:id="rId32"/>
    <sheet name="ETCA-III-03" sheetId="32" r:id="rId33"/>
    <sheet name="ETCA III-04 " sheetId="79" r:id="rId34"/>
    <sheet name="ETCA III-05" sheetId="78" r:id="rId35"/>
    <sheet name="ETCA-IV-01" sheetId="20" r:id="rId36"/>
    <sheet name="ETCA-IV-02" sheetId="54" r:id="rId37"/>
    <sheet name="ETCA-IV-03" sheetId="27" r:id="rId38"/>
    <sheet name="ETCA-IV-04 " sheetId="86" r:id="rId39"/>
    <sheet name="ETCA-IV-05" sheetId="33" r:id="rId40"/>
    <sheet name="ANEXO" sheetId="64" r:id="rId41"/>
  </sheets>
  <externalReferences>
    <externalReference r:id="rId42"/>
    <externalReference r:id="rId43"/>
    <externalReference r:id="rId44"/>
  </externalReferences>
  <definedNames>
    <definedName name="_xlnm._FilterDatabase" localSheetId="1" hidden="1">'ETCA-I-01'!#REF!</definedName>
    <definedName name="_ftn1" localSheetId="3">'ETCA-I-03'!#REF!</definedName>
    <definedName name="_ftnref1" localSheetId="3">'ETCA-I-03'!#REF!</definedName>
    <definedName name="_Toc478717399" localSheetId="0">'Lista  FORMATOS  '!#REF!</definedName>
    <definedName name="_xlnm.Print_Area" localSheetId="33">'ETCA III-04 '!$A$1:$K$37</definedName>
    <definedName name="_xlnm.Print_Area" localSheetId="1">'ETCA-I-01'!$A$1:$G$59</definedName>
    <definedName name="_xlnm.Print_Area" localSheetId="2">'ETCA-I-02'!$A$1:$G$81</definedName>
    <definedName name="_xlnm.Print_Area" localSheetId="3">'ETCA-I-03'!$A$1:$D$72</definedName>
    <definedName name="_xlnm.Print_Area" localSheetId="4">'ETCA-I-04'!$A$1:$F$45</definedName>
    <definedName name="_xlnm.Print_Area" localSheetId="6">'ETCA-I-06'!$A$1:$D$72</definedName>
    <definedName name="_xlnm.Print_Area" localSheetId="7">'ETCA-I-07'!$A$1:$G$34</definedName>
    <definedName name="_xlnm.Print_Area" localSheetId="8">'ETCA-I-08'!$A$1:$F$48</definedName>
    <definedName name="_xlnm.Print_Area" localSheetId="9">'ETCA-I-09'!$A$1:$I$43</definedName>
    <definedName name="_xlnm.Print_Area" localSheetId="11">'ETCA-I-11'!$A$1:$I$51</definedName>
    <definedName name="_xlnm.Print_Area" localSheetId="12">'ETCA-I-12 (NOTAS)'!$A$1:$J$50</definedName>
    <definedName name="_xlnm.Print_Area" localSheetId="13">'ETCA-II-01'!$A$1:$H$55</definedName>
    <definedName name="_xlnm.Print_Area" localSheetId="14">'ETCA-II-02'!$A$1:$I$87</definedName>
    <definedName name="_xlnm.Print_Area" localSheetId="15">'ETCA-II-03'!$A$1:$D$35</definedName>
    <definedName name="_xlnm.Print_Area" localSheetId="18">'ETCA-II-06'!$A$1:$G$27</definedName>
    <definedName name="_xlnm.Print_Area" localSheetId="19">'ETCA-II-07'!$A$1:$G$37</definedName>
    <definedName name="_xlnm.Print_Area" localSheetId="20">'ETCA-II-08'!$A$1:$G$42</definedName>
    <definedName name="_xlnm.Print_Area" localSheetId="22">'ETCA-II-10'!$A$1:$G$27</definedName>
    <definedName name="_xlnm.Print_Area" localSheetId="23">'ETCA-II-11'!$A$1:$G$54</definedName>
    <definedName name="_xlnm.Print_Area" localSheetId="24">'ETCA-II-12'!$A$1:$H$86</definedName>
    <definedName name="_xlnm.Print_Area" localSheetId="25">'ETCA-II-13 '!$A$1:$I$137</definedName>
    <definedName name="_xlnm.Print_Area" localSheetId="26">'ETCA-II-14'!$A$1:$G$39</definedName>
    <definedName name="_xlnm.Print_Area" localSheetId="27">'ETCA-II-15'!$A$1:$C$43</definedName>
    <definedName name="_xlnm.Print_Area" localSheetId="28">'ETCA-II-16'!$A$1:$E$37</definedName>
    <definedName name="_xlnm.Print_Area" localSheetId="29">'ETCA-II-17'!$A$1:$D$38</definedName>
    <definedName name="_xlnm.Print_Area" localSheetId="30">'ETCA-III-01'!$A$1:$G$45</definedName>
    <definedName name="_xlnm.Print_Area" localSheetId="32">'ETCA-III-03'!$A$1:$E$44</definedName>
    <definedName name="_xlnm.Print_Area" localSheetId="35">'ETCA-IV-01'!$A$1:$E$34</definedName>
    <definedName name="_xlnm.Print_Area" localSheetId="36">'ETCA-IV-02'!$A$1:$E$93</definedName>
    <definedName name="_xlnm.Print_Area" localSheetId="37">'ETCA-IV-03'!$A$1:$D$29</definedName>
    <definedName name="_xlnm.Print_Area" localSheetId="38">'ETCA-IV-04 '!$A$1:$D$976</definedName>
    <definedName name="_xlnm.Print_Area" localSheetId="39">'ETCA-IV-05'!$A$1:$E$37</definedName>
    <definedName name="_xlnm.Database" localSheetId="40">#REF!</definedName>
    <definedName name="_xlnm.Database" localSheetId="11">#REF!</definedName>
    <definedName name="_xlnm.Database" localSheetId="13">#REF!</definedName>
    <definedName name="_xlnm.Database" localSheetId="15">#REF!</definedName>
    <definedName name="_xlnm.Database" localSheetId="19">#REF!</definedName>
    <definedName name="_xlnm.Database" localSheetId="21">#REF!</definedName>
    <definedName name="_xlnm.Database" localSheetId="25">#REF!</definedName>
    <definedName name="_xlnm.Database" localSheetId="27">#REF!</definedName>
    <definedName name="_xlnm.Database" localSheetId="29">#REF!</definedName>
    <definedName name="_xlnm.Database" localSheetId="32">#REF!</definedName>
    <definedName name="_xlnm.Database" localSheetId="35">#REF!</definedName>
    <definedName name="_xlnm.Database" localSheetId="37">#REF!</definedName>
    <definedName name="_xlnm.Database" localSheetId="38">#REF!</definedName>
    <definedName name="_xlnm.Database" localSheetId="39">#REF!</definedName>
    <definedName name="_xlnm.Database">#REF!</definedName>
    <definedName name="ppto">[1]Hoja2!$B$3:$M$95</definedName>
    <definedName name="qw" localSheetId="40">#REF!</definedName>
    <definedName name="qw" localSheetId="21">#REF!</definedName>
    <definedName name="qw" localSheetId="25">#REF!</definedName>
    <definedName name="qw" localSheetId="38">#REF!</definedName>
    <definedName name="qw">#REF!</definedName>
    <definedName name="_xlnm.Print_Titles" localSheetId="16">'ETCA II-04'!$1:$8</definedName>
    <definedName name="_xlnm.Print_Titles" localSheetId="2">'ETCA-I-02'!$1:$6</definedName>
    <definedName name="_xlnm.Print_Titles" localSheetId="3">'ETCA-I-03'!$2:$5</definedName>
    <definedName name="_xlnm.Print_Titles" localSheetId="13">'ETCA-II-01'!$1:$5</definedName>
    <definedName name="_xlnm.Print_Titles" localSheetId="14">'ETCA-II-02'!$1:$8</definedName>
    <definedName name="_xlnm.Print_Titles" localSheetId="17">'ETCA-II-05'!$1:$8</definedName>
    <definedName name="_xlnm.Print_Titles" localSheetId="24">'ETCA-II-12'!$7:$8</definedName>
    <definedName name="_xlnm.Print_Titles" localSheetId="25">'ETCA-II-13 '!$1:$8</definedName>
    <definedName name="_xlnm.Print_Titles" localSheetId="36">'ETCA-IV-02'!$1:$5</definedName>
    <definedName name="_xlnm.Print_Titles" localSheetId="38">'ETCA-IV-04 '!$1:$8</definedName>
  </definedNames>
  <calcPr calcId="152511"/>
</workbook>
</file>

<file path=xl/calcChain.xml><?xml version="1.0" encoding="utf-8"?>
<calcChain xmlns="http://schemas.openxmlformats.org/spreadsheetml/2006/main">
  <c r="D958" i="86" l="1"/>
  <c r="A3" i="86"/>
  <c r="F15" i="85" l="1"/>
  <c r="E15" i="85"/>
  <c r="C15" i="85"/>
  <c r="D15" i="85" s="1"/>
  <c r="G15" i="85" s="1"/>
  <c r="B15" i="85"/>
  <c r="D13" i="85"/>
  <c r="G13" i="85" s="1"/>
  <c r="D12" i="85"/>
  <c r="G12" i="85" s="1"/>
  <c r="D11" i="85"/>
  <c r="G11" i="85" s="1"/>
  <c r="D10" i="85"/>
  <c r="G10" i="85" s="1"/>
  <c r="D9" i="85"/>
  <c r="G9" i="85" s="1"/>
  <c r="A5" i="85"/>
  <c r="A4" i="85"/>
  <c r="G38" i="84" l="1"/>
  <c r="G39" i="84"/>
  <c r="G40" i="84"/>
  <c r="G41" i="84"/>
  <c r="G42" i="84"/>
  <c r="G43" i="84"/>
  <c r="G37" i="84"/>
  <c r="I109" i="84"/>
  <c r="H109" i="84"/>
  <c r="G109" i="84"/>
  <c r="E109" i="84"/>
  <c r="F81" i="84"/>
  <c r="D81" i="84"/>
  <c r="I89" i="84"/>
  <c r="H89" i="84"/>
  <c r="G89" i="84"/>
  <c r="E89" i="84"/>
  <c r="G80" i="84"/>
  <c r="F77" i="84"/>
  <c r="D77" i="84"/>
  <c r="E80" i="84"/>
  <c r="H80" i="84" s="1"/>
  <c r="D11" i="84"/>
  <c r="I80" i="84" l="1"/>
  <c r="I130" i="84" l="1"/>
  <c r="G130" i="84"/>
  <c r="E130" i="84"/>
  <c r="H130" i="84" s="1"/>
  <c r="G129" i="84"/>
  <c r="G128" i="84" s="1"/>
  <c r="D129" i="84"/>
  <c r="E129" i="84" s="1"/>
  <c r="C129" i="84"/>
  <c r="F128" i="84"/>
  <c r="C128" i="84"/>
  <c r="G127" i="84"/>
  <c r="E127" i="84"/>
  <c r="H127" i="84" s="1"/>
  <c r="H126" i="84" s="1"/>
  <c r="G126" i="84"/>
  <c r="F126" i="84"/>
  <c r="D126" i="84"/>
  <c r="C126" i="84"/>
  <c r="G125" i="84"/>
  <c r="G124" i="84" s="1"/>
  <c r="E125" i="84"/>
  <c r="H125" i="84" s="1"/>
  <c r="H124" i="84" s="1"/>
  <c r="F124" i="84"/>
  <c r="D124" i="84"/>
  <c r="C124" i="84"/>
  <c r="G123" i="84"/>
  <c r="G122" i="84" s="1"/>
  <c r="E123" i="84"/>
  <c r="H123" i="84" s="1"/>
  <c r="H122" i="84" s="1"/>
  <c r="F122" i="84"/>
  <c r="D122" i="84"/>
  <c r="C122" i="84"/>
  <c r="G121" i="84"/>
  <c r="E121" i="84"/>
  <c r="I121" i="84" s="1"/>
  <c r="H120" i="84"/>
  <c r="G120" i="84"/>
  <c r="E120" i="84"/>
  <c r="I120" i="84" s="1"/>
  <c r="G119" i="84"/>
  <c r="E119" i="84"/>
  <c r="I119" i="84" s="1"/>
  <c r="G118" i="84"/>
  <c r="G117" i="84" s="1"/>
  <c r="E118" i="84"/>
  <c r="I118" i="84" s="1"/>
  <c r="F117" i="84"/>
  <c r="D117" i="84"/>
  <c r="C117" i="84"/>
  <c r="C116" i="84"/>
  <c r="G115" i="84"/>
  <c r="G114" i="84" s="1"/>
  <c r="E115" i="84"/>
  <c r="I115" i="84" s="1"/>
  <c r="F114" i="84"/>
  <c r="D114" i="84"/>
  <c r="C114" i="84"/>
  <c r="G113" i="84"/>
  <c r="E113" i="84"/>
  <c r="H113" i="84" s="1"/>
  <c r="G112" i="84"/>
  <c r="E112" i="84"/>
  <c r="H112" i="84" s="1"/>
  <c r="G111" i="84"/>
  <c r="F111" i="84"/>
  <c r="D111" i="84"/>
  <c r="C111" i="84"/>
  <c r="I110" i="84"/>
  <c r="G110" i="84"/>
  <c r="E110" i="84"/>
  <c r="H110" i="84" s="1"/>
  <c r="G108" i="84"/>
  <c r="E108" i="84"/>
  <c r="H108" i="84" s="1"/>
  <c r="G107" i="84"/>
  <c r="E107" i="84"/>
  <c r="H107" i="84" s="1"/>
  <c r="G106" i="84"/>
  <c r="E106" i="84"/>
  <c r="H106" i="84" s="1"/>
  <c r="I105" i="84"/>
  <c r="G105" i="84"/>
  <c r="E105" i="84"/>
  <c r="H105" i="84" s="1"/>
  <c r="F104" i="84"/>
  <c r="D104" i="84"/>
  <c r="C104" i="84"/>
  <c r="G103" i="84"/>
  <c r="E103" i="84"/>
  <c r="I103" i="84" s="1"/>
  <c r="G102" i="84"/>
  <c r="F102" i="84"/>
  <c r="D102" i="84"/>
  <c r="C102" i="84"/>
  <c r="G101" i="84"/>
  <c r="E101" i="84"/>
  <c r="I101" i="84" s="1"/>
  <c r="G100" i="84"/>
  <c r="E100" i="84"/>
  <c r="I100" i="84" s="1"/>
  <c r="G99" i="84"/>
  <c r="E99" i="84"/>
  <c r="I99" i="84" s="1"/>
  <c r="G98" i="84"/>
  <c r="E98" i="84"/>
  <c r="I98" i="84" s="1"/>
  <c r="G97" i="84"/>
  <c r="E97" i="84"/>
  <c r="I97" i="84" s="1"/>
  <c r="G96" i="84"/>
  <c r="E96" i="84"/>
  <c r="I96" i="84" s="1"/>
  <c r="G95" i="84"/>
  <c r="E95" i="84"/>
  <c r="I95" i="84" s="1"/>
  <c r="F94" i="84"/>
  <c r="D94" i="84"/>
  <c r="C94" i="84"/>
  <c r="G93" i="84"/>
  <c r="E93" i="84"/>
  <c r="H93" i="84" s="1"/>
  <c r="G92" i="84"/>
  <c r="E92" i="84"/>
  <c r="H92" i="84" s="1"/>
  <c r="G91" i="84"/>
  <c r="G90" i="84" s="1"/>
  <c r="E91" i="84"/>
  <c r="H91" i="84" s="1"/>
  <c r="F90" i="84"/>
  <c r="D90" i="84"/>
  <c r="C90" i="84"/>
  <c r="G88" i="84"/>
  <c r="E88" i="84"/>
  <c r="H88" i="84" s="1"/>
  <c r="G87" i="84"/>
  <c r="E87" i="84"/>
  <c r="H87" i="84" s="1"/>
  <c r="I86" i="84"/>
  <c r="G86" i="84"/>
  <c r="E86" i="84"/>
  <c r="H86" i="84" s="1"/>
  <c r="G85" i="84"/>
  <c r="E85" i="84"/>
  <c r="H85" i="84" s="1"/>
  <c r="G84" i="84"/>
  <c r="E84" i="84"/>
  <c r="H84" i="84" s="1"/>
  <c r="G83" i="84"/>
  <c r="E83" i="84"/>
  <c r="H83" i="84" s="1"/>
  <c r="G82" i="84"/>
  <c r="E82" i="84"/>
  <c r="C81" i="84"/>
  <c r="G79" i="84"/>
  <c r="G77" i="84" s="1"/>
  <c r="E79" i="84"/>
  <c r="H79" i="84" s="1"/>
  <c r="G78" i="84"/>
  <c r="E78" i="84"/>
  <c r="C77" i="84"/>
  <c r="G76" i="84"/>
  <c r="E76" i="84"/>
  <c r="I76" i="84" s="1"/>
  <c r="G75" i="84"/>
  <c r="E75" i="84"/>
  <c r="I75" i="84" s="1"/>
  <c r="G74" i="84"/>
  <c r="E74" i="84"/>
  <c r="I74" i="84" s="1"/>
  <c r="G73" i="84"/>
  <c r="G72" i="84" s="1"/>
  <c r="E73" i="84"/>
  <c r="I73" i="84" s="1"/>
  <c r="F72" i="84"/>
  <c r="D72" i="84"/>
  <c r="C72" i="84"/>
  <c r="G70" i="84"/>
  <c r="E70" i="84"/>
  <c r="I70" i="84" s="1"/>
  <c r="G69" i="84"/>
  <c r="E69" i="84"/>
  <c r="I69" i="84" s="1"/>
  <c r="G68" i="84"/>
  <c r="E68" i="84"/>
  <c r="I68" i="84" s="1"/>
  <c r="G67" i="84"/>
  <c r="E67" i="84"/>
  <c r="H67" i="84" s="1"/>
  <c r="G66" i="84"/>
  <c r="E66" i="84"/>
  <c r="H66" i="84" s="1"/>
  <c r="G65" i="84"/>
  <c r="E65" i="84"/>
  <c r="G64" i="84"/>
  <c r="E64" i="84"/>
  <c r="I64" i="84" s="1"/>
  <c r="F63" i="84"/>
  <c r="D63" i="84"/>
  <c r="C63" i="84"/>
  <c r="G62" i="84"/>
  <c r="G61" i="84" s="1"/>
  <c r="E62" i="84"/>
  <c r="I62" i="84" s="1"/>
  <c r="F61" i="84"/>
  <c r="D61" i="84"/>
  <c r="C61" i="84"/>
  <c r="G60" i="84"/>
  <c r="E60" i="84"/>
  <c r="I60" i="84" s="1"/>
  <c r="G59" i="84"/>
  <c r="G58" i="84" s="1"/>
  <c r="E59" i="84"/>
  <c r="I59" i="84" s="1"/>
  <c r="F58" i="84"/>
  <c r="D58" i="84"/>
  <c r="C58" i="84"/>
  <c r="G57" i="84"/>
  <c r="G56" i="84" s="1"/>
  <c r="E57" i="84"/>
  <c r="H57" i="84" s="1"/>
  <c r="H56" i="84" s="1"/>
  <c r="F56" i="84"/>
  <c r="D56" i="84"/>
  <c r="C56" i="84"/>
  <c r="G55" i="84"/>
  <c r="E55" i="84"/>
  <c r="H55" i="84" s="1"/>
  <c r="G54" i="84"/>
  <c r="E54" i="84"/>
  <c r="H54" i="84" s="1"/>
  <c r="G53" i="84"/>
  <c r="E53" i="84"/>
  <c r="H53" i="84" s="1"/>
  <c r="G52" i="84"/>
  <c r="E52" i="84"/>
  <c r="I52" i="84" s="1"/>
  <c r="G51" i="84"/>
  <c r="E51" i="84"/>
  <c r="H51" i="84" s="1"/>
  <c r="G50" i="84"/>
  <c r="E50" i="84"/>
  <c r="H50" i="84" s="1"/>
  <c r="G49" i="84"/>
  <c r="E49" i="84"/>
  <c r="H49" i="84" s="1"/>
  <c r="F48" i="84"/>
  <c r="D48" i="84"/>
  <c r="C48" i="84"/>
  <c r="G47" i="84"/>
  <c r="E47" i="84"/>
  <c r="I47" i="84" s="1"/>
  <c r="G46" i="84"/>
  <c r="E46" i="84"/>
  <c r="I46" i="84" s="1"/>
  <c r="G45" i="84"/>
  <c r="E45" i="84"/>
  <c r="I45" i="84" s="1"/>
  <c r="F44" i="84"/>
  <c r="D44" i="84"/>
  <c r="C44" i="84"/>
  <c r="E43" i="84"/>
  <c r="I43" i="84" s="1"/>
  <c r="E42" i="84"/>
  <c r="H42" i="84" s="1"/>
  <c r="E41" i="84"/>
  <c r="I41" i="84" s="1"/>
  <c r="E40" i="84"/>
  <c r="H40" i="84" s="1"/>
  <c r="E39" i="84"/>
  <c r="I39" i="84" s="1"/>
  <c r="E38" i="84"/>
  <c r="H38" i="84" s="1"/>
  <c r="E37" i="84"/>
  <c r="I37" i="84" s="1"/>
  <c r="G36" i="84"/>
  <c r="F36" i="84"/>
  <c r="D36" i="84"/>
  <c r="C36" i="84"/>
  <c r="G34" i="84"/>
  <c r="E34" i="84"/>
  <c r="H34" i="84" s="1"/>
  <c r="G33" i="84"/>
  <c r="E33" i="84"/>
  <c r="H33" i="84" s="1"/>
  <c r="G32" i="84"/>
  <c r="F32" i="84"/>
  <c r="D32" i="84"/>
  <c r="C32" i="84"/>
  <c r="G31" i="84"/>
  <c r="E31" i="84"/>
  <c r="H31" i="84" s="1"/>
  <c r="G30" i="84"/>
  <c r="E30" i="84"/>
  <c r="H30" i="84" s="1"/>
  <c r="G29" i="84"/>
  <c r="E29" i="84"/>
  <c r="H29" i="84" s="1"/>
  <c r="I28" i="84"/>
  <c r="G28" i="84"/>
  <c r="E28" i="84"/>
  <c r="H28" i="84" s="1"/>
  <c r="F27" i="84"/>
  <c r="E27" i="84"/>
  <c r="I27" i="84" s="1"/>
  <c r="D27" i="84"/>
  <c r="C27" i="84"/>
  <c r="G26" i="84"/>
  <c r="E26" i="84"/>
  <c r="H26" i="84" s="1"/>
  <c r="G25" i="84"/>
  <c r="E25" i="84"/>
  <c r="I25" i="84" s="1"/>
  <c r="G24" i="84"/>
  <c r="E24" i="84"/>
  <c r="I24" i="84" s="1"/>
  <c r="G23" i="84"/>
  <c r="E23" i="84"/>
  <c r="I23" i="84" s="1"/>
  <c r="H22" i="84"/>
  <c r="G22" i="84"/>
  <c r="E22" i="84"/>
  <c r="I22" i="84" s="1"/>
  <c r="F21" i="84"/>
  <c r="D21" i="84"/>
  <c r="C21" i="84"/>
  <c r="E20" i="84"/>
  <c r="I20" i="84" s="1"/>
  <c r="E19" i="84"/>
  <c r="H19" i="84" s="1"/>
  <c r="E18" i="84"/>
  <c r="H18" i="84" s="1"/>
  <c r="E17" i="84"/>
  <c r="I17" i="84" s="1"/>
  <c r="E16" i="84"/>
  <c r="I16" i="84" s="1"/>
  <c r="E15" i="84"/>
  <c r="H15" i="84" s="1"/>
  <c r="E14" i="84"/>
  <c r="H14" i="84" s="1"/>
  <c r="E13" i="84"/>
  <c r="H13" i="84" s="1"/>
  <c r="E12" i="84"/>
  <c r="I12" i="84" s="1"/>
  <c r="F11" i="84"/>
  <c r="C11" i="84"/>
  <c r="G104" i="84" l="1"/>
  <c r="F35" i="84"/>
  <c r="G44" i="84"/>
  <c r="G21" i="84"/>
  <c r="G81" i="84"/>
  <c r="G71" i="84" s="1"/>
  <c r="I53" i="84"/>
  <c r="I82" i="84"/>
  <c r="E81" i="84"/>
  <c r="I81" i="84" s="1"/>
  <c r="I83" i="84"/>
  <c r="I29" i="84"/>
  <c r="I50" i="84"/>
  <c r="G94" i="84"/>
  <c r="I108" i="84"/>
  <c r="I107" i="84"/>
  <c r="I106" i="84"/>
  <c r="H104" i="84"/>
  <c r="H78" i="84"/>
  <c r="H77" i="84" s="1"/>
  <c r="E77" i="84"/>
  <c r="I77" i="84" s="1"/>
  <c r="G48" i="84"/>
  <c r="I49" i="84"/>
  <c r="E102" i="84"/>
  <c r="E104" i="84"/>
  <c r="I104" i="84" s="1"/>
  <c r="H65" i="84"/>
  <c r="H68" i="84"/>
  <c r="I87" i="84"/>
  <c r="H103" i="84"/>
  <c r="H102" i="84" s="1"/>
  <c r="H121" i="84"/>
  <c r="I88" i="84"/>
  <c r="I85" i="84"/>
  <c r="I84" i="84"/>
  <c r="H70" i="84"/>
  <c r="I92" i="84"/>
  <c r="H119" i="84"/>
  <c r="I42" i="84"/>
  <c r="E44" i="84"/>
  <c r="I44" i="84" s="1"/>
  <c r="I51" i="84"/>
  <c r="I54" i="84"/>
  <c r="G63" i="84"/>
  <c r="H69" i="84"/>
  <c r="H82" i="84"/>
  <c r="H81" i="84" s="1"/>
  <c r="E90" i="84"/>
  <c r="I90" i="84" s="1"/>
  <c r="I91" i="84"/>
  <c r="E117" i="84"/>
  <c r="I117" i="84" s="1"/>
  <c r="H118" i="84"/>
  <c r="I125" i="84"/>
  <c r="I79" i="84"/>
  <c r="G116" i="84"/>
  <c r="I14" i="84"/>
  <c r="H24" i="84"/>
  <c r="C35" i="84"/>
  <c r="I57" i="84"/>
  <c r="H64" i="84"/>
  <c r="I65" i="84"/>
  <c r="I78" i="84"/>
  <c r="H111" i="84"/>
  <c r="I113" i="84"/>
  <c r="I123" i="84"/>
  <c r="G27" i="84"/>
  <c r="D71" i="84"/>
  <c r="E122" i="84"/>
  <c r="I122" i="84" s="1"/>
  <c r="C10" i="84"/>
  <c r="I18" i="84"/>
  <c r="D10" i="84"/>
  <c r="H23" i="84"/>
  <c r="I55" i="84"/>
  <c r="C71" i="84"/>
  <c r="D116" i="84"/>
  <c r="H32" i="84"/>
  <c r="I38" i="84"/>
  <c r="H41" i="84"/>
  <c r="I102" i="84"/>
  <c r="E111" i="84"/>
  <c r="I111" i="84" s="1"/>
  <c r="I19" i="84"/>
  <c r="H47" i="84"/>
  <c r="I67" i="84"/>
  <c r="I112" i="84"/>
  <c r="I15" i="84"/>
  <c r="H25" i="84"/>
  <c r="H27" i="84"/>
  <c r="H46" i="84"/>
  <c r="E56" i="84"/>
  <c r="I56" i="84" s="1"/>
  <c r="I66" i="84"/>
  <c r="H90" i="84"/>
  <c r="I93" i="84"/>
  <c r="E124" i="84"/>
  <c r="I124" i="84" s="1"/>
  <c r="E63" i="84"/>
  <c r="I63" i="84" s="1"/>
  <c r="E61" i="84"/>
  <c r="I61" i="84" s="1"/>
  <c r="H62" i="84"/>
  <c r="H61" i="84" s="1"/>
  <c r="E48" i="84"/>
  <c r="I48" i="84" s="1"/>
  <c r="H52" i="84"/>
  <c r="H48" i="84" s="1"/>
  <c r="D35" i="84"/>
  <c r="H45" i="84"/>
  <c r="H37" i="84"/>
  <c r="E21" i="84"/>
  <c r="I21" i="84" s="1"/>
  <c r="E32" i="84"/>
  <c r="I32" i="84" s="1"/>
  <c r="I34" i="84"/>
  <c r="I72" i="84"/>
  <c r="E128" i="84"/>
  <c r="I128" i="84" s="1"/>
  <c r="I129" i="84"/>
  <c r="H129" i="84"/>
  <c r="H128" i="84" s="1"/>
  <c r="H17" i="84"/>
  <c r="H12" i="84"/>
  <c r="I13" i="84"/>
  <c r="H16" i="84"/>
  <c r="H20" i="84"/>
  <c r="E36" i="84"/>
  <c r="H39" i="84"/>
  <c r="I40" i="84"/>
  <c r="H43" i="84"/>
  <c r="H59" i="84"/>
  <c r="H60" i="84"/>
  <c r="H73" i="84"/>
  <c r="H74" i="84"/>
  <c r="H75" i="84"/>
  <c r="H76" i="84"/>
  <c r="H95" i="84"/>
  <c r="H96" i="84"/>
  <c r="H97" i="84"/>
  <c r="H98" i="84"/>
  <c r="H99" i="84"/>
  <c r="H100" i="84"/>
  <c r="H101" i="84"/>
  <c r="H115" i="84"/>
  <c r="H114" i="84" s="1"/>
  <c r="E126" i="84"/>
  <c r="I126" i="84" s="1"/>
  <c r="I127" i="84"/>
  <c r="F10" i="84"/>
  <c r="G11" i="84"/>
  <c r="G10" i="84" s="1"/>
  <c r="F71" i="84"/>
  <c r="E11" i="84"/>
  <c r="E58" i="84"/>
  <c r="I58" i="84" s="1"/>
  <c r="E72" i="84"/>
  <c r="E94" i="84"/>
  <c r="I94" i="84" s="1"/>
  <c r="E114" i="84"/>
  <c r="I114" i="84" s="1"/>
  <c r="F116" i="84"/>
  <c r="D128" i="84"/>
  <c r="E158" i="83"/>
  <c r="H157" i="83"/>
  <c r="E157" i="83"/>
  <c r="E156" i="83"/>
  <c r="H156" i="83" s="1"/>
  <c r="H155" i="83"/>
  <c r="E155" i="83"/>
  <c r="E154" i="83"/>
  <c r="H154" i="83" s="1"/>
  <c r="H153" i="83"/>
  <c r="E153" i="83"/>
  <c r="E152" i="83"/>
  <c r="H151" i="83"/>
  <c r="E151" i="83"/>
  <c r="G150" i="83"/>
  <c r="G84" i="83" s="1"/>
  <c r="F150" i="83"/>
  <c r="D150" i="83"/>
  <c r="C150" i="83"/>
  <c r="H149" i="83"/>
  <c r="E149" i="83"/>
  <c r="E148" i="83"/>
  <c r="H147" i="83"/>
  <c r="E147" i="83"/>
  <c r="G146" i="83"/>
  <c r="F146" i="83"/>
  <c r="D146" i="83"/>
  <c r="C146" i="83"/>
  <c r="C84" i="83" s="1"/>
  <c r="H145" i="83"/>
  <c r="E145" i="83"/>
  <c r="E144" i="83"/>
  <c r="H144" i="83" s="1"/>
  <c r="H143" i="83"/>
  <c r="E143" i="83"/>
  <c r="E142" i="83"/>
  <c r="H142" i="83" s="1"/>
  <c r="H141" i="83"/>
  <c r="E141" i="83"/>
  <c r="E140" i="83"/>
  <c r="H140" i="83" s="1"/>
  <c r="H139" i="83"/>
  <c r="E139" i="83"/>
  <c r="E138" i="83"/>
  <c r="H138" i="83" s="1"/>
  <c r="H137" i="83" s="1"/>
  <c r="G137" i="83"/>
  <c r="F137" i="83"/>
  <c r="E137" i="83"/>
  <c r="D137" i="83"/>
  <c r="C137" i="83"/>
  <c r="E136" i="83"/>
  <c r="H136" i="83" s="1"/>
  <c r="H135" i="83"/>
  <c r="H133" i="83" s="1"/>
  <c r="E135" i="83"/>
  <c r="E134" i="83"/>
  <c r="H134" i="83" s="1"/>
  <c r="G133" i="83"/>
  <c r="F133" i="83"/>
  <c r="D133" i="83"/>
  <c r="C133" i="83"/>
  <c r="E132" i="83"/>
  <c r="H132" i="83" s="1"/>
  <c r="H131" i="83"/>
  <c r="E131" i="83"/>
  <c r="E130" i="83"/>
  <c r="H130" i="83" s="1"/>
  <c r="H129" i="83"/>
  <c r="E129" i="83"/>
  <c r="E128" i="83"/>
  <c r="H128" i="83" s="1"/>
  <c r="H127" i="83"/>
  <c r="E127" i="83"/>
  <c r="E126" i="83"/>
  <c r="H126" i="83" s="1"/>
  <c r="H125" i="83"/>
  <c r="H123" i="83" s="1"/>
  <c r="E125" i="83"/>
  <c r="E124" i="83"/>
  <c r="H124" i="83" s="1"/>
  <c r="G123" i="83"/>
  <c r="F123" i="83"/>
  <c r="D123" i="83"/>
  <c r="C123" i="83"/>
  <c r="E122" i="83"/>
  <c r="H122" i="83" s="1"/>
  <c r="H121" i="83"/>
  <c r="E121" i="83"/>
  <c r="E120" i="83"/>
  <c r="H120" i="83" s="1"/>
  <c r="H119" i="83"/>
  <c r="E119" i="83"/>
  <c r="E118" i="83"/>
  <c r="H118" i="83" s="1"/>
  <c r="H117" i="83"/>
  <c r="E117" i="83"/>
  <c r="E116" i="83"/>
  <c r="H116" i="83" s="1"/>
  <c r="H115" i="83"/>
  <c r="E115" i="83"/>
  <c r="E114" i="83"/>
  <c r="H114" i="83" s="1"/>
  <c r="H113" i="83" s="1"/>
  <c r="G113" i="83"/>
  <c r="F113" i="83"/>
  <c r="E113" i="83"/>
  <c r="D113" i="83"/>
  <c r="C113" i="83"/>
  <c r="E112" i="83"/>
  <c r="H112" i="83" s="1"/>
  <c r="H111" i="83"/>
  <c r="E111" i="83"/>
  <c r="E110" i="83"/>
  <c r="H110" i="83" s="1"/>
  <c r="H109" i="83"/>
  <c r="E109" i="83"/>
  <c r="E108" i="83"/>
  <c r="H108" i="83" s="1"/>
  <c r="H107" i="83"/>
  <c r="E107" i="83"/>
  <c r="E106" i="83"/>
  <c r="H106" i="83" s="1"/>
  <c r="H105" i="83"/>
  <c r="E105" i="83"/>
  <c r="E104" i="83"/>
  <c r="H104" i="83" s="1"/>
  <c r="H103" i="83"/>
  <c r="G103" i="83"/>
  <c r="F103" i="83"/>
  <c r="D103" i="83"/>
  <c r="C103" i="83"/>
  <c r="E102" i="83"/>
  <c r="H102" i="83" s="1"/>
  <c r="H101" i="83"/>
  <c r="E101" i="83"/>
  <c r="E100" i="83"/>
  <c r="H100" i="83" s="1"/>
  <c r="H99" i="83"/>
  <c r="E99" i="83"/>
  <c r="E98" i="83"/>
  <c r="H98" i="83" s="1"/>
  <c r="H97" i="83"/>
  <c r="E97" i="83"/>
  <c r="E96" i="83"/>
  <c r="H96" i="83" s="1"/>
  <c r="H95" i="83"/>
  <c r="H93" i="83" s="1"/>
  <c r="E95" i="83"/>
  <c r="E94" i="83"/>
  <c r="H94" i="83" s="1"/>
  <c r="G93" i="83"/>
  <c r="F93" i="83"/>
  <c r="D93" i="83"/>
  <c r="C93" i="83"/>
  <c r="E92" i="83"/>
  <c r="H92" i="83" s="1"/>
  <c r="H91" i="83"/>
  <c r="E91" i="83"/>
  <c r="E90" i="83"/>
  <c r="H90" i="83" s="1"/>
  <c r="H89" i="83"/>
  <c r="E89" i="83"/>
  <c r="E88" i="83"/>
  <c r="H88" i="83" s="1"/>
  <c r="H87" i="83"/>
  <c r="H85" i="83" s="1"/>
  <c r="E87" i="83"/>
  <c r="E86" i="83"/>
  <c r="H86" i="83" s="1"/>
  <c r="G85" i="83"/>
  <c r="F85" i="83"/>
  <c r="D85" i="83"/>
  <c r="C85" i="83"/>
  <c r="F84" i="83"/>
  <c r="H83" i="83"/>
  <c r="E83" i="83"/>
  <c r="E82" i="83"/>
  <c r="H82" i="83" s="1"/>
  <c r="H81" i="83"/>
  <c r="E81" i="83"/>
  <c r="E80" i="83"/>
  <c r="H80" i="83" s="1"/>
  <c r="H79" i="83"/>
  <c r="E79" i="83"/>
  <c r="E78" i="83"/>
  <c r="H77" i="83"/>
  <c r="E77" i="83"/>
  <c r="G76" i="83"/>
  <c r="F76" i="83"/>
  <c r="F10" i="83" s="1"/>
  <c r="F159" i="83" s="1"/>
  <c r="D76" i="83"/>
  <c r="C76" i="83"/>
  <c r="H75" i="83"/>
  <c r="E75" i="83"/>
  <c r="E74" i="83"/>
  <c r="H73" i="83"/>
  <c r="E73" i="83"/>
  <c r="G72" i="83"/>
  <c r="F72" i="83"/>
  <c r="D72" i="83"/>
  <c r="C72" i="83"/>
  <c r="H71" i="83"/>
  <c r="E71" i="83"/>
  <c r="E70" i="83"/>
  <c r="H70" i="83" s="1"/>
  <c r="H69" i="83"/>
  <c r="E69" i="83"/>
  <c r="E68" i="83"/>
  <c r="H68" i="83" s="1"/>
  <c r="H67" i="83"/>
  <c r="E67" i="83"/>
  <c r="E66" i="83"/>
  <c r="H66" i="83" s="1"/>
  <c r="H65" i="83"/>
  <c r="E65" i="83"/>
  <c r="E64" i="83"/>
  <c r="H64" i="83" s="1"/>
  <c r="H63" i="83"/>
  <c r="G63" i="83"/>
  <c r="F63" i="83"/>
  <c r="D63" i="83"/>
  <c r="C63" i="83"/>
  <c r="E62" i="83"/>
  <c r="H62" i="83" s="1"/>
  <c r="H61" i="83"/>
  <c r="H59" i="83" s="1"/>
  <c r="E61" i="83"/>
  <c r="E60" i="83"/>
  <c r="H60" i="83" s="1"/>
  <c r="G59" i="83"/>
  <c r="F59" i="83"/>
  <c r="D59" i="83"/>
  <c r="C59" i="83"/>
  <c r="E58" i="83"/>
  <c r="H58" i="83" s="1"/>
  <c r="H57" i="83"/>
  <c r="E57" i="83"/>
  <c r="E56" i="83"/>
  <c r="H56" i="83" s="1"/>
  <c r="H55" i="83"/>
  <c r="E55" i="83"/>
  <c r="E54" i="83"/>
  <c r="H54" i="83" s="1"/>
  <c r="H53" i="83"/>
  <c r="E53" i="83"/>
  <c r="E52" i="83"/>
  <c r="H52" i="83" s="1"/>
  <c r="H51" i="83"/>
  <c r="E51" i="83"/>
  <c r="E50" i="83"/>
  <c r="H50" i="83" s="1"/>
  <c r="H49" i="83" s="1"/>
  <c r="G49" i="83"/>
  <c r="F49" i="83"/>
  <c r="E49" i="83"/>
  <c r="D49" i="83"/>
  <c r="C49" i="83"/>
  <c r="E48" i="83"/>
  <c r="H48" i="83" s="1"/>
  <c r="H47" i="83"/>
  <c r="E47" i="83"/>
  <c r="E46" i="83"/>
  <c r="H46" i="83" s="1"/>
  <c r="H45" i="83"/>
  <c r="E45" i="83"/>
  <c r="E44" i="83"/>
  <c r="H44" i="83" s="1"/>
  <c r="H43" i="83"/>
  <c r="E43" i="83"/>
  <c r="E42" i="83"/>
  <c r="H42" i="83" s="1"/>
  <c r="H41" i="83"/>
  <c r="E41" i="83"/>
  <c r="E40" i="83"/>
  <c r="H40" i="83" s="1"/>
  <c r="H39" i="83"/>
  <c r="G39" i="83"/>
  <c r="F39" i="83"/>
  <c r="D39" i="83"/>
  <c r="C39" i="83"/>
  <c r="E38" i="83"/>
  <c r="H38" i="83" s="1"/>
  <c r="H37" i="83"/>
  <c r="E37" i="83"/>
  <c r="E36" i="83"/>
  <c r="H36" i="83" s="1"/>
  <c r="H35" i="83"/>
  <c r="E35" i="83"/>
  <c r="E34" i="83"/>
  <c r="H34" i="83" s="1"/>
  <c r="H33" i="83"/>
  <c r="E33" i="83"/>
  <c r="E32" i="83"/>
  <c r="H32" i="83" s="1"/>
  <c r="H31" i="83"/>
  <c r="H29" i="83" s="1"/>
  <c r="E31" i="83"/>
  <c r="E30" i="83"/>
  <c r="H30" i="83" s="1"/>
  <c r="G29" i="83"/>
  <c r="F29" i="83"/>
  <c r="D29" i="83"/>
  <c r="D10" i="83" s="1"/>
  <c r="C29" i="83"/>
  <c r="E28" i="83"/>
  <c r="H28" i="83" s="1"/>
  <c r="H27" i="83"/>
  <c r="E27" i="83"/>
  <c r="E26" i="83"/>
  <c r="H26" i="83" s="1"/>
  <c r="H25" i="83"/>
  <c r="E25" i="83"/>
  <c r="E24" i="83"/>
  <c r="H24" i="83" s="1"/>
  <c r="H23" i="83"/>
  <c r="E23" i="83"/>
  <c r="E22" i="83"/>
  <c r="H22" i="83" s="1"/>
  <c r="H21" i="83"/>
  <c r="H19" i="83" s="1"/>
  <c r="E21" i="83"/>
  <c r="E20" i="83"/>
  <c r="H20" i="83" s="1"/>
  <c r="G19" i="83"/>
  <c r="F19" i="83"/>
  <c r="D19" i="83"/>
  <c r="C19" i="83"/>
  <c r="E18" i="83"/>
  <c r="H18" i="83" s="1"/>
  <c r="H17" i="83"/>
  <c r="E17" i="83"/>
  <c r="E16" i="83"/>
  <c r="H16" i="83" s="1"/>
  <c r="H15" i="83"/>
  <c r="E15" i="83"/>
  <c r="E14" i="83"/>
  <c r="H14" i="83" s="1"/>
  <c r="H13" i="83"/>
  <c r="H11" i="83" s="1"/>
  <c r="E13" i="83"/>
  <c r="E12" i="83"/>
  <c r="H12" i="83" s="1"/>
  <c r="G11" i="83"/>
  <c r="F11" i="83"/>
  <c r="D11" i="83"/>
  <c r="C11" i="83"/>
  <c r="G10" i="83"/>
  <c r="C10" i="83"/>
  <c r="A5" i="83"/>
  <c r="A2" i="83"/>
  <c r="G35" i="84" l="1"/>
  <c r="G131" i="84" s="1"/>
  <c r="H117" i="84"/>
  <c r="H116" i="84" s="1"/>
  <c r="H63" i="84"/>
  <c r="I116" i="84"/>
  <c r="H44" i="84"/>
  <c r="H58" i="84"/>
  <c r="H21" i="84"/>
  <c r="C131" i="84"/>
  <c r="H36" i="84"/>
  <c r="E35" i="84"/>
  <c r="I35" i="84" s="1"/>
  <c r="D131" i="84"/>
  <c r="E71" i="84"/>
  <c r="I71" i="84" s="1"/>
  <c r="E116" i="84"/>
  <c r="H94" i="84"/>
  <c r="F131" i="84"/>
  <c r="I36" i="84"/>
  <c r="H72" i="84"/>
  <c r="H11" i="84"/>
  <c r="E10" i="84"/>
  <c r="I10" i="84" s="1"/>
  <c r="I11" i="84"/>
  <c r="H10" i="83"/>
  <c r="G159" i="83"/>
  <c r="E76" i="83"/>
  <c r="H78" i="83"/>
  <c r="C159" i="83"/>
  <c r="E39" i="83"/>
  <c r="E63" i="83"/>
  <c r="D84" i="83"/>
  <c r="D159" i="83" s="1"/>
  <c r="E103" i="83"/>
  <c r="H146" i="83"/>
  <c r="H84" i="83" s="1"/>
  <c r="E29" i="83"/>
  <c r="H72" i="83"/>
  <c r="E85" i="83"/>
  <c r="E93" i="83"/>
  <c r="E133" i="83"/>
  <c r="E146" i="83"/>
  <c r="H148" i="83"/>
  <c r="H150" i="83"/>
  <c r="E11" i="83"/>
  <c r="E19" i="83"/>
  <c r="E59" i="83"/>
  <c r="E72" i="83"/>
  <c r="H74" i="83"/>
  <c r="H76" i="83"/>
  <c r="E123" i="83"/>
  <c r="E150" i="83"/>
  <c r="H152" i="83"/>
  <c r="A5" i="82"/>
  <c r="E15" i="82"/>
  <c r="C15" i="82"/>
  <c r="D15" i="82" s="1"/>
  <c r="G15" i="82" s="1"/>
  <c r="B15" i="82"/>
  <c r="D13" i="82"/>
  <c r="G13" i="82" s="1"/>
  <c r="G12" i="82"/>
  <c r="D12" i="82"/>
  <c r="D11" i="82"/>
  <c r="G11" i="82" s="1"/>
  <c r="G10" i="82"/>
  <c r="F10" i="82"/>
  <c r="F15" i="82" s="1"/>
  <c r="D10" i="82"/>
  <c r="A4" i="82"/>
  <c r="H35" i="84" l="1"/>
  <c r="H10" i="84"/>
  <c r="H71" i="84"/>
  <c r="E131" i="84"/>
  <c r="E84" i="83"/>
  <c r="H159" i="83"/>
  <c r="E10" i="83"/>
  <c r="E159" i="83" s="1"/>
  <c r="H131" i="84" l="1"/>
  <c r="D32" i="1" l="1"/>
  <c r="C32" i="1"/>
  <c r="B50" i="51" l="1"/>
  <c r="B10" i="76" l="1"/>
  <c r="C10" i="76"/>
  <c r="E10" i="76"/>
  <c r="F10" i="76"/>
  <c r="D12" i="76"/>
  <c r="D10" i="76" s="1"/>
  <c r="D13" i="76"/>
  <c r="G13" i="76" s="1"/>
  <c r="D14" i="76"/>
  <c r="G14" i="76" s="1"/>
  <c r="D15" i="76"/>
  <c r="G15" i="76" s="1"/>
  <c r="D16" i="76"/>
  <c r="G16" i="76"/>
  <c r="D17" i="76"/>
  <c r="G17" i="76" s="1"/>
  <c r="D18" i="76"/>
  <c r="G18" i="76" s="1"/>
  <c r="D19" i="76"/>
  <c r="G19" i="76" s="1"/>
  <c r="B20" i="76"/>
  <c r="C20" i="76"/>
  <c r="E20" i="76"/>
  <c r="F20" i="76"/>
  <c r="D21" i="76"/>
  <c r="D22" i="76"/>
  <c r="G22" i="76" s="1"/>
  <c r="D23" i="76"/>
  <c r="G23" i="76" s="1"/>
  <c r="B24" i="76"/>
  <c r="C24" i="76"/>
  <c r="E24" i="76"/>
  <c r="F24" i="76"/>
  <c r="D25" i="76"/>
  <c r="D27" i="76"/>
  <c r="G27" i="76" s="1"/>
  <c r="B28" i="76"/>
  <c r="B42" i="76" s="1"/>
  <c r="C28" i="76"/>
  <c r="E28" i="76"/>
  <c r="F28" i="76"/>
  <c r="D29" i="76"/>
  <c r="D30" i="76"/>
  <c r="G30" i="76" s="1"/>
  <c r="D31" i="76"/>
  <c r="G31" i="76"/>
  <c r="D32" i="76"/>
  <c r="G32" i="76" s="1"/>
  <c r="B33" i="76"/>
  <c r="C33" i="76"/>
  <c r="E33" i="76"/>
  <c r="F33" i="76"/>
  <c r="D34" i="76"/>
  <c r="D35" i="76"/>
  <c r="G35" i="76"/>
  <c r="D36" i="76"/>
  <c r="G36" i="76" s="1"/>
  <c r="D37" i="76"/>
  <c r="G37" i="76" s="1"/>
  <c r="B38" i="76"/>
  <c r="C38" i="76"/>
  <c r="E38" i="76"/>
  <c r="F38" i="76"/>
  <c r="D39" i="76"/>
  <c r="D38" i="76" s="1"/>
  <c r="D40" i="76"/>
  <c r="G40" i="76" s="1"/>
  <c r="D41" i="76"/>
  <c r="G41" i="76"/>
  <c r="E42" i="76"/>
  <c r="F42" i="76" l="1"/>
  <c r="D28" i="76"/>
  <c r="D42" i="76" s="1"/>
  <c r="G12" i="76"/>
  <c r="G10" i="76" s="1"/>
  <c r="D33" i="76"/>
  <c r="C42" i="76"/>
  <c r="G39" i="76"/>
  <c r="G29" i="76"/>
  <c r="D24" i="76"/>
  <c r="D20" i="76"/>
  <c r="G38" i="76"/>
  <c r="G28" i="76"/>
  <c r="G34" i="76"/>
  <c r="G33" i="76" s="1"/>
  <c r="G25" i="76"/>
  <c r="G24" i="76" s="1"/>
  <c r="G21" i="76"/>
  <c r="G20" i="76" s="1"/>
  <c r="A5" i="62"/>
  <c r="A5" i="61"/>
  <c r="J19" i="52"/>
  <c r="J18" i="52"/>
  <c r="A4" i="52"/>
  <c r="F29" i="75"/>
  <c r="E29" i="75"/>
  <c r="F24" i="75"/>
  <c r="E24" i="75"/>
  <c r="E35" i="75" s="1"/>
  <c r="F15" i="75"/>
  <c r="E15" i="75"/>
  <c r="F10" i="75"/>
  <c r="E10" i="75"/>
  <c r="E21" i="75" s="1"/>
  <c r="A4" i="75"/>
  <c r="A3" i="75"/>
  <c r="A4" i="74"/>
  <c r="A3" i="74"/>
  <c r="C60" i="74"/>
  <c r="B60" i="74"/>
  <c r="C53" i="74"/>
  <c r="C47" i="74" s="1"/>
  <c r="B53" i="74"/>
  <c r="C48" i="74"/>
  <c r="B48" i="74"/>
  <c r="C39" i="74"/>
  <c r="B39" i="74"/>
  <c r="C29" i="74"/>
  <c r="B29" i="74"/>
  <c r="C17" i="74"/>
  <c r="B17" i="74"/>
  <c r="C8" i="74"/>
  <c r="B8" i="74"/>
  <c r="B7" i="74" s="1"/>
  <c r="B28" i="74" l="1"/>
  <c r="F21" i="75"/>
  <c r="F35" i="75"/>
  <c r="C28" i="74"/>
  <c r="G42" i="76"/>
  <c r="E39" i="75"/>
  <c r="F39" i="75"/>
  <c r="B47" i="74"/>
  <c r="C7" i="74"/>
  <c r="A5" i="65"/>
  <c r="E10" i="21" l="1"/>
  <c r="E11" i="21"/>
  <c r="E12" i="21"/>
  <c r="E13" i="21"/>
  <c r="D44" i="72"/>
  <c r="G44" i="72" s="1"/>
  <c r="D43" i="72"/>
  <c r="G43" i="72" s="1"/>
  <c r="D42" i="72"/>
  <c r="G42" i="72" s="1"/>
  <c r="D41" i="72"/>
  <c r="G41" i="72" s="1"/>
  <c r="F40" i="72"/>
  <c r="E40" i="72"/>
  <c r="C40" i="72"/>
  <c r="B40" i="72"/>
  <c r="G39" i="72"/>
  <c r="D39" i="72"/>
  <c r="D38" i="72"/>
  <c r="G38" i="72" s="1"/>
  <c r="D37" i="72"/>
  <c r="G37" i="72" s="1"/>
  <c r="D36" i="72"/>
  <c r="G36" i="72" s="1"/>
  <c r="D35" i="72"/>
  <c r="G35" i="72" s="1"/>
  <c r="D34" i="72"/>
  <c r="G34" i="72" s="1"/>
  <c r="D33" i="72"/>
  <c r="G33" i="72" s="1"/>
  <c r="D32" i="72"/>
  <c r="G32" i="72" s="1"/>
  <c r="D31" i="72"/>
  <c r="G31" i="72" s="1"/>
  <c r="D30" i="72"/>
  <c r="G30" i="72" s="1"/>
  <c r="F29" i="72"/>
  <c r="E29" i="72"/>
  <c r="C29" i="72"/>
  <c r="B29" i="72"/>
  <c r="D29" i="72" s="1"/>
  <c r="G29" i="72" s="1"/>
  <c r="G28" i="72"/>
  <c r="D28" i="72"/>
  <c r="D27" i="72"/>
  <c r="G27" i="72" s="1"/>
  <c r="D26" i="72"/>
  <c r="G26" i="72" s="1"/>
  <c r="D25" i="72"/>
  <c r="G25" i="72" s="1"/>
  <c r="D24" i="72"/>
  <c r="G24" i="72" s="1"/>
  <c r="D23" i="72"/>
  <c r="G23" i="72" s="1"/>
  <c r="D22" i="72"/>
  <c r="G22" i="72" s="1"/>
  <c r="D21" i="72"/>
  <c r="G21" i="72" s="1"/>
  <c r="F20" i="72"/>
  <c r="E20" i="72"/>
  <c r="C20" i="72"/>
  <c r="B20" i="72"/>
  <c r="G19" i="72"/>
  <c r="D19" i="72"/>
  <c r="D18" i="72"/>
  <c r="G18" i="72" s="1"/>
  <c r="D17" i="72"/>
  <c r="G17" i="72" s="1"/>
  <c r="D16" i="72"/>
  <c r="G16" i="72" s="1"/>
  <c r="D15" i="72"/>
  <c r="G15" i="72" s="1"/>
  <c r="D14" i="72"/>
  <c r="G14" i="72" s="1"/>
  <c r="D13" i="72"/>
  <c r="G13" i="72" s="1"/>
  <c r="D12" i="72"/>
  <c r="G12" i="72" s="1"/>
  <c r="D11" i="72"/>
  <c r="G11" i="72" s="1"/>
  <c r="F10" i="72"/>
  <c r="E10" i="72"/>
  <c r="E45" i="72" s="1"/>
  <c r="C10" i="72"/>
  <c r="B10" i="72"/>
  <c r="D10" i="72" s="1"/>
  <c r="A5" i="72"/>
  <c r="A4" i="72"/>
  <c r="C45" i="72" l="1"/>
  <c r="D20" i="72"/>
  <c r="G20" i="72" s="1"/>
  <c r="D40" i="72"/>
  <c r="G40" i="72" s="1"/>
  <c r="F45" i="72"/>
  <c r="G10" i="72"/>
  <c r="B45" i="72"/>
  <c r="D80" i="70"/>
  <c r="G80" i="70" s="1"/>
  <c r="G79" i="70"/>
  <c r="D79" i="70"/>
  <c r="D78" i="70"/>
  <c r="G78" i="70" s="1"/>
  <c r="D77" i="70"/>
  <c r="G77" i="70" s="1"/>
  <c r="D76" i="70"/>
  <c r="G76" i="70" s="1"/>
  <c r="D75" i="70"/>
  <c r="G75" i="70" s="1"/>
  <c r="D74" i="70"/>
  <c r="G74" i="70" s="1"/>
  <c r="F73" i="70"/>
  <c r="E73" i="70"/>
  <c r="C73" i="70"/>
  <c r="B73" i="70"/>
  <c r="D72" i="70"/>
  <c r="G72" i="70" s="1"/>
  <c r="D71" i="70"/>
  <c r="G71" i="70" s="1"/>
  <c r="D70" i="70"/>
  <c r="G70" i="70" s="1"/>
  <c r="F69" i="70"/>
  <c r="E69" i="70"/>
  <c r="C69" i="70"/>
  <c r="B69" i="70"/>
  <c r="D69" i="70" s="1"/>
  <c r="D68" i="70"/>
  <c r="G68" i="70" s="1"/>
  <c r="G67" i="70"/>
  <c r="D67" i="70"/>
  <c r="D66" i="70"/>
  <c r="G66" i="70" s="1"/>
  <c r="D65" i="70"/>
  <c r="G65" i="70" s="1"/>
  <c r="D64" i="70"/>
  <c r="G64" i="70" s="1"/>
  <c r="D63" i="70"/>
  <c r="G63" i="70" s="1"/>
  <c r="D62" i="70"/>
  <c r="G62" i="70" s="1"/>
  <c r="F61" i="70"/>
  <c r="E61" i="70"/>
  <c r="C61" i="70"/>
  <c r="D61" i="70" s="1"/>
  <c r="G61" i="70" s="1"/>
  <c r="B61" i="70"/>
  <c r="D60" i="70"/>
  <c r="G60" i="70" s="1"/>
  <c r="D59" i="70"/>
  <c r="G59" i="70" s="1"/>
  <c r="D58" i="70"/>
  <c r="G58" i="70" s="1"/>
  <c r="F57" i="70"/>
  <c r="E57" i="70"/>
  <c r="C57" i="70"/>
  <c r="B57" i="70"/>
  <c r="D56" i="70"/>
  <c r="G56" i="70" s="1"/>
  <c r="D55" i="70"/>
  <c r="G55" i="70" s="1"/>
  <c r="D54" i="70"/>
  <c r="G54" i="70" s="1"/>
  <c r="D53" i="70"/>
  <c r="G53" i="70" s="1"/>
  <c r="D52" i="70"/>
  <c r="G52" i="70" s="1"/>
  <c r="G51" i="70"/>
  <c r="D51" i="70"/>
  <c r="D50" i="70"/>
  <c r="G50" i="70" s="1"/>
  <c r="D49" i="70"/>
  <c r="G49" i="70" s="1"/>
  <c r="D48" i="70"/>
  <c r="G48" i="70" s="1"/>
  <c r="F47" i="70"/>
  <c r="E47" i="70"/>
  <c r="C47" i="70"/>
  <c r="B47" i="70"/>
  <c r="D46" i="70"/>
  <c r="G46" i="70" s="1"/>
  <c r="G45" i="70"/>
  <c r="D45" i="70"/>
  <c r="D44" i="70"/>
  <c r="G44" i="70" s="1"/>
  <c r="D43" i="70"/>
  <c r="G43" i="70" s="1"/>
  <c r="D42" i="70"/>
  <c r="G42" i="70" s="1"/>
  <c r="D41" i="70"/>
  <c r="G41" i="70" s="1"/>
  <c r="D40" i="70"/>
  <c r="G40" i="70" s="1"/>
  <c r="D39" i="70"/>
  <c r="G39" i="70" s="1"/>
  <c r="D38" i="70"/>
  <c r="G38" i="70" s="1"/>
  <c r="F37" i="70"/>
  <c r="E37" i="70"/>
  <c r="C37" i="70"/>
  <c r="B37" i="70"/>
  <c r="D36" i="70"/>
  <c r="G36" i="70" s="1"/>
  <c r="D35" i="70"/>
  <c r="G35" i="70" s="1"/>
  <c r="D34" i="70"/>
  <c r="G34" i="70" s="1"/>
  <c r="D33" i="70"/>
  <c r="G33" i="70" s="1"/>
  <c r="D32" i="70"/>
  <c r="G32" i="70" s="1"/>
  <c r="D31" i="70"/>
  <c r="G31" i="70" s="1"/>
  <c r="D30" i="70"/>
  <c r="G30" i="70" s="1"/>
  <c r="D29" i="70"/>
  <c r="G29" i="70" s="1"/>
  <c r="D28" i="70"/>
  <c r="G28" i="70" s="1"/>
  <c r="F27" i="70"/>
  <c r="E27" i="70"/>
  <c r="C27" i="70"/>
  <c r="B27" i="70"/>
  <c r="D26" i="70"/>
  <c r="G26" i="70" s="1"/>
  <c r="D25" i="70"/>
  <c r="G25" i="70" s="1"/>
  <c r="D24" i="70"/>
  <c r="G24" i="70" s="1"/>
  <c r="D23" i="70"/>
  <c r="G23" i="70" s="1"/>
  <c r="D22" i="70"/>
  <c r="G22" i="70" s="1"/>
  <c r="D21" i="70"/>
  <c r="G21" i="70" s="1"/>
  <c r="D20" i="70"/>
  <c r="G20" i="70" s="1"/>
  <c r="D19" i="70"/>
  <c r="G19" i="70" s="1"/>
  <c r="D18" i="70"/>
  <c r="G18" i="70" s="1"/>
  <c r="F17" i="70"/>
  <c r="E17" i="70"/>
  <c r="C17" i="70"/>
  <c r="B17" i="70"/>
  <c r="D16" i="70"/>
  <c r="G16" i="70" s="1"/>
  <c r="D15" i="70"/>
  <c r="G15" i="70" s="1"/>
  <c r="D14" i="70"/>
  <c r="G14" i="70" s="1"/>
  <c r="D13" i="70"/>
  <c r="G13" i="70" s="1"/>
  <c r="D12" i="70"/>
  <c r="G12" i="70" s="1"/>
  <c r="D11" i="70"/>
  <c r="G11" i="70" s="1"/>
  <c r="D10" i="70"/>
  <c r="G10" i="70" s="1"/>
  <c r="F9" i="70"/>
  <c r="E9" i="70"/>
  <c r="C9" i="70"/>
  <c r="B9" i="70"/>
  <c r="A5" i="70"/>
  <c r="A4" i="70"/>
  <c r="D47" i="70" l="1"/>
  <c r="G47" i="70" s="1"/>
  <c r="D27" i="70"/>
  <c r="G27" i="70" s="1"/>
  <c r="D73" i="70"/>
  <c r="G73" i="70" s="1"/>
  <c r="D17" i="70"/>
  <c r="G17" i="70" s="1"/>
  <c r="D57" i="70"/>
  <c r="G57" i="70" s="1"/>
  <c r="F81" i="70"/>
  <c r="H49" i="72" s="1"/>
  <c r="D45" i="72"/>
  <c r="D37" i="70"/>
  <c r="G37" i="70" s="1"/>
  <c r="D9" i="70"/>
  <c r="G9" i="70" s="1"/>
  <c r="C81" i="70"/>
  <c r="H46" i="72" s="1"/>
  <c r="G69" i="70"/>
  <c r="E81" i="70"/>
  <c r="H48" i="72" s="1"/>
  <c r="B81" i="70"/>
  <c r="H45" i="72" s="1"/>
  <c r="G45" i="72" l="1"/>
  <c r="D81" i="70"/>
  <c r="C6" i="24"/>
  <c r="D6" i="24" s="1"/>
  <c r="H47" i="72" l="1"/>
  <c r="G81" i="70"/>
  <c r="I67" i="55"/>
  <c r="I68" i="55"/>
  <c r="I13" i="55"/>
  <c r="H31" i="67"/>
  <c r="F67" i="55"/>
  <c r="F68" i="55"/>
  <c r="F13" i="55"/>
  <c r="E31" i="67"/>
  <c r="A4" i="67"/>
  <c r="A3" i="67"/>
  <c r="G33" i="67"/>
  <c r="G36" i="67"/>
  <c r="G42" i="67"/>
  <c r="G48" i="67"/>
  <c r="C33" i="67"/>
  <c r="C36" i="67"/>
  <c r="C42" i="67"/>
  <c r="C48" i="67"/>
  <c r="H30" i="67"/>
  <c r="H32" i="67"/>
  <c r="H34" i="67"/>
  <c r="H35" i="67"/>
  <c r="H37" i="67"/>
  <c r="H38" i="67"/>
  <c r="H39" i="67"/>
  <c r="H40" i="67"/>
  <c r="H43" i="67"/>
  <c r="H44" i="67"/>
  <c r="H45" i="67"/>
  <c r="H46" i="67"/>
  <c r="H49" i="67"/>
  <c r="H48" i="67" s="1"/>
  <c r="F33" i="67"/>
  <c r="F36" i="67"/>
  <c r="F42" i="67"/>
  <c r="F48" i="67"/>
  <c r="E30" i="67"/>
  <c r="E32" i="67"/>
  <c r="E34" i="67"/>
  <c r="E33" i="67" s="1"/>
  <c r="E35" i="67"/>
  <c r="E37" i="67"/>
  <c r="E38" i="67"/>
  <c r="E39" i="67"/>
  <c r="E40" i="67"/>
  <c r="E43" i="67"/>
  <c r="E44" i="67"/>
  <c r="E45" i="67"/>
  <c r="E46" i="67"/>
  <c r="E49" i="67"/>
  <c r="E48" i="67" s="1"/>
  <c r="D33" i="67"/>
  <c r="D36" i="67"/>
  <c r="D42" i="67"/>
  <c r="D48" i="67"/>
  <c r="G13" i="67"/>
  <c r="G16" i="67"/>
  <c r="H16" i="67" s="1"/>
  <c r="C13" i="67"/>
  <c r="C16" i="67"/>
  <c r="F13" i="67"/>
  <c r="F16" i="67"/>
  <c r="D13" i="67"/>
  <c r="D16" i="67"/>
  <c r="D24" i="67" s="1"/>
  <c r="H23" i="67"/>
  <c r="E23" i="67"/>
  <c r="H22" i="67"/>
  <c r="E22" i="67"/>
  <c r="H21" i="67"/>
  <c r="E21" i="67"/>
  <c r="H20" i="67"/>
  <c r="E20" i="67"/>
  <c r="H19" i="67"/>
  <c r="E19" i="67"/>
  <c r="H18" i="67"/>
  <c r="E18" i="67"/>
  <c r="H17" i="67"/>
  <c r="E17" i="67"/>
  <c r="H15" i="67"/>
  <c r="E15" i="67"/>
  <c r="H14" i="67"/>
  <c r="E14" i="67"/>
  <c r="E13" i="67"/>
  <c r="H12" i="67"/>
  <c r="E12" i="67"/>
  <c r="H11" i="67"/>
  <c r="E11" i="67"/>
  <c r="H10" i="67"/>
  <c r="E10" i="67"/>
  <c r="H9" i="67"/>
  <c r="E9" i="67"/>
  <c r="A4" i="65"/>
  <c r="A4" i="54"/>
  <c r="D28" i="3"/>
  <c r="D34" i="3" s="1"/>
  <c r="E10" i="3"/>
  <c r="E15" i="3"/>
  <c r="E23" i="3"/>
  <c r="E28" i="3"/>
  <c r="C28" i="3"/>
  <c r="B23" i="3"/>
  <c r="F23" i="3" s="1"/>
  <c r="D15" i="3"/>
  <c r="D21" i="3" s="1"/>
  <c r="C15" i="3"/>
  <c r="C21" i="3" s="1"/>
  <c r="B10" i="3"/>
  <c r="B21" i="3" s="1"/>
  <c r="F8" i="3"/>
  <c r="C10" i="52"/>
  <c r="J10" i="52" s="1"/>
  <c r="C14" i="52"/>
  <c r="J14" i="52" s="1"/>
  <c r="D31" i="65"/>
  <c r="G31" i="65" s="1"/>
  <c r="D30" i="65"/>
  <c r="D29" i="65"/>
  <c r="G29" i="65" s="1"/>
  <c r="F28" i="65"/>
  <c r="F21" i="65" s="1"/>
  <c r="E28" i="65"/>
  <c r="E21" i="65" s="1"/>
  <c r="C28" i="65"/>
  <c r="B28" i="65"/>
  <c r="B21" i="65" s="1"/>
  <c r="B16" i="65"/>
  <c r="B9" i="65" s="1"/>
  <c r="D27" i="65"/>
  <c r="G27" i="65" s="1"/>
  <c r="D26" i="65"/>
  <c r="G26" i="65" s="1"/>
  <c r="D25" i="65"/>
  <c r="G25" i="65" s="1"/>
  <c r="D24" i="65"/>
  <c r="D22" i="65"/>
  <c r="G22" i="65" s="1"/>
  <c r="D23" i="65"/>
  <c r="D10" i="65"/>
  <c r="G10" i="65" s="1"/>
  <c r="D11" i="65"/>
  <c r="G11" i="65" s="1"/>
  <c r="D12" i="65"/>
  <c r="G12" i="65" s="1"/>
  <c r="D13" i="65"/>
  <c r="G13" i="65" s="1"/>
  <c r="D14" i="65"/>
  <c r="D15" i="65"/>
  <c r="D17" i="65"/>
  <c r="G17" i="65" s="1"/>
  <c r="D18" i="65"/>
  <c r="G18" i="65" s="1"/>
  <c r="D19" i="65"/>
  <c r="G19" i="65" s="1"/>
  <c r="C21" i="65"/>
  <c r="G14" i="65"/>
  <c r="G15" i="65"/>
  <c r="F16" i="65"/>
  <c r="F9" i="65" s="1"/>
  <c r="E16" i="65"/>
  <c r="E9" i="65" s="1"/>
  <c r="C16" i="65"/>
  <c r="C9" i="65" s="1"/>
  <c r="I39" i="55"/>
  <c r="I38" i="55" s="1"/>
  <c r="A4" i="53"/>
  <c r="A4" i="55" s="1"/>
  <c r="E19" i="54"/>
  <c r="D19" i="54"/>
  <c r="C19" i="54"/>
  <c r="H31" i="55"/>
  <c r="G31" i="55"/>
  <c r="E31" i="55"/>
  <c r="D31" i="55"/>
  <c r="C57" i="51"/>
  <c r="B57" i="51"/>
  <c r="C31" i="51"/>
  <c r="B31" i="51"/>
  <c r="C77" i="62"/>
  <c r="B9" i="51"/>
  <c r="D29" i="61"/>
  <c r="G29" i="61" s="1"/>
  <c r="D28" i="61"/>
  <c r="G28" i="61" s="1"/>
  <c r="D27" i="61"/>
  <c r="D26" i="61"/>
  <c r="D25" i="61"/>
  <c r="G25" i="61" s="1"/>
  <c r="D24" i="61"/>
  <c r="D23" i="61"/>
  <c r="D22" i="61"/>
  <c r="D18" i="61"/>
  <c r="G18" i="61" s="1"/>
  <c r="D17" i="61"/>
  <c r="G17" i="61" s="1"/>
  <c r="D16" i="61"/>
  <c r="D15" i="61"/>
  <c r="G15" i="61" s="1"/>
  <c r="D14" i="61"/>
  <c r="G14" i="61" s="1"/>
  <c r="D13" i="61"/>
  <c r="G13" i="61" s="1"/>
  <c r="D12" i="61"/>
  <c r="D11" i="61"/>
  <c r="G11" i="61" s="1"/>
  <c r="I79" i="55"/>
  <c r="I78" i="55"/>
  <c r="I73" i="55"/>
  <c r="I66" i="55"/>
  <c r="I64" i="55" s="1"/>
  <c r="I65" i="55"/>
  <c r="I63" i="55"/>
  <c r="I62" i="55"/>
  <c r="I61" i="55"/>
  <c r="I59" i="55" s="1"/>
  <c r="I60" i="55"/>
  <c r="I58" i="55"/>
  <c r="I57" i="55"/>
  <c r="I56" i="55"/>
  <c r="I55" i="55"/>
  <c r="I54" i="55"/>
  <c r="I53" i="55"/>
  <c r="I52" i="55"/>
  <c r="I51" i="55"/>
  <c r="I42" i="55"/>
  <c r="I41" i="55"/>
  <c r="C32" i="54"/>
  <c r="F32" i="54" s="1"/>
  <c r="A2" i="62"/>
  <c r="A2" i="61"/>
  <c r="F69" i="51"/>
  <c r="G25" i="52"/>
  <c r="G24" i="52" s="1"/>
  <c r="G26" i="52"/>
  <c r="G27" i="52"/>
  <c r="G15" i="52"/>
  <c r="G16" i="52"/>
  <c r="G14" i="52" s="1"/>
  <c r="J15" i="52" s="1"/>
  <c r="G17" i="52"/>
  <c r="G23" i="52"/>
  <c r="G22" i="52"/>
  <c r="G21" i="52"/>
  <c r="G13" i="52"/>
  <c r="G12" i="52"/>
  <c r="G11" i="52"/>
  <c r="E81" i="62"/>
  <c r="H81" i="62" s="1"/>
  <c r="E80" i="62"/>
  <c r="H80" i="62" s="1"/>
  <c r="E79" i="62"/>
  <c r="E78" i="62"/>
  <c r="H78" i="62" s="1"/>
  <c r="E75" i="62"/>
  <c r="H75" i="62" s="1"/>
  <c r="E67" i="62"/>
  <c r="H67" i="62" s="1"/>
  <c r="H68" i="62"/>
  <c r="E69" i="62"/>
  <c r="H69" i="62" s="1"/>
  <c r="E70" i="62"/>
  <c r="H70" i="62" s="1"/>
  <c r="E71" i="62"/>
  <c r="H71" i="62" s="1"/>
  <c r="E72" i="62"/>
  <c r="H72" i="62" s="1"/>
  <c r="E73" i="62"/>
  <c r="H73" i="62" s="1"/>
  <c r="E74" i="62"/>
  <c r="H74" i="62"/>
  <c r="E65" i="62"/>
  <c r="H65" i="62" s="1"/>
  <c r="E64" i="62"/>
  <c r="H64" i="62" s="1"/>
  <c r="E63" i="62"/>
  <c r="E58" i="62" s="1"/>
  <c r="E62" i="62"/>
  <c r="H62" i="62" s="1"/>
  <c r="E61" i="62"/>
  <c r="E60" i="62"/>
  <c r="E59" i="62"/>
  <c r="E56" i="62"/>
  <c r="H56" i="62" s="1"/>
  <c r="E55" i="62"/>
  <c r="H55" i="62" s="1"/>
  <c r="E54" i="62"/>
  <c r="E53" i="62"/>
  <c r="E52" i="62"/>
  <c r="H52" i="62" s="1"/>
  <c r="E51" i="62"/>
  <c r="E50" i="62"/>
  <c r="E49" i="62"/>
  <c r="E45" i="62"/>
  <c r="H45" i="62" s="1"/>
  <c r="E44" i="62"/>
  <c r="E43" i="62"/>
  <c r="E42" i="62"/>
  <c r="E39" i="62"/>
  <c r="H39" i="62" s="1"/>
  <c r="E38" i="62"/>
  <c r="H38" i="62" s="1"/>
  <c r="E37" i="62"/>
  <c r="E36" i="62"/>
  <c r="E35" i="62"/>
  <c r="H35" i="62" s="1"/>
  <c r="E34" i="62"/>
  <c r="H34" i="62" s="1"/>
  <c r="E33" i="62"/>
  <c r="E32" i="62"/>
  <c r="E31" i="62"/>
  <c r="E28" i="62"/>
  <c r="H28" i="62" s="1"/>
  <c r="E27" i="62"/>
  <c r="E26" i="62"/>
  <c r="H26" i="62" s="1"/>
  <c r="H21" i="62" s="1"/>
  <c r="E25" i="62"/>
  <c r="H25" i="62" s="1"/>
  <c r="E24" i="62"/>
  <c r="H24" i="62" s="1"/>
  <c r="E22" i="62"/>
  <c r="E23" i="62"/>
  <c r="E19" i="62"/>
  <c r="H19" i="62" s="1"/>
  <c r="E18" i="62"/>
  <c r="E17" i="62"/>
  <c r="E16" i="62"/>
  <c r="H16" i="62" s="1"/>
  <c r="E15" i="62"/>
  <c r="H15" i="62" s="1"/>
  <c r="E14" i="62"/>
  <c r="E12" i="62"/>
  <c r="H12" i="62" s="1"/>
  <c r="E13" i="62"/>
  <c r="F12" i="55"/>
  <c r="D18" i="55"/>
  <c r="G42" i="51"/>
  <c r="F42" i="51"/>
  <c r="F20" i="52"/>
  <c r="F27" i="51"/>
  <c r="C25" i="51"/>
  <c r="C17" i="51"/>
  <c r="E45" i="54"/>
  <c r="F47" i="54" s="1"/>
  <c r="D45" i="54"/>
  <c r="F46" i="54" s="1"/>
  <c r="C45" i="54"/>
  <c r="F45" i="54" s="1"/>
  <c r="E42" i="54"/>
  <c r="F44" i="54" s="1"/>
  <c r="D42" i="54"/>
  <c r="F43" i="54" s="1"/>
  <c r="C42" i="54"/>
  <c r="F42" i="54" s="1"/>
  <c r="E32" i="54"/>
  <c r="F34" i="54" s="1"/>
  <c r="D32" i="54"/>
  <c r="F33" i="54" s="1"/>
  <c r="E10" i="54"/>
  <c r="E9" i="20"/>
  <c r="E15" i="54"/>
  <c r="E12" i="20"/>
  <c r="E15" i="20" s="1"/>
  <c r="E19" i="20" s="1"/>
  <c r="E21" i="20" s="1"/>
  <c r="D15" i="54"/>
  <c r="D12" i="20"/>
  <c r="C15" i="54"/>
  <c r="C12" i="20"/>
  <c r="F12" i="20" s="1"/>
  <c r="D10" i="54"/>
  <c r="D9" i="20"/>
  <c r="D15" i="20" s="1"/>
  <c r="D19" i="20" s="1"/>
  <c r="D21" i="20" s="1"/>
  <c r="C10" i="54"/>
  <c r="C9" i="20"/>
  <c r="H14" i="62"/>
  <c r="H17" i="62"/>
  <c r="H18" i="62"/>
  <c r="H22" i="62"/>
  <c r="H23" i="62"/>
  <c r="H27" i="62"/>
  <c r="H32" i="62"/>
  <c r="H33" i="62"/>
  <c r="H36" i="62"/>
  <c r="H37" i="62"/>
  <c r="H42" i="62"/>
  <c r="H43" i="62"/>
  <c r="H49" i="62"/>
  <c r="H50" i="62"/>
  <c r="H53" i="62"/>
  <c r="H54" i="62"/>
  <c r="H59" i="62"/>
  <c r="H60" i="62"/>
  <c r="H79" i="62"/>
  <c r="C11" i="62"/>
  <c r="C21" i="62"/>
  <c r="C30" i="62"/>
  <c r="C41" i="62"/>
  <c r="C48" i="62"/>
  <c r="C58" i="62"/>
  <c r="C66" i="62"/>
  <c r="G11" i="62"/>
  <c r="G21" i="62"/>
  <c r="G10" i="62" s="1"/>
  <c r="G30" i="62"/>
  <c r="G41" i="62"/>
  <c r="G48" i="62"/>
  <c r="G58" i="62"/>
  <c r="G47" i="62" s="1"/>
  <c r="G66" i="62"/>
  <c r="G77" i="62"/>
  <c r="F11" i="62"/>
  <c r="F21" i="62"/>
  <c r="F30" i="62"/>
  <c r="F41" i="62"/>
  <c r="F48" i="62"/>
  <c r="F58" i="62"/>
  <c r="F66" i="62"/>
  <c r="F77" i="62"/>
  <c r="D11" i="62"/>
  <c r="D21" i="62"/>
  <c r="D10" i="62" s="1"/>
  <c r="D30" i="62"/>
  <c r="D41" i="62"/>
  <c r="D48" i="62"/>
  <c r="D58" i="62"/>
  <c r="D47" i="62" s="1"/>
  <c r="D66" i="62"/>
  <c r="D77" i="62"/>
  <c r="C10" i="61"/>
  <c r="C21" i="61"/>
  <c r="C32" i="38"/>
  <c r="H33" i="38" s="1"/>
  <c r="B32" i="38"/>
  <c r="H32" i="38" s="1"/>
  <c r="F10" i="61"/>
  <c r="F21" i="61"/>
  <c r="F32" i="38"/>
  <c r="H36" i="38" s="1"/>
  <c r="D10" i="52"/>
  <c r="D9" i="52" s="1"/>
  <c r="D19" i="52" s="1"/>
  <c r="D14" i="52"/>
  <c r="E10" i="52"/>
  <c r="E14" i="52"/>
  <c r="F10" i="52"/>
  <c r="F9" i="52" s="1"/>
  <c r="F19" i="52" s="1"/>
  <c r="F14" i="52"/>
  <c r="F38" i="51"/>
  <c r="F31" i="51"/>
  <c r="F23" i="51"/>
  <c r="F19" i="51"/>
  <c r="F9" i="51"/>
  <c r="F55" i="51"/>
  <c r="F59" i="51"/>
  <c r="F63" i="51"/>
  <c r="F46" i="2"/>
  <c r="F40" i="2"/>
  <c r="F36" i="2"/>
  <c r="F31" i="2"/>
  <c r="F18" i="2"/>
  <c r="B31" i="2"/>
  <c r="B18" i="2"/>
  <c r="G38" i="51"/>
  <c r="G31" i="51"/>
  <c r="G27" i="51"/>
  <c r="G23" i="51"/>
  <c r="G19" i="51"/>
  <c r="G9" i="51"/>
  <c r="G46" i="51" s="1"/>
  <c r="G57" i="51" s="1"/>
  <c r="G55" i="51"/>
  <c r="G59" i="51"/>
  <c r="G63" i="51"/>
  <c r="G69" i="51"/>
  <c r="G46" i="2"/>
  <c r="G40" i="2"/>
  <c r="G36" i="2"/>
  <c r="G31" i="2"/>
  <c r="G18" i="2"/>
  <c r="B41" i="51"/>
  <c r="B38" i="51"/>
  <c r="B25" i="51"/>
  <c r="B17" i="51"/>
  <c r="B46" i="51" s="1"/>
  <c r="C19" i="6"/>
  <c r="D19" i="6"/>
  <c r="E19" i="6"/>
  <c r="C41" i="51"/>
  <c r="C38" i="51"/>
  <c r="C9" i="51"/>
  <c r="C46" i="51" s="1"/>
  <c r="C31" i="2"/>
  <c r="C18" i="2"/>
  <c r="G27" i="61"/>
  <c r="G26" i="61"/>
  <c r="G23" i="61"/>
  <c r="E21" i="61"/>
  <c r="B21" i="61"/>
  <c r="G16" i="61"/>
  <c r="G12" i="61"/>
  <c r="E10" i="61"/>
  <c r="B10" i="61"/>
  <c r="B31" i="61" s="1"/>
  <c r="H31" i="61" s="1"/>
  <c r="I14" i="52"/>
  <c r="K18" i="53"/>
  <c r="K17" i="53"/>
  <c r="K16" i="53"/>
  <c r="K15" i="53"/>
  <c r="K12" i="53"/>
  <c r="K11" i="53"/>
  <c r="K10" i="53"/>
  <c r="K9" i="53"/>
  <c r="F11" i="55"/>
  <c r="H40" i="55"/>
  <c r="G40" i="55"/>
  <c r="E40" i="55"/>
  <c r="D40" i="55"/>
  <c r="E18" i="55"/>
  <c r="H18" i="55"/>
  <c r="G18" i="55"/>
  <c r="F8" i="53"/>
  <c r="B14" i="53"/>
  <c r="J8" i="53"/>
  <c r="I8" i="53"/>
  <c r="H8" i="53"/>
  <c r="H20" i="53" s="1"/>
  <c r="G8" i="53"/>
  <c r="E8" i="53"/>
  <c r="E20" i="53" s="1"/>
  <c r="D8" i="53"/>
  <c r="C8" i="53"/>
  <c r="B8" i="53"/>
  <c r="B20" i="53" s="1"/>
  <c r="A3" i="54"/>
  <c r="A3" i="55"/>
  <c r="A3" i="53"/>
  <c r="A3" i="52"/>
  <c r="A3" i="51"/>
  <c r="E78" i="54"/>
  <c r="E76" i="54"/>
  <c r="E82" i="54"/>
  <c r="E84" i="54"/>
  <c r="C79" i="54"/>
  <c r="C80" i="54"/>
  <c r="C76" i="54"/>
  <c r="C82" i="54"/>
  <c r="D78" i="54"/>
  <c r="D84" i="54"/>
  <c r="D82" i="54"/>
  <c r="D76" i="54"/>
  <c r="E66" i="54"/>
  <c r="E64" i="54"/>
  <c r="E62" i="54"/>
  <c r="E60" i="54" s="1"/>
  <c r="E68" i="54" s="1"/>
  <c r="E70" i="54" s="1"/>
  <c r="E61" i="54"/>
  <c r="E58" i="54"/>
  <c r="D66" i="54"/>
  <c r="D64" i="54"/>
  <c r="D62" i="54"/>
  <c r="D61" i="54"/>
  <c r="D58" i="54"/>
  <c r="C61" i="54"/>
  <c r="C60" i="54" s="1"/>
  <c r="C68" i="54" s="1"/>
  <c r="C70" i="54" s="1"/>
  <c r="C62" i="54"/>
  <c r="C58" i="54"/>
  <c r="C64" i="54"/>
  <c r="I40" i="55"/>
  <c r="I37" i="55"/>
  <c r="I36" i="55"/>
  <c r="I35" i="55"/>
  <c r="I34" i="55"/>
  <c r="I33" i="55"/>
  <c r="I32" i="55"/>
  <c r="I30" i="55"/>
  <c r="I29" i="55"/>
  <c r="I28" i="55"/>
  <c r="I27" i="55"/>
  <c r="I26" i="55"/>
  <c r="I25" i="55"/>
  <c r="I24" i="55"/>
  <c r="I23" i="55"/>
  <c r="I22" i="55"/>
  <c r="I21" i="55"/>
  <c r="I20" i="55"/>
  <c r="I17" i="55"/>
  <c r="I16" i="55"/>
  <c r="I15" i="55"/>
  <c r="I14" i="55"/>
  <c r="I12" i="55"/>
  <c r="I11" i="55"/>
  <c r="F65" i="55"/>
  <c r="F64" i="55" s="1"/>
  <c r="F51" i="55"/>
  <c r="F52" i="55"/>
  <c r="F53" i="55"/>
  <c r="F54" i="55"/>
  <c r="F55" i="55"/>
  <c r="F56" i="55"/>
  <c r="F57" i="55"/>
  <c r="F58" i="55"/>
  <c r="F60" i="55"/>
  <c r="F59" i="55" s="1"/>
  <c r="F42" i="55"/>
  <c r="F41" i="55"/>
  <c r="F39" i="55"/>
  <c r="F38" i="55" s="1"/>
  <c r="F33" i="55"/>
  <c r="F34" i="55"/>
  <c r="F35" i="55"/>
  <c r="F36" i="55"/>
  <c r="F37" i="55"/>
  <c r="F14" i="55"/>
  <c r="F15" i="55"/>
  <c r="F16" i="55"/>
  <c r="F17" i="55"/>
  <c r="F20" i="55"/>
  <c r="F21" i="55"/>
  <c r="F22" i="55"/>
  <c r="F23" i="55"/>
  <c r="F24" i="55"/>
  <c r="F25" i="55"/>
  <c r="F26" i="55"/>
  <c r="F27" i="55"/>
  <c r="F28" i="55"/>
  <c r="F29" i="55"/>
  <c r="F30" i="55"/>
  <c r="F72" i="55"/>
  <c r="D80" i="55"/>
  <c r="E80" i="55"/>
  <c r="F79" i="55"/>
  <c r="F78" i="55"/>
  <c r="I72" i="55"/>
  <c r="H80" i="55"/>
  <c r="H72" i="55"/>
  <c r="H50" i="55"/>
  <c r="H59" i="55"/>
  <c r="H64" i="55"/>
  <c r="H38" i="55"/>
  <c r="G80" i="55"/>
  <c r="G72" i="55"/>
  <c r="G64" i="55"/>
  <c r="G59" i="55"/>
  <c r="G50" i="55"/>
  <c r="G38" i="55"/>
  <c r="E72" i="55"/>
  <c r="E64" i="55"/>
  <c r="E59" i="55"/>
  <c r="E50" i="55"/>
  <c r="E38" i="55"/>
  <c r="D72" i="55"/>
  <c r="D38" i="55"/>
  <c r="D50" i="55"/>
  <c r="D59" i="55"/>
  <c r="D64" i="55"/>
  <c r="C24" i="52"/>
  <c r="D24" i="52"/>
  <c r="E24" i="52"/>
  <c r="F24" i="52"/>
  <c r="C20" i="52"/>
  <c r="D20" i="52"/>
  <c r="E20" i="52"/>
  <c r="I24" i="52"/>
  <c r="H24" i="52"/>
  <c r="I20" i="52"/>
  <c r="H20" i="52"/>
  <c r="I10" i="52"/>
  <c r="H10" i="52"/>
  <c r="H14" i="52"/>
  <c r="D9" i="38"/>
  <c r="G9" i="38" s="1"/>
  <c r="D10" i="38"/>
  <c r="G10" i="38" s="1"/>
  <c r="D11" i="38"/>
  <c r="G11" i="38" s="1"/>
  <c r="D12" i="38"/>
  <c r="G12" i="38" s="1"/>
  <c r="D13" i="38"/>
  <c r="G13" i="38" s="1"/>
  <c r="D14" i="38"/>
  <c r="G14" i="38" s="1"/>
  <c r="D15" i="38"/>
  <c r="G15" i="38" s="1"/>
  <c r="D16" i="38"/>
  <c r="G16" i="38" s="1"/>
  <c r="D17" i="38"/>
  <c r="G17" i="38" s="1"/>
  <c r="D18" i="38"/>
  <c r="D26" i="38"/>
  <c r="D27" i="38"/>
  <c r="D28" i="38"/>
  <c r="D29" i="38"/>
  <c r="D30" i="38"/>
  <c r="D31" i="38"/>
  <c r="D19" i="38"/>
  <c r="D20" i="38"/>
  <c r="D21" i="38"/>
  <c r="D22" i="38"/>
  <c r="D23" i="38"/>
  <c r="D24" i="38"/>
  <c r="D25" i="38"/>
  <c r="A4" i="33"/>
  <c r="A4" i="20"/>
  <c r="A4" i="32"/>
  <c r="A4" i="42"/>
  <c r="B4" i="19"/>
  <c r="A4" i="16"/>
  <c r="A5" i="45"/>
  <c r="A5" i="38"/>
  <c r="A4" i="6"/>
  <c r="A4" i="3"/>
  <c r="A4" i="24"/>
  <c r="A4" i="21"/>
  <c r="A4" i="13"/>
  <c r="A4" i="26"/>
  <c r="A4" i="23"/>
  <c r="A3" i="33"/>
  <c r="A3" i="27"/>
  <c r="B3" i="20"/>
  <c r="A4" i="45"/>
  <c r="A3" i="32"/>
  <c r="A3" i="42"/>
  <c r="B3" i="19"/>
  <c r="A3" i="16"/>
  <c r="A3" i="24"/>
  <c r="A4" i="38"/>
  <c r="A3" i="21"/>
  <c r="A3" i="13"/>
  <c r="A3" i="26"/>
  <c r="A3" i="6"/>
  <c r="A3" i="23"/>
  <c r="A3" i="1"/>
  <c r="A3" i="3"/>
  <c r="G19" i="38"/>
  <c r="G20" i="38"/>
  <c r="G21" i="38"/>
  <c r="G22" i="38"/>
  <c r="G23" i="38"/>
  <c r="G24" i="38"/>
  <c r="G25" i="38"/>
  <c r="G26" i="38"/>
  <c r="G27" i="38"/>
  <c r="G28" i="38"/>
  <c r="G29" i="38"/>
  <c r="G30" i="38"/>
  <c r="G31" i="38"/>
  <c r="G18" i="38"/>
  <c r="D39" i="42"/>
  <c r="G39" i="42" s="1"/>
  <c r="D38" i="42"/>
  <c r="G38" i="42" s="1"/>
  <c r="D37" i="42"/>
  <c r="G37" i="42" s="1"/>
  <c r="D10" i="6"/>
  <c r="F23" i="45"/>
  <c r="H27" i="45" s="1"/>
  <c r="E23" i="45"/>
  <c r="H26" i="45" s="1"/>
  <c r="C23" i="45"/>
  <c r="H24" i="45" s="1"/>
  <c r="B23" i="45"/>
  <c r="H23" i="45" s="1"/>
  <c r="D61" i="1"/>
  <c r="C61" i="1"/>
  <c r="C54" i="1"/>
  <c r="C48" i="1"/>
  <c r="F20" i="20" s="1"/>
  <c r="C34" i="1"/>
  <c r="C30" i="1"/>
  <c r="C44" i="1"/>
  <c r="C9" i="24"/>
  <c r="C29" i="24"/>
  <c r="C38" i="24" s="1"/>
  <c r="D54" i="1"/>
  <c r="D48" i="1"/>
  <c r="D34" i="1"/>
  <c r="D30" i="1"/>
  <c r="D44" i="1"/>
  <c r="D20" i="1"/>
  <c r="D17" i="1"/>
  <c r="D27" i="1" s="1"/>
  <c r="D8" i="1"/>
  <c r="C20" i="1"/>
  <c r="C17" i="1"/>
  <c r="C8" i="1"/>
  <c r="F12" i="3"/>
  <c r="F13" i="3"/>
  <c r="F11" i="3"/>
  <c r="D13" i="42"/>
  <c r="G13" i="42" s="1"/>
  <c r="D12" i="42"/>
  <c r="G12" i="42" s="1"/>
  <c r="D11" i="42"/>
  <c r="G11" i="42" s="1"/>
  <c r="D22" i="42"/>
  <c r="G22" i="42" s="1"/>
  <c r="D21" i="42"/>
  <c r="D20" i="42"/>
  <c r="G20" i="42" s="1"/>
  <c r="D19" i="42"/>
  <c r="D18" i="42"/>
  <c r="G18" i="42" s="1"/>
  <c r="D17" i="42"/>
  <c r="G17" i="42" s="1"/>
  <c r="D16" i="42"/>
  <c r="G16" i="42" s="1"/>
  <c r="D15" i="42"/>
  <c r="G15" i="42" s="1"/>
  <c r="D26" i="42"/>
  <c r="G26" i="42" s="1"/>
  <c r="D25" i="42"/>
  <c r="G25" i="42" s="1"/>
  <c r="D24" i="42"/>
  <c r="G24" i="42" s="1"/>
  <c r="D29" i="42"/>
  <c r="G29" i="42"/>
  <c r="D28" i="42"/>
  <c r="D36" i="42"/>
  <c r="D35" i="42" s="1"/>
  <c r="D33" i="42"/>
  <c r="G33" i="42" s="1"/>
  <c r="D32" i="42"/>
  <c r="D31" i="42"/>
  <c r="G31" i="42" s="1"/>
  <c r="D34" i="42"/>
  <c r="G34" i="42" s="1"/>
  <c r="F35" i="42"/>
  <c r="E35" i="42"/>
  <c r="C35" i="42"/>
  <c r="B35" i="42"/>
  <c r="F30" i="42"/>
  <c r="E30" i="42"/>
  <c r="C30" i="42"/>
  <c r="B30" i="42"/>
  <c r="F27" i="42"/>
  <c r="E27" i="42"/>
  <c r="C27" i="42"/>
  <c r="B27" i="42"/>
  <c r="F23" i="42"/>
  <c r="E23" i="42"/>
  <c r="C23" i="42"/>
  <c r="B23" i="42"/>
  <c r="F14" i="42"/>
  <c r="E14" i="42"/>
  <c r="C14" i="42"/>
  <c r="B14" i="42"/>
  <c r="F10" i="42"/>
  <c r="F40" i="42"/>
  <c r="H44" i="42" s="1"/>
  <c r="E10" i="42"/>
  <c r="C10" i="42"/>
  <c r="B10" i="42"/>
  <c r="B40" i="42"/>
  <c r="H40" i="42" s="1"/>
  <c r="D30" i="24"/>
  <c r="E65" i="23"/>
  <c r="D56" i="23"/>
  <c r="D51" i="23"/>
  <c r="C56" i="23"/>
  <c r="C51" i="23"/>
  <c r="C61" i="23" s="1"/>
  <c r="F16" i="3"/>
  <c r="F17" i="3"/>
  <c r="F18" i="3"/>
  <c r="F19" i="3"/>
  <c r="E31" i="33"/>
  <c r="E30" i="33"/>
  <c r="E29" i="33"/>
  <c r="E28" i="33"/>
  <c r="E27" i="33"/>
  <c r="E26" i="33"/>
  <c r="E25" i="33"/>
  <c r="E24" i="33"/>
  <c r="E23" i="33"/>
  <c r="E22" i="33"/>
  <c r="E11" i="33"/>
  <c r="E12" i="33"/>
  <c r="E13" i="33"/>
  <c r="E14" i="33"/>
  <c r="E15" i="33"/>
  <c r="E16" i="33"/>
  <c r="E17" i="33"/>
  <c r="E18" i="33"/>
  <c r="E19" i="33"/>
  <c r="E10" i="33"/>
  <c r="D32" i="33"/>
  <c r="C32" i="33"/>
  <c r="C20" i="33"/>
  <c r="D20" i="33"/>
  <c r="E27" i="20"/>
  <c r="D27" i="20"/>
  <c r="C27" i="20"/>
  <c r="D32" i="19"/>
  <c r="D33" i="19" s="1"/>
  <c r="D20" i="19"/>
  <c r="C32" i="19"/>
  <c r="C20" i="19"/>
  <c r="E30" i="16"/>
  <c r="E29" i="16"/>
  <c r="E28" i="16"/>
  <c r="E27" i="16"/>
  <c r="E26" i="16"/>
  <c r="E25" i="16"/>
  <c r="E24" i="16"/>
  <c r="E23" i="16"/>
  <c r="E22" i="16"/>
  <c r="E21" i="16"/>
  <c r="E10" i="16"/>
  <c r="E11" i="16"/>
  <c r="E12" i="16"/>
  <c r="E13" i="16"/>
  <c r="E14" i="16"/>
  <c r="E15" i="16"/>
  <c r="E16" i="16"/>
  <c r="E17" i="16"/>
  <c r="E18" i="16"/>
  <c r="E9" i="16"/>
  <c r="D31" i="16"/>
  <c r="D32" i="16" s="1"/>
  <c r="D19" i="16"/>
  <c r="C31" i="16"/>
  <c r="C19" i="16"/>
  <c r="G11" i="45"/>
  <c r="G13" i="45"/>
  <c r="G15" i="45"/>
  <c r="G17" i="45"/>
  <c r="G19" i="45"/>
  <c r="G21" i="45"/>
  <c r="D11" i="45"/>
  <c r="D12" i="45"/>
  <c r="G12" i="45" s="1"/>
  <c r="D13" i="45"/>
  <c r="D14" i="45"/>
  <c r="G14" i="45"/>
  <c r="D15" i="45"/>
  <c r="D16" i="45"/>
  <c r="G16" i="45" s="1"/>
  <c r="D17" i="45"/>
  <c r="D18" i="45"/>
  <c r="G18" i="45" s="1"/>
  <c r="D19" i="45"/>
  <c r="D20" i="45"/>
  <c r="G20" i="45" s="1"/>
  <c r="D21" i="45"/>
  <c r="D22" i="45"/>
  <c r="G22" i="45"/>
  <c r="D10" i="45"/>
  <c r="E32" i="38"/>
  <c r="H35" i="38" s="1"/>
  <c r="F27" i="6"/>
  <c r="G27" i="6"/>
  <c r="F28" i="6"/>
  <c r="G28" i="6" s="1"/>
  <c r="F26" i="6"/>
  <c r="G26" i="6" s="1"/>
  <c r="F25" i="6"/>
  <c r="G25" i="6" s="1"/>
  <c r="F24" i="6"/>
  <c r="G24" i="6" s="1"/>
  <c r="F23" i="6"/>
  <c r="G23" i="6" s="1"/>
  <c r="F22" i="6"/>
  <c r="G22" i="6" s="1"/>
  <c r="F21" i="6"/>
  <c r="G21" i="6" s="1"/>
  <c r="F20" i="6"/>
  <c r="G20" i="6"/>
  <c r="F12" i="6"/>
  <c r="G12" i="6" s="1"/>
  <c r="F13" i="6"/>
  <c r="G13" i="6" s="1"/>
  <c r="F14" i="6"/>
  <c r="G14" i="6" s="1"/>
  <c r="F15" i="6"/>
  <c r="G15" i="6" s="1"/>
  <c r="F16" i="6"/>
  <c r="G16" i="6" s="1"/>
  <c r="F17" i="6"/>
  <c r="G17" i="6" s="1"/>
  <c r="F11" i="6"/>
  <c r="G11" i="6" s="1"/>
  <c r="G10" i="45"/>
  <c r="D9" i="21"/>
  <c r="D17" i="21"/>
  <c r="E10" i="6"/>
  <c r="C10" i="6"/>
  <c r="F32" i="3"/>
  <c r="F31" i="3"/>
  <c r="F30" i="3"/>
  <c r="F29" i="3"/>
  <c r="F26" i="3"/>
  <c r="F25" i="3"/>
  <c r="F24" i="3"/>
  <c r="D40" i="23"/>
  <c r="D44" i="23"/>
  <c r="D48" i="23" s="1"/>
  <c r="D61" i="23"/>
  <c r="D8" i="23"/>
  <c r="D20" i="23"/>
  <c r="C40" i="23"/>
  <c r="C44" i="23"/>
  <c r="C8" i="23"/>
  <c r="C20" i="23"/>
  <c r="G19" i="42"/>
  <c r="G32" i="42"/>
  <c r="F18" i="55"/>
  <c r="I9" i="52"/>
  <c r="I19" i="52" s="1"/>
  <c r="H9" i="52"/>
  <c r="H19" i="52" s="1"/>
  <c r="E23" i="54"/>
  <c r="E25" i="54" s="1"/>
  <c r="E27" i="54" s="1"/>
  <c r="E36" i="54" s="1"/>
  <c r="F80" i="55"/>
  <c r="G20" i="52"/>
  <c r="D10" i="42"/>
  <c r="F31" i="55"/>
  <c r="G28" i="42"/>
  <c r="F50" i="55"/>
  <c r="F70" i="55" s="1"/>
  <c r="G20" i="53"/>
  <c r="J20" i="53"/>
  <c r="K14" i="53"/>
  <c r="E44" i="55"/>
  <c r="I50" i="55"/>
  <c r="I80" i="55"/>
  <c r="D23" i="42"/>
  <c r="G10" i="52"/>
  <c r="J11" i="52" s="1"/>
  <c r="D60" i="54"/>
  <c r="D68" i="54" s="1"/>
  <c r="D70" i="54" s="1"/>
  <c r="E9" i="52"/>
  <c r="E19" i="52" s="1"/>
  <c r="F10" i="62"/>
  <c r="C47" i="62"/>
  <c r="C10" i="62"/>
  <c r="C83" i="62" s="1"/>
  <c r="I83" i="62" s="1"/>
  <c r="C49" i="54"/>
  <c r="G24" i="61"/>
  <c r="D30" i="42"/>
  <c r="H44" i="62"/>
  <c r="E41" i="62"/>
  <c r="H51" i="62"/>
  <c r="E48" i="62"/>
  <c r="H61" i="62"/>
  <c r="D49" i="54"/>
  <c r="C33" i="33"/>
  <c r="E66" i="62"/>
  <c r="E70" i="55"/>
  <c r="I20" i="53"/>
  <c r="I31" i="55"/>
  <c r="I18" i="55"/>
  <c r="G21" i="42"/>
  <c r="C32" i="16"/>
  <c r="D27" i="42"/>
  <c r="K8" i="53"/>
  <c r="G24" i="65"/>
  <c r="G30" i="65"/>
  <c r="C34" i="3" l="1"/>
  <c r="E86" i="54"/>
  <c r="E88" i="54" s="1"/>
  <c r="D23" i="54"/>
  <c r="D25" i="54" s="1"/>
  <c r="D27" i="54" s="1"/>
  <c r="D36" i="54" s="1"/>
  <c r="H63" i="62"/>
  <c r="H58" i="62" s="1"/>
  <c r="D83" i="62"/>
  <c r="I84" i="62" s="1"/>
  <c r="G10" i="61"/>
  <c r="G36" i="42"/>
  <c r="G35" i="42" s="1"/>
  <c r="D14" i="42"/>
  <c r="E21" i="62"/>
  <c r="D23" i="45"/>
  <c r="H25" i="45" s="1"/>
  <c r="D8" i="6"/>
  <c r="F19" i="6"/>
  <c r="G19" i="6" s="1"/>
  <c r="C8" i="6"/>
  <c r="C37" i="23"/>
  <c r="D64" i="1"/>
  <c r="F50" i="2"/>
  <c r="B59" i="51"/>
  <c r="G72" i="51"/>
  <c r="G73" i="51"/>
  <c r="C59" i="51"/>
  <c r="H42" i="67"/>
  <c r="D37" i="23"/>
  <c r="D63" i="23" s="1"/>
  <c r="D66" i="23" s="1"/>
  <c r="G14" i="42"/>
  <c r="C64" i="1"/>
  <c r="D38" i="24" s="1"/>
  <c r="D86" i="54"/>
  <c r="D88" i="54" s="1"/>
  <c r="F33" i="2"/>
  <c r="F72" i="51"/>
  <c r="F46" i="51"/>
  <c r="F57" i="51" s="1"/>
  <c r="F28" i="3"/>
  <c r="F10" i="3"/>
  <c r="F24" i="67"/>
  <c r="D6" i="21" s="1"/>
  <c r="G24" i="67"/>
  <c r="D29" i="67"/>
  <c r="D51" i="67" s="1"/>
  <c r="F29" i="67"/>
  <c r="F51" i="67" s="1"/>
  <c r="G28" i="65"/>
  <c r="E32" i="33"/>
  <c r="F40" i="55"/>
  <c r="G50" i="2"/>
  <c r="D40" i="42"/>
  <c r="H42" i="42" s="1"/>
  <c r="K20" i="53"/>
  <c r="C48" i="23"/>
  <c r="C20" i="53"/>
  <c r="C33" i="2"/>
  <c r="H59" i="51" s="1"/>
  <c r="G33" i="2"/>
  <c r="D32" i="38"/>
  <c r="C31" i="61"/>
  <c r="H32" i="61" s="1"/>
  <c r="F47" i="62"/>
  <c r="F83" i="62" s="1"/>
  <c r="I86" i="62" s="1"/>
  <c r="G16" i="65"/>
  <c r="D28" i="65"/>
  <c r="C24" i="67"/>
  <c r="C29" i="67"/>
  <c r="C51" i="67" s="1"/>
  <c r="G29" i="67"/>
  <c r="H50" i="72"/>
  <c r="F9" i="20"/>
  <c r="E11" i="62"/>
  <c r="C23" i="54"/>
  <c r="C25" i="54" s="1"/>
  <c r="C27" i="54" s="1"/>
  <c r="C36" i="54" s="1"/>
  <c r="E49" i="54"/>
  <c r="C78" i="54"/>
  <c r="C86" i="54" s="1"/>
  <c r="C88" i="54" s="1"/>
  <c r="D10" i="61"/>
  <c r="E75" i="55"/>
  <c r="F15" i="3"/>
  <c r="D66" i="1"/>
  <c r="G23" i="45"/>
  <c r="H28" i="45" s="1"/>
  <c r="G83" i="62"/>
  <c r="I87" i="62" s="1"/>
  <c r="G30" i="42"/>
  <c r="H41" i="62"/>
  <c r="H48" i="62"/>
  <c r="G27" i="42"/>
  <c r="B33" i="2"/>
  <c r="H77" i="62"/>
  <c r="F32" i="65"/>
  <c r="G22" i="61"/>
  <c r="G21" i="61" s="1"/>
  <c r="G31" i="61" s="1"/>
  <c r="D21" i="61"/>
  <c r="E77" i="62"/>
  <c r="E47" i="62" s="1"/>
  <c r="E19" i="16"/>
  <c r="C15" i="20"/>
  <c r="C19" i="20" s="1"/>
  <c r="C21" i="20" s="1"/>
  <c r="H31" i="62"/>
  <c r="H30" i="62" s="1"/>
  <c r="E30" i="62"/>
  <c r="E8" i="6"/>
  <c r="E31" i="16"/>
  <c r="C40" i="42"/>
  <c r="H41" i="42" s="1"/>
  <c r="G10" i="42"/>
  <c r="F20" i="53"/>
  <c r="F31" i="61"/>
  <c r="H35" i="61" s="1"/>
  <c r="F11" i="54"/>
  <c r="F16" i="54"/>
  <c r="F12" i="54"/>
  <c r="D21" i="65"/>
  <c r="C9" i="52"/>
  <c r="C19" i="52" s="1"/>
  <c r="J21" i="52" s="1"/>
  <c r="E21" i="3"/>
  <c r="E34" i="3" s="1"/>
  <c r="G51" i="67"/>
  <c r="H52" i="67" s="1"/>
  <c r="E40" i="42"/>
  <c r="H43" i="42" s="1"/>
  <c r="D70" i="55"/>
  <c r="D20" i="53"/>
  <c r="G44" i="55"/>
  <c r="F10" i="54"/>
  <c r="F15" i="54"/>
  <c r="F17" i="54"/>
  <c r="E36" i="67"/>
  <c r="E29" i="67" s="1"/>
  <c r="H33" i="67"/>
  <c r="H29" i="67" s="1"/>
  <c r="C33" i="19"/>
  <c r="C27" i="1"/>
  <c r="C66" i="1" s="1"/>
  <c r="E66" i="1" s="1"/>
  <c r="G70" i="55"/>
  <c r="H70" i="55"/>
  <c r="H44" i="55"/>
  <c r="E31" i="61"/>
  <c r="D44" i="55"/>
  <c r="C32" i="65"/>
  <c r="B32" i="65"/>
  <c r="E32" i="65"/>
  <c r="E42" i="67"/>
  <c r="H36" i="67"/>
  <c r="F10" i="6"/>
  <c r="H10" i="6" s="1"/>
  <c r="G9" i="52"/>
  <c r="G19" i="52" s="1"/>
  <c r="J20" i="52" s="1"/>
  <c r="D33" i="33"/>
  <c r="E20" i="33"/>
  <c r="E33" i="33" s="1"/>
  <c r="F44" i="55"/>
  <c r="F75" i="55" s="1"/>
  <c r="H66" i="62"/>
  <c r="G9" i="65"/>
  <c r="B34" i="3"/>
  <c r="E24" i="67"/>
  <c r="I70" i="55"/>
  <c r="G23" i="42"/>
  <c r="I44" i="55"/>
  <c r="I75" i="55" s="1"/>
  <c r="D16" i="65"/>
  <c r="D9" i="65" s="1"/>
  <c r="D32" i="65" s="1"/>
  <c r="H13" i="67"/>
  <c r="G23" i="65"/>
  <c r="G21" i="65" s="1"/>
  <c r="E16" i="67"/>
  <c r="H13" i="62"/>
  <c r="H11" i="62" s="1"/>
  <c r="F34" i="3" l="1"/>
  <c r="G34" i="3" s="1"/>
  <c r="G40" i="42"/>
  <c r="H45" i="42" s="1"/>
  <c r="H75" i="55"/>
  <c r="E6" i="21"/>
  <c r="H19" i="6"/>
  <c r="C63" i="23"/>
  <c r="C66" i="23" s="1"/>
  <c r="E66" i="23" s="1"/>
  <c r="H60" i="51"/>
  <c r="G52" i="2"/>
  <c r="H53" i="2" s="1"/>
  <c r="H73" i="51"/>
  <c r="H51" i="67"/>
  <c r="H25" i="67"/>
  <c r="D23" i="21"/>
  <c r="E23" i="21" s="1"/>
  <c r="H24" i="67"/>
  <c r="J85" i="55" s="1"/>
  <c r="G32" i="65"/>
  <c r="D75" i="55"/>
  <c r="J80" i="55" s="1"/>
  <c r="E10" i="62"/>
  <c r="E83" i="62" s="1"/>
  <c r="I85" i="62" s="1"/>
  <c r="F21" i="3"/>
  <c r="G21" i="3" s="1"/>
  <c r="F73" i="51"/>
  <c r="E51" i="67"/>
  <c r="G75" i="55"/>
  <c r="J83" i="55" s="1"/>
  <c r="F52" i="2"/>
  <c r="H52" i="2" s="1"/>
  <c r="G39" i="75"/>
  <c r="H34" i="38"/>
  <c r="G32" i="38"/>
  <c r="H37" i="38" s="1"/>
  <c r="J90" i="55"/>
  <c r="J84" i="55"/>
  <c r="J86" i="55"/>
  <c r="H10" i="62"/>
  <c r="J91" i="55"/>
  <c r="I47" i="55"/>
  <c r="E32" i="16"/>
  <c r="H47" i="62"/>
  <c r="D31" i="61"/>
  <c r="J82" i="55"/>
  <c r="J88" i="55"/>
  <c r="J81" i="55"/>
  <c r="J87" i="55"/>
  <c r="J89" i="55"/>
  <c r="F8" i="6"/>
  <c r="H8" i="6" s="1"/>
  <c r="G10" i="6"/>
  <c r="G8" i="6" s="1"/>
  <c r="H83" i="62" l="1"/>
  <c r="I88" i="62" s="1"/>
  <c r="H74" i="51"/>
  <c r="H36" i="61"/>
  <c r="H33" i="61"/>
  <c r="H34" i="61"/>
</calcChain>
</file>

<file path=xl/comments1.xml><?xml version="1.0" encoding="utf-8"?>
<comments xmlns="http://schemas.openxmlformats.org/spreadsheetml/2006/main">
  <authors>
    <author>Claudia</author>
  </authors>
  <commentList>
    <comment ref="C66" authorId="0">
      <text>
        <r>
          <rPr>
            <b/>
            <sz val="9"/>
            <color indexed="81"/>
            <rFont val="Tahoma"/>
            <family val="2"/>
          </rPr>
          <t>EVALUACIÓN:
VERIFICAR QUE COINCIDA EL MONTO CON LO REPORTADO EN EL FORMATO ETCA-I-01 EN EL EJERCICIO ACTUAL.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Claudia</author>
  </authors>
  <commentList>
    <comment ref="B34" authorId="0">
      <text>
        <r>
          <rPr>
            <b/>
            <sz val="9"/>
            <color indexed="81"/>
            <rFont val="Tahoma"/>
            <family val="2"/>
          </rPr>
          <t>Evaluación:
Verificar que coincida este monto con lo reportado en el formato ETCA-I-01 en el ejercicio acual en el mismo rubro</t>
        </r>
      </text>
    </comment>
    <comment ref="C34" authorId="0">
      <text>
        <r>
          <rPr>
            <b/>
            <sz val="9"/>
            <color indexed="81"/>
            <rFont val="Tahoma"/>
            <family val="2"/>
          </rPr>
          <t>Evaluación:
Verificar que coincida este monto con lo reportado en el formato ETCA-I-01 en el ejercicio actual en el mismo rubro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" authorId="0">
      <text>
        <r>
          <rPr>
            <b/>
            <sz val="9"/>
            <color indexed="81"/>
            <rFont val="Tahoma"/>
            <family val="2"/>
          </rPr>
          <t>Evaluación:
Verificar que coincida este monto con lo reportado en el formato ETCA-I-01 en el ejercicio actual en el mismo rubro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Claudia</author>
  </authors>
  <commentList>
    <comment ref="F10" authorId="0">
      <text>
        <r>
          <rPr>
            <b/>
            <sz val="9"/>
            <color indexed="81"/>
            <rFont val="Tahoma"/>
            <family val="2"/>
          </rPr>
          <t>Evaluación:
Verificar que coincida este monto con lo reportado en el formato ETCA-I-01 en el ejercicio actual en el mismo rubro</t>
        </r>
      </text>
    </comment>
    <comment ref="F19" authorId="0">
      <text>
        <r>
          <rPr>
            <b/>
            <sz val="9"/>
            <color indexed="81"/>
            <rFont val="Tahoma"/>
            <family val="2"/>
          </rPr>
          <t>Evaluación:
Verificar que coincida este monto con lo reportado en el formato ETCA-I-01 en el ejercicio actual en el mismo rubro</t>
        </r>
      </text>
    </comment>
  </commentList>
</comments>
</file>

<file path=xl/comments4.xml><?xml version="1.0" encoding="utf-8"?>
<comments xmlns="http://schemas.openxmlformats.org/spreadsheetml/2006/main">
  <authors>
    <author>Claudia</author>
  </authors>
  <commentList>
    <comment ref="F39" authorId="0">
      <text>
        <r>
          <rPr>
            <b/>
            <sz val="9"/>
            <color indexed="81"/>
            <rFont val="Tahoma"/>
            <family val="2"/>
          </rPr>
          <t>Evaluación:
Verificar que coincida este monto con lo reportado en el formato ETCA-I-01 en el ejercicio actual Total de Pasivo</t>
        </r>
      </text>
    </comment>
  </commentList>
</comments>
</file>

<file path=xl/comments5.xml><?xml version="1.0" encoding="utf-8"?>
<comments xmlns="http://schemas.openxmlformats.org/spreadsheetml/2006/main">
  <authors>
    <author>Claudia</author>
  </authors>
  <commentList>
    <comment ref="G25" authorId="0">
      <text>
        <r>
          <rPr>
            <b/>
            <sz val="9"/>
            <color indexed="81"/>
            <rFont val="Tahoma"/>
            <family val="2"/>
          </rPr>
          <t xml:space="preserve">Evaluación:
</t>
        </r>
        <r>
          <rPr>
            <sz val="9"/>
            <color indexed="81"/>
            <rFont val="Tahoma"/>
            <family val="2"/>
          </rPr>
          <t xml:space="preserve">Total Ingreso Recaudado Anual - Total Ingreso Estimado Anual
</t>
        </r>
      </text>
    </comment>
    <comment ref="G52" authorId="0">
      <text>
        <r>
          <rPr>
            <b/>
            <sz val="9"/>
            <color indexed="81"/>
            <rFont val="Tahoma"/>
            <family val="2"/>
          </rPr>
          <t>Evaluación:
Total Ingreso Recaudado Anual - Total Ingreso Estimado Anual</t>
        </r>
      </text>
    </comment>
  </commentList>
</comments>
</file>

<file path=xl/comments6.xml><?xml version="1.0" encoding="utf-8"?>
<comments xmlns="http://schemas.openxmlformats.org/spreadsheetml/2006/main">
  <authors>
    <author>Claudia</author>
  </authors>
  <commentList>
    <comment ref="D6" authorId="0">
      <text>
        <r>
          <rPr>
            <b/>
            <sz val="9"/>
            <color indexed="81"/>
            <rFont val="Tahoma"/>
            <family val="2"/>
          </rPr>
          <t>EVALUACIÓN:
VERIFICA QUE COINCIDAN LAS CANTIDADES  DE TOTAL DE INGRESOS CON LO REPORTADO EN EL FORMATO ETCA-II-01 EN EL TOTAL DE LA COLUMNA DE TOTAL DE INGRESOS DEVENGADO ANUAL (4)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" authorId="0">
      <text>
        <r>
          <rPr>
            <b/>
            <sz val="9"/>
            <color indexed="81"/>
            <rFont val="Tahoma"/>
            <family val="2"/>
          </rPr>
          <t>EVALUACIÓN:
VERIFICA QUE COINCIDAN LAS CANTIDADES  DE TOTAL DE INGRESOS CON LO REPORTADO EN EL FORMATO ETCA-I-03 EN EL MISMO RUBRO</t>
        </r>
      </text>
    </comment>
  </commentList>
</comments>
</file>

<file path=xl/comments7.xml><?xml version="1.0" encoding="utf-8"?>
<comments xmlns="http://schemas.openxmlformats.org/spreadsheetml/2006/main">
  <authors>
    <author>Claudia</author>
  </authors>
  <commentList>
    <comment ref="C6" authorId="0">
      <text>
        <r>
          <rPr>
            <b/>
            <sz val="9"/>
            <color indexed="81"/>
            <rFont val="Tahoma"/>
            <family val="2"/>
          </rPr>
          <t>EVALUACIÓN:
VERIFICA QUE COINCIDAN LAS CANTIDADES  DE TOTAL DE EGRESOS CON LO REPORTADO EN EL FORMATO ETCA-II-04 EN EL TOTAL DE LA COLUMNA DE EGRESOS DEVENGADO ANUAL.</t>
        </r>
      </text>
    </comment>
    <comment ref="C38" authorId="0">
      <text>
        <r>
          <rPr>
            <b/>
            <sz val="9"/>
            <color indexed="81"/>
            <rFont val="Tahoma"/>
            <family val="2"/>
          </rPr>
          <t>EVALUACIÓN:
VERIFICA QUE COINCIDAN LAS CANTIDADES  DEL TOTAL GASTO CONTABLE CON LO REPORTADO EN EL FORMATO ETCA-I-03 EN EL TOTAL DE GASTOS Y OTRAS PÉRDIDAS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<sst xmlns="http://schemas.openxmlformats.org/spreadsheetml/2006/main" count="3882" uniqueCount="2597">
  <si>
    <t>Formatos</t>
  </si>
  <si>
    <t>Estado de Actividades</t>
  </si>
  <si>
    <t xml:space="preserve">Estado de Variación en la Hacienda Pública </t>
  </si>
  <si>
    <t>Estado de Cambios en la Situación Financiera</t>
  </si>
  <si>
    <t>Estado de Flujos de Efectivo</t>
  </si>
  <si>
    <t>Estado Analítico del Activo</t>
  </si>
  <si>
    <t>Estado Analítico de la Deuda y Otros Pasivos</t>
  </si>
  <si>
    <t>Informe Analítico de la Deuda y Otros Pasivos-Detallado-LDF</t>
  </si>
  <si>
    <t>Informe sobre Pasivos Contingentes</t>
  </si>
  <si>
    <t>Notas a los Estados Financieros</t>
  </si>
  <si>
    <t>II.- Información Presupuestaria</t>
  </si>
  <si>
    <t>Estado Analítico de Ingresos</t>
  </si>
  <si>
    <t>Estado Analítico del Ejercicio Presupuesto de Egresos Detallado-LDF Por Unidad Administrativa</t>
  </si>
  <si>
    <t>Conciliacion entre los Egresos Presupuestarios y los Gastos Contables</t>
  </si>
  <si>
    <t xml:space="preserve">Endeudamiento Neto                                                             </t>
  </si>
  <si>
    <t>III.- Información Programática</t>
  </si>
  <si>
    <t xml:space="preserve">Gasto por Categoría Programática    </t>
  </si>
  <si>
    <t xml:space="preserve">Gasto por Proyectos de Inversión   </t>
  </si>
  <si>
    <t xml:space="preserve">Indicadores de Postura Fiscal                                               </t>
  </si>
  <si>
    <t xml:space="preserve">Balance Presupuestario-LDF                                                            </t>
  </si>
  <si>
    <t>Relación de Cuentas Bancarias Productivas Específicas</t>
  </si>
  <si>
    <t>Relación de Bienes que Componen su Patrimonio</t>
  </si>
  <si>
    <t>Relación de esquemas bursátiles y de coberturas financieras</t>
  </si>
  <si>
    <t>Anexo</t>
  </si>
  <si>
    <t>Análisis de variaciones Programático-Presupuestal</t>
  </si>
  <si>
    <t>Sistema Estatal de Evaluación</t>
  </si>
  <si>
    <t>Estado de Situación Financiera</t>
  </si>
  <si>
    <t xml:space="preserve">                                                                                                                                                                                      (PESOS)</t>
  </si>
  <si>
    <t>ACTIVO</t>
  </si>
  <si>
    <t>PASIVO</t>
  </si>
  <si>
    <t>Activo Circulante</t>
  </si>
  <si>
    <t>Pasivo Circulante</t>
  </si>
  <si>
    <t>Efectivo y Equivalentes</t>
  </si>
  <si>
    <t>Cuentas por Pagar a Corto Plazo</t>
  </si>
  <si>
    <t>Derechos a Recibir Efectivo o Equivalentes</t>
  </si>
  <si>
    <t>Documentos por Pagar a Corto Plazo</t>
  </si>
  <si>
    <t>Derechos a Recibir Bienes o Servicios</t>
  </si>
  <si>
    <t>Porción a Corto Plazo de la Deuda Pública a Largo Plazo</t>
  </si>
  <si>
    <t>Inventarios</t>
  </si>
  <si>
    <t>Títulos y Valores a Corto Plazo</t>
  </si>
  <si>
    <t>Almacenes</t>
  </si>
  <si>
    <t>Pasivos Diferidos a Corto Plazo</t>
  </si>
  <si>
    <t>Estimación por Pérdida o Deterioro de Activos Circulantes</t>
  </si>
  <si>
    <t>Fondos y Bienes de Terceros en Garantía y/o Administración a Corto Plazo</t>
  </si>
  <si>
    <t>Otros Activos Circulantes</t>
  </si>
  <si>
    <t>Provisiones a Corto Plazo</t>
  </si>
  <si>
    <t>Otros Pasivos a Corto Plazo</t>
  </si>
  <si>
    <t xml:space="preserve">     Total de Activos Circulantes</t>
  </si>
  <si>
    <t xml:space="preserve">     Total de Pasivos Circulantes</t>
  </si>
  <si>
    <t>Activo No Circulante</t>
  </si>
  <si>
    <t>Pasivo No Circulante</t>
  </si>
  <si>
    <t>Inversiones Financieras a Largo Plazo</t>
  </si>
  <si>
    <t>Cuentas por Pagar a Largo Plazo</t>
  </si>
  <si>
    <t>Derechos a Recibir Efectivo o Equivalentes a Largo Plazo</t>
  </si>
  <si>
    <t>Documentos por Pagar a Largo Plazo</t>
  </si>
  <si>
    <t>Bienes Inmuebles, Infraestructura y Construcciones en Proceso</t>
  </si>
  <si>
    <t>Deuda Pública a Largo Plazo</t>
  </si>
  <si>
    <t>Bienes Muebles</t>
  </si>
  <si>
    <t>Pasivos Diferidos a Largo Plazo</t>
  </si>
  <si>
    <t>Activos Intangibles</t>
  </si>
  <si>
    <t>Fondos y Bienes de Terceros en Garantía y/o en Administración a Largo Plazo</t>
  </si>
  <si>
    <t>Depreciación, Deterioro y Amortización Acumulada de Bienes</t>
  </si>
  <si>
    <t>Provisiones a Largo Plazo</t>
  </si>
  <si>
    <t>Activos Diferidos</t>
  </si>
  <si>
    <t>Estimación por Pérdida o Deterioro de Activos no Circulantes</t>
  </si>
  <si>
    <t>Otros Activos no Circulantes</t>
  </si>
  <si>
    <t>Total de Activos No Circulantes</t>
  </si>
  <si>
    <t>Total de Pasivos No Circulantes</t>
  </si>
  <si>
    <t>Total de Activos</t>
  </si>
  <si>
    <t>Total de Pasivo</t>
  </si>
  <si>
    <t>Hacienda Pública/Patrimonio</t>
  </si>
  <si>
    <t>Hacienda Pública/Patrimonio Contribuido</t>
  </si>
  <si>
    <t>Aportaciones</t>
  </si>
  <si>
    <t>Donaciones de Capital</t>
  </si>
  <si>
    <t>Actualización de la Hacienda Pública/Patrimonio</t>
  </si>
  <si>
    <t>Hacienda Pública/Patrimonio Generado</t>
  </si>
  <si>
    <t>Resultados del Ejercicio (Ahorro/ 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</si>
  <si>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</si>
  <si>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</si>
  <si>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</si>
  <si>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</si>
  <si>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Pública/Patrimonio</t>
  </si>
  <si>
    <t>Resultado por Posición Monetaria</t>
  </si>
  <si>
    <t>Resultado por Tenencia de Activos no Monetarios</t>
  </si>
  <si>
    <t>Total Hacienda Pública/Patrimonio</t>
  </si>
  <si>
    <t>Total de Pasivo y Hacienda Pública/Patrimonio</t>
  </si>
  <si>
    <t>"Bajo protesta de decir verdad declaramos que los Estados Financieros y sus Notas, son razonablemente correctos y son responsabilidad del emisor"</t>
  </si>
  <si>
    <t>Celdas Protegidas</t>
  </si>
  <si>
    <t>Estado de Situación Financiera - Detallado - LDF</t>
  </si>
  <si>
    <t>(PESOS)</t>
  </si>
  <si>
    <t>Concepto (c)</t>
  </si>
  <si>
    <t>a. Efectivo y Equivalentes (a=a1+a2+a3+a4+a5+a6+a7)</t>
  </si>
  <si>
    <t>a. Cuentas por Pagar a Corto Plazo (a=a1+a2+a3+a4+a5+a6+a7+a8+a9)</t>
  </si>
  <si>
    <t>a1) Efectivo</t>
  </si>
  <si>
    <t>a1) Servicios Personales por Pagar a Corto Plazo</t>
  </si>
  <si>
    <t>a2) Bancos/Tesorería</t>
  </si>
  <si>
    <t>a2) Proveedores por Pagar a Corto Plazo</t>
  </si>
  <si>
    <t>a3) Bancos/Dependencias y Otros</t>
  </si>
  <si>
    <t>a3) Contratistas por Obras Públicas por Pagar a Corto Plazo</t>
  </si>
  <si>
    <t>a4) Inversiones Temporales (Hasta 3 meses)</t>
  </si>
  <si>
    <t>a4) Participaciones y Aportaciones por Pagar a Corto Plazo</t>
  </si>
  <si>
    <t>a5) Fondos con Afectación Específica</t>
  </si>
  <si>
    <t>a5) Transferencias Otorgadas por Pagar a Corto Plazo</t>
  </si>
  <si>
    <t>a6) Depósitos de Fondos de Terceros en Garantía y/o Administración</t>
  </si>
  <si>
    <t>a6) Intereses, Comisiones y Otros Gastos de la Deuda Pública por Pagar a Corto Plazo</t>
  </si>
  <si>
    <t>a7) Otros Efectivos y Equivalentes</t>
  </si>
  <si>
    <t>a7) Retenciones y Contribuciones por Pagar a Corto Plazo</t>
  </si>
  <si>
    <t>b. Derechos a Recibir Efectivo o Equivalentes (b=b1+b2+b3+b4+b5+b6+b7)</t>
  </si>
  <si>
    <t>a8) Devoluciones de la Ley de Ingresos por Pagar a Corto Plazo</t>
  </si>
  <si>
    <t>b1) Inversiones Financieras de Corto Plazo</t>
  </si>
  <si>
    <t>a9) Otras Cuentas por Pagar a Corto Plazo</t>
  </si>
  <si>
    <t>b2) Cuentas por Cobrar a Corto Plazo</t>
  </si>
  <si>
    <t>b. Documentos por Pagar a Corto Plazo (b=b1+b2+b3)</t>
  </si>
  <si>
    <t>b3) Deudores Diversos por Cobrar a Corto Plazo</t>
  </si>
  <si>
    <t>b1) Documentos Comerciales por Pagar a Corto Plazo</t>
  </si>
  <si>
    <t>b4) Ingresos por Recuperar a Corto Plazo</t>
  </si>
  <si>
    <t>b2) Documentos con Contratistas por Obras Públicas por Pagar a Corto Plazo</t>
  </si>
  <si>
    <t>b5) Deudores por Anticipos de la Tesorería a Corto Plazo</t>
  </si>
  <si>
    <t>b3) Otros Documentos por Pagar a Corto Plazo</t>
  </si>
  <si>
    <t>b6) Préstamos Otorgados a Corto Plazo</t>
  </si>
  <si>
    <t>c. Porción a Corto Plazo de la Deuda Pública a Largo Plazo (c=c1+c2)</t>
  </si>
  <si>
    <t>b7) Otros Derechos a Recibir Efectivo o Equivalentes a Corto Plazo</t>
  </si>
  <si>
    <t>c1) Porción a Corto Plazo de la Deuda Pública</t>
  </si>
  <si>
    <t>c. Derechos a Recibir Bienes o Servicios (c=c1+c2+c3+c4+c5)</t>
  </si>
  <si>
    <t>c2) Porción a Corto Plazo de Arrendamiento Financiero</t>
  </si>
  <si>
    <t>c1) Anticipo a Proveedores por Adquisición de Bienes y Prestación de Servicios a Corto Plazo</t>
  </si>
  <si>
    <t>d. Títulos y Valores a Corto Plazo</t>
  </si>
  <si>
    <t>c2) Anticipo a Proveedores por Adquisición de Bienes Inmuebles y Muebles a Corto Plazo</t>
  </si>
  <si>
    <t>e. Pasivos Diferidos a Corto Plazo (e=e1+e2+e3)</t>
  </si>
  <si>
    <t>c3) Anticipo a Proveedores por Adquisición de Bienes Intangibles a Corto Plazo</t>
  </si>
  <si>
    <t>e1) Ingresos Cobrados por Adelantado a Corto Plazo</t>
  </si>
  <si>
    <t>c4) Anticipo a Contratistas por Obras Públicas a Corto Plazo</t>
  </si>
  <si>
    <t>e2) Intereses Cobrados por Adelantado a Corto Plazo</t>
  </si>
  <si>
    <t>c5) Otros Derechos a Recibir Bienes o Servicios a Corto Plazo</t>
  </si>
  <si>
    <t>e3) Otros Pasivos Diferidos a Corto Plazo</t>
  </si>
  <si>
    <t>d. Inventarios (d=d1+d2+d3+d4+d5)</t>
  </si>
  <si>
    <t>f. Fondos y Bienes de Terceros en Garantía y/o Administración a Corto Plazo (f=f1+f2+f3+f4+f5+f6)</t>
  </si>
  <si>
    <t>d1) Inventario de Mercancías para Venta</t>
  </si>
  <si>
    <t>f1) Fondos en Garantía a Corto Plazo</t>
  </si>
  <si>
    <t>d2) Inventario de Mercancías Terminadas</t>
  </si>
  <si>
    <t>f2) Fondos en Administración a Corto Plazo</t>
  </si>
  <si>
    <t>d3) Inventario de Mercancías en Proceso de Elaboración</t>
  </si>
  <si>
    <t>f3) Fondos Contingentes a Corto Plazo</t>
  </si>
  <si>
    <t>d4) Inventario de Materias Primas, Materiales y Suministros para Producción</t>
  </si>
  <si>
    <t>f4) Fondos de Fideicomisos, Mandatos y Contratos Análogos a Corto Plazo</t>
  </si>
  <si>
    <t>d5) Bienes en Tránsito</t>
  </si>
  <si>
    <t>f5) Otros Fondos de Terceros en Garantía y/o Administración a Corto Plazo</t>
  </si>
  <si>
    <t>e. Almacenes</t>
  </si>
  <si>
    <t>f6) Valores y Bienes en Garantía a Corto Plazo</t>
  </si>
  <si>
    <t>f. Estimación por Pérdida o Deterioro de Activos Circulantes (f=f1+f2)</t>
  </si>
  <si>
    <t>g. Provisiones a Corto Plazo (g=g1+g2+g3)</t>
  </si>
  <si>
    <t>f1) Estimaciones para Cuentas Incobrables por Derechos a Recibir Efectivo o Equivalentes</t>
  </si>
  <si>
    <t>g1) Provisión para Demandas y Juicios a Corto Plazo</t>
  </si>
  <si>
    <t>f2) Estimación por Deterioro de Inventarios</t>
  </si>
  <si>
    <t>g2) Provisión para Contingencias a Corto Plazo</t>
  </si>
  <si>
    <t>g. Otros Activos Circulantes (g=g1+g2+g3+g4)</t>
  </si>
  <si>
    <t>g3) Otras Provisiones a Corto Plazo</t>
  </si>
  <si>
    <t>g1) Valores en Garantía</t>
  </si>
  <si>
    <t>h. Otros Pasivos a Corto Plazo (h=h1+h2+h3)</t>
  </si>
  <si>
    <t>g2) Bienes en Garantía (excluye depósitos de fondos)</t>
  </si>
  <si>
    <t>h1) Ingresos por Clasificar</t>
  </si>
  <si>
    <t>g3) Bienes Derivados de Embargos, Decomisos, Aseguramientos y Dación en Pago</t>
  </si>
  <si>
    <t>h2) Recaudación por Participar</t>
  </si>
  <si>
    <t>g4) Adquisición con Fondos de Terceros</t>
  </si>
  <si>
    <t>h3) Otros Pasivos Circulantes</t>
  </si>
  <si>
    <t>IA. Total de Activos Circulantes (IA = a + b + c + d + e + f + g)</t>
  </si>
  <si>
    <t>IIA. Total de Pasivos Circulantes (IIA = a +b +c +d +e +f +g +h)</t>
  </si>
  <si>
    <t>a. Inversiones Financieras a Largo Plazo</t>
  </si>
  <si>
    <t>a. Cuentas por Pagar a Largo Plazo</t>
  </si>
  <si>
    <t xml:space="preserve">b. Derechos a Recibir Efectivo o Equivalentes a Largo Plazo </t>
  </si>
  <si>
    <t>b. Documentos por Pagar a Largo Plazo</t>
  </si>
  <si>
    <t xml:space="preserve">c. Bienes Inmuebles, Infraestructura y Construcciones en Proceso </t>
  </si>
  <si>
    <t>c. Deuda Pública a Largo Plazo</t>
  </si>
  <si>
    <t xml:space="preserve">d. Bienes Muebles </t>
  </si>
  <si>
    <t>d. Pasivos Diferidos a Largo Plazo</t>
  </si>
  <si>
    <t xml:space="preserve">e. Activos Intangibles </t>
  </si>
  <si>
    <t>e. Fondos y Bienes de Terceros en Garantía y/o en Administración a Largo Plazo</t>
  </si>
  <si>
    <t xml:space="preserve">f. Depreciación, Deterioro y Amortización Acumulada de Bienes </t>
  </si>
  <si>
    <t>f. Provisiones a Largo Plazo</t>
  </si>
  <si>
    <t>g. Activos Diferidos</t>
  </si>
  <si>
    <t>h. Estimación por Pérdida o Deterioro de Activos no Circulantes</t>
  </si>
  <si>
    <t>IIB. Total de Pasivos No Circulantes (IIB=a + b + c + d + e + f)</t>
  </si>
  <si>
    <t>i. Otros Activos no Circulantes</t>
  </si>
  <si>
    <t>IB. Total de Activos No Circulantes (IB = a + b + c + d + e + f + g + h + i)</t>
  </si>
  <si>
    <t>II. Total del Pasivo (II = IIA + IIB)</t>
  </si>
  <si>
    <t>HACIENDA PÚBLICA/PATRIMONIO</t>
  </si>
  <si>
    <t>I. Total del Activo (I = IA + IB)</t>
  </si>
  <si>
    <t>IIIA. Hacienda Pública/Patrimonio Contribuido (IIIA =a +b+c)</t>
  </si>
  <si>
    <t>a. Aportaciones</t>
  </si>
  <si>
    <t>b. Donaciones de Capital</t>
  </si>
  <si>
    <t>c. Actualización de la Hacienda Pública/Patrimonio</t>
  </si>
  <si>
    <t>IIIB. Hacienda Pública/Patrimonio Generado (IIIB = a + b + c + d + e)</t>
  </si>
  <si>
    <t>a. Resultados del Ejercicio (Ahorro/ Desahorro)</t>
  </si>
  <si>
    <t>b. Resultados de Ejercicios Anteriores</t>
  </si>
  <si>
    <t>c. Revalúos</t>
  </si>
  <si>
    <t>d. Reservas</t>
  </si>
  <si>
    <t>e. Rectificaciones de Resultados de Ejercicios Anteriores</t>
  </si>
  <si>
    <t>IIIC. Exceso o Insuficiencia en la Actualización de la Hacienda Pública/Patrimonio (IIIC=a+b)</t>
  </si>
  <si>
    <t>a. Resultado por Posición Monetaria</t>
  </si>
  <si>
    <t>b. Resultado por Tenencia de Activos no Monetarios</t>
  </si>
  <si>
    <t>III. Total Hacienda Pública/Patrimonio (III = IIIA + IIIB + IIIC)</t>
  </si>
  <si>
    <t>IV. Total del Pasivo y Hacienda Pública/Patrimonio (IV =II+III)</t>
  </si>
  <si>
    <t xml:space="preserve">                                                                    (PESOS)</t>
  </si>
  <si>
    <t>INGRESOS Y OTROS BENEFICIOS</t>
  </si>
  <si>
    <t>Ingresos de la Gestión:</t>
  </si>
  <si>
    <t>Impuestos</t>
  </si>
  <si>
    <t>Cuotas y Aportaciones de Seguridad Social</t>
  </si>
  <si>
    <t xml:space="preserve">Contribuciones de Mejoras </t>
  </si>
  <si>
    <t>Derechos</t>
  </si>
  <si>
    <r>
      <t>Productos de Tipo Corriente</t>
    </r>
    <r>
      <rPr>
        <b/>
        <vertAlign val="superscript"/>
        <sz val="12"/>
        <color theme="1"/>
        <rFont val="Arial Narrow"/>
        <family val="2"/>
      </rPr>
      <t>1</t>
    </r>
  </si>
  <si>
    <t>Aprovechamientos de Tipo Corriente</t>
  </si>
  <si>
    <t>Ingresos por Venta de Bienes y Servicios</t>
  </si>
  <si>
    <t>Ingresos no Comprendidos en las Fracciones de la Ley de Ingresos Causados en Ejercicios Fiscales Anteriores Pendientes de Liquidación o Pago</t>
  </si>
  <si>
    <t>Participaciones, Aportaciones, Transferencias, Asignaciones, Subsidios y Otras Ayudas</t>
  </si>
  <si>
    <t>Participaciones y Aportaciones</t>
  </si>
  <si>
    <t>Transferencia, Asignaciones, Subsidios y Otras Ayudas</t>
  </si>
  <si>
    <t>Otros Ingresos y Beneficios</t>
  </si>
  <si>
    <t>Ingresos Financieros</t>
  </si>
  <si>
    <t>Incremento por Variación de Inventarios</t>
  </si>
  <si>
    <t>Disminución del Exceso de Estimaciones por Pérdida o Deterioro u Obsolescencia</t>
  </si>
  <si>
    <t>Disminución del Exceso de Provisiones</t>
  </si>
  <si>
    <t>Otros Ingresos y Beneficios Varios</t>
  </si>
  <si>
    <t>Total de Ingresos y Otros Beneficios</t>
  </si>
  <si>
    <t>GASTOS Y OTRAS PÉRDIDAS</t>
  </si>
  <si>
    <t>Gastos de Funcionamiento</t>
  </si>
  <si>
    <t>Servicios Personales</t>
  </si>
  <si>
    <t>Materiales y Suministros</t>
  </si>
  <si>
    <t>Servicios Generales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</si>
  <si>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</si>
  <si>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</si>
  <si>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</si>
  <si>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</si>
  <si>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</si>
  <si>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Contratos Análogos</t>
  </si>
  <si>
    <t>Transferencias a la Seguridad Social</t>
  </si>
  <si>
    <t>Donativos</t>
  </si>
  <si>
    <t>Transferencias al Exterior</t>
  </si>
  <si>
    <t xml:space="preserve">Participaciones y Aportaciones </t>
  </si>
  <si>
    <t>Participaciones</t>
  </si>
  <si>
    <t>Convenios</t>
  </si>
  <si>
    <t>Intereses, Comisiones y Otros Gastos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</si>
  <si>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</si>
  <si>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</si>
  <si>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</si>
  <si>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</si>
  <si>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</si>
  <si>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Otros Gastos y Pérdidas Extraordinarias</t>
  </si>
  <si>
    <t>Estimaciones, Depreciaciones, Deterioros, Obsolescencia y Amortizaciones</t>
  </si>
  <si>
    <t>Provisiones</t>
  </si>
  <si>
    <t>Disminución de Inventarios</t>
  </si>
  <si>
    <t>Aumento por Insuficiencia de Estimaciones por Pérdida o Deterioro y Obsolescencia</t>
  </si>
  <si>
    <t>Aumento por Insuficiencia de Provisiones</t>
  </si>
  <si>
    <t>Otros Gastos</t>
  </si>
  <si>
    <t>Inversión Pública</t>
  </si>
  <si>
    <t>Inversión Pública no Capitalizable</t>
  </si>
  <si>
    <t>Total de Gastos y Otras Pérdidas</t>
  </si>
  <si>
    <t>Resultados del Ejercicio (Ahorro/Desahorro)</t>
  </si>
  <si>
    <t>Bajo protesta de decir verdad declaramos que los Estados Financieros y sus Notas, son razonablemente correctos y son responsabilidad del emisor</t>
  </si>
  <si>
    <t xml:space="preserve"> </t>
  </si>
  <si>
    <t>Estado de Variación en la Hacienda Pública</t>
  </si>
  <si>
    <t xml:space="preserve">                                                                                                                                       (PESOS)</t>
  </si>
  <si>
    <t>Concepto</t>
  </si>
  <si>
    <t>Hacienda Pública / Patrimonio Contribuido</t>
  </si>
  <si>
    <t>Hacienda Pública / Patrimonio Generado de Ejercicio Anteriores</t>
  </si>
  <si>
    <t>Hacienda Pública / Patrimonio Generado del Ejercicio</t>
  </si>
  <si>
    <t>Ajustes por Cambios de Valor</t>
  </si>
  <si>
    <t>Total</t>
  </si>
  <si>
    <t>Patrimonio Neto Inicial Ajustado del Ejercicio</t>
  </si>
  <si>
    <t>Variaciones de la Hacienda Pública / Patrimonio Neto del Ejercicio</t>
  </si>
  <si>
    <t>Origen</t>
  </si>
  <si>
    <t>Aplicación</t>
  </si>
  <si>
    <t>Activo</t>
  </si>
  <si>
    <t>Inventario</t>
  </si>
  <si>
    <t>Pasivo</t>
  </si>
  <si>
    <t>HACIENDA PUBLICA/PATRIMONIO</t>
  </si>
  <si>
    <t>Excesos o Insuficiencia en la Actualización de la Hacienda Pública/Patrimonio</t>
  </si>
  <si>
    <t xml:space="preserve">                                                        (PESOS)</t>
  </si>
  <si>
    <t xml:space="preserve">Flujos de Efectivo de las Actividades de Operación </t>
  </si>
  <si>
    <t>Contribuciones de mejoras</t>
  </si>
  <si>
    <t>Productos de Tipo Corriente</t>
  </si>
  <si>
    <t>Transferencias, Asignaciones y Subsidios y Otras Ayudas</t>
  </si>
  <si>
    <t>Otros Orígenes de Operación</t>
  </si>
  <si>
    <t>Transferencias al resto del Sector Público</t>
  </si>
  <si>
    <t xml:space="preserve">Subsidios y Subvenciones </t>
  </si>
  <si>
    <t xml:space="preserve">Participaciones </t>
  </si>
  <si>
    <t>Otras Aplicaciones de Operación</t>
  </si>
  <si>
    <t>Flujos Netos de Efectivo por Actividades de Operación</t>
  </si>
  <si>
    <t xml:space="preserve">Flujos de Efectivo de las Actividades de Inversión </t>
  </si>
  <si>
    <t>Otros Orígenes de Inversión</t>
  </si>
  <si>
    <t>Otras Aplicaciones de Inversión</t>
  </si>
  <si>
    <t>Flujos Netos de Efectivo por Actividades de Inversión</t>
  </si>
  <si>
    <t>Flujo de Efectivo de las Actividades de Financiamiento</t>
  </si>
  <si>
    <t>Endeudamiento Neto</t>
  </si>
  <si>
    <t>Interno</t>
  </si>
  <si>
    <t>Externo</t>
  </si>
  <si>
    <t>Otros Orígenes de Financiamiento</t>
  </si>
  <si>
    <t>Servicios de la Deuda</t>
  </si>
  <si>
    <t>Otras Aplicaciones de Financiamiento</t>
  </si>
  <si>
    <t>Flujos netos de Efectivo por Actividades de Financiamiento</t>
  </si>
  <si>
    <t xml:space="preserve">Incremento/Disminución Neta en el Efectivo y Equivalentes al Efectivo </t>
  </si>
  <si>
    <t>Efectivo y Equivalentes al Efectivo al Inicio del Ejercicio</t>
  </si>
  <si>
    <t>Efectivo y Equivalentes al Efectivo al Final del Ejercicio</t>
  </si>
  <si>
    <t xml:space="preserve">       (PESOS)</t>
  </si>
  <si>
    <t>Saldo
Inicial
1</t>
  </si>
  <si>
    <t>Cargos del Periodo
2</t>
  </si>
  <si>
    <t>Abonos del Periodo
3</t>
  </si>
  <si>
    <t>Saldo
Final
4 (1+2-3)</t>
  </si>
  <si>
    <t>Variación del Periodo
(4-1)</t>
  </si>
  <si>
    <t xml:space="preserve">     (PESOS)</t>
  </si>
  <si>
    <t>DENOMINACIÓN DE LAS DEUDAS</t>
  </si>
  <si>
    <t>MONEDA DE CONTRATACIÓN</t>
  </si>
  <si>
    <t>INSTITUCIÓN O PAÍS ACREEDOR</t>
  </si>
  <si>
    <t>SALDO INICIAL DEL PERIODO</t>
  </si>
  <si>
    <t>SALDO FINAL DEL PERIODO</t>
  </si>
  <si>
    <t>DEUDA PÚBLICA</t>
  </si>
  <si>
    <t>Corto Plazo</t>
  </si>
  <si>
    <t>Deuda Interna</t>
  </si>
  <si>
    <t>Instituciones de Crédito</t>
  </si>
  <si>
    <t>Títulos y Valores</t>
  </si>
  <si>
    <t>Arrendamientos Financieros</t>
  </si>
  <si>
    <t>Deuda Externa</t>
  </si>
  <si>
    <t>Organismos Financieros Internacionales</t>
  </si>
  <si>
    <t>Deuda Bilateral</t>
  </si>
  <si>
    <t>Subtotal Corto Plazo</t>
  </si>
  <si>
    <t>Largo Plazo</t>
  </si>
  <si>
    <t>Subtotal Lago Plazo</t>
  </si>
  <si>
    <t>Otros Pasivos</t>
  </si>
  <si>
    <t>Total Deuda y Otros Pasivos</t>
  </si>
  <si>
    <t>Informe Analítico de la Deuda Pública y Otros Pasivos - LDF</t>
  </si>
  <si>
    <t>Denominación de la Deuda Pública y Otros Pasivos (c)</t>
  </si>
  <si>
    <t>Saldo</t>
  </si>
  <si>
    <t>Disposiciones del Periodo (e)</t>
  </si>
  <si>
    <t>Amortizaciones del Periodo (f)</t>
  </si>
  <si>
    <t>Revaluaciones, Reclasificaciones y Otros Ajustes (g)</t>
  </si>
  <si>
    <t>Saldo Final del Periodo (h)</t>
  </si>
  <si>
    <t>Pago de Intereses del Periodo (i)</t>
  </si>
  <si>
    <t>Pago de Comisiones y demás costos asociados durante el Periodo (j)</t>
  </si>
  <si>
    <t>al 31 de diciembre de 2015(d)</t>
  </si>
  <si>
    <t>h=d+e-f+g</t>
  </si>
  <si>
    <t>1. Deuda Pública (1=A+B)</t>
  </si>
  <si>
    <t>A. Corto Plazo (A=a1+a2+a3)</t>
  </si>
  <si>
    <t>a1) Instituciones de Crédito</t>
  </si>
  <si>
    <t>a2) Títulos y Valores</t>
  </si>
  <si>
    <t>a3) Arrendamientos Financieros</t>
  </si>
  <si>
    <t>B. Largo Plazo (B=b1+b2+b3)</t>
  </si>
  <si>
    <t>b1) Instituciones de Crédito</t>
  </si>
  <si>
    <t>b2) Títulos y Valores</t>
  </si>
  <si>
    <t>b3) Arrendamientos Financieros</t>
  </si>
  <si>
    <t xml:space="preserve">2. Otros Pasivos </t>
  </si>
  <si>
    <t>3. Total de la Deuda Pública y Otros Pasivos (3=1+2)</t>
  </si>
  <si>
    <t>4. Deuda Contingente 1 (informativo)</t>
  </si>
  <si>
    <t>A. Deuda Contingente 1</t>
  </si>
  <si>
    <t>B. Deuda Contingente 2</t>
  </si>
  <si>
    <t>C. Deuda Contingente XX</t>
  </si>
  <si>
    <t>5. Valor de Instrumentos Bono Cupón Cero 2 (Informativo)</t>
  </si>
  <si>
    <t>A. Instrumento Bono Cupón Cero 1</t>
  </si>
  <si>
    <t>B. Instrumento Bono Cupón Cero 2</t>
  </si>
  <si>
    <t>C. Instrumento Bono Cupón Cero XX</t>
  </si>
  <si>
    <t>Se refiere a cualquier Financiamiento sin fuente o garantía de pago definida, que sea asumida de manera solidaria o subsidiaria por las Entidades Federativas con sus Municipios, organismos descentralizados y empresas de participación estatal mayoritaria y fideicomisos, locales o municipales, y por los Municipios con sus respectivos organismos descentralizados y empresas de participación municipal mayoritaria.</t>
  </si>
  <si>
    <t>Se refiere al valor del Bono Cupón Cero que respalda el pago de los créditos asociados al mismo (Activo).</t>
  </si>
  <si>
    <t>Obligaciones a Corto Plazo (k)</t>
  </si>
  <si>
    <t>Monto</t>
  </si>
  <si>
    <t>Plazo</t>
  </si>
  <si>
    <t>Tasa de Interés</t>
  </si>
  <si>
    <t>Comisiones y Costos Relacionados (o)</t>
  </si>
  <si>
    <t>Tasa Efectiva</t>
  </si>
  <si>
    <t>Contratado (l)</t>
  </si>
  <si>
    <t>Pactado</t>
  </si>
  <si>
    <t>(n)</t>
  </si>
  <si>
    <t>(p)</t>
  </si>
  <si>
    <t>(m)</t>
  </si>
  <si>
    <t>6. Obligaciones a Corto Plazo (Informativo)</t>
  </si>
  <si>
    <t>A. Crédito 1</t>
  </si>
  <si>
    <t>B. Crédito 2</t>
  </si>
  <si>
    <t>C. Crédito XX</t>
  </si>
  <si>
    <t>Informe Analítico de Obligaciones Diferentes de Financiamientos – LDF</t>
  </si>
  <si>
    <t>Denominación de las Obligaciones Diferentes de Financiamiento (c)</t>
  </si>
  <si>
    <t>Fecha del Contrato (d)</t>
  </si>
  <si>
    <t>Fecha de inicio de operación del proyecto (e)</t>
  </si>
  <si>
    <t>Fecha de vencimiento (f)</t>
  </si>
  <si>
    <t>Monto de la inversión pactado (g)</t>
  </si>
  <si>
    <t>Plazo pactado (h)</t>
  </si>
  <si>
    <t>Monto promedio mensual del pago de la contraprestación (i)</t>
  </si>
  <si>
    <t>Monto promedio mensual del pago de la contraprestación correspondiente al pago de inversión (j)</t>
  </si>
  <si>
    <t>A. Asociaciones Público Privadas (APP’s) (A=a+b+c+d)</t>
  </si>
  <si>
    <t>a) APP 1</t>
  </si>
  <si>
    <t>b) APP 2</t>
  </si>
  <si>
    <t>c) APP 3</t>
  </si>
  <si>
    <t>d) APP XX</t>
  </si>
  <si>
    <t>B. Otros Instrumentos (B=a+b+c+d)</t>
  </si>
  <si>
    <t>a) Otro Instrumento 1</t>
  </si>
  <si>
    <t>b) Otro Instrumento 2</t>
  </si>
  <si>
    <t>c) Otro Instrumento 3</t>
  </si>
  <si>
    <t>d) Otro Instrumento XX</t>
  </si>
  <si>
    <t>C. Total de Obligaciones Diferentes de Financiamiento (C=A+B)</t>
  </si>
  <si>
    <t xml:space="preserve">          (PESOS)</t>
  </si>
  <si>
    <t>A Corto Plazo</t>
  </si>
  <si>
    <t>INFORME SOBRE PASIVOS CONTINGENTES:  Informar las obligaciones que tienen su origen en  hechos específicos e independientes del pasado que en el futuro pueden ocurrir o no, y de acuerdo con lo que acontezca, desaparecen o se convierten en pasivos reales por ejemplo, juicios, garantías, avales, costos de planes de pensiones, jubilaciones, etc.</t>
  </si>
  <si>
    <t>A Mediano Plazo</t>
  </si>
  <si>
    <t>A Largo Plazo</t>
  </si>
  <si>
    <t xml:space="preserve">                                                                                                                     (PESOS)</t>
  </si>
  <si>
    <t xml:space="preserve">        NOTAS A LOS ESTADOS FINANCIEROS                     </t>
  </si>
  <si>
    <t>Se deberá cumplir con lo siguiente:</t>
  </si>
  <si>
    <t>NOTAS DE DESGLOSE</t>
  </si>
  <si>
    <t>NOTAS DE MEMORIA: Cuentas de Orden</t>
  </si>
  <si>
    <t>NOTAS DE GESTION ADMINISTRATIVA:</t>
  </si>
  <si>
    <t>Incluir los 17 puntos señalados</t>
  </si>
  <si>
    <t>1.</t>
  </si>
  <si>
    <t>Introducción.</t>
  </si>
  <si>
    <t>2.</t>
  </si>
  <si>
    <t>Panorama Económico y Financiero.</t>
  </si>
  <si>
    <t>3.</t>
  </si>
  <si>
    <t>Autorización e Historia.</t>
  </si>
  <si>
    <t>4.</t>
  </si>
  <si>
    <t>Organización y Objeto Social.</t>
  </si>
  <si>
    <t>5.</t>
  </si>
  <si>
    <t>Bases de Preparación de los Estados Financieros.</t>
  </si>
  <si>
    <t>6.</t>
  </si>
  <si>
    <t>Políticas de Contabilidad Significativas.</t>
  </si>
  <si>
    <t>7.</t>
  </si>
  <si>
    <t>Posición en Moneda Estranjera y Protección por Riesgo Cambiario.</t>
  </si>
  <si>
    <t>8.</t>
  </si>
  <si>
    <t>Reporte Analítico del Activo.</t>
  </si>
  <si>
    <t>9.</t>
  </si>
  <si>
    <t>Fideicomisos, Mandatos y Análogos.</t>
  </si>
  <si>
    <t>10.</t>
  </si>
  <si>
    <t>Reporte de la Recaudación.</t>
  </si>
  <si>
    <t>11.</t>
  </si>
  <si>
    <t>Información sobre la Deuda y el Reporte Analítico de la Deuda.</t>
  </si>
  <si>
    <t>12.</t>
  </si>
  <si>
    <t>Calificaciones otorgadas.</t>
  </si>
  <si>
    <t>13.</t>
  </si>
  <si>
    <t>Proceso de Mejora.</t>
  </si>
  <si>
    <t>14.</t>
  </si>
  <si>
    <t>Información por Segmentos.</t>
  </si>
  <si>
    <t>15.</t>
  </si>
  <si>
    <t>Eventos Posteriores al Cierre.</t>
  </si>
  <si>
    <t>16.</t>
  </si>
  <si>
    <t>Partes Relacionadas.</t>
  </si>
  <si>
    <t>17.</t>
  </si>
  <si>
    <t>Responsabilidad Sobre la Presentación Razonable de los Estados Financieros.</t>
  </si>
  <si>
    <t>Rubros de los Ingresos</t>
  </si>
  <si>
    <t>Ingresos Estimado Original  Anual</t>
  </si>
  <si>
    <t>Ampliaciones y Reducciones           (+ ó -)</t>
  </si>
  <si>
    <t>Ingresos Modificado    Anual</t>
  </si>
  <si>
    <t>Ingresos Devengado Acumulado</t>
  </si>
  <si>
    <t>Ingresos Recaudado    Acumulado</t>
  </si>
  <si>
    <t>Diferencia</t>
  </si>
  <si>
    <t>(1)</t>
  </si>
  <si>
    <t>(2)</t>
  </si>
  <si>
    <t>(3= 1 +2)</t>
  </si>
  <si>
    <t>(4)</t>
  </si>
  <si>
    <t>(5)</t>
  </si>
  <si>
    <t>(6= 5 - 1 )</t>
  </si>
  <si>
    <t>Contribuciones de Mejoras</t>
  </si>
  <si>
    <t>Productos</t>
  </si>
  <si>
    <t xml:space="preserve">     Corriente</t>
  </si>
  <si>
    <t xml:space="preserve">     Capital</t>
  </si>
  <si>
    <t>Aprovechamientos</t>
  </si>
  <si>
    <t>Ingresos por Ventas de Bienes y Servicios</t>
  </si>
  <si>
    <r>
      <t>Transferencias, Asignaciones, Subsidios y Otras Ayudas</t>
    </r>
    <r>
      <rPr>
        <b/>
        <u/>
        <sz val="10"/>
        <color theme="1"/>
        <rFont val="Arial Narrow"/>
        <family val="2"/>
      </rPr>
      <t xml:space="preserve"> FEDERALES</t>
    </r>
  </si>
  <si>
    <r>
      <t xml:space="preserve">Transferencias, Asignaciones, Subsidios y Otras Ayudas </t>
    </r>
    <r>
      <rPr>
        <b/>
        <u/>
        <sz val="10"/>
        <color theme="1"/>
        <rFont val="Arial Narrow"/>
        <family val="2"/>
      </rPr>
      <t>ESTATALES</t>
    </r>
  </si>
  <si>
    <t>Ingresos Derivados de Financiamientos</t>
  </si>
  <si>
    <t>Ingresos Excedentes 1</t>
  </si>
  <si>
    <t>Estado Analitico de Ingresos</t>
  </si>
  <si>
    <t>Por Fuente de Financiamiento</t>
  </si>
  <si>
    <t>Ingresos del Gobierno</t>
  </si>
  <si>
    <t xml:space="preserve">Impuestos </t>
  </si>
  <si>
    <t>Corriente</t>
  </si>
  <si>
    <t>Capital</t>
  </si>
  <si>
    <t>Transferencias, Asignaciones, Subsidios y Otras Ayudas</t>
  </si>
  <si>
    <t>Ingresos de Organismos y  Empresas</t>
  </si>
  <si>
    <t>Cuotas y aportaciones de Seguridad Social</t>
  </si>
  <si>
    <t>Ingresos por ventas de Bienes y Servicios</t>
  </si>
  <si>
    <r>
      <t xml:space="preserve">Transferencias, Asignaciones, Subsidios y Otras Ayudas, </t>
    </r>
    <r>
      <rPr>
        <b/>
        <u/>
        <sz val="10"/>
        <color theme="1"/>
        <rFont val="Arial Narrow"/>
        <family val="2"/>
      </rPr>
      <t>FEDERALES</t>
    </r>
  </si>
  <si>
    <r>
      <t xml:space="preserve">Transferencias, Asignaciones, Subsidios y Otras Ayudas, </t>
    </r>
    <r>
      <rPr>
        <b/>
        <u/>
        <sz val="10"/>
        <color theme="1"/>
        <rFont val="Arial Narrow"/>
        <family val="2"/>
      </rPr>
      <t>ESTATALES</t>
    </r>
  </si>
  <si>
    <t>Ingresos  derivados de Financiamiento</t>
  </si>
  <si>
    <t>Los Ingresos Excedentes  se presentan para efectos de cumplimiento de la Ley de Ingresos del Estado y Ley de Contabilidad Gubernamental.</t>
  </si>
  <si>
    <t>El importe reflejado siempre debe ser mayor a cero. Nunca en rojo.</t>
  </si>
  <si>
    <t>Estado Analítico de Ingresos Detallado – LDF</t>
  </si>
  <si>
    <t>Ingreso</t>
  </si>
  <si>
    <t>Diferencia (e)</t>
  </si>
  <si>
    <t>Estimado (d)</t>
  </si>
  <si>
    <t>Ampliaciones/ (Reducciones)</t>
  </si>
  <si>
    <t>Modificado</t>
  </si>
  <si>
    <t>Devengado</t>
  </si>
  <si>
    <t>Recaudado</t>
  </si>
  <si>
    <t>(c)</t>
  </si>
  <si>
    <t>Ingresos de Libre Disposición</t>
  </si>
  <si>
    <t>A. Impuestos</t>
  </si>
  <si>
    <t>B. Cuotas y Aportaciones de Seguridad Social</t>
  </si>
  <si>
    <t>C. Contribuciones de Mejoras</t>
  </si>
  <si>
    <t>D. Derechos</t>
  </si>
  <si>
    <t>E. Productos</t>
  </si>
  <si>
    <t>F. Aprovechamientos</t>
  </si>
  <si>
    <t>G. Ingresos por Ventas de Bienes y Servicios</t>
  </si>
  <si>
    <t>H. Participaciones</t>
  </si>
  <si>
    <t>(H=h1+h2+h3+h4+h5+h6+h7+h8+h9+h10+h11)</t>
  </si>
  <si>
    <t xml:space="preserve">h1) Fondo General de Participaciones </t>
  </si>
  <si>
    <t>h2) Fondo de Fomento Municipal</t>
  </si>
  <si>
    <t>h3) Fondo de Fiscalización y Recaudación</t>
  </si>
  <si>
    <t>h4) Fondo de Compensación</t>
  </si>
  <si>
    <t>h5) Fondo de Extracción de Hidrocarburos</t>
  </si>
  <si>
    <t>h6) Impuesto Especial Sobre Producción y Servicios</t>
  </si>
  <si>
    <t>h7) 0.136% de la Recaudación Federal Participable</t>
  </si>
  <si>
    <t>h8) 3.17% Sobre Extracción de Petróleo</t>
  </si>
  <si>
    <t>h9) Gasolinas y Diésel</t>
  </si>
  <si>
    <t>h10) Fondo del Impuesto Sobre la Renta</t>
  </si>
  <si>
    <t>h11) Fondo de Estabilización de los Ingresos de las Entidades Federativas</t>
  </si>
  <si>
    <t>I. Incentivos Derivados de la Colaboración Fiscal (I=i1+i2+i3+i4+i5)</t>
  </si>
  <si>
    <t>i1) Tenencia o Uso de Vehículos</t>
  </si>
  <si>
    <t>i2) Fondo de Compensación ISAN</t>
  </si>
  <si>
    <t>i3) Impuesto Sobre Automóviles Nuevos</t>
  </si>
  <si>
    <t>i4) Fondo de Compensación de Repecos-Intermedios</t>
  </si>
  <si>
    <t>i5) Otros Incentivos Económicos</t>
  </si>
  <si>
    <t>J. Transferencias</t>
  </si>
  <si>
    <t>K. Convenios</t>
  </si>
  <si>
    <t>k1) Otros Convenios y Subsidios</t>
  </si>
  <si>
    <t>L. Otros Ingresos de Libre Disposición (L=l1+l2)</t>
  </si>
  <si>
    <t xml:space="preserve">l1) Participaciones en Ingresos Locales </t>
  </si>
  <si>
    <t>l2) Otros Ingresos de Libre Disposición</t>
  </si>
  <si>
    <t xml:space="preserve">I. Total de Ingresos de Libre Disposición                                                 </t>
  </si>
  <si>
    <t>(I=A+B+C+D+E+F+G+H+I+J+K+L)</t>
  </si>
  <si>
    <t>Ingresos Excedentes de Ingresos de Libre Disposición</t>
  </si>
  <si>
    <t xml:space="preserve">Transferencias Federales Etiquetadas </t>
  </si>
  <si>
    <t>A. Aportaciones (A=a1+a2+a3+a4+a5+a6+a7+a8)</t>
  </si>
  <si>
    <t>a1) Fondo de Aportaciones para la Nómina Educativa y Gasto Operativo</t>
  </si>
  <si>
    <t>a2) Fondo de Aportaciones para los Servicios de Salud</t>
  </si>
  <si>
    <t>a3) Fondo de Aportaciones para la Infraestructura Social</t>
  </si>
  <si>
    <t>a4) Fondo de Aportaciones para el Fortalecimiento de los Municipios y de las Demarcaciones Territoriales del Distrito Federal</t>
  </si>
  <si>
    <t>a5) Fondo de Aportaciones Múltiples</t>
  </si>
  <si>
    <t>a6) Fondo de Aportaciones para la Educación Tecnológica y de Adultos</t>
  </si>
  <si>
    <t>a7) Fondo de Aportaciones para la Seguridad Pública de los Estados y del Distrito Federal</t>
  </si>
  <si>
    <t>a8) Fondo de Aportaciones para el Fortalecimiento de las Entidades Federativas</t>
  </si>
  <si>
    <t>B. Convenios (B=b1+b2+b3+b4)</t>
  </si>
  <si>
    <t>b1) Convenios de Protección Social en Salud</t>
  </si>
  <si>
    <t>b2) Convenios de Descentralización</t>
  </si>
  <si>
    <t>b3) Convenios de Reasignación</t>
  </si>
  <si>
    <t>b4) Otros Convenios y Subsidios</t>
  </si>
  <si>
    <t>C. Fondos Distintos de Aportaciones (C=c1+c2)</t>
  </si>
  <si>
    <t>c1) Fondo para Entidades Federativas y Municipios Productores de Hidrocarburos</t>
  </si>
  <si>
    <t>c2) Fondo Minero</t>
  </si>
  <si>
    <t>D. Transferencias, Subsidios y Subvenciones, y Pensiones y Jubilaciones</t>
  </si>
  <si>
    <t>E. Otras Transferencias Federales Etiquetadas</t>
  </si>
  <si>
    <t>II. Total de Transferencias Federales Etiquetadas (II = A + B + C + D + E)</t>
  </si>
  <si>
    <t>III. Ingresos Derivados de Financiamientos (III = A)</t>
  </si>
  <si>
    <t>A. Ingresos Derivados de Financiamientos</t>
  </si>
  <si>
    <t>IV. Total de Ingresos (IV = I + II + III)</t>
  </si>
  <si>
    <t>Datos Informativos</t>
  </si>
  <si>
    <t>1. Ingresos Derivados de Financiamientos con Fuente de Pago de Ingresos de Libre Disposición</t>
  </si>
  <si>
    <t>2. Ingresos Derivados de Financiamientos con Fuente de Pago de Transferencias Federales Etiquetadas</t>
  </si>
  <si>
    <t>3. Ingresos Derivados de Financiamientos (3 = 1 + 2)</t>
  </si>
  <si>
    <t>Conciliacion entre los Ingresos Presupuestarios y Contables</t>
  </si>
  <si>
    <t xml:space="preserve">                                                            (PESOS)</t>
  </si>
  <si>
    <t>1. Ingresos Presupuestarios</t>
  </si>
  <si>
    <t>(MAS)</t>
  </si>
  <si>
    <t>2. Ingresos contables no presupuestarios</t>
  </si>
  <si>
    <t>Incremento por variación de inventarios</t>
  </si>
  <si>
    <t>Disminución del exceso de estimaciones por pérdida o deterioro u obsolescencia</t>
  </si>
  <si>
    <t>Disminución del exceso de provisiones</t>
  </si>
  <si>
    <t>Otros Ingresos y beneficios varios</t>
  </si>
  <si>
    <t>Otros Ingresos contables no presupuestarios</t>
  </si>
  <si>
    <t>(MENOS)</t>
  </si>
  <si>
    <t>3. Ingresos presupuestarios no contables</t>
  </si>
  <si>
    <t>Productos de capital</t>
  </si>
  <si>
    <t>Aprovechamientos de capital</t>
  </si>
  <si>
    <t>Ingresos derivados de financiamientos</t>
  </si>
  <si>
    <t>Otros Ingresos presupuestarios no contables</t>
  </si>
  <si>
    <t>4. Ingresos Contables  (4=  1  +  2  -  3 )</t>
  </si>
  <si>
    <t>Estado Analítico del Ejercicio Presupuesto de Egresos</t>
  </si>
  <si>
    <t>Clasificación por Objeto del Gasto (Capítulo y Concepto)</t>
  </si>
  <si>
    <t xml:space="preserve">                                                                                                                                                     (PESOS)</t>
  </si>
  <si>
    <t>Ejercicio del Presupuesto por
Capítulo del Gasto</t>
  </si>
  <si>
    <t>Egresos Aprobado   Anual</t>
  </si>
  <si>
    <t>Egresos Modificado   Anual</t>
  </si>
  <si>
    <t>Egresos Devengado Acumulado</t>
  </si>
  <si>
    <t>Egresos Pagado     Acumulado</t>
  </si>
  <si>
    <t>Subejercicio</t>
  </si>
  <si>
    <t>(3=1+2)</t>
  </si>
  <si>
    <t>( 6 = 3 - 4 )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</si>
  <si>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</si>
  <si>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</si>
  <si>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</si>
  <si>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</si>
  <si>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</si>
  <si>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Previsiones</t>
  </si>
  <si>
    <t>Pago de Estímulos a Servidores Públicos</t>
  </si>
  <si>
    <t>Materiales de Administración, Emisión de Documentos y Artículos Oficiales</t>
  </si>
  <si>
    <t>Alimentos y Utensilios</t>
  </si>
  <si>
    <t>Materias Primas y Materiales de Producción y Comercialización</t>
  </si>
  <si>
    <t>Materiales y Artículos de Construcción y de Reparación</t>
  </si>
  <si>
    <t>Productos Químicos, Farmacéuticos y de Laboratorio</t>
  </si>
  <si>
    <t>Combustibles, Lubricantes y Aditivos</t>
  </si>
  <si>
    <t>Vestuario, Blancos, Prendas de Protección y Artículos Deportivos</t>
  </si>
  <si>
    <t>Materiales y Suministros Para Seguridad</t>
  </si>
  <si>
    <t>Herramientas, Refacciones y Accesorios Menores</t>
  </si>
  <si>
    <t>Servicios Básicos</t>
  </si>
  <si>
    <t>Servicios de Arrendamiento</t>
  </si>
  <si>
    <t>Servicios Profesionales, Científicos, Técnicos y Otros Servicios</t>
  </si>
  <si>
    <t>Servicios Financieros, Bancarios y Comerciales</t>
  </si>
  <si>
    <t>Servicios de Instalación, Reparación, Mantenimiento y Conservación</t>
  </si>
  <si>
    <t>Servicios de Comunicación Social y Publicidad.</t>
  </si>
  <si>
    <t>Servicios de Traslado y Viáticos</t>
  </si>
  <si>
    <t>Servicios Oficiales</t>
  </si>
  <si>
    <t>Otros Servicios Generales</t>
  </si>
  <si>
    <t>Transferencias a Fideicomisos, Mandatos y Otros Análogos</t>
  </si>
  <si>
    <t>Bienes Muebles, Inmuebles e Intangibles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</si>
  <si>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</si>
  <si>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</si>
  <si>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</si>
  <si>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</si>
  <si>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</si>
  <si>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</si>
  <si>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Activos Biológicos</t>
  </si>
  <si>
    <t>Bienes Inmuebles</t>
  </si>
  <si>
    <t>Obra Pública en Bienes de Dominio Público</t>
  </si>
  <si>
    <t>Obra Pública en Bienes Propios</t>
  </si>
  <si>
    <t>Proyectos Productivos y Acciones de Fomento</t>
  </si>
  <si>
    <t>Inversiones Financieras y Otras Provisiones</t>
  </si>
  <si>
    <t>Inversiones Para el Fomento de Actividades Productivas.</t>
  </si>
  <si>
    <t>Acciones y Participaciones de Capital</t>
  </si>
  <si>
    <t>Compra de Títulos y Valores</t>
  </si>
  <si>
    <t>Concesión de Préstamos</t>
  </si>
  <si>
    <t>Inversiones en Fideicomisos, Mandatos y Otros Análogos</t>
  </si>
  <si>
    <t>Otras Inversiones Financieras</t>
  </si>
  <si>
    <t>Provisiones para Contingencias y Otras Erogaciones Especiales</t>
  </si>
  <si>
    <t>Deuda Pública</t>
  </si>
  <si>
    <t>Amortización de la Deuda Pública</t>
  </si>
  <si>
    <t>Adeudos de Ejercicios Fiscales Anteriores (Adefas)</t>
  </si>
  <si>
    <t>Total del Gasto</t>
  </si>
  <si>
    <t>Estado Analítico del Ejercicio del Presupuesto de Egresos Detallado - LDF</t>
  </si>
  <si>
    <t xml:space="preserve">Clasificación por Objeto del Gasto (Capítulo y Concepto) </t>
  </si>
  <si>
    <t>Egresos</t>
  </si>
  <si>
    <t>Subejercicio (e)</t>
  </si>
  <si>
    <t>Aprobado (d)</t>
  </si>
  <si>
    <t xml:space="preserve">Ampliaciones/ (Reducciones) </t>
  </si>
  <si>
    <t xml:space="preserve">Modificado </t>
  </si>
  <si>
    <t xml:space="preserve">Pagado </t>
  </si>
  <si>
    <t>I. Gasto No Etiquetado (I=A+B+C+D+E+F+G+H+I)</t>
  </si>
  <si>
    <t>A. Servicios Personales (A=a1+a2+a3+a4+a5+a6+a7)</t>
  </si>
  <si>
    <t>a1) Remuneraciones al Personal de Carácter Permanente</t>
  </si>
  <si>
    <t>a2) Remuneraciones al Personal de Carácter Transitorio</t>
  </si>
  <si>
    <t>a3) Remuneraciones Adicionales y Especiales</t>
  </si>
  <si>
    <t>a4) Seguridad Social</t>
  </si>
  <si>
    <t>a5) Otras Prestaciones Sociales y Económicas</t>
  </si>
  <si>
    <t>a6) Previsiones</t>
  </si>
  <si>
    <t>a7) Pago de Estímulos a Servidores Públicos</t>
  </si>
  <si>
    <t>B. Materiales y Suministros (B=b1+b2+b3+b4+b5+b6+b7+b8+b9)</t>
  </si>
  <si>
    <t>b1) Materiales de Administración, Emisión de Documentos y Artículos Oficiales</t>
  </si>
  <si>
    <t>b2) Alimentos y Utensilios</t>
  </si>
  <si>
    <t>b3) Materias Primas y Materiales de Producción y Comercialización</t>
  </si>
  <si>
    <t>b4) Materiales y Artículos de Construcción y de Reparación</t>
  </si>
  <si>
    <t>b5) Productos Químicos, Farmacéuticos y de Laboratorio</t>
  </si>
  <si>
    <t>b6) Combustibles, Lubricantes y Aditivos</t>
  </si>
  <si>
    <t>b7) Vestuario, Blancos, Prendas de Protección y Artículos Deportivos</t>
  </si>
  <si>
    <t>b8) Materiales y Suministros Para Seguridad</t>
  </si>
  <si>
    <t>b9) Herramientas, Refacciones y Accesorios Menores</t>
  </si>
  <si>
    <t>C. Servicios Generales (C=c1+c2+c3+c4+c5+c6+c7+c8+c9)</t>
  </si>
  <si>
    <t>c1) Servicios Básicos</t>
  </si>
  <si>
    <t>c2) Servicios de Arrendamiento</t>
  </si>
  <si>
    <t>c3) Servicios Profesionales, Científicos, Técnicos y Otros Servicios</t>
  </si>
  <si>
    <t>c4) Servicios Financieros, Bancarios y Comerciales</t>
  </si>
  <si>
    <t>c5) Servicios de Instalación, Reparación, Mantenimiento y Conservación</t>
  </si>
  <si>
    <t>c6) Servicios de Comunicación Social y Publicidad</t>
  </si>
  <si>
    <t>c7) Servicios de Traslado y Viáticos</t>
  </si>
  <si>
    <t>c8) Servicios Oficiales</t>
  </si>
  <si>
    <t>c9) Otros Servicios Generales</t>
  </si>
  <si>
    <t>D. Transferencias, Asignaciones, Subsidios y Otras Ayudas (D=d1+d2+d3+d4+d5+d6+d7+d8+d9)</t>
  </si>
  <si>
    <t>d1) Transferencias Internas y Asignaciones al Sector Público</t>
  </si>
  <si>
    <t>d2) Transferencias al Resto del Sector Público</t>
  </si>
  <si>
    <t>d3) Subsidios y Subvenciones</t>
  </si>
  <si>
    <t>d4) Ayudas Sociales</t>
  </si>
  <si>
    <t>d5) Pensiones y Jubilaciones</t>
  </si>
  <si>
    <t>d6) Transferencias a Fideicomisos, Mandatos y Otros Análogos</t>
  </si>
  <si>
    <t>d7) Transferencias a la Seguridad Social</t>
  </si>
  <si>
    <t>d8) Donativos</t>
  </si>
  <si>
    <t>d9) Transferencias al Exterior</t>
  </si>
  <si>
    <t>E. Bienes Muebles, Inmuebles e Intangibles (E=e1+e2+e3+e4+e5+e6+e7+e8+e9)</t>
  </si>
  <si>
    <t>e1) Mobiliario y Equipo de Administración</t>
  </si>
  <si>
    <t>e2) Mobiliario y Equipo Educacional y Recreativo</t>
  </si>
  <si>
    <t>e3) Equipo e Instrumental Médico y de Laboratorio</t>
  </si>
  <si>
    <t>e4) Vehículos y Equipo de Transporte</t>
  </si>
  <si>
    <t>e5) Equipo de Defensa y Seguridad</t>
  </si>
  <si>
    <t>e6) Maquinaria, Otros Equipos y Herramientas</t>
  </si>
  <si>
    <t>e7) Activos Biológicos</t>
  </si>
  <si>
    <t>e8) Bienes Inmuebles</t>
  </si>
  <si>
    <t>e9) Activos Intangibles</t>
  </si>
  <si>
    <t>F. Inversión Pública (F=f1+f2+f3)</t>
  </si>
  <si>
    <t>f1) Obra Pública en Bienes de Dominio Público</t>
  </si>
  <si>
    <t>f2) Obra Pública en Bienes Propios</t>
  </si>
  <si>
    <t>f3) Proyectos Productivos y Acciones de Fomento</t>
  </si>
  <si>
    <t>G. Inversiones Financieras y Otras Provisiones (G=g1+g2+g3+g4+g5+g6+g7)</t>
  </si>
  <si>
    <t>g1) Inversiones Para el Fomento de Actividades Productivas</t>
  </si>
  <si>
    <t>g2) Acciones y Participaciones de Capital</t>
  </si>
  <si>
    <t>g3) Compra de Títulos y Valores</t>
  </si>
  <si>
    <t>g4) Concesión de Préstamos</t>
  </si>
  <si>
    <t>g5) Inversiones en Fideicomisos, Mandatos y Otros Análogos</t>
  </si>
  <si>
    <t>Fideicomiso de Desastres Naturales (Informativo)</t>
  </si>
  <si>
    <t>g6) Otras Inversiones Financieras</t>
  </si>
  <si>
    <t>g7) Provisiones para Contingencias y Otras Erogaciones Especiales</t>
  </si>
  <si>
    <t>H. Participaciones y Aportaciones (H=h1+h2+h3)</t>
  </si>
  <si>
    <t>h1) Participaciones</t>
  </si>
  <si>
    <t>h2) Aportaciones</t>
  </si>
  <si>
    <t>h3) Convenios</t>
  </si>
  <si>
    <t>I. Deuda Pública (I=i1+i2+i3+i4+i5+i6+i7)</t>
  </si>
  <si>
    <t>i1) Amortización de la Deuda Pública</t>
  </si>
  <si>
    <t>i2) Intereses de la Deuda Pública</t>
  </si>
  <si>
    <t>i3) Comisiones de la Deuda Pública</t>
  </si>
  <si>
    <t>i4) Gastos de la Deuda Pública</t>
  </si>
  <si>
    <t>i5) Costo por Coberturas</t>
  </si>
  <si>
    <t>i6) Apoyos Financieros</t>
  </si>
  <si>
    <t>i7) Adeudos de Ejercicios Fiscales Anteriores (ADEFAS)</t>
  </si>
  <si>
    <t>II. Gasto Etiquetado (II=A+B+C+D+E+F+G+H+I)</t>
  </si>
  <si>
    <t>III. Total de Egresos (III = I + II)</t>
  </si>
  <si>
    <t>Clasificación Económica (por Tipo de Gasto)</t>
  </si>
  <si>
    <t xml:space="preserve">                                                                                                                                (PESOS)</t>
  </si>
  <si>
    <t>Gasto Corriente</t>
  </si>
  <si>
    <t>Gasto de Capital</t>
  </si>
  <si>
    <t>Amortización del la Deuda y Disminución de Pasivos</t>
  </si>
  <si>
    <t>A continuación se conceptualizan las siguientes categorías:</t>
  </si>
  <si>
    <t>1. Gasto Corriente</t>
  </si>
  <si>
    <t>Son los gastos de consumo y/o de operación, el arrendamiento de la propiedad y las transferencias otorgadas a los otros componentes institucionales del sistema económico para financiar gastos de esas características.</t>
  </si>
  <si>
    <t>2. Gasto de Capital</t>
  </si>
  <si>
    <t>Son los gastos destinados a la inversión de capital y las transferencias a los otros componentes institucionales del sistema económico que se efectúan para financiar gastos de éstos con tal propósito.</t>
  </si>
  <si>
    <t>3. Amortización de la deuda y disminución de pasivos</t>
  </si>
  <si>
    <t>Comprende la amortización de la deuda adquirida y disminución de pasivos con el sector privado, público y externo.</t>
  </si>
  <si>
    <t>4. Pensiones y Jubilaciones</t>
  </si>
  <si>
    <t>Son los gastos destinados para el pago a pensionistas y jubilados o a sus familiares, que cubren los gobiernos Federal, Estatal y Municipal, o bien el Instituto de Seguridad Social correspondiente.</t>
  </si>
  <si>
    <t>Punto Adicionado DOF 30-09-2015</t>
  </si>
  <si>
    <t xml:space="preserve">5. Participaciones </t>
  </si>
  <si>
    <t>Son los gastos destinados a cubrir las participaciones para las entidades federativas y/o los municipios.</t>
  </si>
  <si>
    <t>Clasificación Administrativa (Por Unidad Administrativa)</t>
  </si>
  <si>
    <t xml:space="preserve">                                                                                                                                                         (PESOS)</t>
  </si>
  <si>
    <t>Clasificación Administrativa</t>
  </si>
  <si>
    <t>Pagado</t>
  </si>
  <si>
    <t>I. Gasto No Etiquetado</t>
  </si>
  <si>
    <t>(I=A+B+C+D+E+F+G+H)</t>
  </si>
  <si>
    <t>II. Gasto Etiquetado</t>
  </si>
  <si>
    <t>(II=A+B+C+D+E+F+G+H)</t>
  </si>
  <si>
    <t>Clasificación Administrativa (Por Poderes)</t>
  </si>
  <si>
    <t xml:space="preserve">                                                                                                                                     (PESOS)</t>
  </si>
  <si>
    <t>Poder Ejecutivo</t>
  </si>
  <si>
    <t>Poder Legislativo</t>
  </si>
  <si>
    <t>Poder Judicial</t>
  </si>
  <si>
    <t>Órganos Autónomos</t>
  </si>
  <si>
    <t>Clasificación Administrativa (Por Tipo de Organismos o Entidad Paraestatal)</t>
  </si>
  <si>
    <t xml:space="preserve">                                                                                                                                      (PESOS)</t>
  </si>
  <si>
    <t>Entidades Paraestatales y Fideicomisos No Empresariales y No Financieros</t>
  </si>
  <si>
    <t>Instituciones Públicas de la Seguridad Social</t>
  </si>
  <si>
    <t>Entidades Paraestatales Empresariales No Financieras con Participación Estatal Mayoritaria</t>
  </si>
  <si>
    <t>Fideicomisos Empresariales No Financieros con Participación Estatal Mayoritaria</t>
  </si>
  <si>
    <t>Entidades Paraestatales Empresariales Financieras Monetarias con Participación Estatal Mayoritaria</t>
  </si>
  <si>
    <t>Entidades Paraestatales Empresariales Financieras No Monetarias con Participación Estatal Mayoritaria</t>
  </si>
  <si>
    <t>Fideicomisos Financieros Públicos con Participación Estatal Mayoritaria</t>
  </si>
  <si>
    <t>Clasificación Funcional (Finalidad y Función)</t>
  </si>
  <si>
    <t>Gobierno</t>
  </si>
  <si>
    <t>Legislación</t>
  </si>
  <si>
    <t>Justicia</t>
  </si>
  <si>
    <t>Coordinación de la Politica de Gobierno</t>
  </si>
  <si>
    <t>Relaciones Exteriores</t>
  </si>
  <si>
    <t>Asuntos Financieros y Hacendarios</t>
  </si>
  <si>
    <t>Seguridad Nacional</t>
  </si>
  <si>
    <t>Asuntos de Orden Público y Seguridad Interior</t>
  </si>
  <si>
    <t>Desarrollo Social</t>
  </si>
  <si>
    <t>Protección Ambiental</t>
  </si>
  <si>
    <t>Viviendas y Servicios a la Comunidad</t>
  </si>
  <si>
    <t>Salud</t>
  </si>
  <si>
    <t>Recreación, Cultura y Otras Manifestaciones Sociales</t>
  </si>
  <si>
    <t>Educación</t>
  </si>
  <si>
    <t>Protección Social</t>
  </si>
  <si>
    <t>Otros Asuntos Sociales</t>
  </si>
  <si>
    <t>Desarrollo Económico</t>
  </si>
  <si>
    <t>Asuntos Económicos, Comerciales y Laborales en General</t>
  </si>
  <si>
    <t>Agropecuaria, Silvicultura, Pesca y Caza</t>
  </si>
  <si>
    <t>Combustibles y Energía</t>
  </si>
  <si>
    <t>Minería, Manufacturas y Construcción</t>
  </si>
  <si>
    <t>Transporte</t>
  </si>
  <si>
    <t>Comunicaciones</t>
  </si>
  <si>
    <t>Turismo</t>
  </si>
  <si>
    <t>Ciencia, Tencología e Innovación</t>
  </si>
  <si>
    <t>Otras Industrias y Otros Asuntos Económicos</t>
  </si>
  <si>
    <t>Otras No Clasificadas en funciones anteriores</t>
  </si>
  <si>
    <t>Transacdciones de la Deuda Pública / Costo financiero de la Deuda</t>
  </si>
  <si>
    <t>Transferencias, Participaciones y Aportaciones entre Diferentes Niveles y Órdenes de gobierno</t>
  </si>
  <si>
    <t>Saneamiento del Sistema Financiero</t>
  </si>
  <si>
    <t>Adeudos de ejercicios Fiscales Anteriores</t>
  </si>
  <si>
    <t>I. Gasto No Etiquetado (I=A+B+C+D)</t>
  </si>
  <si>
    <t>A. Gobierno (A=a1+a2+a3+a4+a5+a6+a7+a8)</t>
  </si>
  <si>
    <t>a1) Legislación</t>
  </si>
  <si>
    <t>a2) Justicia</t>
  </si>
  <si>
    <t>a3) Coordinación de la Política de Gobierno</t>
  </si>
  <si>
    <t>a4) Relaciones Exteriores</t>
  </si>
  <si>
    <t>a5) Asuntos Financieros y Hacendarios</t>
  </si>
  <si>
    <t>a6) Seguridad Nacional</t>
  </si>
  <si>
    <t>a7) Asuntos de Orden Público y de Seguridad Interior</t>
  </si>
  <si>
    <t>a8) Otros Servicios Generales</t>
  </si>
  <si>
    <t>B. Desarrollo Social (B=b1+b2+b3+b4+b5+b6+b7)</t>
  </si>
  <si>
    <t>b1) Protección Ambiental</t>
  </si>
  <si>
    <t>b2) Vivienda y Servicios a la Comunidad</t>
  </si>
  <si>
    <t>b3) Salud</t>
  </si>
  <si>
    <t>b4) Recreación, Cultura y Otras Manifestaciones Sociales</t>
  </si>
  <si>
    <t>b5) Educación</t>
  </si>
  <si>
    <t>b6) Protección Social</t>
  </si>
  <si>
    <t>b7) Otros Asuntos Sociales</t>
  </si>
  <si>
    <t>C. Desarrollo Económico (C=c1+c2+c3+c4+c5+c6+c7+c8+c9)</t>
  </si>
  <si>
    <t>c1) Asuntos Económicos, Comerciales y Laborales en General</t>
  </si>
  <si>
    <t>c2) Agropecuaria, Silvicultura, Pesca y Caza</t>
  </si>
  <si>
    <t>c3) Combustibles y Energía</t>
  </si>
  <si>
    <t>c4) Minería, Manufacturas y Construcción</t>
  </si>
  <si>
    <t>c5) Transporte</t>
  </si>
  <si>
    <t>c6) Comunicaciones</t>
  </si>
  <si>
    <t>c7) Turismo</t>
  </si>
  <si>
    <t>c8) Ciencia, Tecnología e Innovación</t>
  </si>
  <si>
    <t>c9) Otras Industrias y Otros Asuntos Económicos</t>
  </si>
  <si>
    <t>D. Otras No Clasificadas en Funciones Anteriores (D=d1+d2+d3+d4)</t>
  </si>
  <si>
    <t>d1) Transacciones de la Deuda Publica / Costo Financiero de la Deuda</t>
  </si>
  <si>
    <t>d2) Transferencias, Participaciones y Aportaciones Entre Diferentes Niveles y Ordenes de Gobierno</t>
  </si>
  <si>
    <t>d3) Saneamiento del Sistema Financiero</t>
  </si>
  <si>
    <t>d4) Adeudos de Ejercicios Fiscales Anteriores</t>
  </si>
  <si>
    <t>II. Gasto Etiquetado (II=A+B+C+D)</t>
  </si>
  <si>
    <t>Por Partida del Gasto</t>
  </si>
  <si>
    <t>Ejercicio del Presupuesto por
Partida  /  Descripción</t>
  </si>
  <si>
    <t>% Avance Anual</t>
  </si>
  <si>
    <t>(7= 4/3)</t>
  </si>
  <si>
    <t>Servicios personales</t>
  </si>
  <si>
    <t>Remuneraciones al personal de carácter permanente</t>
  </si>
  <si>
    <t>Sueldos</t>
  </si>
  <si>
    <t>Riesgo laboral</t>
  </si>
  <si>
    <t>Ayuda para habitación</t>
  </si>
  <si>
    <t>Prima por riesgo laboral</t>
  </si>
  <si>
    <t>Ayuda para energía eláctrica</t>
  </si>
  <si>
    <t>Honorarios asimilables a salarios</t>
  </si>
  <si>
    <t xml:space="preserve">Honorarios   </t>
  </si>
  <si>
    <t>Sueldos base al personal eventual</t>
  </si>
  <si>
    <t>Remuneraciones adicionales y especiales</t>
  </si>
  <si>
    <t>Primas y acreditaciones por años de servicio efectivos prestados al personal</t>
  </si>
  <si>
    <t>Prima vacacional</t>
  </si>
  <si>
    <t>Gratificación por fin de año</t>
  </si>
  <si>
    <t>Compensación por ajuste de calendario</t>
  </si>
  <si>
    <t>Estímulos al personal de confianza</t>
  </si>
  <si>
    <t>Estado Analítico del Ejercicio de Presupuesto de Egresos- Detallado – LDF</t>
  </si>
  <si>
    <t>(Clasificación de Servicios Personales por Categoría)</t>
  </si>
  <si>
    <t xml:space="preserve">Devengado </t>
  </si>
  <si>
    <t>I. Gasto No Etiquetado (I=A+B+C+D+E+F)</t>
  </si>
  <si>
    <t>A. Personal Administrativo y de Servicio Público</t>
  </si>
  <si>
    <t>B. Magisterio</t>
  </si>
  <si>
    <t>C. Servicios de Salud (C=c1+c2)</t>
  </si>
  <si>
    <t>c1) Personal Administrativo</t>
  </si>
  <si>
    <t>c2) Personal Médico, Paramédico y afín</t>
  </si>
  <si>
    <t>D. Seguridad Pública</t>
  </si>
  <si>
    <t>E. Gastos asociados a la implementación de nuevas leyes federales o reformas a las mismas (E = e1 + e2)</t>
  </si>
  <si>
    <t>e1) Nombre del Programa o Ley 1</t>
  </si>
  <si>
    <t>e2) Nombre del Programa o Ley 2</t>
  </si>
  <si>
    <t>F. Sentencias laborales definitivas</t>
  </si>
  <si>
    <t>II. Gasto Etiquetado (II=A+B+C+D+E+F)</t>
  </si>
  <si>
    <t>III. Total del Gasto en Servicios Personales (III = I + II)</t>
  </si>
  <si>
    <t>1. Total de Egresos Presupuestarios</t>
  </si>
  <si>
    <t xml:space="preserve">2. Egresos Presupuestarios no contables 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</si>
  <si>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</si>
  <si>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</si>
  <si>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</si>
  <si>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</si>
  <si>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</si>
  <si>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</si>
  <si>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Arctivos biológicos</t>
  </si>
  <si>
    <t>Bienes inmuebles</t>
  </si>
  <si>
    <t>Activos intangibles</t>
  </si>
  <si>
    <t>Obra pública en bienes propios</t>
  </si>
  <si>
    <t>Acciones y participaciones de capital</t>
  </si>
  <si>
    <t>Compra de títulos y valores</t>
  </si>
  <si>
    <t>Inversiones en fideicomisos, mandatos y otros análogos</t>
  </si>
  <si>
    <t>Provisiones para contingencias y otras erogaciones especiales</t>
  </si>
  <si>
    <t>Armonización de la deuda pública</t>
  </si>
  <si>
    <t>Adeudos de ejercicios fiscales anteriores (ADEFAS)</t>
  </si>
  <si>
    <t>Otros Egresos Presupuestales No Contables</t>
  </si>
  <si>
    <t>3. Gastos contables no presupuestarios</t>
  </si>
  <si>
    <t>Estimaciones, depreciaciones, deterioros, obsolescencia y amortizaciones</t>
  </si>
  <si>
    <t>Disminución de inventarios</t>
  </si>
  <si>
    <t>Aumento por insuficiencia de estimaciones por pérdida o deterioro u obsolescencia</t>
  </si>
  <si>
    <t>Aumento por insuficiencia de provisiones</t>
  </si>
  <si>
    <t>Otros gastos</t>
  </si>
  <si>
    <t>Otros Gastos Contables No Presupuestales</t>
  </si>
  <si>
    <t>4. Total de Gasto Contable  (4=  1  -  2  +  3 )</t>
  </si>
  <si>
    <t xml:space="preserve">                                                  (pesos)</t>
  </si>
  <si>
    <t>Identificacion del crédito o Instrumento</t>
  </si>
  <si>
    <t>Contratacion / Colocación</t>
  </si>
  <si>
    <t>Amortización</t>
  </si>
  <si>
    <t>A</t>
  </si>
  <si>
    <t>B</t>
  </si>
  <si>
    <t>C=A-B</t>
  </si>
  <si>
    <t>Créditos Bancarios</t>
  </si>
  <si>
    <t>Total Créditos Bancarios</t>
  </si>
  <si>
    <t>Otros Instrumentos de Deuda</t>
  </si>
  <si>
    <t>Total Otros Instrumentos de Deuda</t>
  </si>
  <si>
    <t>TOTAL</t>
  </si>
  <si>
    <t>Intereses de la Deuda</t>
  </si>
  <si>
    <t xml:space="preserve">                                                                                          (pesos)</t>
  </si>
  <si>
    <t>Total de Interéses Créditos Bancarios</t>
  </si>
  <si>
    <t>Total Intereses Otros Instrumentos de Deuda</t>
  </si>
  <si>
    <t>Gasto Por Categoría Programática</t>
  </si>
  <si>
    <t xml:space="preserve">                 (PESOS)</t>
  </si>
  <si>
    <t>Egresos Devengado     Anual</t>
  </si>
  <si>
    <t>Egresos Pagado     Anual</t>
  </si>
  <si>
    <t>Programas</t>
  </si>
  <si>
    <t xml:space="preserve">   Subsidios:</t>
  </si>
  <si>
    <t>Sector Social y Privado o Estados y Municipios</t>
  </si>
  <si>
    <t>Sujetos a Reglas de Operación</t>
  </si>
  <si>
    <t>Otros Subsidios</t>
  </si>
  <si>
    <t xml:space="preserve">   Desempeño de las Funciones:</t>
  </si>
  <si>
    <t>Prestación de Servicios Públicos</t>
  </si>
  <si>
    <t>Provisión de Bienes Públics</t>
  </si>
  <si>
    <t>Planeación, Seguimiento y Evaluación de Políticas Públicas</t>
  </si>
  <si>
    <t>Promoción y Fomento</t>
  </si>
  <si>
    <t>Regulación y Supervisión</t>
  </si>
  <si>
    <t>Funciones de las Fuerzas Armadas (Unicamente el Gobierno Federal)</t>
  </si>
  <si>
    <t>Específicos</t>
  </si>
  <si>
    <t>Proyectos de Inversión</t>
  </si>
  <si>
    <t xml:space="preserve">   Administrativos y de Apoyos</t>
  </si>
  <si>
    <t>Apoyo al Proceso Presupuestario y para Mejorar la Eficiencia Institucional</t>
  </si>
  <si>
    <t>Apoyo a la Función Pública y al Mejoramiento de la Gestión</t>
  </si>
  <si>
    <t>Operaciones Ajenas</t>
  </si>
  <si>
    <t xml:space="preserve">   Compromisos</t>
  </si>
  <si>
    <t>Obligaciones de Cumplimiento de Resolición Jurisdiccional</t>
  </si>
  <si>
    <t>Desastres Naturales</t>
  </si>
  <si>
    <t xml:space="preserve">   Obligaciones</t>
  </si>
  <si>
    <t>Aportaciones a la Seguridad Social</t>
  </si>
  <si>
    <t>Aportaciones a Fondos de Estabilización</t>
  </si>
  <si>
    <t>Aportaciones a Fondos de Inversión y Reestructura de Pensiones</t>
  </si>
  <si>
    <t xml:space="preserve">   Programas de gasto Federalizado ( Gobierno Federal)</t>
  </si>
  <si>
    <t>Gasto Federalizado</t>
  </si>
  <si>
    <t xml:space="preserve">   Participaciones a Entidades Federativas y Municipios</t>
  </si>
  <si>
    <t xml:space="preserve">   Costo Financiero, Deuda o Apoyo a Deudores y Ahorradores de la Banca</t>
  </si>
  <si>
    <t xml:space="preserve">   Adeudos de Ejercicios Fiscales Anteriores</t>
  </si>
  <si>
    <t xml:space="preserve"> Sistema Estatal de Evaluación</t>
  </si>
  <si>
    <t>Gastos por proyectos de Inversión</t>
  </si>
  <si>
    <t xml:space="preserve">                 (pesos)</t>
  </si>
  <si>
    <t>GASTO DE INVERSION EJERCIDO:</t>
  </si>
  <si>
    <t xml:space="preserve">NOMBRE DEL PROYECTO </t>
  </si>
  <si>
    <t xml:space="preserve">MONTO EROGADO </t>
  </si>
  <si>
    <r>
      <t>ORIGEN DEL RECURSO</t>
    </r>
    <r>
      <rPr>
        <b/>
        <sz val="14"/>
        <rFont val="Arial Narrow"/>
        <family val="2"/>
      </rPr>
      <t>*</t>
    </r>
  </si>
  <si>
    <t>*</t>
  </si>
  <si>
    <t>Se deberán informar con todas las fuentes del recurso.</t>
  </si>
  <si>
    <t>Ya sean obras con Recurso Federal, Recurso Estatal e Ingresos Propios del ente Público.</t>
  </si>
  <si>
    <t>Indicadores de Postura Fiscal</t>
  </si>
  <si>
    <t xml:space="preserve">                                                       (pesos)</t>
  </si>
  <si>
    <t>Estimado Original Anual</t>
  </si>
  <si>
    <t>Pagado 3</t>
  </si>
  <si>
    <t>I. Ingresos Presupuestarios (I= 1 + 2 )</t>
  </si>
  <si>
    <t>1. Ingresos Gobierno del Estado 1</t>
  </si>
  <si>
    <t>2. Ingresos Sector Paraestatal  1</t>
  </si>
  <si>
    <t>II. Egresos Presupuestarios ( II= 3+4 )</t>
  </si>
  <si>
    <t>3. Egresos del Gobierno de la Entidad Federativa 2</t>
  </si>
  <si>
    <t>4. Egresos  del Sector Paraestatal  2</t>
  </si>
  <si>
    <t>III. Balance Presupuestario (Superávit o Déficit)  (III= I-II)</t>
  </si>
  <si>
    <t>III. Balance Presupuestario (Superávit o Déficit)</t>
  </si>
  <si>
    <t>IV. Interéses, Comisiones y Gastos de la Deuda</t>
  </si>
  <si>
    <t>V. Balance Primario (superávit o Déficit)   (V= III-IV)</t>
  </si>
  <si>
    <t>A. Financiamiento</t>
  </si>
  <si>
    <t>B. Amortización de la Deuda</t>
  </si>
  <si>
    <t>C. Endeudamiento o Desendeudamiento   (C=A-B)</t>
  </si>
  <si>
    <t>2 Los egresos que se presentan son los egresos presupuestarios totales sin incluir los egresos por amortización. Los egresos del Gobierno de la Entidad Federativa corresponden a los del Poder Ejecutivo, Legislativo, Judicial y Órganos Autónomos 3 Para Ingresos se reportan los ingresos recaudados; para egresos se reportan los egresos pagados</t>
  </si>
  <si>
    <t>3 Para Ingresos se reportan los ingresos recaudados; para egresos se reportan los egresos pagados.</t>
  </si>
  <si>
    <t>Balance Presupuestario - LDF</t>
  </si>
  <si>
    <t>Estimado/</t>
  </si>
  <si>
    <t>Recaudado/</t>
  </si>
  <si>
    <t>A. Ingresos Totales (A = A1+A2+A3)</t>
  </si>
  <si>
    <t>A1. Ingresos de Libre Disposición</t>
  </si>
  <si>
    <t>A2. Transferencias Federales Etiquetadas</t>
  </si>
  <si>
    <t>A3. Financiamiento Neto</t>
  </si>
  <si>
    <r>
      <t>B. Egresos Presupuestarios</t>
    </r>
    <r>
      <rPr>
        <b/>
        <vertAlign val="superscript"/>
        <sz val="7.5"/>
        <color theme="1"/>
        <rFont val="Arial Narrow"/>
        <family val="2"/>
      </rPr>
      <t>1</t>
    </r>
    <r>
      <rPr>
        <b/>
        <sz val="7.5"/>
        <color theme="1"/>
        <rFont val="Arial Narrow"/>
        <family val="2"/>
      </rPr>
      <t xml:space="preserve"> (B = B1+B2)</t>
    </r>
  </si>
  <si>
    <t>B1. Gasto No Etiquetado (sin incluir Amortización de la Deuda Pública)</t>
  </si>
  <si>
    <t xml:space="preserve">B2. Gasto Etiquetado (sin incluir Amortización de la Deuda Pública) </t>
  </si>
  <si>
    <t>C. Remanentes del Ejercicio Anterior ( C = C1 + C2 )</t>
  </si>
  <si>
    <t>C1. Remanentes de Ingresos de Libre Disposición aplicados en el periodo</t>
  </si>
  <si>
    <t>C2. Remanentes de Transferencias Federales Etiquetadas aplicados en el periodo</t>
  </si>
  <si>
    <t>I. Balance Presupuestario (I = A – B + C)</t>
  </si>
  <si>
    <t>II. Balance Presupuestario sin Financiamiento Neto (II = I - A3)</t>
  </si>
  <si>
    <t>III. Balance Presupuestario sin Financiamiento Neto y sin Remanentes del Ejercicio Anterior (III= II - C)</t>
  </si>
  <si>
    <t>Aprobado</t>
  </si>
  <si>
    <t>E. Intereses, Comisiones y Gastos de la Deuda (E = E1+E2)</t>
  </si>
  <si>
    <t>E1. Intereses, Comisiones y Gastos de la Deuda con Gasto No Etiquetado</t>
  </si>
  <si>
    <t>E2. Intereses, Comisiones y Gastos de la Deuda con Gasto Etiquetado</t>
  </si>
  <si>
    <t>IV. Balance Primario (IV = III + E)</t>
  </si>
  <si>
    <t>Estimado/ Aprobado</t>
  </si>
  <si>
    <t>F. Financiamiento (F = F1 + F2)</t>
  </si>
  <si>
    <t>F1. Financiamiento con Fuente de Pago de Ingresos de Libre Disposición</t>
  </si>
  <si>
    <t>F2. Financiamiento con Fuente de Pago de Transferencias Federales Etiquetadas</t>
  </si>
  <si>
    <t>G. Amortización de la Deuda (G = G1 + G2)</t>
  </si>
  <si>
    <t>G1. Amortización de la Deuda Pública con Gasto No Etiquetado</t>
  </si>
  <si>
    <t>G2. Amortización de la Deuda Pública con Gasto Etiquetado</t>
  </si>
  <si>
    <t>A3. Financiamiento Neto (A3 = F – G )</t>
  </si>
  <si>
    <t xml:space="preserve">A1. Ingresos de Libre Disposición </t>
  </si>
  <si>
    <t>A3.1 Financiamiento Neto con Fuente de Pago de Ingresos de Libre Disposición (A3.1 = F1 – G1)</t>
  </si>
  <si>
    <t>V. Balance Presupuestario de Recursos Disponibles (V = A1 + A3.1 – B 1 + C1)</t>
  </si>
  <si>
    <t>VI. Balance Presupuestario de Recursos Disponibles sin Financiamiento Neto (VI = V – A3.1)</t>
  </si>
  <si>
    <t>A3.2 Financiamiento Neto con Fuente de Pago de Transferencias Federales Etiquetadas (A3.2 = F2 – G2)</t>
  </si>
  <si>
    <t>B2. Gasto Etiquetado (sin incluir Amortización de la Deuda Pública)</t>
  </si>
  <si>
    <t>VII. Balance Presupuestario de Recursos Etiquetados (VII = A2 + A3.2 – B2 + C2)</t>
  </si>
  <si>
    <t>VIII. Balance Presupuestario de Recursos Etiquetados sin Financiamiento Neto (VIII = VII – A3.2)</t>
  </si>
  <si>
    <t xml:space="preserve">                                        (pesos)</t>
  </si>
  <si>
    <t>Fondo, Programa o Convenio</t>
  </si>
  <si>
    <t>Datos de la Cuenta Bancaria</t>
  </si>
  <si>
    <t>Institución Bancaria</t>
  </si>
  <si>
    <t>Número de Cuenta</t>
  </si>
  <si>
    <t>NOTA: La información de este formato es ACUMULADA</t>
  </si>
  <si>
    <t>Relación de Bienes Muebles e Inmuebles que Componen su Patrimonio</t>
  </si>
  <si>
    <t>Código</t>
  </si>
  <si>
    <t>Descripción del Bien</t>
  </si>
  <si>
    <t>Valor en Libros</t>
  </si>
  <si>
    <t>BIENES MUEBLES</t>
  </si>
  <si>
    <t>BIENES INMUEBLES</t>
  </si>
  <si>
    <t>TERRENOS</t>
  </si>
  <si>
    <t>EDIFICIOS</t>
  </si>
  <si>
    <t>Y DEMAS INMUEBLES</t>
  </si>
  <si>
    <t>NOTA: la información de este formato es ACUMULADA.</t>
  </si>
  <si>
    <t xml:space="preserve">                              Sistema Estatal de Evaluación</t>
  </si>
  <si>
    <t xml:space="preserve">                Relación de esquemas bursátiles y de coberturas financieras</t>
  </si>
  <si>
    <t xml:space="preserve">          (pesos)</t>
  </si>
  <si>
    <t>Identificacion del  Instrumento</t>
  </si>
  <si>
    <t>Colocación</t>
  </si>
  <si>
    <t>Interés Ganados</t>
  </si>
  <si>
    <t>Valor Actual</t>
  </si>
  <si>
    <t>C=A+B</t>
  </si>
  <si>
    <t xml:space="preserve">Total </t>
  </si>
  <si>
    <t>Otros Instrumentos de Bursatilización</t>
  </si>
  <si>
    <t xml:space="preserve">Total Otros Instrumentos </t>
  </si>
  <si>
    <t>NOTA: se deberán incluir METALES PRECIOSOS en su caso.</t>
  </si>
  <si>
    <t>Matriz de Indicadores de Resultados</t>
  </si>
  <si>
    <t>I.- Información contable</t>
  </si>
  <si>
    <t>ETCA-I-01</t>
  </si>
  <si>
    <t>ETCA-I-02</t>
  </si>
  <si>
    <t>Estado de Situación Financiera-Detallado-LDF</t>
  </si>
  <si>
    <t>ETCA-I-03</t>
  </si>
  <si>
    <t>ETCA-I-04</t>
  </si>
  <si>
    <t>ETCA-I-05</t>
  </si>
  <si>
    <t>ETCA-I-06</t>
  </si>
  <si>
    <t>ETCA-I-07</t>
  </si>
  <si>
    <t>ETCA-I-08</t>
  </si>
  <si>
    <t>ETCA-I-09</t>
  </si>
  <si>
    <t>ETCA-I-10</t>
  </si>
  <si>
    <t>Informe Analítico de Obligaciones Diferentes de Financiamiento-LDF</t>
  </si>
  <si>
    <t>ETCA-I-11</t>
  </si>
  <si>
    <t>ETCA-I-12</t>
  </si>
  <si>
    <t>ETCA-II-01</t>
  </si>
  <si>
    <t>ETCA-II-02</t>
  </si>
  <si>
    <t xml:space="preserve">Estado Analítico de Ingresos Detallado-LDF                                 </t>
  </si>
  <si>
    <t>ETCA-II-03</t>
  </si>
  <si>
    <t xml:space="preserve">Conciliación entre los Ingresos Presupuestarios y Contables      </t>
  </si>
  <si>
    <t>ETCA-II-04</t>
  </si>
  <si>
    <t>ETCA-II-05</t>
  </si>
  <si>
    <t>Estado Analítico del Ejercicio Presupuesto de Egresos Detallado-LDF</t>
  </si>
  <si>
    <t>Clasificación Por Objeto del Gasto</t>
  </si>
  <si>
    <t>ETCA-II-06</t>
  </si>
  <si>
    <t>Clasificación Económica (Por Tipo de Gasto)</t>
  </si>
  <si>
    <t>ETCA-II-07</t>
  </si>
  <si>
    <t>Por Unidad Administrativa</t>
  </si>
  <si>
    <t>ETCA-II-08</t>
  </si>
  <si>
    <t>ETCA-II-09</t>
  </si>
  <si>
    <t>Clasificación Administrativa, Por Poderes</t>
  </si>
  <si>
    <t>ETCA-II-10</t>
  </si>
  <si>
    <t>Clasificación Administrativa, Por tipo de Organismo o Entidad Paraestatal</t>
  </si>
  <si>
    <t>ETCA-II-11</t>
  </si>
  <si>
    <t>ETCA-II-12</t>
  </si>
  <si>
    <t>Estado Analítico del Ejercicio Presupuesto de Egresos -Detallado-LDF</t>
  </si>
  <si>
    <t>ETCA-II-13</t>
  </si>
  <si>
    <t>ETCA-II-14</t>
  </si>
  <si>
    <t xml:space="preserve">Estado Analítico del Ejercicio Presupuesto de Egresos - Detallado-LDF  </t>
  </si>
  <si>
    <t>ETCA-II-15</t>
  </si>
  <si>
    <t>Conciliación entre los Egresos Presupuestarios y los Gastos Contables</t>
  </si>
  <si>
    <t>ETCA-II-16</t>
  </si>
  <si>
    <t>ETCA-II-17</t>
  </si>
  <si>
    <t xml:space="preserve">Intereses de la Deuda                                                        </t>
  </si>
  <si>
    <t>ETCA-III-01</t>
  </si>
  <si>
    <t>ETCA-III-02</t>
  </si>
  <si>
    <t>Gasto por Programa Presupuestario</t>
  </si>
  <si>
    <t>ETCA-III-03</t>
  </si>
  <si>
    <t>ETCA-III-04</t>
  </si>
  <si>
    <t xml:space="preserve">Informe de Avance Programático </t>
  </si>
  <si>
    <t>ETCA-III-05</t>
  </si>
  <si>
    <t xml:space="preserve">IV.- Información Complementaria-Anexos. </t>
  </si>
  <si>
    <t>ETCA-IV-01</t>
  </si>
  <si>
    <t>ETCA-IV-02</t>
  </si>
  <si>
    <t>ETCA-IV-03</t>
  </si>
  <si>
    <t>ETCA-IV-04</t>
  </si>
  <si>
    <t>ETCA-IV-05</t>
  </si>
  <si>
    <t>Listado de Formatos ETCA "Evaluación Trimestral Contabilidad Armonizada"</t>
  </si>
  <si>
    <t>Cambios en la Hacienda Pública / Patrimonio Neto del Ejercicio 2017</t>
  </si>
  <si>
    <t>Hacienda Pública / Patrimonio Neto Final del Ejercicio 2016</t>
  </si>
  <si>
    <t>Saldo Neto en la Hacienda Pública / Patrimonio 2017</t>
  </si>
  <si>
    <t>Monto pagado de la inversión al XX de XXXXXX de 2017 (k)</t>
  </si>
  <si>
    <t>Monto pagado de la inversión actualizado al XX de XXXXXX de 2017 (l)</t>
  </si>
  <si>
    <t>Saldo pendiente por pagar de la inversión al XX de XXXXXX de 2017 (m = g – l)</t>
  </si>
  <si>
    <t>31 de diciembre de 2016</t>
  </si>
  <si>
    <t xml:space="preserve">                                                                              (PESOS)</t>
  </si>
  <si>
    <t>Nombre del Programa Presupeustario</t>
  </si>
  <si>
    <t>Eje 6 Gobierno Promotor de los Derechos Humanos e Igualdad de Género</t>
  </si>
  <si>
    <t>Eje 5 Gobierno Eficiente, Innovador, Transparente y con Sensibilidad Social</t>
  </si>
  <si>
    <t>Eje 4 Todos los Sonorenses Todas las Oportunidades</t>
  </si>
  <si>
    <t>Eje 3 Economía con Futuro</t>
  </si>
  <si>
    <t>Eje 2 Sonora y Ciudades con Calidad de Vida</t>
  </si>
  <si>
    <t xml:space="preserve">Eje 1 Sonora en Paz y Tranquilidad </t>
  </si>
  <si>
    <t>Gasto Por Programa Presupuestario</t>
  </si>
  <si>
    <t>Al 30 de Junio de 2017</t>
  </si>
  <si>
    <t>Universidad Tecnológica de Puerto Peñasco</t>
  </si>
  <si>
    <t>Al 31 de Diciembre de 2016 y al 30 de Junio de 2017 (b)</t>
  </si>
  <si>
    <t>Pesos M.N.</t>
  </si>
  <si>
    <t>MEX</t>
  </si>
  <si>
    <t>NO APLICA</t>
  </si>
  <si>
    <t>ADMINISTRACIÓN Y FINANZAS</t>
  </si>
  <si>
    <t>ACADEMICO</t>
  </si>
  <si>
    <t>PLANEACIÓN</t>
  </si>
  <si>
    <t>VINCULACIÓN</t>
  </si>
  <si>
    <t>SERVICIOS ESCOLARES</t>
  </si>
  <si>
    <t>A. Administración y Finanzas</t>
  </si>
  <si>
    <t>B. Académico</t>
  </si>
  <si>
    <t>C. Planeación</t>
  </si>
  <si>
    <t>D. Vinculación</t>
  </si>
  <si>
    <t>E. Servicios Escolares</t>
  </si>
  <si>
    <t>09 Educación Técnica Superior Universitaria</t>
  </si>
  <si>
    <t>NO APLICA PARA ESTE EJERCICIO</t>
  </si>
  <si>
    <t>INGRESOS PROPIOS</t>
  </si>
  <si>
    <t>SERVICIOS PERSONALES</t>
  </si>
  <si>
    <t>FONDO DE CONTINGENCIA</t>
  </si>
  <si>
    <t>PRODET</t>
  </si>
  <si>
    <t>FEDERAL</t>
  </si>
  <si>
    <t>ESTATAL</t>
  </si>
  <si>
    <t>PFCE 2016</t>
  </si>
  <si>
    <t>BANORTE</t>
  </si>
  <si>
    <t>Del 01 de Enero al 30 de Junio de 2017</t>
  </si>
  <si>
    <t xml:space="preserve">  Seguridad Social</t>
  </si>
  <si>
    <t xml:space="preserve">  Aportaciones al Issste</t>
  </si>
  <si>
    <t xml:space="preserve">  Aportación por Seguro de Retiro al Isssteson</t>
  </si>
  <si>
    <t xml:space="preserve">  Otras Prestaciones de Seguridad Social</t>
  </si>
  <si>
    <t>Aportaciones al Sistema de Ahorro para el Retiro</t>
  </si>
  <si>
    <t xml:space="preserve">  Otras Prestaciones Sociales y Económicas</t>
  </si>
  <si>
    <t>Indemnizaciones al Personal</t>
  </si>
  <si>
    <t xml:space="preserve"> Pago de Liquidaciones</t>
  </si>
  <si>
    <t xml:space="preserve">  Materiales y Suministros</t>
  </si>
  <si>
    <t xml:space="preserve">  Materiales de Administración, Emisión de Documento</t>
  </si>
  <si>
    <t xml:space="preserve">  Materiales, Útiles y Equipos Menores de Oficina</t>
  </si>
  <si>
    <t xml:space="preserve">  Materiales y Útiles de Impresión y Producción</t>
  </si>
  <si>
    <t xml:space="preserve">  Materiales y Útiles para el Procesamiento de Equipo</t>
  </si>
  <si>
    <t xml:space="preserve"> Material para Información</t>
  </si>
  <si>
    <t xml:space="preserve"> Material de Limpieza</t>
  </si>
  <si>
    <t xml:space="preserve"> Materiales Educativos</t>
  </si>
  <si>
    <t xml:space="preserve"> Placas, Engomados, Calcomanías y Hologramas</t>
  </si>
  <si>
    <t xml:space="preserve"> Alimentos y Utensilios</t>
  </si>
  <si>
    <t xml:space="preserve">  Productos Alimenticios para el Personal en las Ins</t>
  </si>
  <si>
    <t xml:space="preserve"> Adquisición de Agua Potable</t>
  </si>
  <si>
    <t xml:space="preserve"> Utensilios para el Servicio de Alimentación</t>
  </si>
  <si>
    <t xml:space="preserve"> Materiales y Artículos de Construcción y de Repara</t>
  </si>
  <si>
    <t xml:space="preserve"> Productos Minerales no Metálicos</t>
  </si>
  <si>
    <t>Cemento y Productos de Concreto</t>
  </si>
  <si>
    <t>Vidrio y Productos de Vidrio</t>
  </si>
  <si>
    <t>Material Eléctrico y Electrónico</t>
  </si>
  <si>
    <t>Artículos Metálicos para la Construcción</t>
  </si>
  <si>
    <t>Materiales Complementarios</t>
  </si>
  <si>
    <t>Otros Materiales y Artículos de Construcción y Rep</t>
  </si>
  <si>
    <t>Medicinas y Productos Farmacéuticos</t>
  </si>
  <si>
    <t xml:space="preserve">   Combustibles, Lubricantes y Aditivos</t>
  </si>
  <si>
    <t>Combustibles</t>
  </si>
  <si>
    <t>Lubricantes y Aditivos</t>
  </si>
  <si>
    <t xml:space="preserve">  Vestuarios, Blancos, Prendas de Protección y Articu</t>
  </si>
  <si>
    <t>Productos Textiles</t>
  </si>
  <si>
    <t xml:space="preserve">  Herramientas, Refacciones y Accesorios Menores</t>
  </si>
  <si>
    <t>Herramientas Menores</t>
  </si>
  <si>
    <t>Refacciones y Accesorios Menores de Edificios</t>
  </si>
  <si>
    <t>Refacciones y Accesorios Menores de Mobiliario y E</t>
  </si>
  <si>
    <t>Refacciones y Accesorios Menores de Equipo de Comp</t>
  </si>
  <si>
    <t>Refacciones y Accesorios Menores de Equipo de Tran</t>
  </si>
  <si>
    <t>Refacciones y Accesorios Menores de Maquinaria y Otros Equipos</t>
  </si>
  <si>
    <t>Refacciones y Accesorios Menores Otros bienes muebles</t>
  </si>
  <si>
    <t xml:space="preserve">  Servicios Generales</t>
  </si>
  <si>
    <t xml:space="preserve">  Servicios Básicos</t>
  </si>
  <si>
    <t>Energía Eléctrica</t>
  </si>
  <si>
    <t>Gas</t>
  </si>
  <si>
    <t>Telefonía Tradicional</t>
  </si>
  <si>
    <t>Servicio Postal</t>
  </si>
  <si>
    <t xml:space="preserve">  Servicio de Arrendamiento</t>
  </si>
  <si>
    <t>Arrendamiento de Edificios</t>
  </si>
  <si>
    <t>Arrendamiento de Muebles, Maquinaria y Equipo</t>
  </si>
  <si>
    <t xml:space="preserve">  Servicios Profesionales, Científicos, Técnicos y O</t>
  </si>
  <si>
    <t>Servicios Legales, de Contabilidad, Auditorias y R</t>
  </si>
  <si>
    <t>Servicios de Informática</t>
  </si>
  <si>
    <t>Servicio de Consultoría</t>
  </si>
  <si>
    <t>Servicios de Capacitación</t>
  </si>
  <si>
    <t>Estudios e Investigaciones</t>
  </si>
  <si>
    <t>Impresiones y Publicaciones Oficiales</t>
  </si>
  <si>
    <t>Servicios de Vigilancia</t>
  </si>
  <si>
    <t>Servicios Financieros y Bancarios</t>
  </si>
  <si>
    <t>Seguros de Bienes Patrimoniales</t>
  </si>
  <si>
    <t>Fletes y Maniobras</t>
  </si>
  <si>
    <t>Servicios de Instalación, Reparación, Mantenimiento</t>
  </si>
  <si>
    <t>Mantenimiento y Conservación de Inmuebles</t>
  </si>
  <si>
    <t>Mantenimiento y Conservación de Mobiliario y Equipo</t>
  </si>
  <si>
    <t>Instalaciones</t>
  </si>
  <si>
    <t>Mantenimiento y Conservación de Equipo de Transporte</t>
  </si>
  <si>
    <t>Mantenimiento y Conservación de Maquinaria y Equipo</t>
  </si>
  <si>
    <t>Servicios de Limpieza y Manejo de desechos</t>
  </si>
  <si>
    <t>Servicios de Jardinería y Fumigación</t>
  </si>
  <si>
    <t>Servicios de Comunicación Social y Publicidad</t>
  </si>
  <si>
    <t>Difusión Por Radio, Televisión y Otros Medios de M</t>
  </si>
  <si>
    <t xml:space="preserve">   Servicios de Traslado y Viáticos</t>
  </si>
  <si>
    <t>Pasajes Aéreos</t>
  </si>
  <si>
    <t>Pasajes Terrestres</t>
  </si>
  <si>
    <t>Viáticos en el País</t>
  </si>
  <si>
    <t>Gastos de Camino</t>
  </si>
  <si>
    <t>Cuotas</t>
  </si>
  <si>
    <t xml:space="preserve">  Servicios Oficiales</t>
  </si>
  <si>
    <t xml:space="preserve">Gastos Ceremoniales </t>
  </si>
  <si>
    <t>Congresos y Convenciones</t>
  </si>
  <si>
    <t xml:space="preserve">  Otros Servicios Generales</t>
  </si>
  <si>
    <t>Impuestos y derechos</t>
  </si>
  <si>
    <t>Mobiliario</t>
  </si>
  <si>
    <t>Bienes informáticos</t>
  </si>
  <si>
    <t>Equipo de Administración</t>
  </si>
  <si>
    <t xml:space="preserve">Mobiliario y Equipo para Escuelas, Labratorios </t>
  </si>
  <si>
    <t>Equipos y Aparatos Audivisuales</t>
  </si>
  <si>
    <t>Maquinaria y Equipo Industrial</t>
  </si>
  <si>
    <t>Software</t>
  </si>
  <si>
    <t>Construcción</t>
  </si>
  <si>
    <t>Patentes, Regalías y Otros</t>
  </si>
  <si>
    <t>Servicios Integrales</t>
  </si>
  <si>
    <t>Viaticos en el Extranjero</t>
  </si>
  <si>
    <t xml:space="preserve">                          (pesos)</t>
  </si>
  <si>
    <t>1</t>
  </si>
  <si>
    <t>COMPUTADORA MARCA LANIX TITAN HX4310</t>
  </si>
  <si>
    <t>2</t>
  </si>
  <si>
    <t>COMPUTADORA MARCA LANIX TOTAN HX4310</t>
  </si>
  <si>
    <t>3</t>
  </si>
  <si>
    <t>4</t>
  </si>
  <si>
    <t>5</t>
  </si>
  <si>
    <t>6</t>
  </si>
  <si>
    <t>7</t>
  </si>
  <si>
    <t>8</t>
  </si>
  <si>
    <t>9</t>
  </si>
  <si>
    <t>10</t>
  </si>
  <si>
    <t>TERMINAL SQD JDA 600 V 3P-200 OFICINA MOVIL</t>
  </si>
  <si>
    <t>11</t>
  </si>
  <si>
    <t>COMPUTADORA DE ESCRITORIO LANIX</t>
  </si>
  <si>
    <t>12</t>
  </si>
  <si>
    <t>COMPUTADORA DE ESCROTORIO LANIX</t>
  </si>
  <si>
    <t>13</t>
  </si>
  <si>
    <t>COMPUTADORA  DE ESCRITORIO LANIX</t>
  </si>
  <si>
    <t>14</t>
  </si>
  <si>
    <t>15</t>
  </si>
  <si>
    <t>COMPUTADPRA DE ESCRITORIO LANIX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</si>
  <si>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</si>
  <si>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</si>
  <si>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</si>
  <si>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</si>
  <si>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</si>
  <si>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</si>
  <si>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</si>
  <si>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</si>
  <si>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</si>
  <si>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</si>
  <si>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</si>
  <si>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</si>
  <si>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</si>
  <si>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</si>
  <si>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</si>
  <si>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</si>
  <si>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</si>
  <si>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</si>
  <si>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</si>
  <si>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</si>
  <si>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</si>
  <si>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SERVIDOR DELL POWEREDGE</t>
  </si>
  <si>
    <t>37</t>
  </si>
  <si>
    <t>UPS DATASHIELD UT3000</t>
  </si>
  <si>
    <t>38</t>
  </si>
  <si>
    <t>SWITCH ADMINISTRABLE GIGABIT CISCO SMALL BUSINESS</t>
  </si>
  <si>
    <t>39</t>
  </si>
  <si>
    <t>40</t>
  </si>
  <si>
    <t>SERVIDOR LENOVO F/333</t>
  </si>
  <si>
    <t>41</t>
  </si>
  <si>
    <t>TERMONALES INTELIGENTES F/333</t>
  </si>
  <si>
    <t>42</t>
  </si>
  <si>
    <t>TERMINALES INTELIGENTES F/333</t>
  </si>
  <si>
    <t>43</t>
  </si>
  <si>
    <t>44</t>
  </si>
  <si>
    <t>45</t>
  </si>
  <si>
    <t>46</t>
  </si>
  <si>
    <t>TERMINALES INTELIGENTES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</si>
  <si>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</si>
  <si>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</si>
  <si>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</si>
  <si>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</si>
  <si>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</si>
  <si>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</si>
  <si>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</si>
  <si>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</si>
  <si>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</si>
  <si>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</si>
  <si>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</si>
  <si>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</si>
  <si>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</si>
  <si>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</si>
  <si>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</si>
  <si>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</si>
  <si>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</si>
  <si>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</si>
  <si>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</si>
  <si>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</si>
  <si>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</si>
  <si>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</si>
  <si>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SWITCH 48 PUERTOS F/333</t>
  </si>
  <si>
    <t>69</t>
  </si>
  <si>
    <t>MONITORES 18.5  F/333</t>
  </si>
  <si>
    <t>70</t>
  </si>
  <si>
    <t>MONITORES 18.5 F/333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</si>
  <si>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</si>
  <si>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</si>
  <si>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</si>
  <si>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</si>
  <si>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</si>
  <si>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</si>
  <si>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</si>
  <si>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</si>
  <si>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</si>
  <si>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</si>
  <si>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</si>
  <si>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</si>
  <si>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</si>
  <si>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</si>
  <si>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</si>
  <si>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</si>
  <si>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</si>
  <si>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</si>
  <si>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</si>
  <si>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</si>
  <si>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</si>
  <si>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</si>
  <si>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</si>
  <si>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</si>
  <si>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</si>
  <si>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</si>
  <si>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</si>
  <si>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</si>
  <si>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REGULADOR UPS F/333</t>
  </si>
  <si>
    <t>99</t>
  </si>
  <si>
    <t>100</t>
  </si>
  <si>
    <t>COMPUTADORA ALL IN ONE DELL</t>
  </si>
  <si>
    <t>101</t>
  </si>
  <si>
    <t>TABLET INTEL VULCAN OMEGA</t>
  </si>
  <si>
    <t>102</t>
  </si>
  <si>
    <t>IMPRESORA HP LASERJET</t>
  </si>
  <si>
    <t>103</t>
  </si>
  <si>
    <t>IMPRESORA TERMICA EC LINE</t>
  </si>
  <si>
    <t>104</t>
  </si>
  <si>
    <t>LAPTOP DELL PANTALLA 14HD, PROC INTEL CORE I3 4005</t>
  </si>
  <si>
    <t>105</t>
  </si>
  <si>
    <t>106</t>
  </si>
  <si>
    <t>LAPTOP DELL PANTALLA 14HD, PROC INTEL CORE 13 4005</t>
  </si>
  <si>
    <t>107</t>
  </si>
  <si>
    <t>108</t>
  </si>
  <si>
    <t>LAPTOP DELL , PANTALLA 15.6 PROCS I7-5500UCORE, RA</t>
  </si>
  <si>
    <t>109</t>
  </si>
  <si>
    <t>110</t>
  </si>
  <si>
    <t>111</t>
  </si>
  <si>
    <t>112</t>
  </si>
  <si>
    <t>CARRITO DE INFORMATICA MOVIL P/30 UNIDADES LAPTOP</t>
  </si>
  <si>
    <t>113</t>
  </si>
  <si>
    <t>LAPTOP DELL, PANTALLA 15.6 PROCS I7-5500U CORE, RA</t>
  </si>
  <si>
    <t>114</t>
  </si>
  <si>
    <t>115</t>
  </si>
  <si>
    <t>116</t>
  </si>
  <si>
    <t>COMPUTADORA DE ESCRITORIO DELL,  PROC INTEL CORE I</t>
  </si>
  <si>
    <t>117</t>
  </si>
  <si>
    <t>118</t>
  </si>
  <si>
    <t>119</t>
  </si>
  <si>
    <t>LAPTOP DELL PANTALLA 14HD. PROC INTEL CORE I3 4005</t>
  </si>
  <si>
    <t>120</t>
  </si>
  <si>
    <t>121</t>
  </si>
  <si>
    <t>122</t>
  </si>
  <si>
    <t>123</t>
  </si>
  <si>
    <t>124</t>
  </si>
  <si>
    <t>ESTACION DE SERVICIO L.I. TS140 C/MON 18.5</t>
  </si>
  <si>
    <t>125</t>
  </si>
  <si>
    <t>ESTACION DE MAESTRO L.I.CORE I3 LENOVO MONITOR 18.</t>
  </si>
  <si>
    <t>126</t>
  </si>
  <si>
    <t>ESTACION DE ALUMNO L.I. CORE I3 LENOVO MONITOR 18.</t>
  </si>
  <si>
    <t>127</t>
  </si>
  <si>
    <t>128</t>
  </si>
  <si>
    <t>ESTACION DE ALUMNO L.I CORE I3 LENOVO MONITOR 18.5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</si>
  <si>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</si>
  <si>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</si>
  <si>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</si>
  <si>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</si>
  <si>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</si>
  <si>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</si>
  <si>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</si>
  <si>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</si>
  <si>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</si>
  <si>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</si>
  <si>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</si>
  <si>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ESTACION DE ALUMNO L.I. CORE I3 MONITOR 18.5 Y TEC</t>
  </si>
  <si>
    <t>140</t>
  </si>
  <si>
    <t>EQUIPO DE EXPERIMENTACION WESTERN DIGITAL 3.0</t>
  </si>
  <si>
    <t>141</t>
  </si>
  <si>
    <t>IMPRESORA MULTIFUNCIONAL LASER A COLOR SAMSUNG</t>
  </si>
  <si>
    <t>142</t>
  </si>
  <si>
    <t>EQUIPO DE COMPUTO LAP TOP MACKBOOK AIR MARCA: APPLE</t>
  </si>
  <si>
    <t>143</t>
  </si>
  <si>
    <t>EQUIPO COMPUTO TIPO TABLET MARCA: APPLE  LEVANT DATOS</t>
  </si>
  <si>
    <t>144</t>
  </si>
  <si>
    <t>PANTALLA SLIM TOUCH 42 PULGADAS</t>
  </si>
  <si>
    <t>145</t>
  </si>
  <si>
    <t>LAPTOP LENOVO IDEAPAD 700-15ISK</t>
  </si>
  <si>
    <t>146</t>
  </si>
  <si>
    <t>147</t>
  </si>
  <si>
    <t>IPAD MARCA APPLE MINI 4 16GB</t>
  </si>
  <si>
    <t>148</t>
  </si>
  <si>
    <t>ADQUISICION DE EQUIPO DE COMPUTO-PUNTO DE VENTA PARA SIMULADOR  DE RESTAURAN-ESCUELA</t>
  </si>
  <si>
    <t>149</t>
  </si>
  <si>
    <t>CISCO 1921 INTEGRATED SERVICES ROUTER 2 PORTS</t>
  </si>
  <si>
    <t>150</t>
  </si>
  <si>
    <t>CISCOSF300-24 LAYER 3 SWITCH 28 PORTS</t>
  </si>
  <si>
    <t>151</t>
  </si>
  <si>
    <t>RACK PANDUIT RP2  DE DOS POSTES 19 PULGADAS 45 UNIDADES</t>
  </si>
  <si>
    <t>152</t>
  </si>
  <si>
    <t>IMPRESORA EPSON L-300</t>
  </si>
  <si>
    <t>153</t>
  </si>
  <si>
    <t>PROJECTOR NEC SERIE.-0115084142F2021ED</t>
  </si>
  <si>
    <t>154</t>
  </si>
  <si>
    <t>PROJECTOR NEC SERIE.-0115084143F1843ED B2</t>
  </si>
  <si>
    <t>155</t>
  </si>
  <si>
    <t>PROJECTOR NEC SERIE.-0115084143F1860ED BAJA</t>
  </si>
  <si>
    <t>156</t>
  </si>
  <si>
    <t>PROJECTOR NEC SERIE.-0115084143F1836ED B3</t>
  </si>
  <si>
    <t>157</t>
  </si>
  <si>
    <t>PROJECTOR NEC SERIE.-0115084143F1265ED B1</t>
  </si>
  <si>
    <t>158</t>
  </si>
  <si>
    <t xml:space="preserve"> PROYECTOR EPSON POWERLITE 3000 LUMENS</t>
  </si>
  <si>
    <t>159</t>
  </si>
  <si>
    <t>PROYECTOR EPSON POWERLITE 3000 LUMENS</t>
  </si>
  <si>
    <t>160</t>
  </si>
  <si>
    <t>PROYECTOR BENQ MS506 9HJA477</t>
  </si>
  <si>
    <t>161</t>
  </si>
  <si>
    <t>PROYECTOR BENQ MS527 PHJFA77</t>
  </si>
  <si>
    <t>162</t>
  </si>
  <si>
    <t>ANTENA UAP OUTDOOR PLUS UBIQUITI</t>
  </si>
  <si>
    <t>163</t>
  </si>
  <si>
    <t>PROYECTOR BENQ MS527 9HJ.JFA77. 13L</t>
  </si>
  <si>
    <t>164</t>
  </si>
  <si>
    <t>165</t>
  </si>
  <si>
    <t>PROYECTOR INFOCUS  IN112X. TECNOLOGIA DLP, 3200 LUMENES</t>
  </si>
  <si>
    <t>166</t>
  </si>
  <si>
    <t>PROJECTOR OPTOMA 2800 LUMENS</t>
  </si>
  <si>
    <t>167</t>
  </si>
  <si>
    <t>LICUADORA CAP 1.8LTS ICE BLENDER 29000 RPM</t>
  </si>
  <si>
    <t>168</t>
  </si>
  <si>
    <t>ASPIRADORA KOBLETZ</t>
  </si>
  <si>
    <t>169</t>
  </si>
  <si>
    <t>PANTALLA DE LCD 40 PULGADAS</t>
  </si>
  <si>
    <t>170</t>
  </si>
  <si>
    <t>MULTICONTACTO</t>
  </si>
  <si>
    <t>171</t>
  </si>
  <si>
    <t>RADIO 4 BANDAS Y USB</t>
  </si>
  <si>
    <t>172</t>
  </si>
  <si>
    <t>RADIOA BANDAS Y USB</t>
  </si>
  <si>
    <t>173</t>
  </si>
  <si>
    <t>SILLA DE PALETA TIPO COMBO D7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</si>
  <si>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</si>
  <si>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</si>
  <si>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</si>
  <si>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</si>
  <si>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</si>
  <si>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</si>
  <si>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</si>
  <si>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</si>
  <si>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</si>
  <si>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</si>
  <si>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</si>
  <si>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</si>
  <si>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</si>
  <si>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SILLA DE PALETA TIPO COMBO D4</t>
  </si>
  <si>
    <t>187</t>
  </si>
  <si>
    <t>SILLA DE PÁLETA TIPO COMBO D4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</si>
  <si>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</si>
  <si>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</si>
  <si>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</si>
  <si>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</si>
  <si>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</si>
  <si>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</si>
  <si>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</si>
  <si>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</si>
  <si>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</si>
  <si>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</si>
  <si>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</si>
  <si>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</si>
  <si>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</si>
  <si>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</si>
  <si>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</si>
  <si>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</si>
  <si>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</si>
  <si>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</si>
  <si>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</si>
  <si>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SILLA DE PALETA TIPO COMBO D2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</si>
  <si>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</si>
  <si>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</si>
  <si>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</si>
  <si>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</si>
  <si>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</si>
  <si>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</si>
  <si>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</si>
  <si>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</si>
  <si>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</si>
  <si>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</si>
  <si>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</si>
  <si>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</si>
  <si>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</si>
  <si>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</si>
  <si>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</si>
  <si>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</si>
  <si>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</si>
  <si>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</si>
  <si>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</si>
  <si>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</si>
  <si>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</si>
  <si>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</si>
  <si>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</si>
  <si>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</si>
  <si>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</si>
  <si>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</si>
  <si>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</si>
  <si>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</si>
  <si>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SILLA DE PALETA TIPO COMBO D6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</si>
  <si>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</si>
  <si>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</si>
  <si>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</si>
  <si>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</si>
  <si>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</si>
  <si>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</si>
  <si>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</si>
  <si>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</si>
  <si>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</si>
  <si>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</si>
  <si>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</si>
  <si>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</si>
  <si>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</si>
  <si>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</si>
  <si>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</si>
  <si>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</si>
  <si>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</si>
  <si>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</si>
  <si>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</si>
  <si>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</si>
  <si>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</si>
  <si>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</si>
  <si>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</si>
  <si>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</si>
  <si>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</si>
  <si>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SILLA DE PALETA TIPO COMBO D5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</si>
  <si>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</si>
  <si>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</si>
  <si>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</si>
  <si>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</si>
  <si>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</si>
  <si>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</si>
  <si>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</si>
  <si>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</si>
  <si>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</si>
  <si>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</si>
  <si>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</si>
  <si>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</si>
  <si>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</si>
  <si>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</si>
  <si>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</si>
  <si>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</si>
  <si>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</si>
  <si>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</si>
  <si>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</si>
  <si>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</si>
  <si>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</si>
  <si>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</si>
  <si>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</si>
  <si>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</si>
  <si>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</si>
  <si>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</si>
  <si>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</si>
  <si>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</si>
  <si>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SILLA DE PALETA TIPO COMBO QUEBRADO</t>
  </si>
  <si>
    <t>288</t>
  </si>
  <si>
    <t>289</t>
  </si>
  <si>
    <t>290</t>
  </si>
  <si>
    <t>291</t>
  </si>
  <si>
    <t>292</t>
  </si>
  <si>
    <t>293</t>
  </si>
  <si>
    <t>294</t>
  </si>
  <si>
    <t>SILLA DE PALETA TIPO COMBO D3</t>
  </si>
  <si>
    <t>295</t>
  </si>
  <si>
    <t>SILLA DE PALETA TIPO COMBO  D3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</si>
  <si>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</si>
  <si>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</si>
  <si>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</si>
  <si>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</si>
  <si>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</si>
  <si>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</si>
  <si>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</si>
  <si>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</si>
  <si>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</si>
  <si>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</si>
  <si>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</si>
  <si>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</si>
  <si>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</si>
  <si>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</si>
  <si>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</si>
  <si>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</si>
  <si>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</si>
  <si>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</si>
  <si>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</si>
  <si>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</si>
  <si>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</si>
  <si>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</si>
  <si>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</si>
  <si>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</si>
  <si>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</si>
  <si>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</si>
  <si>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</si>
  <si>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</si>
  <si>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</si>
  <si>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SILLA DE PALETA TIPO COMBO N/LOCALIZADO</t>
  </si>
  <si>
    <t>325</t>
  </si>
  <si>
    <t>326</t>
  </si>
  <si>
    <t>SILLA DE PALETA TIPO COMBO</t>
  </si>
  <si>
    <t>327</t>
  </si>
  <si>
    <t>SILLA DE PALETA TIPO COMBO B2</t>
  </si>
  <si>
    <t>328</t>
  </si>
  <si>
    <t>MESA DE TRABAJO PARA MAESTRO D7</t>
  </si>
  <si>
    <t>329</t>
  </si>
  <si>
    <t>MESA DE TRABAJO PARA MAESTRO D1</t>
  </si>
  <si>
    <t>330</t>
  </si>
  <si>
    <t>MESA DE TRABAJO PARA MAESTRO D2</t>
  </si>
  <si>
    <t>331</t>
  </si>
  <si>
    <t>MESA DE TRABAJO PARA MAESTRO D4</t>
  </si>
  <si>
    <t>332</t>
  </si>
  <si>
    <t>MESA DE TRABAJO PARA MAESTRO D5</t>
  </si>
  <si>
    <t>333</t>
  </si>
  <si>
    <t>MESA DE TRABAJO PARA MAESTRO D6</t>
  </si>
  <si>
    <t>334</t>
  </si>
  <si>
    <t>SILLA TOKENMCA COLOR BLANCO D6</t>
  </si>
  <si>
    <t>335</t>
  </si>
  <si>
    <t>SILLA TOKENMCA COLOR BLANCO D7</t>
  </si>
  <si>
    <t>336</t>
  </si>
  <si>
    <t>SILLA TOKENMCA COLOR BLANCO D3</t>
  </si>
  <si>
    <t>337</t>
  </si>
  <si>
    <t>SILLA TOKENMCA COLOR BLANCO D1</t>
  </si>
  <si>
    <t>338</t>
  </si>
  <si>
    <t>SILLA TOKENMCA COLOR BLANCO D2</t>
  </si>
  <si>
    <t>339</t>
  </si>
  <si>
    <t>SILLA TOKENMCA COLOR BLANCO D4</t>
  </si>
  <si>
    <t>340</t>
  </si>
  <si>
    <t>SILLA TOKENMCA COLOR BLANCO D5</t>
  </si>
  <si>
    <t>341</t>
  </si>
  <si>
    <t>PINTARRON BLANCO DE 2.40X1.20 D6</t>
  </si>
  <si>
    <t>342</t>
  </si>
  <si>
    <t>PINTARRON BLANCO DE 2.40X1.20 D7 (QUEBRADO)</t>
  </si>
  <si>
    <t>343</t>
  </si>
  <si>
    <t>PINTARRON BLANCO DE 2.40X1.20 SALA MAESTROS</t>
  </si>
  <si>
    <t>344</t>
  </si>
  <si>
    <t>PINTARRON BLANCO  DE 2.40X1.20 D1</t>
  </si>
  <si>
    <t>345</t>
  </si>
  <si>
    <t>PINTARRON BLANCO DE 2.40X1.20 D2</t>
  </si>
  <si>
    <t>346</t>
  </si>
  <si>
    <t>PINTARRON BLANCO DE 2.40X1.20 D4</t>
  </si>
  <si>
    <t>347</t>
  </si>
  <si>
    <t>PINTARRON BLANCO DE 2.40X1.20 D5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</si>
  <si>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</si>
  <si>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</si>
  <si>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</si>
  <si>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</si>
  <si>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</si>
  <si>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</si>
  <si>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</si>
  <si>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</si>
  <si>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</si>
  <si>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</si>
  <si>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</si>
  <si>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</si>
  <si>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</si>
  <si>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</si>
  <si>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</si>
  <si>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</si>
  <si>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</si>
  <si>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</si>
  <si>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</si>
  <si>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</si>
  <si>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</si>
  <si>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</si>
  <si>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</si>
  <si>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</si>
  <si>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</si>
  <si>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</si>
  <si>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</si>
  <si>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</si>
  <si>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</si>
  <si>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</si>
  <si>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</si>
  <si>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</si>
  <si>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</si>
  <si>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</si>
  <si>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</si>
  <si>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</si>
  <si>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</si>
  <si>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</si>
  <si>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</si>
  <si>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</si>
  <si>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</si>
  <si>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</si>
  <si>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</si>
  <si>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</si>
  <si>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</si>
  <si>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</si>
  <si>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BUTACA PARA AUDITORIO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</si>
  <si>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</si>
  <si>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</si>
  <si>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</si>
  <si>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</si>
  <si>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</si>
  <si>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</si>
  <si>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</si>
  <si>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</si>
  <si>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</si>
  <si>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</si>
  <si>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</si>
  <si>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</si>
  <si>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</si>
  <si>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</si>
  <si>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</si>
  <si>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</si>
  <si>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</si>
  <si>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</si>
  <si>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</si>
  <si>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</si>
  <si>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</si>
  <si>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</si>
  <si>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</si>
  <si>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</si>
  <si>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</si>
  <si>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</si>
  <si>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</si>
  <si>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</si>
  <si>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</si>
  <si>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</si>
  <si>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</si>
  <si>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</si>
  <si>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</si>
  <si>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</si>
  <si>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</si>
  <si>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</si>
  <si>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</si>
  <si>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</si>
  <si>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</si>
  <si>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</si>
  <si>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</si>
  <si>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</si>
  <si>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</si>
  <si>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</si>
  <si>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</si>
  <si>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</si>
  <si>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</si>
  <si>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</si>
  <si>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</si>
  <si>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</si>
  <si>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</si>
  <si>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</si>
  <si>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</si>
  <si>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</si>
  <si>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</si>
  <si>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</si>
  <si>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</si>
  <si>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</si>
  <si>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</si>
  <si>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</si>
  <si>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</si>
  <si>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</si>
  <si>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</si>
  <si>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</si>
  <si>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</si>
  <si>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</si>
  <si>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</si>
  <si>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</si>
  <si>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</si>
  <si>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</si>
  <si>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</si>
  <si>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</si>
  <si>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</si>
  <si>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</si>
  <si>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</si>
  <si>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</si>
  <si>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</si>
  <si>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</si>
  <si>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</si>
  <si>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</si>
  <si>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BUTACA  PARA AUDITORIO</t>
  </si>
  <si>
    <t>474</t>
  </si>
  <si>
    <t>475</t>
  </si>
  <si>
    <t>TABLA PARA CORTAR GROSOR 1/2 MED.15X20</t>
  </si>
  <si>
    <t>476</t>
  </si>
  <si>
    <t>477</t>
  </si>
  <si>
    <t>478</t>
  </si>
  <si>
    <t>479</t>
  </si>
  <si>
    <t>CUCHILLO PARA PAN 10 BLANCO BOND</t>
  </si>
  <si>
    <t>480</t>
  </si>
  <si>
    <t>HORNO DE MICROONDAS PANASONIC NN-SD9825RPH</t>
  </si>
  <si>
    <t>481</t>
  </si>
  <si>
    <t>482</t>
  </si>
  <si>
    <t>483</t>
  </si>
  <si>
    <t>484</t>
  </si>
  <si>
    <t>MESA DE TRABAJO DE ACERO INOXIDABLE MED.1.90X.70X.</t>
  </si>
  <si>
    <t>485</t>
  </si>
  <si>
    <t>486</t>
  </si>
  <si>
    <t>487</t>
  </si>
  <si>
    <t>488</t>
  </si>
  <si>
    <t>MESA DE TRABAJO DE ACERO INOXIDABLE MED. 1.90X.70X</t>
  </si>
  <si>
    <t>489</t>
  </si>
  <si>
    <t>490</t>
  </si>
  <si>
    <t>491</t>
  </si>
  <si>
    <t>492</t>
  </si>
  <si>
    <t>493</t>
  </si>
  <si>
    <t>TARJA CON 3 TINAS MED. 80.96X243.8X91.45M</t>
  </si>
  <si>
    <t>494</t>
  </si>
  <si>
    <t>VENTILADOR DE PARED VENTO VWF30</t>
  </si>
  <si>
    <t>495</t>
  </si>
  <si>
    <t>496</t>
  </si>
  <si>
    <t>497</t>
  </si>
  <si>
    <t>REGRIGERADOR 17.8 MARCA TORREY VRD18</t>
  </si>
  <si>
    <t>498</t>
  </si>
  <si>
    <t>EXTINTORES DE C02 DE 10LBS. MIVAME CO2</t>
  </si>
  <si>
    <t>499</t>
  </si>
  <si>
    <t>EXTINTORES DE C02 DE 10LBS. MIVAME C02</t>
  </si>
  <si>
    <t>500</t>
  </si>
  <si>
    <t>ESTUFA INDUSTRIAL T/MULTICHEF SANSON FEM</t>
  </si>
  <si>
    <t>501</t>
  </si>
  <si>
    <t>502</t>
  </si>
  <si>
    <t>503</t>
  </si>
  <si>
    <t>FREIDORA</t>
  </si>
  <si>
    <t>504</t>
  </si>
  <si>
    <t>EXTRACTOR INDUSTRAL AXIAL C/PERSIANAS DE GRAVEDAD</t>
  </si>
  <si>
    <t>505</t>
  </si>
  <si>
    <t>506</t>
  </si>
  <si>
    <t>HORNO DE CONVENCCION CORIAT HC353C</t>
  </si>
  <si>
    <t>507</t>
  </si>
  <si>
    <t>LICUADORA ALTO RENDIMIENTO PARA BAR BULL WB5700</t>
  </si>
  <si>
    <t>508</t>
  </si>
  <si>
    <t>CHAROLA DE ALUMINO MED. 40X60CMS.</t>
  </si>
  <si>
    <t>509</t>
  </si>
  <si>
    <t>510</t>
  </si>
  <si>
    <t>511</t>
  </si>
  <si>
    <t>CHAROLA DE ALUMINIO MED. 40X60CMS.</t>
  </si>
  <si>
    <t>512</t>
  </si>
  <si>
    <t>CHAROLA DE ALUMINIO MED. 40X60 CMS.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</si>
  <si>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</si>
  <si>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</si>
  <si>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</si>
  <si>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</si>
  <si>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</si>
  <si>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</si>
  <si>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</si>
  <si>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</si>
  <si>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</si>
  <si>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</si>
  <si>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</si>
  <si>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</si>
  <si>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CHAROLA DE ALUMINIO MED 40X60CMS.</t>
  </si>
  <si>
    <t>525</t>
  </si>
  <si>
    <t>MESA DE JUNTAS DOS PIEZAS DE 2.00X.80MTS</t>
  </si>
  <si>
    <t>526</t>
  </si>
  <si>
    <t>MESA DE TRABAJO DE 200CM COLOR ROBLE TRIGO</t>
  </si>
  <si>
    <t>527</t>
  </si>
  <si>
    <t>SILLA EJECUTIVA BRAZOS EN PIEL COLR NEGRO, ASIENTO</t>
  </si>
  <si>
    <t>528</t>
  </si>
  <si>
    <t>SILLA DE VISITA ASIENTO TAPIZADO Y RESPALDO EN MAL</t>
  </si>
  <si>
    <t>529</t>
  </si>
  <si>
    <t>530</t>
  </si>
  <si>
    <t>SOFA MONACO 3 PLAZAS MCA. ALBAR</t>
  </si>
  <si>
    <t>531</t>
  </si>
  <si>
    <t>CONJUNTO EJECUTIVO DE 170X.60 MTS COLOR ROBLE</t>
  </si>
  <si>
    <t>532</t>
  </si>
  <si>
    <t>MESA DE SALA DE ESPERA DE 60X60X35 COLOR NOGAL OBS</t>
  </si>
  <si>
    <t>533</t>
  </si>
  <si>
    <t>SILLA EJECUTIVA BASE Y MARCO EN COLOR GRAPHITE RES</t>
  </si>
  <si>
    <t>534</t>
  </si>
  <si>
    <t>SOFA MONACO 1 PLAZA MCA. ALBAR</t>
  </si>
  <si>
    <t>535</t>
  </si>
  <si>
    <t>CONJUNTO EJECUTIVO ESCRITORIO COLOR ROBLE TRIGO Y</t>
  </si>
  <si>
    <t>536</t>
  </si>
  <si>
    <t>SOFA MONACO 3 PLAZAS  MCA. ALBAR</t>
  </si>
  <si>
    <t>537</t>
  </si>
  <si>
    <t>538</t>
  </si>
  <si>
    <t>539</t>
  </si>
  <si>
    <t>540</t>
  </si>
  <si>
    <t>541</t>
  </si>
  <si>
    <t>SILLA OPERATIVA ASIENTO TAPIZADO COLOR AZUL</t>
  </si>
  <si>
    <t>542</t>
  </si>
  <si>
    <t>SILLON ACCORD MCA. GLOBAL RESPALDO EN MALLA MESH Y</t>
  </si>
  <si>
    <t>543</t>
  </si>
  <si>
    <t xml:space="preserve"> SILLA OPERATIVA ASIENTO TAPIZADO COLOR AZUL Y RES</t>
  </si>
  <si>
    <t>544</t>
  </si>
  <si>
    <t>SILLA OPERATIVA ASIENTO TAPIZADO COLOR AZUL Y RESP</t>
  </si>
  <si>
    <t>545</t>
  </si>
  <si>
    <t>546</t>
  </si>
  <si>
    <t>547</t>
  </si>
  <si>
    <t>SILLA OPERATIVA CON ASIENTO TAPIZADO COLOR AZUL Y</t>
  </si>
  <si>
    <t>548</t>
  </si>
  <si>
    <t>549</t>
  </si>
  <si>
    <t>550</t>
  </si>
  <si>
    <t>551</t>
  </si>
  <si>
    <t>CONJUNTO EJECUTIVO ESCRITORIO DE 200CM,CREDENZACON</t>
  </si>
  <si>
    <t>552</t>
  </si>
  <si>
    <t>553</t>
  </si>
  <si>
    <t>SILLON ACCORD MCA. GLOBAL Y RESPALDO EN MALLA MESH</t>
  </si>
  <si>
    <t>554</t>
  </si>
  <si>
    <t>555</t>
  </si>
  <si>
    <t>SILLON EJECUTIVO ASIENTO TAPIZADO EN PIEL COLOR ER</t>
  </si>
  <si>
    <t>556</t>
  </si>
  <si>
    <t>557</t>
  </si>
  <si>
    <t>558</t>
  </si>
  <si>
    <t>81174 (1-2)</t>
  </si>
  <si>
    <t>SILLA ARETA TAPIZADA ASIENTO Y RESPALDO EN AZUL</t>
  </si>
  <si>
    <t>559</t>
  </si>
  <si>
    <t>560</t>
  </si>
  <si>
    <t>81174 (2-2)</t>
  </si>
  <si>
    <t>SILLA ARETA TAPIZADO ASIENTO Y RESPALDO EN AZUL</t>
  </si>
  <si>
    <t>561</t>
  </si>
  <si>
    <t>CONJUNTO EJECUTIVO ESCRITORIO COLOR ROBLE TRIGO</t>
  </si>
  <si>
    <t>562</t>
  </si>
  <si>
    <t>563</t>
  </si>
  <si>
    <t>564</t>
  </si>
  <si>
    <t>CONJUNTO EJECUTIVO DE ESCRITORIO,CREDENZA, ARCHIVE</t>
  </si>
  <si>
    <t>565</t>
  </si>
  <si>
    <t>MESA DE SALA DE ESPERA  DE 60X60X35 COLOR NOGAL OB</t>
  </si>
  <si>
    <t>566</t>
  </si>
  <si>
    <t>ESTUFA INDUSTRIAL T/MULTICHEF</t>
  </si>
  <si>
    <t>567</t>
  </si>
  <si>
    <t>CAMPANA DE LAMINA GALVANIZADA CON EXTRACTOR DE HUM</t>
  </si>
  <si>
    <t>568</t>
  </si>
  <si>
    <t>REFRIBAR 5P</t>
  </si>
  <si>
    <t>569</t>
  </si>
  <si>
    <t>DISPENSADOR DE AGUA OFICINA MOVIL</t>
  </si>
  <si>
    <t>570</t>
  </si>
  <si>
    <t>DISPENSADOR DE AGUA PASILLO RECTORIA</t>
  </si>
  <si>
    <t>571</t>
  </si>
  <si>
    <t>MICROONDAS</t>
  </si>
  <si>
    <t>572</t>
  </si>
  <si>
    <t>A/C MINISPLIT ABSOLUT DE 1 TON FRIO 220</t>
  </si>
  <si>
    <t>573</t>
  </si>
  <si>
    <t>A/C MINISPLIT ABSOLUT DE 2 TON FRIO 220 BIBLIOTECA</t>
  </si>
  <si>
    <t>574</t>
  </si>
  <si>
    <t>A/C MINISPLIT ABSOLUT DE 2 TON FRIO 220</t>
  </si>
  <si>
    <t>575</t>
  </si>
  <si>
    <t>A/C MINISPLIT ABSOLUTE DE 1 TONELADA FRIO 220</t>
  </si>
  <si>
    <t>576</t>
  </si>
  <si>
    <t>PINTARRON DE 2.40X1.20</t>
  </si>
  <si>
    <t>577</t>
  </si>
  <si>
    <t>RADIOS 2 VIAS</t>
  </si>
  <si>
    <t>578</t>
  </si>
  <si>
    <t>DISPENSASOR DE PISO PASILLO BIBLIOTECA</t>
  </si>
  <si>
    <t>579</t>
  </si>
  <si>
    <t>DISPENSADOR DE PISO ALMACEN NO SIRVE</t>
  </si>
  <si>
    <t>580</t>
  </si>
  <si>
    <t>ASPIRADORA 4.5HP 5 GALONES HANG UP PRO</t>
  </si>
  <si>
    <t>581</t>
  </si>
  <si>
    <t>AXIAL DE PARED 1985 M3/H 115V EXTRACTOR P/BAÑO</t>
  </si>
  <si>
    <t>582</t>
  </si>
  <si>
    <t xml:space="preserve"> BASE PARA MONTAR 2 MONITORES 19 MARCA MANHATHAN</t>
  </si>
  <si>
    <t>583</t>
  </si>
  <si>
    <t>ESTACION TOTAL CON PUNTERO LASER</t>
  </si>
  <si>
    <t>584</t>
  </si>
  <si>
    <t>LICUADORA PARA BAR VASO AI 32 OZ</t>
  </si>
  <si>
    <t>585</t>
  </si>
  <si>
    <t>BATIDORA 7 KGS BLAZER</t>
  </si>
  <si>
    <t>586</t>
  </si>
  <si>
    <t>NO ENCONTRADO EN EL PROGRAMA DE INVENTARIO</t>
  </si>
  <si>
    <t>EXPRIMIDOR PARA CITRICOS INOXIDABLE</t>
  </si>
  <si>
    <t>587</t>
  </si>
  <si>
    <t>3 MESAS REDONDA DE 1.50 MTS BLANCA</t>
  </si>
  <si>
    <t>588</t>
  </si>
  <si>
    <t>20 SILLAS METALICAS NEGRAS PEGABLES</t>
  </si>
  <si>
    <t>589</t>
  </si>
  <si>
    <t>PINTARRON BLANCO 240</t>
  </si>
  <si>
    <t>590</t>
  </si>
  <si>
    <t>MESABANCO DE RESINA C/PALETA RECTANGULAR B2</t>
  </si>
  <si>
    <t>591</t>
  </si>
  <si>
    <t>592</t>
  </si>
  <si>
    <t>593</t>
  </si>
  <si>
    <t>594</t>
  </si>
  <si>
    <t>595</t>
  </si>
  <si>
    <t>596</t>
  </si>
  <si>
    <t>MESABANCO DE RESINA C/PALETA RECTANGULAR PESERA</t>
  </si>
  <si>
    <t>597</t>
  </si>
  <si>
    <t>598</t>
  </si>
  <si>
    <t>MESABANCO DE RESINA C/PALETA RECTANGULAR D5</t>
  </si>
  <si>
    <t>599</t>
  </si>
  <si>
    <t>MESABANCO DE RESINA C/PALETA RECTANGULAR ALMACEN</t>
  </si>
  <si>
    <t>600</t>
  </si>
  <si>
    <t>MESABANCO DE RESINA C/PALETA RECTANGULAR B1</t>
  </si>
  <si>
    <t>601</t>
  </si>
  <si>
    <t>MESABANCO DE RESINA C/PALETA RECTANGULAR B3</t>
  </si>
  <si>
    <t>602</t>
  </si>
  <si>
    <t>MESABANCO DE RESINA C/PALETA RECTANGULAR LAB 2</t>
  </si>
  <si>
    <t>603</t>
  </si>
  <si>
    <t>MESABANCO DE RESINA C/PALETA RECTANGULAR D4</t>
  </si>
  <si>
    <t>604</t>
  </si>
  <si>
    <t>605</t>
  </si>
  <si>
    <t>GABINETE ALTO</t>
  </si>
  <si>
    <t>606</t>
  </si>
  <si>
    <t>BRUJULA TIPO BRUTON</t>
  </si>
  <si>
    <t>607</t>
  </si>
  <si>
    <t>608</t>
  </si>
  <si>
    <t>609</t>
  </si>
  <si>
    <t>610</t>
  </si>
  <si>
    <t>611</t>
  </si>
  <si>
    <t>MAQUINA REGISTRADORA</t>
  </si>
  <si>
    <t>612</t>
  </si>
  <si>
    <t>GARABATO PARA OLLAS DOBLE MARCA: SERVINOX</t>
  </si>
  <si>
    <t>613</t>
  </si>
  <si>
    <t>CARRO SERVICIO 3 ENTREPAÑOS MARCA: SERVINOX</t>
  </si>
  <si>
    <t>614</t>
  </si>
  <si>
    <t>CAMPANA DE EXTRACCION TIPO PIRAMIDE</t>
  </si>
  <si>
    <t>615</t>
  </si>
  <si>
    <t>8151327 (1-15)</t>
  </si>
  <si>
    <t>FILTRO PARA GRASAS TIPO LABERINTO INOXIDABLE</t>
  </si>
  <si>
    <t>616</t>
  </si>
  <si>
    <t>8151327 (2-15)</t>
  </si>
  <si>
    <t>617</t>
  </si>
  <si>
    <t>8151327 (3-15)</t>
  </si>
  <si>
    <t>618</t>
  </si>
  <si>
    <t>CARRO RACK 2 COLUMNAS INOXIDABLE</t>
  </si>
  <si>
    <t>619</t>
  </si>
  <si>
    <t>8151329 (1-2)</t>
  </si>
  <si>
    <t>CARRO RACK 1 COLUMNA INOXIDABLE MARCA: SERVINOX</t>
  </si>
  <si>
    <t>620</t>
  </si>
  <si>
    <t>8151329 (2-2)</t>
  </si>
  <si>
    <t>621</t>
  </si>
  <si>
    <t>FREGADERO DOBLE TARJA INOXIDABLE</t>
  </si>
  <si>
    <t>622</t>
  </si>
  <si>
    <t>GABINETE CON PUERTAS CON ENTREPAÑO INOXIDABLE SERVINOX</t>
  </si>
  <si>
    <t>623</t>
  </si>
  <si>
    <t>8151332 (1-2)</t>
  </si>
  <si>
    <t>LAVAMANOS A PARED 7PSECX</t>
  </si>
  <si>
    <t>624</t>
  </si>
  <si>
    <t>8151332 (2-2)</t>
  </si>
  <si>
    <t>625</t>
  </si>
  <si>
    <t>8151334 (1-2)</t>
  </si>
  <si>
    <t>CARRO RACK 1 COLUMNA CERRADO INOXIDABLE</t>
  </si>
  <si>
    <t>626</t>
  </si>
  <si>
    <t>8151334 (2-2)</t>
  </si>
  <si>
    <t>627</t>
  </si>
  <si>
    <t>8151335 (1-2)</t>
  </si>
  <si>
    <t>REPISA DESLIZADOR DE CHAROLAS</t>
  </si>
  <si>
    <t>628</t>
  </si>
  <si>
    <t>8151335 (2-2)</t>
  </si>
  <si>
    <t>629</t>
  </si>
  <si>
    <t>630</t>
  </si>
  <si>
    <t>8151337 (1-2)</t>
  </si>
  <si>
    <t>PARRILLA DINAMICA 4 QUEMADORES SERVINOX</t>
  </si>
  <si>
    <t>631</t>
  </si>
  <si>
    <t>8151337 (2-2)</t>
  </si>
  <si>
    <t>632</t>
  </si>
  <si>
    <t>CONSERVADOR DE CONGELADOS ARF 49 PE MARCA: ASBER</t>
  </si>
  <si>
    <t>633</t>
  </si>
  <si>
    <t>BATIDORA PROFESIONAL B25F MARCA: RESPPLAN</t>
  </si>
  <si>
    <t>634</t>
  </si>
  <si>
    <t>CORTADORA PARA PANADERIA ECONOMIRUGO</t>
  </si>
  <si>
    <t>635</t>
  </si>
  <si>
    <t>EQUIPO DE DOBLE TEMPERATURA AR 49 DT MARCA: ASBER</t>
  </si>
  <si>
    <t>636</t>
  </si>
  <si>
    <t>HORNO RAFAGA MARCA: DELTA</t>
  </si>
  <si>
    <t>637</t>
  </si>
  <si>
    <t>BATIDORA KP26M1XER RECIPIENTE INOXIDABLE KICHED AID</t>
  </si>
  <si>
    <t>638</t>
  </si>
  <si>
    <t>LAMINADORA DOS ALAS MOVIBLES</t>
  </si>
  <si>
    <t>639</t>
  </si>
  <si>
    <t>8151345 (1-2)</t>
  </si>
  <si>
    <t>LICUADORA INDUSTRIAL 2 LTS INOXIDABLE</t>
  </si>
  <si>
    <t>640</t>
  </si>
  <si>
    <t>8151345 (2-2)</t>
  </si>
  <si>
    <t>641</t>
  </si>
  <si>
    <t>CONSERVADOR DE CONGELADOS ARF 49 PE</t>
  </si>
  <si>
    <t>642</t>
  </si>
  <si>
    <t>EMPACADORA AL VACIO DIGITAL EVD-4 MARCA: TORREY</t>
  </si>
  <si>
    <t>643</t>
  </si>
  <si>
    <t>8151348 (1-2)</t>
  </si>
  <si>
    <t>FREGADERO TRIPLE TARJA INOXIDABLE</t>
  </si>
  <si>
    <t>644</t>
  </si>
  <si>
    <t>8151348 (2-2)</t>
  </si>
  <si>
    <t>645</t>
  </si>
  <si>
    <t>8151349 (1-6)</t>
  </si>
  <si>
    <t>MANGUERA DE PRELAVADO A CUBIERTA 5PR2S00</t>
  </si>
  <si>
    <t>646</t>
  </si>
  <si>
    <t>8151349 (2-6)</t>
  </si>
  <si>
    <t>647</t>
  </si>
  <si>
    <t>8151349 (3-6)</t>
  </si>
  <si>
    <t>648</t>
  </si>
  <si>
    <t>8151349 (4-6)</t>
  </si>
  <si>
    <t>649</t>
  </si>
  <si>
    <t>8151349 (5-6)</t>
  </si>
  <si>
    <t>650</t>
  </si>
  <si>
    <t>8151349 (6-6)</t>
  </si>
  <si>
    <t>651</t>
  </si>
  <si>
    <t>8151350 (1-2)</t>
  </si>
  <si>
    <t>652</t>
  </si>
  <si>
    <t>8151350 (2-2)</t>
  </si>
  <si>
    <t>653</t>
  </si>
  <si>
    <t>REFRIGERADOR CONGELADOR COOL Y FREEZE</t>
  </si>
  <si>
    <t>654</t>
  </si>
  <si>
    <t xml:space="preserve">REFRIGERADOR VERTICAL RVS 235-S </t>
  </si>
  <si>
    <t>655</t>
  </si>
  <si>
    <t>HORNO RATIONAL CM PLUS MODELO 101</t>
  </si>
  <si>
    <t>656</t>
  </si>
  <si>
    <t>8151355 (1-2)</t>
  </si>
  <si>
    <t>ESTUFA MULTIPLE CORIAT INOXIDABLE 1.71 X 0.81 X 0.95 MT</t>
  </si>
  <si>
    <t>657</t>
  </si>
  <si>
    <t>8151355 (2-2)</t>
  </si>
  <si>
    <t>658</t>
  </si>
  <si>
    <t>RALLADOR DE QUESO Y COCO CON 3 DISCOS</t>
  </si>
  <si>
    <t>659</t>
  </si>
  <si>
    <t>8151357 (1-2)</t>
  </si>
  <si>
    <t>CAMPANA DE EXTRACCION TIPO PIRAMIDE INOXIDABLE</t>
  </si>
  <si>
    <t>660</t>
  </si>
  <si>
    <t>8151357 (2-2)</t>
  </si>
  <si>
    <t>661</t>
  </si>
  <si>
    <t xml:space="preserve">FILTROS PARA GRASAS   12  TIPO LABERINTO </t>
  </si>
  <si>
    <t>662</t>
  </si>
  <si>
    <t>REBANADORA ELECTRICA DANPA</t>
  </si>
  <si>
    <t>663</t>
  </si>
  <si>
    <t>81332 1-2</t>
  </si>
  <si>
    <t>SET BASE LEGO MINDSTORMS EDUCATION EV3</t>
  </si>
  <si>
    <t>664</t>
  </si>
  <si>
    <t>81332 2-2</t>
  </si>
  <si>
    <t>665</t>
  </si>
  <si>
    <t>MULTIFUNCIONAL EPSON  L220, COLOR,INYECCION, TANQUE DE TINTA (ECO TANK), PRINT/SCAN COPY</t>
  </si>
  <si>
    <t>666</t>
  </si>
  <si>
    <t>HORNO INOXIDABLE 33 X 35 X 33 CMS</t>
  </si>
  <si>
    <t>667</t>
  </si>
  <si>
    <t xml:space="preserve">EQUIPAMIENTO DE UN SISTEMA DE DETECCION Y EXTINCION  DE INCENCIOS PARA UNA COCINA INDUSTRIAL </t>
  </si>
  <si>
    <t>668</t>
  </si>
  <si>
    <t>EQUIPO DE SOLDADURA</t>
  </si>
  <si>
    <t>669</t>
  </si>
  <si>
    <t>MANIQUI PARA RCP MCA. SIMULAIDS</t>
  </si>
  <si>
    <t>670</t>
  </si>
  <si>
    <t>MANIQUI PARA VIAS AREAS ADULTO SIMULAIDS</t>
  </si>
  <si>
    <t>671</t>
  </si>
  <si>
    <t>SIMULADOR DE PARTO SIMULAIDS</t>
  </si>
  <si>
    <t>672</t>
  </si>
  <si>
    <t>MOCHILA TRAUMA BAG II COPUSA ROJO</t>
  </si>
  <si>
    <t>673</t>
  </si>
  <si>
    <t>674</t>
  </si>
  <si>
    <t>MOCHILA TRAUMA BAG III COPUSA CPLT</t>
  </si>
  <si>
    <t>675</t>
  </si>
  <si>
    <t>676</t>
  </si>
  <si>
    <t>RESUSCITADOR MANUAL ADULTO</t>
  </si>
  <si>
    <t>677</t>
  </si>
  <si>
    <t>FERULA DE TRACCION DE FEMUR</t>
  </si>
  <si>
    <t>678</t>
  </si>
  <si>
    <t>DESFIBRILADOR PHYSIO CONTRIL LIFE PAK 12</t>
  </si>
  <si>
    <t>679</t>
  </si>
  <si>
    <t>DESFIBRILADOR AUTOMATICO EXTERNO SAMARITAN</t>
  </si>
  <si>
    <t>680</t>
  </si>
  <si>
    <t>SISTEMA DE INMOVILIDAD PEDIATRICO</t>
  </si>
  <si>
    <t>681</t>
  </si>
  <si>
    <t>682</t>
  </si>
  <si>
    <t>683</t>
  </si>
  <si>
    <t>ASPIRADOR DE SECRECIONES VACUIDE</t>
  </si>
  <si>
    <t>684</t>
  </si>
  <si>
    <t>MICROSCOPIO BINOCULAR BIOLOGICO CABEZA</t>
  </si>
  <si>
    <t>685</t>
  </si>
  <si>
    <t>SET DE PREPARACIONES BIOLOGICAS BASICAS</t>
  </si>
  <si>
    <t>686</t>
  </si>
  <si>
    <t>MANIQUE A ED RCP LITTLE ANNE TRAIN SYST MC-024</t>
  </si>
  <si>
    <t>687</t>
  </si>
  <si>
    <t>MANIQUIE BABY ANNE RCP LAERDAL</t>
  </si>
  <si>
    <t>688</t>
  </si>
  <si>
    <t>SIMULADOR A ED LAERDAL EN ESPAÑOL</t>
  </si>
  <si>
    <t>689</t>
  </si>
  <si>
    <t>POLEA DOBLE ESTERLING</t>
  </si>
  <si>
    <t>690</t>
  </si>
  <si>
    <t>691</t>
  </si>
  <si>
    <t>CUERDA ESTATICA 12MM X 50MTS</t>
  </si>
  <si>
    <t>692</t>
  </si>
  <si>
    <t>693</t>
  </si>
  <si>
    <t>CUERDA DINAMICA 11MM X 50MTS</t>
  </si>
  <si>
    <t>694</t>
  </si>
  <si>
    <t>MULTIPLICAOR DE ANCLAJE PAW M</t>
  </si>
  <si>
    <t>695</t>
  </si>
  <si>
    <t>MULTIPLICARO DE ANCLAJE PAW M</t>
  </si>
  <si>
    <t>696</t>
  </si>
  <si>
    <t>697</t>
  </si>
  <si>
    <t>ARNES COMPLETO DE RESCATE</t>
  </si>
  <si>
    <t>698</t>
  </si>
  <si>
    <t>699</t>
  </si>
  <si>
    <t>CUERDA ESTATICA 9MM X 50MTS</t>
  </si>
  <si>
    <t>700</t>
  </si>
  <si>
    <t>701</t>
  </si>
  <si>
    <t>CAMILLA RESCATE SKEDCO</t>
  </si>
  <si>
    <t>702</t>
  </si>
  <si>
    <t>703</t>
  </si>
  <si>
    <t>704</t>
  </si>
  <si>
    <t>CINTA TUBULAR 1 PUL X 91MTS</t>
  </si>
  <si>
    <t>705</t>
  </si>
  <si>
    <t>DESCENSOR RACK D11</t>
  </si>
  <si>
    <t>706</t>
  </si>
  <si>
    <t>707</t>
  </si>
  <si>
    <t>708</t>
  </si>
  <si>
    <t>709</t>
  </si>
  <si>
    <t>NEUBULIZADOR D/PISTON RESPINEB</t>
  </si>
  <si>
    <t>710</t>
  </si>
  <si>
    <t>MICROSCOPIO BINOCULAR BIOLOGICO</t>
  </si>
  <si>
    <t>711</t>
  </si>
  <si>
    <t>3-LEAD CABLE TROCAL, 12 PINES, DE 9</t>
  </si>
  <si>
    <t>712</t>
  </si>
  <si>
    <t>BATERIA PARA LIFEPAK 12, DE 12 VOLTS</t>
  </si>
  <si>
    <t>713</t>
  </si>
  <si>
    <t>714</t>
  </si>
  <si>
    <t>CARDOR DE BATERIAS LIFEPAK 12</t>
  </si>
  <si>
    <t>715</t>
  </si>
  <si>
    <t>TORNIQUETE TACTICO SOF, COLOR NEGRO</t>
  </si>
  <si>
    <t>716</t>
  </si>
  <si>
    <t>717</t>
  </si>
  <si>
    <t>ROLLO DE PAPEL PARA IMPRIMIR DE 50MM</t>
  </si>
  <si>
    <t>718</t>
  </si>
  <si>
    <t>CAMILLA FERNO WASHINGTON 35</t>
  </si>
  <si>
    <t>719</t>
  </si>
  <si>
    <t>REDY-CHARGER LIFE PAK</t>
  </si>
  <si>
    <t>720</t>
  </si>
  <si>
    <t>NIKOMED UNIVERSAL/EMS WET GEL ECG ELECTRODE 300/BO</t>
  </si>
  <si>
    <t>721</t>
  </si>
  <si>
    <t xml:space="preserve"> JUEGO DE CONSULTORIO DE 5 PIEZAS</t>
  </si>
  <si>
    <t>722</t>
  </si>
  <si>
    <t>MALETA MERET OMNI PRO EMS</t>
  </si>
  <si>
    <t>723</t>
  </si>
  <si>
    <t>VENTILADOR PARA TRASLADO MARCA LIFE SUPPORT</t>
  </si>
  <si>
    <t>724</t>
  </si>
  <si>
    <t>CARRO TRANSPORTE COLOR ROJO MARCA: ESGO</t>
  </si>
  <si>
    <t>725</t>
  </si>
  <si>
    <t>BIOMBO DE TRES HOJAS MARCA: ESGO CANTIDAD 6</t>
  </si>
  <si>
    <t>726</t>
  </si>
  <si>
    <t>CAMA HOSPITAL MARCA: BAME</t>
  </si>
  <si>
    <t>727</t>
  </si>
  <si>
    <t>CAMILLA DE TRANSFERENCIA HIDRAULICA MARCA: JOSON CARE</t>
  </si>
  <si>
    <t>728</t>
  </si>
  <si>
    <t>ELECTROCARDIOGRAFO MARCA: CAREWELL</t>
  </si>
  <si>
    <t>729</t>
  </si>
  <si>
    <t>MONITOR SIGNOS VITALES MARCA: MINDRAY, MOD: MIN-MEC2000B</t>
  </si>
  <si>
    <t>730</t>
  </si>
  <si>
    <t>MESA DE COMPUTO 110X.70 COLOR GRIS AUDIOVISUAL</t>
  </si>
  <si>
    <t>731</t>
  </si>
  <si>
    <t>732</t>
  </si>
  <si>
    <t>MESA DE COMPUTO 110X.70 COLOR GRIS LAB 3</t>
  </si>
  <si>
    <t>733</t>
  </si>
  <si>
    <t>734</t>
  </si>
  <si>
    <t>735</t>
  </si>
  <si>
    <t>MESA DE COMPUTO 110.X.70 COLOR GRIS LAB 3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</si>
  <si>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</si>
  <si>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</si>
  <si>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</si>
  <si>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</si>
  <si>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</si>
  <si>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</si>
  <si>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</si>
  <si>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</si>
  <si>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</si>
  <si>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</si>
  <si>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</si>
  <si>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</si>
  <si>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</si>
  <si>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</si>
  <si>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</si>
  <si>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</si>
  <si>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</si>
  <si>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</si>
  <si>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</si>
  <si>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ARCHIVERO T/OFICIO 4 CAJONES</t>
  </si>
  <si>
    <t>755</t>
  </si>
  <si>
    <t>COCINETA INTEGRAL</t>
  </si>
  <si>
    <t>756</t>
  </si>
  <si>
    <t>ARCHIVERO TAMAÑO OFICIO CON 4 CAJONES</t>
  </si>
  <si>
    <t>757</t>
  </si>
  <si>
    <t>SILLA OPERATIVA CON BRAZOS AJUSTABLES, RESPALDO Y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</si>
  <si>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</si>
  <si>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</si>
  <si>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</si>
  <si>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</si>
  <si>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</si>
  <si>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</si>
  <si>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</si>
  <si>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</si>
  <si>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</si>
  <si>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</si>
  <si>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</si>
  <si>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</si>
  <si>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</si>
  <si>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</si>
  <si>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CONJUNTO EJECUTIVO DE ESCRITORIO DE 1.40MTS, PEDES</t>
  </si>
  <si>
    <t>772</t>
  </si>
  <si>
    <t>CONJUNTO EJECUTIVO ESCRITORIO DE 1.40MTS, PEDESTAL</t>
  </si>
  <si>
    <t>773</t>
  </si>
  <si>
    <t>774</t>
  </si>
  <si>
    <t>775</t>
  </si>
  <si>
    <t>CONJUNTO EJECUTIVO  ESCRITORIO DE 1.40MTS, PEDESTA</t>
  </si>
  <si>
    <t>776</t>
  </si>
  <si>
    <t>777</t>
  </si>
  <si>
    <t>CONJUNTO EJECUTIVO ESCRITORIO 1.40MTS, PEDESTAL DE</t>
  </si>
  <si>
    <t>778</t>
  </si>
  <si>
    <t>CONJUNTO EJECUTIVO DE ESCRITORIO DE 1.40MTS,PEDEST</t>
  </si>
  <si>
    <t>779</t>
  </si>
  <si>
    <t>780</t>
  </si>
  <si>
    <t>MESA OVAL DE 2.40 X 1.20 MTS CON BASE TUBULAR DE 9</t>
  </si>
  <si>
    <t>781</t>
  </si>
  <si>
    <t>782</t>
  </si>
  <si>
    <t>ARCHIVERO TAMAÑO OFICIO 4 CAJONES</t>
  </si>
  <si>
    <t>783</t>
  </si>
  <si>
    <t>MESA ESTACION MAESTRO MEDESTAL Y CAJONERA LATERAL</t>
  </si>
  <si>
    <t>784</t>
  </si>
  <si>
    <t>MESA EXAGONAL P/ALUMNOS BASE METALICA</t>
  </si>
  <si>
    <t>785</t>
  </si>
  <si>
    <t>786</t>
  </si>
  <si>
    <t>787</t>
  </si>
  <si>
    <t>SILLA OPERATIVA TAPIZ TELA/ C ELEVACION DE PISTON</t>
  </si>
  <si>
    <t>788</t>
  </si>
  <si>
    <t>SILLA OPERATIVAS TAPIZ TELA/ C ELEVACION DE PISTON</t>
  </si>
  <si>
    <t>789</t>
  </si>
  <si>
    <t>790</t>
  </si>
  <si>
    <t>791</t>
  </si>
  <si>
    <t>792</t>
  </si>
  <si>
    <t>793</t>
  </si>
  <si>
    <t>794</t>
  </si>
  <si>
    <t>795</t>
  </si>
  <si>
    <t>796</t>
  </si>
  <si>
    <t>SILLA OPERATIVAS TAPIZ TELA/C ELEVACION DE PISTON</t>
  </si>
  <si>
    <t>797</t>
  </si>
  <si>
    <t>798</t>
  </si>
  <si>
    <t>799</t>
  </si>
  <si>
    <t>800</t>
  </si>
  <si>
    <t>801</t>
  </si>
  <si>
    <t>PINTARRON BLANCO DE 2.40X1.20M</t>
  </si>
  <si>
    <t>802</t>
  </si>
  <si>
    <t>PINTARRON BLANCO DE 2.40X1.20M B1</t>
  </si>
  <si>
    <t>803</t>
  </si>
  <si>
    <t>PINTARRON BLANCO DE 2.40X1.20M AUDIOVISUAL</t>
  </si>
  <si>
    <t>804</t>
  </si>
  <si>
    <t>805</t>
  </si>
  <si>
    <t>806</t>
  </si>
  <si>
    <t>SILLAS ACOJINADAS CON PISTON F/333</t>
  </si>
  <si>
    <t>807</t>
  </si>
  <si>
    <t>ESCRITORIO MAESRTRO F/333</t>
  </si>
  <si>
    <t>808</t>
  </si>
  <si>
    <t>MESAS PENTAGONALES DE ALUMNO F/333</t>
  </si>
  <si>
    <t>809</t>
  </si>
  <si>
    <t>810</t>
  </si>
  <si>
    <t>MESAS PENTAGONBALES DE ALUMNO F/333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</si>
  <si>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</si>
  <si>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</si>
  <si>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</si>
  <si>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</si>
  <si>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</si>
  <si>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</si>
  <si>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</si>
  <si>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</si>
  <si>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</si>
  <si>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</si>
  <si>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</si>
  <si>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</si>
  <si>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</si>
  <si>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</si>
  <si>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</si>
  <si>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</si>
  <si>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</si>
  <si>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</si>
  <si>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SILLAS  ACOJINADAS CON PISTON F/333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</si>
  <si>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</si>
  <si>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</si>
  <si>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</si>
  <si>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</si>
  <si>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</si>
  <si>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</si>
  <si>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</si>
  <si>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</si>
  <si>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</si>
  <si>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</si>
  <si>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</si>
  <si>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</si>
  <si>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MESA DE ACERO INOXIDABLE</t>
  </si>
  <si>
    <t>841</t>
  </si>
  <si>
    <t>842</t>
  </si>
  <si>
    <t>843</t>
  </si>
  <si>
    <t>844</t>
  </si>
  <si>
    <t>845</t>
  </si>
  <si>
    <t>846</t>
  </si>
  <si>
    <t>GABINETE 2 PUERTAS CON CERRADURA</t>
  </si>
  <si>
    <t>847</t>
  </si>
  <si>
    <t>848</t>
  </si>
  <si>
    <t>849</t>
  </si>
  <si>
    <t>850</t>
  </si>
  <si>
    <t>8151324 (1-2)</t>
  </si>
  <si>
    <t>ANAQUEL TIPO LISO INOXIDABLE MARCA: SERVINOX</t>
  </si>
  <si>
    <t>851</t>
  </si>
  <si>
    <t>8151324 (2-2)</t>
  </si>
  <si>
    <t>852</t>
  </si>
  <si>
    <t>8151325 (1-2)</t>
  </si>
  <si>
    <t>ANAQUEL TIPO MARIMBA INOXIDABLE MARCA: SERVINOX</t>
  </si>
  <si>
    <t>853</t>
  </si>
  <si>
    <t>8151325 (2-2</t>
  </si>
  <si>
    <t>854</t>
  </si>
  <si>
    <t>8151333 (1-5)</t>
  </si>
  <si>
    <t>MESA DE TRABAJO TIPO ISLA CON PISO 1.90 X .70 X .90</t>
  </si>
  <si>
    <t>855</t>
  </si>
  <si>
    <t>8151333 (2-5)</t>
  </si>
  <si>
    <t>856</t>
  </si>
  <si>
    <t>8151333 (3-5)</t>
  </si>
  <si>
    <t>857</t>
  </si>
  <si>
    <t>8151333 (4-5)</t>
  </si>
  <si>
    <t>858</t>
  </si>
  <si>
    <t>8151333 (5-5)</t>
  </si>
  <si>
    <t>859</t>
  </si>
  <si>
    <t>8151351 (1-4)</t>
  </si>
  <si>
    <t>MESA DE TRABAJO TIPO ISLA CON PISO 1.40 X .70 X .90 MT</t>
  </si>
  <si>
    <t>860</t>
  </si>
  <si>
    <t>8151351 (2-4)</t>
  </si>
  <si>
    <t>861</t>
  </si>
  <si>
    <t>8151351 (3-4)</t>
  </si>
  <si>
    <t>862</t>
  </si>
  <si>
    <t>8151351 (4-4)</t>
  </si>
  <si>
    <t>863</t>
  </si>
  <si>
    <t>MESA CON PATAS METALICAS CANT 10  MED  1.00 X 1.00 MTS</t>
  </si>
  <si>
    <t>864</t>
  </si>
  <si>
    <t>SILLAS DURAMAX CANT 100  RESINA PLEGABLE C/COJIN BLANCO</t>
  </si>
  <si>
    <t>865</t>
  </si>
  <si>
    <t>MESA REDONDA PLEGABLE  LIFETIME  CANT  10</t>
  </si>
  <si>
    <t>866</t>
  </si>
  <si>
    <t>GABINETE METALICO UNIVERSAL ENTREPAÑOS FIJOS ARENA</t>
  </si>
  <si>
    <t>867</t>
  </si>
  <si>
    <t>SILLA SECRETARIAL CON BRAZOS TIEMPO COLOR LAGO</t>
  </si>
  <si>
    <t>868</t>
  </si>
  <si>
    <t>869</t>
  </si>
  <si>
    <t>MESA ABATIBLE 2017 MELAMINA GRAFITO</t>
  </si>
  <si>
    <t>870</t>
  </si>
  <si>
    <t>SILLA EJECUTIVA PIEL ESTRUCTURA CROMADA HVL 105.SB11</t>
  </si>
  <si>
    <t>871</t>
  </si>
  <si>
    <t>CONMUTADOR AVAYA MOD. IPOFFICE 500</t>
  </si>
  <si>
    <t>872</t>
  </si>
  <si>
    <t>GPS GARMIN</t>
  </si>
  <si>
    <t>873</t>
  </si>
  <si>
    <t>BRUJULA METALICA (GEOLOGICA)</t>
  </si>
  <si>
    <t>874</t>
  </si>
  <si>
    <t>UAP 2X2 MIMO, 300M, EXTERIORES DOS ANTENAS</t>
  </si>
  <si>
    <t>875</t>
  </si>
  <si>
    <t>5PK DE TELEFONO</t>
  </si>
  <si>
    <t>876</t>
  </si>
  <si>
    <t>TELEFONO</t>
  </si>
  <si>
    <t>877</t>
  </si>
  <si>
    <t>878</t>
  </si>
  <si>
    <t>FORD VAGONETA COLOR BLANCO 3 PUERTAS</t>
  </si>
  <si>
    <t>879</t>
  </si>
  <si>
    <t>FORD ECONOLINE TIPO E 350 AMBULANCIA BLANCA CON RO</t>
  </si>
  <si>
    <t>880</t>
  </si>
  <si>
    <t>FORD PICK-UP  F-150 XL LOW COST COLOR BLANCO DEPOR</t>
  </si>
  <si>
    <t>881</t>
  </si>
  <si>
    <t>APARATO A/C MINISPLIT CAP. 1 TONELADA</t>
  </si>
  <si>
    <t>882</t>
  </si>
  <si>
    <t>EQUIPO DE A/C MARCA GOODMAN 3 TON</t>
  </si>
  <si>
    <t>883</t>
  </si>
  <si>
    <t>LICENCIA CORELDRAW GRAPHICS SUITE X8 EDUCATION 5</t>
  </si>
  <si>
    <t>884</t>
  </si>
  <si>
    <t xml:space="preserve">SOFTWARE ASPEL SAE VERSION 6.0 P/20 USUARIOS </t>
  </si>
  <si>
    <t>885</t>
  </si>
  <si>
    <t>SOFTWARE ESTADISTICO</t>
  </si>
  <si>
    <t>886</t>
  </si>
  <si>
    <t>MOCHILA VIA AEREA EMS</t>
  </si>
  <si>
    <t>887</t>
  </si>
  <si>
    <t>MODULO TACTICO PARA MEDICAMENTO</t>
  </si>
  <si>
    <t>888</t>
  </si>
  <si>
    <t>CHALECO DE EXTRACCION COPUSA</t>
  </si>
  <si>
    <t>889</t>
  </si>
  <si>
    <t>890</t>
  </si>
  <si>
    <t>SIMULADOR DE HERIDAS MULTIPLES</t>
  </si>
  <si>
    <t>891</t>
  </si>
  <si>
    <t>OXIMETRO DE PULSO TUFFSAT</t>
  </si>
  <si>
    <t>892</t>
  </si>
  <si>
    <t>RAMPAS</t>
  </si>
  <si>
    <t>893</t>
  </si>
  <si>
    <t>VIDEO CAMARA PARA PC PIXELE</t>
  </si>
  <si>
    <t>894</t>
  </si>
  <si>
    <t>LICENCIAS SOFWARE CLASS 29</t>
  </si>
  <si>
    <t>895</t>
  </si>
  <si>
    <t>LICENCIA VNTC MASTER CLASS</t>
  </si>
  <si>
    <t>896</t>
  </si>
  <si>
    <t>LICENCIAS SOFWARE DE IDIOMAS 28 ESTACIONES</t>
  </si>
  <si>
    <t>897</t>
  </si>
  <si>
    <t>LICENCIA VIEWSHOT (SIMULACION VOLADURA) 15 PIEZAS</t>
  </si>
  <si>
    <t>898</t>
  </si>
  <si>
    <t>LICENCIA ACROBAT PROD DC (PERPETUAL) V2015</t>
  </si>
  <si>
    <t>899</t>
  </si>
  <si>
    <t>LICENCIA INTECPLA 3 WINDOWS 30 PIEZAS</t>
  </si>
  <si>
    <t>900</t>
  </si>
  <si>
    <t>ATORNILLADOR INALAMBRICO N/LOZALIZADO</t>
  </si>
  <si>
    <t>901</t>
  </si>
  <si>
    <t>2 TERMOMETRO AMBIENTE EXTECH TM20</t>
  </si>
  <si>
    <t>902</t>
  </si>
  <si>
    <t>2 TERMOMETRO AMBIENTE  EXTECH 42530</t>
  </si>
  <si>
    <t>903</t>
  </si>
  <si>
    <t>INDICADOR DE CARATULA</t>
  </si>
  <si>
    <t>904</t>
  </si>
  <si>
    <t xml:space="preserve"> 6 CALIBRADORES VERNIER MITUTOYO</t>
  </si>
  <si>
    <t>905</t>
  </si>
  <si>
    <t>MICROMETRO DE 0 A 25 MM AMICO</t>
  </si>
  <si>
    <t>906</t>
  </si>
  <si>
    <t>GONIOMETRO MON 187-201</t>
  </si>
  <si>
    <t>907</t>
  </si>
  <si>
    <t>GAGE DE CUERDAS CON 30 HOJAS</t>
  </si>
  <si>
    <t>908</t>
  </si>
  <si>
    <t>GAGE DE RADIOS 17 PARES</t>
  </si>
  <si>
    <t>909</t>
  </si>
  <si>
    <t>GAGE DE ANGULOS STARRET</t>
  </si>
  <si>
    <t>910</t>
  </si>
  <si>
    <t>GAGE DE LAINAS DE 1 A 7 MM</t>
  </si>
  <si>
    <t>911</t>
  </si>
  <si>
    <t>JUEGO DE MANOMETROS DE ALTA Y BAJA PRESION PARA GA</t>
  </si>
  <si>
    <t>912</t>
  </si>
  <si>
    <t>DETECTOR ELECTRONICO DE FUGAS</t>
  </si>
  <si>
    <t>913</t>
  </si>
  <si>
    <t>DETECTOR DE FUGAS UV SOLUCION UNIVERSAL</t>
  </si>
  <si>
    <t>914</t>
  </si>
  <si>
    <t>CORTADORES DE TUBOS DE COBRE PARA TODAS LAS MEDIDA</t>
  </si>
  <si>
    <t>915</t>
  </si>
  <si>
    <t>COMPRESOR DE AIRE DE 5 GALONES T 120 LIBRAS DE PRE</t>
  </si>
  <si>
    <t>916</t>
  </si>
  <si>
    <t>ROTO MARTILLO INALAMBRICO WALT</t>
  </si>
  <si>
    <t>917</t>
  </si>
  <si>
    <t>KIT DE HERRAMIENTA PARA REFRIGERACION N/LOCALIZADO</t>
  </si>
  <si>
    <t>918</t>
  </si>
  <si>
    <t>EQUIPO PARA SOLDADURA DE BRONCE Y OXICORTE (OXIGEN</t>
  </si>
  <si>
    <t>919</t>
  </si>
  <si>
    <t>920</t>
  </si>
  <si>
    <t>921</t>
  </si>
  <si>
    <t>922</t>
  </si>
  <si>
    <t>BOMBA DE VACIO DE 5CFM</t>
  </si>
  <si>
    <t>923</t>
  </si>
  <si>
    <t>BOMBA DE VACIO DE 3CFM</t>
  </si>
  <si>
    <t>924</t>
  </si>
  <si>
    <t>RECUPERADORA PARA GAS REGRIGERANTE</t>
  </si>
  <si>
    <t>925</t>
  </si>
  <si>
    <t>ANTORCHA DE SOLDADURA DE PLATA</t>
  </si>
  <si>
    <t>926</t>
  </si>
  <si>
    <t>927</t>
  </si>
  <si>
    <t>8151235 (1-2)</t>
  </si>
  <si>
    <t>HERRAMIENTAS VARIAS</t>
  </si>
  <si>
    <t>928</t>
  </si>
  <si>
    <t>8151235 (2-2)</t>
  </si>
  <si>
    <t>929</t>
  </si>
  <si>
    <t>SOLDADORA AC/DC 225-125</t>
  </si>
  <si>
    <t>930</t>
  </si>
  <si>
    <t>CORTADORA DE METAL 14 IGUAL: 2414NBE</t>
  </si>
  <si>
    <t>931</t>
  </si>
  <si>
    <t>10 GUITARRAS CLASICAS KENNETH Y 10 FORROS</t>
  </si>
  <si>
    <t>932</t>
  </si>
  <si>
    <t>ENTRENADOR PARA AIRE ACONDICIONADO MARCA TESCA MODELO 48980</t>
  </si>
  <si>
    <t>933</t>
  </si>
  <si>
    <t>ENTRENADOR EN ELECTRICIDAD BASICA Y ELECTRONICA  MARCA KANDH  MODELO KL-210</t>
  </si>
  <si>
    <t>934</t>
  </si>
  <si>
    <t>ENTRENADOR EN ENERGIA SOLAR FOTO VOLTAICA MARCA IEXSOLAR MODELO PV READY 1105</t>
  </si>
  <si>
    <t>935</t>
  </si>
  <si>
    <t>ANALIZADOR DE VIBRACIONES MARCA ERBESSD INSTRUMENTS MODELO DIGIVIBEMX M20</t>
  </si>
  <si>
    <t>936</t>
  </si>
  <si>
    <t>TACOMETO DIGITAL MARCA MITUTOYO MODELO 982-551</t>
  </si>
  <si>
    <t>937</t>
  </si>
  <si>
    <t>DINAMOMETRO DIGITAL MARCA CMS MODELO SH 1K</t>
  </si>
  <si>
    <t>938</t>
  </si>
  <si>
    <t>8135 (1-6)</t>
  </si>
  <si>
    <t>MESAS DE TRABAJO PESADO EN ENERGIA SOLAR FOTO - VOLTAICA</t>
  </si>
  <si>
    <t>939</t>
  </si>
  <si>
    <t>8135 (2-6)</t>
  </si>
  <si>
    <t>940</t>
  </si>
  <si>
    <t>8135 (3-6)</t>
  </si>
  <si>
    <t>941</t>
  </si>
  <si>
    <t>8135 (4-6)</t>
  </si>
  <si>
    <t>942</t>
  </si>
  <si>
    <t>8135 (5-6)</t>
  </si>
  <si>
    <t>943</t>
  </si>
  <si>
    <t>8135 (6-6)</t>
  </si>
  <si>
    <t>944</t>
  </si>
  <si>
    <t>ENTRENADOR EN NEUMATICA - MARCA TESCA</t>
  </si>
  <si>
    <t>945</t>
  </si>
  <si>
    <t>CAMARA TERMOGRAFICA</t>
  </si>
  <si>
    <t>946</t>
  </si>
  <si>
    <t>REMOLQUE DE OFICINAS MOVILES 60X24 PIES</t>
  </si>
  <si>
    <t>947</t>
  </si>
  <si>
    <t>INSTALACIONES DE CARROCERIAS Y REMOLQUEZ</t>
  </si>
  <si>
    <t>948</t>
  </si>
  <si>
    <t>EDIFICIO DE BIBLIOTECA</t>
  </si>
  <si>
    <t>EDIFICIO DE DOCENCIA</t>
  </si>
  <si>
    <t>EDIFICIO DE LABORATORIO PESADO</t>
  </si>
  <si>
    <t>EDIFICIO DE LABORATORIO ETAPA 2</t>
  </si>
  <si>
    <t>EDIFICIO DE DOCENCIA 2 DE 2 NIVELES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</si>
</sst>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&quot;€&quot;* #,##0.00_-;\-&quot;€&quot;* #,##0.00_-;_-&quot;€&quot;* &quot;-&quot;??_-;_-@_-"/>
    <numFmt numFmtId="165" formatCode="#,##0_ ;[Red]\-#,##0\ "/>
    <numFmt numFmtId="166" formatCode="0.00_ ;[Red]\-0.00\ "/>
    <numFmt numFmtId="167" formatCode="#,##0.00_ ;[Red]\-#,##0.00\ "/>
    <numFmt numFmtId="168" formatCode="#,##0.00_ ;\-#,##0.00\ "/>
  </numFmts>
  <fonts count="97" x14ac:knownFonts="1">
    <font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sz val="10"/>
      <color rgb="FF000000"/>
      <name val="Arial Narrow"/>
      <family val="2"/>
    </font>
    <font>
      <b/>
      <sz val="10"/>
      <color theme="1"/>
      <name val="Arial Narrow"/>
      <family val="2"/>
    </font>
    <font>
      <sz val="10"/>
      <name val="Arial"/>
      <family val="2"/>
    </font>
    <font>
      <sz val="11"/>
      <color theme="1"/>
      <name val="Arial Narrow"/>
      <family val="2"/>
    </font>
    <font>
      <b/>
      <vertAlign val="superscript"/>
      <sz val="12"/>
      <color theme="1"/>
      <name val="Arial Narrow"/>
      <family val="2"/>
    </font>
    <font>
      <b/>
      <sz val="11"/>
      <color theme="1"/>
      <name val="Arial Narrow"/>
      <family val="2"/>
    </font>
    <font>
      <b/>
      <i/>
      <sz val="11"/>
      <color theme="1"/>
      <name val="Arial Narrow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b/>
      <sz val="12"/>
      <color theme="1"/>
      <name val="Arial Narrow"/>
      <family val="2"/>
    </font>
    <font>
      <b/>
      <sz val="9"/>
      <color theme="1"/>
      <name val="Arial Narrow"/>
      <family val="2"/>
    </font>
    <font>
      <sz val="8"/>
      <color theme="1"/>
      <name val="Arial Narrow"/>
      <family val="2"/>
    </font>
    <font>
      <sz val="11"/>
      <color indexed="8"/>
      <name val="Calibri"/>
      <family val="2"/>
    </font>
    <font>
      <b/>
      <u/>
      <sz val="10"/>
      <color theme="1"/>
      <name val="Arial Narrow"/>
      <family val="2"/>
    </font>
    <font>
      <b/>
      <i/>
      <sz val="10"/>
      <color theme="1"/>
      <name val="Arial Narrow"/>
      <family val="2"/>
    </font>
    <font>
      <sz val="11"/>
      <color rgb="FF000000"/>
      <name val="Arial Narrow"/>
      <family val="2"/>
    </font>
    <font>
      <i/>
      <sz val="10"/>
      <color theme="1"/>
      <name val="Arial Narrow"/>
      <family val="2"/>
    </font>
    <font>
      <i/>
      <sz val="11"/>
      <color theme="1"/>
      <name val="Arial Narrow"/>
      <family val="2"/>
    </font>
    <font>
      <u/>
      <sz val="11"/>
      <color theme="10"/>
      <name val="Calibri"/>
      <family val="2"/>
    </font>
    <font>
      <b/>
      <sz val="10"/>
      <color rgb="FF000000"/>
      <name val="Arial Narrow"/>
      <family val="2"/>
    </font>
    <font>
      <sz val="12"/>
      <color theme="1"/>
      <name val="Arial Narrow"/>
      <family val="2"/>
    </font>
    <font>
      <b/>
      <sz val="11"/>
      <color rgb="FF000000"/>
      <name val="Arial Narrow"/>
      <family val="2"/>
    </font>
    <font>
      <sz val="9"/>
      <color theme="1"/>
      <name val="Arial Narrow"/>
      <family val="2"/>
    </font>
    <font>
      <sz val="6"/>
      <color theme="1"/>
      <name val="Arial Narrow"/>
      <family val="2"/>
    </font>
    <font>
      <b/>
      <i/>
      <sz val="8"/>
      <color theme="1"/>
      <name val="Arial Narrow"/>
      <family val="2"/>
    </font>
    <font>
      <b/>
      <sz val="8"/>
      <color theme="1"/>
      <name val="Arial Narrow"/>
      <family val="2"/>
    </font>
    <font>
      <sz val="7"/>
      <color theme="1"/>
      <name val="Arial Narrow"/>
      <family val="2"/>
    </font>
    <font>
      <b/>
      <sz val="6"/>
      <color rgb="FF000000"/>
      <name val="Arial Narrow"/>
      <family val="2"/>
    </font>
    <font>
      <sz val="6"/>
      <color rgb="FF000000"/>
      <name val="Arial Narrow"/>
      <family val="2"/>
    </font>
    <font>
      <b/>
      <sz val="9"/>
      <color rgb="FF000000"/>
      <name val="Arial Narrow"/>
      <family val="2"/>
    </font>
    <font>
      <sz val="9"/>
      <color rgb="FF000000"/>
      <name val="Arial Narrow"/>
      <family val="2"/>
    </font>
    <font>
      <b/>
      <u/>
      <sz val="11"/>
      <color rgb="FF000000"/>
      <name val="Arial Narrow"/>
      <family val="2"/>
    </font>
    <font>
      <b/>
      <i/>
      <sz val="9"/>
      <color rgb="FF000000"/>
      <name val="Arial Narrow"/>
      <family val="2"/>
    </font>
    <font>
      <i/>
      <sz val="9"/>
      <color rgb="FF000000"/>
      <name val="Arial Narrow"/>
      <family val="2"/>
    </font>
    <font>
      <b/>
      <sz val="14"/>
      <color theme="1"/>
      <name val="Arial Narrow"/>
      <family val="2"/>
    </font>
    <font>
      <b/>
      <i/>
      <sz val="11"/>
      <color rgb="FF000000"/>
      <name val="Arial Narrow"/>
      <family val="2"/>
    </font>
    <font>
      <b/>
      <i/>
      <sz val="10"/>
      <color rgb="FF000000"/>
      <name val="Arial Narrow"/>
      <family val="2"/>
    </font>
    <font>
      <b/>
      <i/>
      <sz val="9"/>
      <color theme="1"/>
      <name val="Arial Narrow"/>
      <family val="2"/>
    </font>
    <font>
      <b/>
      <sz val="12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b/>
      <sz val="11"/>
      <name val="Arial Narrow"/>
      <family val="2"/>
    </font>
    <font>
      <b/>
      <sz val="20"/>
      <color theme="1"/>
      <name val="Arial Narrow"/>
      <family val="2"/>
    </font>
    <font>
      <b/>
      <i/>
      <sz val="10"/>
      <name val="Arial Narrow"/>
      <family val="2"/>
    </font>
    <font>
      <u/>
      <sz val="11"/>
      <color theme="10"/>
      <name val="Arial Narrow"/>
      <family val="2"/>
    </font>
    <font>
      <b/>
      <sz val="24"/>
      <color theme="1"/>
      <name val="Arial Narrow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Arial Narrow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 Narrow"/>
      <family val="2"/>
    </font>
    <font>
      <b/>
      <sz val="10"/>
      <color theme="0"/>
      <name val="Arial Narrow"/>
      <family val="2"/>
    </font>
    <font>
      <b/>
      <sz val="9"/>
      <color theme="0"/>
      <name val="Arial Narrow"/>
      <family val="2"/>
    </font>
    <font>
      <b/>
      <sz val="12"/>
      <color theme="0"/>
      <name val="Arial Narrow"/>
      <family val="2"/>
    </font>
    <font>
      <b/>
      <i/>
      <sz val="11"/>
      <color theme="1"/>
      <name val="Calibri"/>
      <family val="2"/>
      <scheme val="minor"/>
    </font>
    <font>
      <sz val="14"/>
      <color theme="0"/>
      <name val="Arial Narrow"/>
      <family val="2"/>
    </font>
    <font>
      <sz val="16"/>
      <color theme="0"/>
      <name val="Arial Narrow"/>
      <family val="2"/>
    </font>
    <font>
      <sz val="18"/>
      <color theme="0"/>
      <name val="Arial Narrow"/>
      <family val="2"/>
    </font>
    <font>
      <b/>
      <sz val="11"/>
      <color theme="0"/>
      <name val="Arial Narrow"/>
      <family val="2"/>
    </font>
    <font>
      <b/>
      <sz val="16"/>
      <color theme="0"/>
      <name val="Arial Narrow"/>
      <family val="2"/>
    </font>
    <font>
      <b/>
      <sz val="14"/>
      <color theme="0"/>
      <name val="Arial Narrow"/>
      <family val="2"/>
    </font>
    <font>
      <b/>
      <sz val="9"/>
      <color theme="0"/>
      <name val="Arial"/>
      <family val="2"/>
    </font>
    <font>
      <sz val="8"/>
      <color theme="1"/>
      <name val="Calibri"/>
      <family val="2"/>
      <scheme val="minor"/>
    </font>
    <font>
      <b/>
      <sz val="8"/>
      <color theme="0"/>
      <name val="Arial Narrow"/>
      <family val="2"/>
    </font>
    <font>
      <b/>
      <sz val="14"/>
      <name val="Arial Narrow"/>
      <family val="2"/>
    </font>
    <font>
      <b/>
      <sz val="6"/>
      <color theme="1"/>
      <name val="Arial"/>
      <family val="2"/>
    </font>
    <font>
      <b/>
      <sz val="8"/>
      <color theme="1"/>
      <name val="Arial"/>
      <family val="2"/>
    </font>
    <font>
      <b/>
      <sz val="7.5"/>
      <color theme="1"/>
      <name val="Arial Narrow"/>
      <family val="2"/>
    </font>
    <font>
      <sz val="7.5"/>
      <color theme="1"/>
      <name val="Arial Narrow"/>
      <family val="2"/>
    </font>
    <font>
      <b/>
      <i/>
      <sz val="7.5"/>
      <color theme="1"/>
      <name val="Arial Narrow"/>
      <family val="2"/>
    </font>
    <font>
      <sz val="7"/>
      <color theme="1"/>
      <name val="Arial"/>
      <family val="2"/>
    </font>
    <font>
      <b/>
      <sz val="7.5"/>
      <color theme="1"/>
      <name val="Arial"/>
      <family val="2"/>
    </font>
    <font>
      <sz val="7.5"/>
      <color theme="1"/>
      <name val="Arial"/>
      <family val="2"/>
    </font>
    <font>
      <sz val="7.5"/>
      <color theme="1"/>
      <name val="Calibri"/>
      <family val="2"/>
      <scheme val="minor"/>
    </font>
    <font>
      <sz val="6"/>
      <color theme="1"/>
      <name val="Arial"/>
      <family val="2"/>
    </font>
    <font>
      <b/>
      <vertAlign val="superscript"/>
      <sz val="7.5"/>
      <color theme="1"/>
      <name val="Arial Narrow"/>
      <family val="2"/>
    </font>
    <font>
      <b/>
      <sz val="6"/>
      <color theme="1"/>
      <name val="Arial Narrow"/>
      <family val="2"/>
    </font>
    <font>
      <b/>
      <sz val="6.5"/>
      <color theme="1"/>
      <name val="Arial Narrow"/>
      <family val="2"/>
    </font>
    <font>
      <sz val="6.5"/>
      <color theme="1"/>
      <name val="Arial Narrow"/>
      <family val="2"/>
    </font>
    <font>
      <sz val="11"/>
      <name val="Arial Narrow"/>
      <family val="2"/>
    </font>
    <font>
      <sz val="12"/>
      <name val="Arial Narrow"/>
      <family val="2"/>
    </font>
    <font>
      <sz val="9"/>
      <name val="Arial Narrow"/>
      <family val="2"/>
    </font>
    <font>
      <b/>
      <i/>
      <sz val="9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8"/>
      <name val="Arial Narrow"/>
      <family val="2"/>
    </font>
    <font>
      <sz val="9"/>
      <color rgb="FFFF0000"/>
      <name val="Arial Narrow"/>
      <family val="2"/>
    </font>
    <font>
      <sz val="10"/>
      <color rgb="FFFF0000"/>
      <name val="Arial Narrow"/>
      <family val="2"/>
    </font>
    <font>
      <b/>
      <sz val="18"/>
      <color theme="1"/>
      <name val="Arial Narrow"/>
      <family val="2"/>
    </font>
    <font>
      <sz val="9"/>
      <color indexed="8"/>
      <name val="Arial Narrow"/>
      <family val="2"/>
    </font>
    <font>
      <sz val="8.9"/>
      <color indexed="8"/>
      <name val="Arial Narrow"/>
      <family val="2"/>
    </font>
    <font>
      <b/>
      <sz val="9.85"/>
      <color indexed="8"/>
      <name val="Arial Narrow"/>
      <family val="2"/>
    </font>
    <font>
      <sz val="11"/>
      <color theme="0"/>
      <name val="Calibri"/>
      <family val="2"/>
      <scheme val="minor"/>
    </font>
    <font>
      <b/>
      <i/>
      <sz val="9"/>
      <color theme="0"/>
      <name val="Arial Narrow"/>
      <family val="2"/>
    </font>
    <font>
      <sz val="8"/>
      <name val="Arial Narrow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7"/>
      </patternFill>
    </fill>
    <fill>
      <patternFill patternType="solid">
        <fgColor rgb="FFD9D9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0" fillId="0" borderId="0"/>
    <xf numFmtId="44" fontId="9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" fillId="5" borderId="0" applyNumberFormat="0" applyBorder="0" applyAlignment="0" applyProtection="0"/>
    <xf numFmtId="0" fontId="9" fillId="0" borderId="0"/>
    <xf numFmtId="0" fontId="20" fillId="0" borderId="0" applyNumberFormat="0" applyFill="0" applyBorder="0" applyAlignment="0" applyProtection="0">
      <alignment vertical="top"/>
      <protection locked="0"/>
    </xf>
    <xf numFmtId="43" fontId="9" fillId="0" borderId="0" applyFont="0" applyFill="0" applyBorder="0" applyAlignment="0" applyProtection="0"/>
  </cellStyleXfs>
  <cellXfs count="1332">
    <xf numFmtId="0" fontId="0" fillId="0" borderId="0" xfId="0"/>
    <xf numFmtId="0" fontId="1" fillId="0" borderId="8" xfId="0" applyFont="1" applyBorder="1"/>
    <xf numFmtId="0" fontId="1" fillId="0" borderId="9" xfId="0" applyFont="1" applyBorder="1"/>
    <xf numFmtId="0" fontId="5" fillId="0" borderId="0" xfId="0" applyFont="1"/>
    <xf numFmtId="0" fontId="7" fillId="0" borderId="0" xfId="0" applyFont="1" applyFill="1" applyBorder="1" applyAlignment="1">
      <alignment horizontal="right" vertical="top"/>
    </xf>
    <xf numFmtId="0" fontId="12" fillId="0" borderId="0" xfId="0" applyFont="1" applyFill="1" applyBorder="1" applyAlignment="1">
      <alignment vertical="top"/>
    </xf>
    <xf numFmtId="0" fontId="5" fillId="0" borderId="0" xfId="0" applyFont="1" applyAlignment="1">
      <alignment vertical="center"/>
    </xf>
    <xf numFmtId="0" fontId="5" fillId="0" borderId="0" xfId="0" applyFont="1" applyAlignme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5" xfId="0" applyFont="1" applyBorder="1"/>
    <xf numFmtId="0" fontId="1" fillId="0" borderId="0" xfId="0" applyFont="1" applyBorder="1"/>
    <xf numFmtId="0" fontId="1" fillId="0" borderId="6" xfId="0" applyFont="1" applyBorder="1"/>
    <xf numFmtId="0" fontId="3" fillId="0" borderId="5" xfId="0" applyFont="1" applyBorder="1"/>
    <xf numFmtId="0" fontId="3" fillId="0" borderId="0" xfId="0" applyFont="1" applyBorder="1" applyAlignment="1">
      <alignment vertical="justify"/>
    </xf>
    <xf numFmtId="0" fontId="1" fillId="0" borderId="7" xfId="0" applyFont="1" applyBorder="1"/>
    <xf numFmtId="0" fontId="3" fillId="0" borderId="8" xfId="0" applyFont="1" applyBorder="1" applyAlignment="1">
      <alignment vertical="justify"/>
    </xf>
    <xf numFmtId="0" fontId="5" fillId="0" borderId="0" xfId="0" applyFont="1" applyFill="1" applyBorder="1"/>
    <xf numFmtId="0" fontId="3" fillId="0" borderId="0" xfId="0" applyFont="1" applyBorder="1"/>
    <xf numFmtId="0" fontId="3" fillId="0" borderId="1" xfId="0" applyFont="1" applyBorder="1" applyAlignment="1"/>
    <xf numFmtId="0" fontId="1" fillId="0" borderId="2" xfId="0" applyFont="1" applyBorder="1" applyAlignment="1"/>
    <xf numFmtId="0" fontId="1" fillId="0" borderId="3" xfId="0" applyFont="1" applyBorder="1" applyAlignment="1"/>
    <xf numFmtId="0" fontId="3" fillId="0" borderId="5" xfId="0" applyFont="1" applyBorder="1" applyAlignment="1"/>
    <xf numFmtId="0" fontId="1" fillId="0" borderId="0" xfId="0" applyFont="1" applyBorder="1" applyAlignment="1"/>
    <xf numFmtId="0" fontId="1" fillId="0" borderId="6" xfId="0" applyFont="1" applyBorder="1" applyAlignment="1"/>
    <xf numFmtId="0" fontId="3" fillId="0" borderId="7" xfId="0" applyFont="1" applyBorder="1" applyAlignment="1"/>
    <xf numFmtId="0" fontId="1" fillId="0" borderId="8" xfId="0" applyFont="1" applyBorder="1" applyAlignment="1"/>
    <xf numFmtId="0" fontId="1" fillId="0" borderId="9" xfId="0" applyFont="1" applyBorder="1" applyAlignment="1"/>
    <xf numFmtId="0" fontId="1" fillId="0" borderId="5" xfId="0" quotePrefix="1" applyFont="1" applyBorder="1"/>
    <xf numFmtId="0" fontId="1" fillId="0" borderId="0" xfId="0" applyFont="1" applyFill="1" applyBorder="1"/>
    <xf numFmtId="0" fontId="22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/>
    <xf numFmtId="0" fontId="41" fillId="0" borderId="5" xfId="0" applyFont="1" applyBorder="1" applyAlignment="1">
      <alignment horizontal="center" vertical="center"/>
    </xf>
    <xf numFmtId="0" fontId="41" fillId="0" borderId="17" xfId="0" applyFont="1" applyBorder="1" applyAlignment="1">
      <alignment horizontal="center" vertical="center"/>
    </xf>
    <xf numFmtId="0" fontId="41" fillId="0" borderId="6" xfId="0" applyFont="1" applyBorder="1" applyAlignment="1">
      <alignment horizontal="center" vertical="center"/>
    </xf>
    <xf numFmtId="0" fontId="40" fillId="0" borderId="0" xfId="0" applyFont="1" applyAlignment="1"/>
    <xf numFmtId="0" fontId="43" fillId="0" borderId="16" xfId="0" applyFont="1" applyBorder="1" applyAlignment="1">
      <alignment horizontal="center" vertical="center"/>
    </xf>
    <xf numFmtId="0" fontId="43" fillId="0" borderId="18" xfId="0" applyFont="1" applyBorder="1" applyAlignment="1">
      <alignment horizontal="center" vertical="center"/>
    </xf>
    <xf numFmtId="0" fontId="47" fillId="0" borderId="0" xfId="0" applyFont="1" applyAlignment="1">
      <alignment horizontal="center"/>
    </xf>
    <xf numFmtId="0" fontId="5" fillId="2" borderId="0" xfId="0" applyFont="1" applyFill="1"/>
    <xf numFmtId="0" fontId="36" fillId="2" borderId="0" xfId="0" applyFont="1" applyFill="1"/>
    <xf numFmtId="0" fontId="41" fillId="0" borderId="14" xfId="0" applyFont="1" applyFill="1" applyBorder="1" applyAlignment="1">
      <alignment horizontal="center" vertical="center"/>
    </xf>
    <xf numFmtId="0" fontId="5" fillId="0" borderId="0" xfId="0" applyFont="1" applyFill="1"/>
    <xf numFmtId="0" fontId="12" fillId="0" borderId="8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top"/>
    </xf>
    <xf numFmtId="43" fontId="16" fillId="2" borderId="0" xfId="0" applyNumberFormat="1" applyFont="1" applyFill="1" applyBorder="1" applyAlignment="1" applyProtection="1">
      <alignment wrapText="1"/>
    </xf>
    <xf numFmtId="0" fontId="7" fillId="0" borderId="0" xfId="0" applyFont="1" applyFill="1" applyBorder="1" applyAlignment="1" applyProtection="1">
      <alignment vertical="top"/>
      <protection locked="0"/>
    </xf>
    <xf numFmtId="0" fontId="5" fillId="0" borderId="0" xfId="0" applyFont="1" applyFill="1" applyProtection="1">
      <protection locked="0"/>
    </xf>
    <xf numFmtId="0" fontId="7" fillId="0" borderId="0" xfId="0" applyFont="1" applyFill="1" applyBorder="1" applyAlignment="1" applyProtection="1">
      <alignment horizontal="right" vertical="top"/>
      <protection locked="0"/>
    </xf>
    <xf numFmtId="0" fontId="5" fillId="0" borderId="0" xfId="0" applyFont="1" applyFill="1" applyBorder="1" applyProtection="1">
      <protection locked="0"/>
    </xf>
    <xf numFmtId="0" fontId="12" fillId="0" borderId="0" xfId="0" applyFont="1" applyFill="1" applyBorder="1" applyAlignment="1" applyProtection="1">
      <alignment horizontal="center" vertical="top"/>
      <protection locked="0"/>
    </xf>
    <xf numFmtId="0" fontId="12" fillId="0" borderId="0" xfId="0" applyFont="1" applyFill="1" applyBorder="1" applyAlignment="1" applyProtection="1">
      <alignment vertical="top"/>
      <protection locked="0"/>
    </xf>
    <xf numFmtId="0" fontId="2" fillId="0" borderId="5" xfId="0" applyFont="1" applyFill="1" applyBorder="1" applyAlignment="1" applyProtection="1">
      <alignment vertical="top" wrapText="1"/>
      <protection locked="0"/>
    </xf>
    <xf numFmtId="0" fontId="2" fillId="0" borderId="0" xfId="0" applyFont="1" applyFill="1" applyBorder="1" applyAlignment="1" applyProtection="1">
      <alignment vertical="top" wrapText="1"/>
      <protection locked="0"/>
    </xf>
    <xf numFmtId="0" fontId="2" fillId="0" borderId="6" xfId="0" applyFont="1" applyFill="1" applyBorder="1" applyAlignment="1" applyProtection="1">
      <alignment vertical="top" wrapText="1"/>
      <protection locked="0"/>
    </xf>
    <xf numFmtId="0" fontId="8" fillId="0" borderId="5" xfId="0" applyFont="1" applyFill="1" applyBorder="1" applyAlignment="1" applyProtection="1">
      <alignment wrapText="1"/>
      <protection locked="0"/>
    </xf>
    <xf numFmtId="0" fontId="16" fillId="0" borderId="0" xfId="0" applyFont="1" applyFill="1" applyBorder="1" applyAlignment="1" applyProtection="1">
      <alignment wrapText="1"/>
      <protection locked="0"/>
    </xf>
    <xf numFmtId="0" fontId="5" fillId="0" borderId="0" xfId="0" applyFont="1" applyFill="1" applyBorder="1" applyAlignment="1" applyProtection="1">
      <alignment horizontal="justify" wrapText="1"/>
      <protection locked="0"/>
    </xf>
    <xf numFmtId="0" fontId="8" fillId="0" borderId="0" xfId="0" applyFont="1" applyFill="1" applyBorder="1" applyAlignment="1" applyProtection="1">
      <alignment wrapText="1"/>
      <protection locked="0"/>
    </xf>
    <xf numFmtId="0" fontId="16" fillId="0" borderId="6" xfId="0" applyFont="1" applyFill="1" applyBorder="1" applyAlignment="1" applyProtection="1">
      <alignment wrapText="1"/>
      <protection locked="0"/>
    </xf>
    <xf numFmtId="0" fontId="5" fillId="0" borderId="5" xfId="0" applyFont="1" applyFill="1" applyBorder="1" applyAlignment="1" applyProtection="1">
      <alignment wrapText="1"/>
      <protection locked="0"/>
    </xf>
    <xf numFmtId="43" fontId="1" fillId="0" borderId="0" xfId="8" applyNumberFormat="1" applyFont="1" applyFill="1" applyBorder="1" applyAlignment="1" applyProtection="1">
      <alignment vertical="top" wrapText="1"/>
      <protection locked="0"/>
    </xf>
    <xf numFmtId="0" fontId="5" fillId="0" borderId="0" xfId="0" applyFont="1" applyFill="1" applyBorder="1" applyAlignment="1" applyProtection="1">
      <alignment wrapText="1"/>
      <protection locked="0"/>
    </xf>
    <xf numFmtId="43" fontId="1" fillId="0" borderId="6" xfId="8" applyNumberFormat="1" applyFont="1" applyFill="1" applyBorder="1" applyAlignment="1" applyProtection="1">
      <alignment vertical="top" wrapText="1"/>
      <protection locked="0"/>
    </xf>
    <xf numFmtId="0" fontId="5" fillId="0" borderId="5" xfId="0" applyFont="1" applyFill="1" applyBorder="1" applyAlignment="1" applyProtection="1">
      <alignment horizontal="left" wrapText="1"/>
      <protection locked="0"/>
    </xf>
    <xf numFmtId="0" fontId="17" fillId="0" borderId="5" xfId="0" applyFont="1" applyFill="1" applyBorder="1" applyAlignment="1" applyProtection="1">
      <alignment horizontal="justify" wrapText="1"/>
      <protection locked="0"/>
    </xf>
    <xf numFmtId="43" fontId="1" fillId="0" borderId="0" xfId="0" applyNumberFormat="1" applyFont="1" applyFill="1" applyBorder="1" applyAlignment="1" applyProtection="1">
      <alignment wrapText="1"/>
      <protection locked="0"/>
    </xf>
    <xf numFmtId="43" fontId="18" fillId="0" borderId="0" xfId="0" applyNumberFormat="1" applyFont="1" applyFill="1" applyBorder="1" applyAlignment="1" applyProtection="1">
      <alignment wrapText="1"/>
      <protection locked="0"/>
    </xf>
    <xf numFmtId="0" fontId="19" fillId="0" borderId="0" xfId="0" applyFont="1" applyFill="1" applyBorder="1" applyAlignment="1" applyProtection="1">
      <alignment wrapText="1"/>
      <protection locked="0"/>
    </xf>
    <xf numFmtId="43" fontId="18" fillId="0" borderId="6" xfId="0" applyNumberFormat="1" applyFont="1" applyFill="1" applyBorder="1" applyAlignment="1" applyProtection="1">
      <alignment wrapText="1"/>
      <protection locked="0"/>
    </xf>
    <xf numFmtId="43" fontId="16" fillId="0" borderId="0" xfId="0" applyNumberFormat="1" applyFont="1" applyFill="1" applyBorder="1" applyAlignment="1" applyProtection="1">
      <alignment wrapText="1"/>
      <protection locked="0"/>
    </xf>
    <xf numFmtId="43" fontId="16" fillId="0" borderId="6" xfId="0" applyNumberFormat="1" applyFont="1" applyFill="1" applyBorder="1" applyAlignment="1" applyProtection="1">
      <alignment wrapText="1"/>
      <protection locked="0"/>
    </xf>
    <xf numFmtId="0" fontId="5" fillId="0" borderId="0" xfId="0" applyFont="1" applyFill="1" applyBorder="1" applyAlignment="1" applyProtection="1">
      <protection locked="0"/>
    </xf>
    <xf numFmtId="0" fontId="19" fillId="0" borderId="5" xfId="0" applyFont="1" applyFill="1" applyBorder="1" applyAlignment="1" applyProtection="1">
      <alignment wrapText="1"/>
      <protection locked="0"/>
    </xf>
    <xf numFmtId="43" fontId="1" fillId="0" borderId="6" xfId="0" applyNumberFormat="1" applyFont="1" applyFill="1" applyBorder="1" applyAlignment="1" applyProtection="1">
      <alignment wrapText="1"/>
      <protection locked="0"/>
    </xf>
    <xf numFmtId="0" fontId="0" fillId="0" borderId="0" xfId="0" applyFont="1" applyFill="1" applyProtection="1">
      <protection locked="0"/>
    </xf>
    <xf numFmtId="0" fontId="7" fillId="0" borderId="0" xfId="0" applyFont="1" applyFill="1" applyBorder="1" applyAlignment="1" applyProtection="1">
      <alignment wrapText="1"/>
      <protection locked="0"/>
    </xf>
    <xf numFmtId="0" fontId="5" fillId="0" borderId="5" xfId="0" applyFont="1" applyFill="1" applyBorder="1" applyAlignment="1" applyProtection="1">
      <protection locked="0"/>
    </xf>
    <xf numFmtId="43" fontId="1" fillId="0" borderId="0" xfId="0" applyNumberFormat="1" applyFont="1" applyFill="1" applyBorder="1" applyAlignment="1" applyProtection="1">
      <protection locked="0"/>
    </xf>
    <xf numFmtId="0" fontId="17" fillId="0" borderId="0" xfId="0" applyFont="1" applyFill="1" applyBorder="1" applyAlignment="1" applyProtection="1">
      <alignment horizontal="justify" wrapText="1"/>
      <protection locked="0"/>
    </xf>
    <xf numFmtId="43" fontId="1" fillId="0" borderId="6" xfId="0" applyNumberFormat="1" applyFont="1" applyFill="1" applyBorder="1" applyAlignment="1" applyProtection="1">
      <protection locked="0"/>
    </xf>
    <xf numFmtId="4" fontId="1" fillId="0" borderId="0" xfId="0" applyNumberFormat="1" applyFont="1" applyFill="1" applyBorder="1" applyProtection="1">
      <protection locked="0"/>
    </xf>
    <xf numFmtId="4" fontId="1" fillId="0" borderId="6" xfId="0" applyNumberFormat="1" applyFont="1" applyFill="1" applyBorder="1" applyProtection="1">
      <protection locked="0"/>
    </xf>
    <xf numFmtId="0" fontId="5" fillId="0" borderId="7" xfId="0" applyFont="1" applyFill="1" applyBorder="1" applyProtection="1">
      <protection locked="0"/>
    </xf>
    <xf numFmtId="43" fontId="1" fillId="0" borderId="8" xfId="0" applyNumberFormat="1" applyFont="1" applyFill="1" applyBorder="1" applyProtection="1">
      <protection locked="0"/>
    </xf>
    <xf numFmtId="0" fontId="5" fillId="0" borderId="8" xfId="0" applyFont="1" applyFill="1" applyBorder="1" applyProtection="1">
      <protection locked="0"/>
    </xf>
    <xf numFmtId="0" fontId="1" fillId="0" borderId="8" xfId="0" applyFont="1" applyFill="1" applyBorder="1" applyProtection="1">
      <protection locked="0"/>
    </xf>
    <xf numFmtId="0" fontId="1" fillId="0" borderId="9" xfId="0" applyFont="1" applyFill="1" applyBorder="1" applyProtection="1">
      <protection locked="0"/>
    </xf>
    <xf numFmtId="43" fontId="16" fillId="2" borderId="6" xfId="0" applyNumberFormat="1" applyFont="1" applyFill="1" applyBorder="1" applyAlignment="1" applyProtection="1">
      <alignment wrapText="1"/>
    </xf>
    <xf numFmtId="43" fontId="3" fillId="2" borderId="0" xfId="0" applyNumberFormat="1" applyFont="1" applyFill="1" applyBorder="1" applyAlignment="1" applyProtection="1">
      <alignment wrapText="1"/>
    </xf>
    <xf numFmtId="43" fontId="3" fillId="2" borderId="6" xfId="0" applyNumberFormat="1" applyFont="1" applyFill="1" applyBorder="1" applyAlignment="1" applyProtection="1">
      <alignment wrapText="1"/>
    </xf>
    <xf numFmtId="43" fontId="3" fillId="2" borderId="0" xfId="0" applyNumberFormat="1" applyFont="1" applyFill="1" applyBorder="1" applyAlignment="1" applyProtection="1">
      <alignment vertical="center" wrapText="1"/>
    </xf>
    <xf numFmtId="43" fontId="3" fillId="2" borderId="6" xfId="0" applyNumberFormat="1" applyFont="1" applyFill="1" applyBorder="1" applyAlignment="1" applyProtection="1">
      <alignment vertical="center" wrapText="1"/>
    </xf>
    <xf numFmtId="43" fontId="16" fillId="2" borderId="0" xfId="0" applyNumberFormat="1" applyFont="1" applyFill="1" applyBorder="1" applyAlignment="1" applyProtection="1"/>
    <xf numFmtId="43" fontId="16" fillId="2" borderId="6" xfId="0" applyNumberFormat="1" applyFont="1" applyFill="1" applyBorder="1" applyAlignment="1" applyProtection="1"/>
    <xf numFmtId="0" fontId="7" fillId="0" borderId="38" xfId="0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Fill="1" applyBorder="1" applyAlignment="1" applyProtection="1">
      <alignment horizontal="right" vertical="top"/>
      <protection locked="0"/>
    </xf>
    <xf numFmtId="0" fontId="5" fillId="2" borderId="0" xfId="0" applyFont="1" applyFill="1" applyProtection="1">
      <protection locked="0"/>
    </xf>
    <xf numFmtId="0" fontId="7" fillId="0" borderId="0" xfId="0" applyFont="1" applyFill="1" applyProtection="1">
      <protection locked="0"/>
    </xf>
    <xf numFmtId="0" fontId="8" fillId="2" borderId="5" xfId="0" applyFont="1" applyFill="1" applyBorder="1" applyAlignment="1" applyProtection="1">
      <alignment wrapText="1"/>
      <protection locked="0"/>
    </xf>
    <xf numFmtId="0" fontId="8" fillId="2" borderId="0" xfId="0" applyFont="1" applyFill="1" applyBorder="1" applyAlignment="1" applyProtection="1">
      <protection locked="0"/>
    </xf>
    <xf numFmtId="0" fontId="8" fillId="2" borderId="0" xfId="0" applyFont="1" applyFill="1" applyBorder="1" applyAlignment="1" applyProtection="1">
      <alignment wrapText="1"/>
      <protection locked="0"/>
    </xf>
    <xf numFmtId="0" fontId="8" fillId="2" borderId="0" xfId="0" applyFont="1" applyFill="1" applyBorder="1" applyAlignment="1" applyProtection="1">
      <alignment horizontal="left" wrapText="1"/>
      <protection locked="0"/>
    </xf>
    <xf numFmtId="0" fontId="5" fillId="0" borderId="0" xfId="0" applyFont="1" applyProtection="1">
      <protection locked="0"/>
    </xf>
    <xf numFmtId="0" fontId="22" fillId="0" borderId="0" xfId="0" applyFont="1" applyBorder="1" applyAlignment="1" applyProtection="1">
      <alignment horizontal="left"/>
      <protection locked="0"/>
    </xf>
    <xf numFmtId="0" fontId="12" fillId="0" borderId="8" xfId="0" applyFont="1" applyFill="1" applyBorder="1" applyAlignment="1" applyProtection="1">
      <alignment vertical="top"/>
      <protection locked="0"/>
    </xf>
    <xf numFmtId="0" fontId="5" fillId="0" borderId="0" xfId="0" applyFont="1" applyBorder="1" applyAlignment="1" applyProtection="1">
      <alignment horizontal="left"/>
      <protection locked="0"/>
    </xf>
    <xf numFmtId="0" fontId="7" fillId="0" borderId="5" xfId="0" applyFont="1" applyBorder="1" applyAlignment="1" applyProtection="1">
      <alignment horizontal="left" vertical="top"/>
      <protection locked="0"/>
    </xf>
    <xf numFmtId="0" fontId="7" fillId="0" borderId="0" xfId="0" applyFont="1" applyBorder="1" applyAlignment="1" applyProtection="1">
      <alignment horizontal="left" vertical="top"/>
      <protection locked="0"/>
    </xf>
    <xf numFmtId="0" fontId="5" fillId="0" borderId="0" xfId="0" applyFont="1" applyBorder="1" applyAlignment="1" applyProtection="1">
      <alignment horizontal="left" vertical="top"/>
      <protection locked="0"/>
    </xf>
    <xf numFmtId="0" fontId="23" fillId="2" borderId="5" xfId="0" applyFont="1" applyFill="1" applyBorder="1" applyAlignment="1" applyProtection="1">
      <alignment horizontal="left" vertical="top"/>
      <protection locked="0"/>
    </xf>
    <xf numFmtId="0" fontId="23" fillId="2" borderId="0" xfId="0" applyFont="1" applyFill="1" applyBorder="1" applyAlignment="1" applyProtection="1">
      <alignment horizontal="left" vertical="top"/>
      <protection locked="0"/>
    </xf>
    <xf numFmtId="0" fontId="17" fillId="0" borderId="5" xfId="0" applyFont="1" applyBorder="1" applyAlignment="1" applyProtection="1">
      <alignment horizontal="left" vertical="top"/>
      <protection locked="0"/>
    </xf>
    <xf numFmtId="0" fontId="1" fillId="0" borderId="0" xfId="0" applyFont="1" applyBorder="1" applyAlignment="1" applyProtection="1">
      <alignment horizontal="left" vertical="top"/>
      <protection locked="0"/>
    </xf>
    <xf numFmtId="0" fontId="8" fillId="2" borderId="5" xfId="0" applyFont="1" applyFill="1" applyBorder="1" applyAlignment="1" applyProtection="1">
      <alignment horizontal="left" vertical="top"/>
      <protection locked="0"/>
    </xf>
    <xf numFmtId="0" fontId="8" fillId="2" borderId="0" xfId="0" applyFont="1" applyFill="1" applyBorder="1" applyAlignment="1" applyProtection="1">
      <alignment horizontal="left" vertical="top"/>
      <protection locked="0"/>
    </xf>
    <xf numFmtId="0" fontId="17" fillId="0" borderId="0" xfId="0" applyFont="1" applyBorder="1" applyAlignment="1" applyProtection="1">
      <alignment horizontal="left" vertical="top"/>
      <protection locked="0"/>
    </xf>
    <xf numFmtId="0" fontId="17" fillId="0" borderId="7" xfId="0" applyFont="1" applyBorder="1" applyAlignment="1" applyProtection="1">
      <alignment horizontal="left" vertical="top"/>
      <protection locked="0"/>
    </xf>
    <xf numFmtId="0" fontId="17" fillId="0" borderId="8" xfId="0" applyFont="1" applyBorder="1" applyAlignment="1" applyProtection="1">
      <alignment horizontal="left" vertical="top"/>
      <protection locked="0"/>
    </xf>
    <xf numFmtId="0" fontId="7" fillId="0" borderId="41" xfId="0" applyFont="1" applyFill="1" applyBorder="1" applyAlignment="1" applyProtection="1">
      <alignment horizontal="center" vertical="center" wrapText="1"/>
      <protection locked="0"/>
    </xf>
    <xf numFmtId="0" fontId="24" fillId="0" borderId="0" xfId="0" applyFont="1" applyProtection="1">
      <protection locked="0"/>
    </xf>
    <xf numFmtId="0" fontId="5" fillId="0" borderId="0" xfId="0" applyFont="1" applyAlignment="1" applyProtection="1">
      <alignment vertical="center"/>
      <protection locked="0"/>
    </xf>
    <xf numFmtId="0" fontId="24" fillId="0" borderId="0" xfId="0" applyFont="1" applyAlignment="1" applyProtection="1">
      <alignment vertical="center"/>
      <protection locked="0"/>
    </xf>
    <xf numFmtId="0" fontId="5" fillId="0" borderId="0" xfId="0" applyFont="1" applyAlignment="1" applyProtection="1">
      <protection locked="0"/>
    </xf>
    <xf numFmtId="0" fontId="24" fillId="0" borderId="0" xfId="0" applyFont="1" applyAlignment="1" applyProtection="1">
      <protection locked="0"/>
    </xf>
    <xf numFmtId="0" fontId="23" fillId="3" borderId="42" xfId="0" applyFont="1" applyFill="1" applyBorder="1" applyAlignment="1" applyProtection="1">
      <alignment horizontal="justify" vertical="center"/>
      <protection locked="0"/>
    </xf>
    <xf numFmtId="0" fontId="33" fillId="3" borderId="41" xfId="0" applyFont="1" applyFill="1" applyBorder="1" applyAlignment="1" applyProtection="1">
      <alignment horizontal="center" vertical="center"/>
      <protection locked="0"/>
    </xf>
    <xf numFmtId="0" fontId="33" fillId="3" borderId="43" xfId="0" applyFont="1" applyFill="1" applyBorder="1" applyAlignment="1" applyProtection="1">
      <alignment horizontal="center" vertical="center"/>
      <protection locked="0"/>
    </xf>
    <xf numFmtId="0" fontId="13" fillId="0" borderId="6" xfId="0" applyFont="1" applyFill="1" applyBorder="1" applyProtection="1">
      <protection locked="0"/>
    </xf>
    <xf numFmtId="0" fontId="13" fillId="0" borderId="0" xfId="0" applyFont="1" applyFill="1" applyProtection="1">
      <protection locked="0"/>
    </xf>
    <xf numFmtId="0" fontId="13" fillId="0" borderId="5" xfId="0" applyFont="1" applyFill="1" applyBorder="1" applyAlignment="1" applyProtection="1">
      <alignment horizontal="justify" vertical="top"/>
      <protection locked="0"/>
    </xf>
    <xf numFmtId="0" fontId="27" fillId="0" borderId="0" xfId="0" applyFont="1" applyFill="1" applyBorder="1" applyAlignment="1" applyProtection="1">
      <alignment vertical="top"/>
      <protection locked="0"/>
    </xf>
    <xf numFmtId="0" fontId="28" fillId="0" borderId="5" xfId="0" applyFont="1" applyFill="1" applyBorder="1" applyAlignment="1" applyProtection="1">
      <alignment horizontal="justify" vertical="top"/>
      <protection locked="0"/>
    </xf>
    <xf numFmtId="0" fontId="28" fillId="0" borderId="0" xfId="0" applyFont="1" applyFill="1" applyProtection="1">
      <protection locked="0"/>
    </xf>
    <xf numFmtId="0" fontId="26" fillId="0" borderId="5" xfId="0" applyFont="1" applyFill="1" applyBorder="1" applyAlignment="1" applyProtection="1">
      <alignment vertical="top"/>
      <protection locked="0"/>
    </xf>
    <xf numFmtId="0" fontId="26" fillId="0" borderId="0" xfId="0" applyFont="1" applyFill="1" applyBorder="1" applyAlignment="1" applyProtection="1">
      <alignment vertical="top"/>
      <protection locked="0"/>
    </xf>
    <xf numFmtId="0" fontId="13" fillId="0" borderId="5" xfId="0" applyFont="1" applyFill="1" applyBorder="1" applyAlignment="1" applyProtection="1">
      <alignment vertical="top"/>
      <protection locked="0"/>
    </xf>
    <xf numFmtId="0" fontId="13" fillId="0" borderId="0" xfId="0" applyFont="1" applyFill="1" applyBorder="1" applyAlignment="1" applyProtection="1">
      <alignment vertical="top"/>
      <protection locked="0"/>
    </xf>
    <xf numFmtId="0" fontId="27" fillId="0" borderId="5" xfId="0" applyFont="1" applyFill="1" applyBorder="1" applyAlignment="1" applyProtection="1">
      <alignment vertical="top"/>
      <protection locked="0"/>
    </xf>
    <xf numFmtId="0" fontId="26" fillId="0" borderId="0" xfId="0" applyFont="1" applyFill="1" applyBorder="1" applyAlignment="1" applyProtection="1">
      <alignment vertical="top" wrapText="1"/>
      <protection locked="0"/>
    </xf>
    <xf numFmtId="0" fontId="25" fillId="0" borderId="5" xfId="0" applyFont="1" applyFill="1" applyBorder="1" applyAlignment="1" applyProtection="1">
      <alignment vertical="top"/>
      <protection locked="0"/>
    </xf>
    <xf numFmtId="0" fontId="25" fillId="0" borderId="0" xfId="0" applyFont="1" applyFill="1" applyBorder="1" applyAlignment="1" applyProtection="1">
      <alignment vertical="top"/>
      <protection locked="0"/>
    </xf>
    <xf numFmtId="0" fontId="26" fillId="0" borderId="8" xfId="0" applyFont="1" applyFill="1" applyBorder="1" applyAlignment="1" applyProtection="1">
      <alignment vertical="top" wrapText="1"/>
      <protection locked="0"/>
    </xf>
    <xf numFmtId="0" fontId="26" fillId="0" borderId="7" xfId="0" applyFont="1" applyFill="1" applyBorder="1" applyAlignment="1" applyProtection="1">
      <alignment vertical="top"/>
      <protection locked="0"/>
    </xf>
    <xf numFmtId="0" fontId="13" fillId="0" borderId="0" xfId="0" applyFont="1" applyFill="1" applyBorder="1" applyAlignment="1" applyProtection="1">
      <alignment horizontal="left" vertical="top" wrapText="1" indent="2"/>
      <protection locked="0"/>
    </xf>
    <xf numFmtId="0" fontId="13" fillId="0" borderId="0" xfId="0" applyFont="1" applyFill="1" applyBorder="1" applyAlignment="1" applyProtection="1">
      <alignment horizontal="left" vertical="top" indent="2"/>
      <protection locked="0"/>
    </xf>
    <xf numFmtId="0" fontId="50" fillId="0" borderId="0" xfId="0" applyFont="1" applyProtection="1">
      <protection locked="0"/>
    </xf>
    <xf numFmtId="4" fontId="27" fillId="0" borderId="0" xfId="0" applyNumberFormat="1" applyFont="1" applyFill="1" applyBorder="1" applyAlignment="1" applyProtection="1">
      <alignment vertical="top"/>
    </xf>
    <xf numFmtId="4" fontId="27" fillId="0" borderId="6" xfId="0" applyNumberFormat="1" applyFont="1" applyFill="1" applyBorder="1" applyAlignment="1" applyProtection="1">
      <alignment vertical="top"/>
    </xf>
    <xf numFmtId="4" fontId="13" fillId="0" borderId="0" xfId="0" applyNumberFormat="1" applyFont="1" applyFill="1" applyBorder="1" applyProtection="1">
      <protection locked="0"/>
    </xf>
    <xf numFmtId="4" fontId="13" fillId="0" borderId="6" xfId="0" applyNumberFormat="1" applyFont="1" applyFill="1" applyBorder="1" applyProtection="1">
      <protection locked="0"/>
    </xf>
    <xf numFmtId="4" fontId="26" fillId="0" borderId="0" xfId="0" applyNumberFormat="1" applyFont="1" applyFill="1" applyBorder="1" applyAlignment="1" applyProtection="1">
      <alignment vertical="top"/>
    </xf>
    <xf numFmtId="4" fontId="26" fillId="0" borderId="6" xfId="0" applyNumberFormat="1" applyFont="1" applyFill="1" applyBorder="1" applyAlignment="1" applyProtection="1">
      <alignment vertical="top"/>
    </xf>
    <xf numFmtId="4" fontId="13" fillId="0" borderId="0" xfId="0" applyNumberFormat="1" applyFont="1" applyFill="1" applyBorder="1" applyAlignment="1" applyProtection="1">
      <alignment vertical="top"/>
    </xf>
    <xf numFmtId="4" fontId="13" fillId="0" borderId="6" xfId="0" applyNumberFormat="1" applyFont="1" applyFill="1" applyBorder="1" applyAlignment="1" applyProtection="1">
      <alignment vertical="top"/>
    </xf>
    <xf numFmtId="4" fontId="27" fillId="0" borderId="0" xfId="0" applyNumberFormat="1" applyFont="1" applyFill="1" applyBorder="1" applyAlignment="1" applyProtection="1">
      <alignment vertical="top"/>
      <protection locked="0"/>
    </xf>
    <xf numFmtId="4" fontId="27" fillId="0" borderId="6" xfId="0" applyNumberFormat="1" applyFont="1" applyFill="1" applyBorder="1" applyAlignment="1" applyProtection="1">
      <alignment vertical="top"/>
      <protection locked="0"/>
    </xf>
    <xf numFmtId="4" fontId="13" fillId="0" borderId="0" xfId="0" applyNumberFormat="1" applyFont="1" applyFill="1" applyBorder="1" applyAlignment="1" applyProtection="1">
      <alignment vertical="top"/>
      <protection locked="0"/>
    </xf>
    <xf numFmtId="4" fontId="13" fillId="0" borderId="6" xfId="0" applyNumberFormat="1" applyFont="1" applyFill="1" applyBorder="1" applyAlignment="1" applyProtection="1">
      <alignment vertical="top"/>
      <protection locked="0"/>
    </xf>
    <xf numFmtId="4" fontId="26" fillId="0" borderId="0" xfId="0" applyNumberFormat="1" applyFont="1" applyFill="1" applyBorder="1" applyAlignment="1" applyProtection="1">
      <alignment vertical="top" wrapText="1"/>
    </xf>
    <xf numFmtId="4" fontId="26" fillId="0" borderId="6" xfId="0" applyNumberFormat="1" applyFont="1" applyFill="1" applyBorder="1" applyAlignment="1" applyProtection="1">
      <alignment vertical="top" wrapText="1"/>
    </xf>
    <xf numFmtId="4" fontId="26" fillId="0" borderId="8" xfId="0" applyNumberFormat="1" applyFont="1" applyFill="1" applyBorder="1" applyAlignment="1" applyProtection="1">
      <alignment vertical="top" wrapText="1"/>
    </xf>
    <xf numFmtId="4" fontId="26" fillId="0" borderId="9" xfId="0" applyNumberFormat="1" applyFont="1" applyFill="1" applyBorder="1" applyAlignment="1" applyProtection="1">
      <alignment vertical="top" wrapText="1"/>
    </xf>
    <xf numFmtId="0" fontId="15" fillId="0" borderId="41" xfId="0" applyFont="1" applyFill="1" applyBorder="1" applyAlignment="1" applyProtection="1">
      <alignment horizontal="center" vertical="center"/>
      <protection locked="0"/>
    </xf>
    <xf numFmtId="0" fontId="15" fillId="0" borderId="43" xfId="0" applyFont="1" applyFill="1" applyBorder="1" applyAlignment="1" applyProtection="1">
      <alignment horizontal="center" vertical="center"/>
      <protection locked="0"/>
    </xf>
    <xf numFmtId="0" fontId="22" fillId="0" borderId="0" xfId="0" applyFont="1" applyBorder="1" applyAlignment="1" applyProtection="1">
      <alignment horizontal="left" vertical="center"/>
      <protection locked="0"/>
    </xf>
    <xf numFmtId="0" fontId="12" fillId="0" borderId="8" xfId="0" applyFont="1" applyFill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Alignment="1" applyProtection="1">
      <alignment vertical="center" wrapText="1"/>
      <protection locked="0"/>
    </xf>
    <xf numFmtId="0" fontId="23" fillId="3" borderId="5" xfId="0" applyFont="1" applyFill="1" applyBorder="1" applyAlignment="1" applyProtection="1">
      <alignment horizontal="justify" vertical="center"/>
      <protection locked="0"/>
    </xf>
    <xf numFmtId="0" fontId="17" fillId="3" borderId="5" xfId="0" applyFont="1" applyFill="1" applyBorder="1" applyAlignment="1" applyProtection="1">
      <alignment horizontal="justify" vertical="center"/>
      <protection locked="0"/>
    </xf>
    <xf numFmtId="0" fontId="7" fillId="0" borderId="22" xfId="0" applyFont="1" applyFill="1" applyBorder="1" applyAlignment="1" applyProtection="1">
      <alignment horizontal="center" vertical="center" wrapText="1"/>
      <protection locked="0"/>
    </xf>
    <xf numFmtId="0" fontId="7" fillId="0" borderId="45" xfId="0" applyFont="1" applyFill="1" applyBorder="1" applyAlignment="1" applyProtection="1">
      <alignment horizontal="center" vertical="center" wrapText="1"/>
      <protection locked="0"/>
    </xf>
    <xf numFmtId="0" fontId="3" fillId="0" borderId="22" xfId="0" applyFont="1" applyFill="1" applyBorder="1" applyAlignment="1" applyProtection="1">
      <alignment horizontal="center" vertical="center" wrapText="1"/>
      <protection locked="0"/>
    </xf>
    <xf numFmtId="0" fontId="3" fillId="0" borderId="12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center"/>
      <protection locked="0"/>
    </xf>
    <xf numFmtId="4" fontId="3" fillId="0" borderId="15" xfId="0" applyNumberFormat="1" applyFont="1" applyFill="1" applyBorder="1" applyAlignment="1" applyProtection="1">
      <alignment horizontal="center" vertical="top" wrapText="1"/>
      <protection locked="0"/>
    </xf>
    <xf numFmtId="4" fontId="3" fillId="0" borderId="15" xfId="0" applyNumberFormat="1" applyFont="1" applyFill="1" applyBorder="1" applyAlignment="1" applyProtection="1">
      <alignment vertical="top" wrapText="1"/>
      <protection locked="0"/>
    </xf>
    <xf numFmtId="4" fontId="3" fillId="0" borderId="3" xfId="0" applyNumberFormat="1" applyFont="1" applyFill="1" applyBorder="1" applyAlignment="1" applyProtection="1">
      <alignment horizontal="center" vertical="top" wrapText="1"/>
      <protection locked="0"/>
    </xf>
    <xf numFmtId="4" fontId="16" fillId="0" borderId="17" xfId="0" applyNumberFormat="1" applyFont="1" applyBorder="1" applyAlignment="1" applyProtection="1">
      <alignment horizontal="right" vertical="top" wrapText="1"/>
      <protection locked="0"/>
    </xf>
    <xf numFmtId="4" fontId="16" fillId="0" borderId="6" xfId="0" applyNumberFormat="1" applyFont="1" applyBorder="1" applyAlignment="1" applyProtection="1">
      <alignment horizontal="right" vertical="top" wrapText="1"/>
      <protection locked="0"/>
    </xf>
    <xf numFmtId="4" fontId="3" fillId="0" borderId="17" xfId="0" applyNumberFormat="1" applyFont="1" applyBorder="1" applyAlignment="1" applyProtection="1">
      <alignment horizontal="right" vertical="top" wrapText="1"/>
      <protection locked="0"/>
    </xf>
    <xf numFmtId="4" fontId="3" fillId="0" borderId="6" xfId="0" applyNumberFormat="1" applyFont="1" applyBorder="1" applyAlignment="1" applyProtection="1">
      <alignment horizontal="right" vertical="top" wrapText="1"/>
      <protection locked="0"/>
    </xf>
    <xf numFmtId="0" fontId="1" fillId="0" borderId="0" xfId="0" applyFont="1" applyBorder="1" applyAlignment="1" applyProtection="1">
      <alignment horizontal="justify" vertical="top" wrapText="1"/>
      <protection locked="0"/>
    </xf>
    <xf numFmtId="0" fontId="5" fillId="0" borderId="5" xfId="0" applyFont="1" applyBorder="1" applyAlignment="1" applyProtection="1">
      <alignment horizontal="justify" vertical="top" wrapText="1"/>
      <protection locked="0"/>
    </xf>
    <xf numFmtId="4" fontId="1" fillId="0" borderId="17" xfId="0" applyNumberFormat="1" applyFont="1" applyBorder="1" applyAlignment="1" applyProtection="1">
      <alignment horizontal="right" vertical="top" wrapText="1"/>
      <protection locked="0"/>
    </xf>
    <xf numFmtId="4" fontId="1" fillId="0" borderId="6" xfId="0" applyNumberFormat="1" applyFont="1" applyBorder="1" applyAlignment="1" applyProtection="1">
      <alignment horizontal="right" vertical="top" wrapText="1"/>
      <protection locked="0"/>
    </xf>
    <xf numFmtId="0" fontId="5" fillId="0" borderId="0" xfId="0" applyFont="1" applyBorder="1" applyAlignment="1" applyProtection="1">
      <alignment horizontal="justify" vertical="top" wrapText="1"/>
      <protection locked="0"/>
    </xf>
    <xf numFmtId="0" fontId="19" fillId="0" borderId="5" xfId="0" applyFont="1" applyBorder="1" applyAlignment="1" applyProtection="1">
      <alignment horizontal="justify" vertical="top" wrapText="1"/>
      <protection locked="0"/>
    </xf>
    <xf numFmtId="0" fontId="19" fillId="0" borderId="0" xfId="0" applyFont="1" applyBorder="1" applyAlignment="1" applyProtection="1">
      <alignment horizontal="justify" vertical="top" wrapText="1"/>
      <protection locked="0"/>
    </xf>
    <xf numFmtId="4" fontId="18" fillId="0" borderId="17" xfId="0" applyNumberFormat="1" applyFont="1" applyBorder="1" applyAlignment="1" applyProtection="1">
      <alignment horizontal="right" vertical="top" wrapText="1"/>
      <protection locked="0"/>
    </xf>
    <xf numFmtId="4" fontId="18" fillId="0" borderId="6" xfId="0" applyNumberFormat="1" applyFont="1" applyBorder="1" applyAlignment="1" applyProtection="1">
      <alignment horizontal="right" vertical="top" wrapText="1"/>
      <protection locked="0"/>
    </xf>
    <xf numFmtId="0" fontId="16" fillId="0" borderId="16" xfId="0" applyFont="1" applyBorder="1" applyAlignment="1" applyProtection="1">
      <alignment horizontal="justify" vertical="top" wrapText="1"/>
      <protection locked="0"/>
    </xf>
    <xf numFmtId="0" fontId="16" fillId="0" borderId="9" xfId="0" applyFont="1" applyBorder="1" applyAlignment="1" applyProtection="1">
      <alignment horizontal="justify" vertical="top" wrapText="1"/>
      <protection locked="0"/>
    </xf>
    <xf numFmtId="4" fontId="3" fillId="0" borderId="17" xfId="0" applyNumberFormat="1" applyFont="1" applyBorder="1" applyAlignment="1" applyProtection="1">
      <alignment horizontal="right" vertical="top" wrapText="1"/>
    </xf>
    <xf numFmtId="4" fontId="3" fillId="0" borderId="6" xfId="0" applyNumberFormat="1" applyFont="1" applyBorder="1" applyAlignment="1" applyProtection="1">
      <alignment horizontal="right" vertical="top" wrapText="1"/>
    </xf>
    <xf numFmtId="4" fontId="16" fillId="0" borderId="17" xfId="0" applyNumberFormat="1" applyFont="1" applyBorder="1" applyAlignment="1" applyProtection="1">
      <alignment horizontal="right" vertical="top" wrapText="1"/>
    </xf>
    <xf numFmtId="4" fontId="16" fillId="0" borderId="6" xfId="0" applyNumberFormat="1" applyFont="1" applyBorder="1" applyAlignment="1" applyProtection="1">
      <alignment horizontal="right" vertical="top" wrapText="1"/>
    </xf>
    <xf numFmtId="0" fontId="3" fillId="0" borderId="15" xfId="0" applyFont="1" applyFill="1" applyBorder="1" applyAlignment="1" applyProtection="1">
      <alignment horizontal="center" vertical="center" wrapText="1"/>
      <protection locked="0"/>
    </xf>
    <xf numFmtId="0" fontId="3" fillId="4" borderId="15" xfId="0" applyFont="1" applyFill="1" applyBorder="1" applyAlignment="1" applyProtection="1">
      <alignment horizontal="center" vertical="center" wrapText="1"/>
      <protection locked="0"/>
    </xf>
    <xf numFmtId="0" fontId="3" fillId="0" borderId="23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49" fontId="3" fillId="0" borderId="16" xfId="0" applyNumberFormat="1" applyFont="1" applyFill="1" applyBorder="1" applyAlignment="1" applyProtection="1">
      <alignment horizontal="center" vertical="center" wrapText="1"/>
      <protection locked="0"/>
    </xf>
    <xf numFmtId="49" fontId="3" fillId="4" borderId="16" xfId="0" applyNumberFormat="1" applyFont="1" applyFill="1" applyBorder="1" applyAlignment="1" applyProtection="1">
      <alignment horizontal="center" vertical="center" wrapText="1"/>
      <protection locked="0"/>
    </xf>
    <xf numFmtId="49" fontId="3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5" xfId="0" applyFont="1" applyFill="1" applyBorder="1" applyAlignment="1" applyProtection="1">
      <alignment horizontal="center" vertical="center"/>
      <protection locked="0"/>
    </xf>
    <xf numFmtId="0" fontId="1" fillId="0" borderId="5" xfId="0" applyFont="1" applyBorder="1" applyAlignment="1" applyProtection="1">
      <alignment horizontal="justify" vertical="center" wrapText="1"/>
      <protection locked="0"/>
    </xf>
    <xf numFmtId="0" fontId="1" fillId="0" borderId="7" xfId="0" applyFont="1" applyBorder="1" applyAlignment="1" applyProtection="1">
      <alignment horizontal="justify" vertical="center" wrapText="1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25" fillId="0" borderId="2" xfId="0" applyFont="1" applyBorder="1" applyAlignment="1" applyProtection="1">
      <alignment horizontal="justify" vertical="center" wrapText="1"/>
      <protection locked="0"/>
    </xf>
    <xf numFmtId="0" fontId="11" fillId="0" borderId="2" xfId="0" applyFont="1" applyBorder="1" applyAlignment="1" applyProtection="1">
      <alignment vertical="center" wrapText="1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0" fontId="25" fillId="0" borderId="0" xfId="0" applyFont="1" applyBorder="1" applyAlignment="1" applyProtection="1">
      <alignment horizontal="justify" vertical="center" wrapText="1"/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11" fillId="0" borderId="0" xfId="0" applyFont="1" applyBorder="1" applyAlignment="1" applyProtection="1">
      <alignment horizontal="right" vertical="center" wrapText="1"/>
      <protection locked="0"/>
    </xf>
    <xf numFmtId="0" fontId="3" fillId="0" borderId="3" xfId="0" applyFont="1" applyFill="1" applyBorder="1" applyAlignment="1" applyProtection="1">
      <alignment horizontal="center" vertical="center" wrapText="1"/>
      <protection locked="0"/>
    </xf>
    <xf numFmtId="0" fontId="3" fillId="0" borderId="7" xfId="0" applyFont="1" applyFill="1" applyBorder="1" applyAlignment="1" applyProtection="1">
      <alignment vertical="center"/>
      <protection locked="0"/>
    </xf>
    <xf numFmtId="0" fontId="3" fillId="0" borderId="9" xfId="0" applyFont="1" applyFill="1" applyBorder="1" applyAlignment="1" applyProtection="1">
      <alignment vertical="center"/>
      <protection locked="0"/>
    </xf>
    <xf numFmtId="49" fontId="3" fillId="0" borderId="9" xfId="0" applyNumberFormat="1" applyFont="1" applyFill="1" applyBorder="1" applyAlignment="1" applyProtection="1">
      <alignment horizontal="center" vertical="center" wrapText="1"/>
      <protection locked="0"/>
    </xf>
    <xf numFmtId="49" fontId="3" fillId="0" borderId="13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left" vertical="center"/>
      <protection locked="0"/>
    </xf>
    <xf numFmtId="0" fontId="3" fillId="0" borderId="3" xfId="0" applyFont="1" applyBorder="1" applyAlignment="1" applyProtection="1">
      <alignment horizontal="left" vertical="center"/>
      <protection locked="0"/>
    </xf>
    <xf numFmtId="0" fontId="5" fillId="0" borderId="0" xfId="0" applyFont="1" applyAlignment="1" applyProtection="1">
      <alignment horizontal="left" vertical="center"/>
      <protection locked="0"/>
    </xf>
    <xf numFmtId="0" fontId="1" fillId="0" borderId="5" xfId="0" applyFont="1" applyBorder="1" applyAlignment="1" applyProtection="1">
      <alignment horizontal="left" vertical="center" indent="1"/>
      <protection locked="0"/>
    </xf>
    <xf numFmtId="0" fontId="1" fillId="0" borderId="6" xfId="0" applyFont="1" applyBorder="1" applyAlignment="1" applyProtection="1">
      <alignment horizontal="left" vertical="center" indent="1"/>
      <protection locked="0"/>
    </xf>
    <xf numFmtId="0" fontId="1" fillId="0" borderId="5" xfId="0" applyFont="1" applyBorder="1" applyAlignment="1" applyProtection="1">
      <alignment horizontal="left" vertical="center" indent="3"/>
      <protection locked="0"/>
    </xf>
    <xf numFmtId="0" fontId="1" fillId="0" borderId="6" xfId="0" applyFont="1" applyBorder="1" applyAlignment="1" applyProtection="1">
      <alignment horizontal="left" vertical="center" indent="6"/>
      <protection locked="0"/>
    </xf>
    <xf numFmtId="0" fontId="1" fillId="0" borderId="6" xfId="0" applyFont="1" applyBorder="1" applyAlignment="1" applyProtection="1">
      <alignment horizontal="left" vertical="center" wrapText="1" indent="2"/>
      <protection locked="0"/>
    </xf>
    <xf numFmtId="0" fontId="3" fillId="0" borderId="5" xfId="0" applyFont="1" applyBorder="1" applyAlignment="1" applyProtection="1">
      <alignment horizontal="left" vertical="center"/>
      <protection locked="0"/>
    </xf>
    <xf numFmtId="0" fontId="3" fillId="0" borderId="6" xfId="0" applyFont="1" applyBorder="1" applyAlignment="1" applyProtection="1">
      <alignment horizontal="left" vertical="center"/>
      <protection locked="0"/>
    </xf>
    <xf numFmtId="0" fontId="1" fillId="0" borderId="5" xfId="0" applyFont="1" applyBorder="1" applyAlignment="1" applyProtection="1">
      <alignment horizontal="left" vertical="center"/>
      <protection locked="0"/>
    </xf>
    <xf numFmtId="0" fontId="1" fillId="0" borderId="6" xfId="0" applyFont="1" applyBorder="1" applyAlignment="1" applyProtection="1">
      <alignment horizontal="left" vertical="center"/>
      <protection locked="0"/>
    </xf>
    <xf numFmtId="0" fontId="1" fillId="0" borderId="6" xfId="0" applyFont="1" applyBorder="1" applyAlignment="1" applyProtection="1">
      <alignment horizontal="left" vertical="justify"/>
      <protection locked="0"/>
    </xf>
    <xf numFmtId="0" fontId="1" fillId="0" borderId="6" xfId="0" applyFont="1" applyBorder="1" applyAlignment="1" applyProtection="1">
      <alignment horizontal="justify" vertical="center" wrapText="1"/>
      <protection locked="0"/>
    </xf>
    <xf numFmtId="0" fontId="1" fillId="0" borderId="7" xfId="0" applyFont="1" applyBorder="1" applyAlignment="1" applyProtection="1">
      <alignment horizontal="left" vertical="center"/>
      <protection locked="0"/>
    </xf>
    <xf numFmtId="0" fontId="1" fillId="0" borderId="9" xfId="0" applyFont="1" applyBorder="1" applyAlignment="1" applyProtection="1">
      <alignment horizontal="left" vertical="center"/>
      <protection locked="0"/>
    </xf>
    <xf numFmtId="4" fontId="25" fillId="0" borderId="2" xfId="0" applyNumberFormat="1" applyFont="1" applyBorder="1" applyAlignment="1" applyProtection="1">
      <alignment horizontal="right" vertical="center" wrapText="1"/>
      <protection locked="0"/>
    </xf>
    <xf numFmtId="4" fontId="11" fillId="0" borderId="3" xfId="0" applyNumberFormat="1" applyFont="1" applyBorder="1" applyAlignment="1" applyProtection="1">
      <alignment horizontal="right" vertical="center" wrapText="1"/>
      <protection locked="0"/>
    </xf>
    <xf numFmtId="0" fontId="11" fillId="0" borderId="0" xfId="0" applyFont="1" applyAlignment="1" applyProtection="1">
      <alignment vertical="top"/>
      <protection locked="0"/>
    </xf>
    <xf numFmtId="0" fontId="1" fillId="0" borderId="0" xfId="0" applyFont="1" applyAlignment="1" applyProtection="1">
      <alignment vertical="center"/>
      <protection locked="0"/>
    </xf>
    <xf numFmtId="0" fontId="5" fillId="0" borderId="0" xfId="0" applyFont="1" applyAlignment="1" applyProtection="1">
      <alignment vertical="center"/>
    </xf>
    <xf numFmtId="0" fontId="1" fillId="0" borderId="0" xfId="0" applyFont="1" applyFill="1" applyAlignment="1" applyProtection="1">
      <alignment vertical="center"/>
      <protection locked="0"/>
    </xf>
    <xf numFmtId="0" fontId="53" fillId="0" borderId="0" xfId="0" applyFont="1" applyAlignment="1" applyProtection="1">
      <alignment vertical="center"/>
      <protection locked="0"/>
    </xf>
    <xf numFmtId="0" fontId="54" fillId="0" borderId="0" xfId="0" applyFont="1" applyAlignment="1" applyProtection="1">
      <alignment vertical="center"/>
      <protection locked="0"/>
    </xf>
    <xf numFmtId="0" fontId="50" fillId="0" borderId="0" xfId="0" applyFont="1" applyAlignment="1" applyProtection="1">
      <alignment vertical="center"/>
      <protection locked="0"/>
    </xf>
    <xf numFmtId="0" fontId="7" fillId="0" borderId="0" xfId="0" applyFont="1" applyFill="1" applyBorder="1" applyAlignment="1" applyProtection="1">
      <alignment horizontal="left" vertical="top"/>
      <protection locked="0"/>
    </xf>
    <xf numFmtId="0" fontId="7" fillId="4" borderId="2" xfId="0" applyFont="1" applyFill="1" applyBorder="1" applyAlignment="1" applyProtection="1">
      <alignment horizontal="left" vertical="center"/>
      <protection locked="0"/>
    </xf>
    <xf numFmtId="0" fontId="7" fillId="4" borderId="2" xfId="0" applyFont="1" applyFill="1" applyBorder="1" applyAlignment="1" applyProtection="1">
      <alignment horizontal="center" vertical="center" wrapText="1"/>
      <protection locked="0"/>
    </xf>
    <xf numFmtId="0" fontId="5" fillId="4" borderId="0" xfId="0" applyFont="1" applyFill="1" applyAlignment="1" applyProtection="1">
      <alignment vertical="center" wrapText="1"/>
      <protection locked="0"/>
    </xf>
    <xf numFmtId="0" fontId="7" fillId="4" borderId="8" xfId="0" applyFont="1" applyFill="1" applyBorder="1" applyAlignment="1" applyProtection="1">
      <alignment horizontal="left" vertical="center"/>
      <protection locked="0"/>
    </xf>
    <xf numFmtId="0" fontId="7" fillId="4" borderId="8" xfId="0" applyFont="1" applyFill="1" applyBorder="1" applyAlignment="1" applyProtection="1">
      <alignment horizontal="center" vertical="center" wrapText="1"/>
      <protection locked="0"/>
    </xf>
    <xf numFmtId="0" fontId="17" fillId="3" borderId="7" xfId="0" applyFont="1" applyFill="1" applyBorder="1" applyAlignment="1" applyProtection="1">
      <alignment vertical="center"/>
      <protection locked="0"/>
    </xf>
    <xf numFmtId="4" fontId="17" fillId="3" borderId="9" xfId="0" applyNumberFormat="1" applyFont="1" applyFill="1" applyBorder="1" applyAlignment="1" applyProtection="1">
      <alignment horizontal="right" vertical="center"/>
      <protection locked="0"/>
    </xf>
    <xf numFmtId="0" fontId="17" fillId="3" borderId="5" xfId="0" applyFont="1" applyFill="1" applyBorder="1" applyAlignment="1" applyProtection="1">
      <alignment vertical="center"/>
      <protection locked="0"/>
    </xf>
    <xf numFmtId="0" fontId="7" fillId="2" borderId="22" xfId="0" applyFont="1" applyFill="1" applyBorder="1" applyAlignment="1" applyProtection="1">
      <alignment horizontal="center" vertical="center" wrapText="1"/>
      <protection locked="0"/>
    </xf>
    <xf numFmtId="4" fontId="7" fillId="2" borderId="45" xfId="0" applyNumberFormat="1" applyFont="1" applyFill="1" applyBorder="1" applyAlignment="1" applyProtection="1">
      <alignment horizontal="right" vertical="center" wrapText="1"/>
    </xf>
    <xf numFmtId="0" fontId="23" fillId="3" borderId="44" xfId="0" applyFont="1" applyFill="1" applyBorder="1" applyAlignment="1" applyProtection="1">
      <alignment vertical="center"/>
      <protection locked="0"/>
    </xf>
    <xf numFmtId="0" fontId="23" fillId="3" borderId="22" xfId="0" applyFont="1" applyFill="1" applyBorder="1" applyAlignment="1" applyProtection="1">
      <alignment vertical="center"/>
      <protection locked="0"/>
    </xf>
    <xf numFmtId="0" fontId="17" fillId="3" borderId="22" xfId="0" applyFont="1" applyFill="1" applyBorder="1" applyAlignment="1" applyProtection="1">
      <alignment horizontal="justify" vertical="center"/>
      <protection locked="0"/>
    </xf>
    <xf numFmtId="4" fontId="7" fillId="0" borderId="45" xfId="0" applyNumberFormat="1" applyFont="1" applyFill="1" applyBorder="1" applyAlignment="1" applyProtection="1">
      <alignment horizontal="right" vertical="center" wrapText="1"/>
    </xf>
    <xf numFmtId="43" fontId="7" fillId="0" borderId="17" xfId="0" applyNumberFormat="1" applyFont="1" applyFill="1" applyBorder="1" applyAlignment="1" applyProtection="1">
      <alignment horizontal="right" vertical="center" wrapText="1"/>
      <protection locked="0"/>
    </xf>
    <xf numFmtId="43" fontId="7" fillId="0" borderId="16" xfId="0" applyNumberFormat="1" applyFont="1" applyFill="1" applyBorder="1" applyAlignment="1" applyProtection="1">
      <alignment horizontal="right" vertical="center" wrapText="1"/>
      <protection locked="0"/>
    </xf>
    <xf numFmtId="0" fontId="7" fillId="0" borderId="17" xfId="0" applyFont="1" applyFill="1" applyBorder="1" applyAlignment="1" applyProtection="1">
      <alignment horizontal="right" vertical="center" wrapText="1"/>
      <protection locked="0"/>
    </xf>
    <xf numFmtId="0" fontId="17" fillId="3" borderId="17" xfId="0" applyFont="1" applyFill="1" applyBorder="1" applyAlignment="1" applyProtection="1">
      <alignment horizontal="right" vertical="center"/>
      <protection locked="0"/>
    </xf>
    <xf numFmtId="0" fontId="23" fillId="2" borderId="44" xfId="0" applyFont="1" applyFill="1" applyBorder="1" applyAlignment="1" applyProtection="1">
      <alignment vertical="center"/>
      <protection locked="0"/>
    </xf>
    <xf numFmtId="0" fontId="23" fillId="2" borderId="22" xfId="0" applyFont="1" applyFill="1" applyBorder="1" applyAlignment="1" applyProtection="1">
      <alignment vertical="center"/>
      <protection locked="0"/>
    </xf>
    <xf numFmtId="0" fontId="17" fillId="2" borderId="22" xfId="0" applyFont="1" applyFill="1" applyBorder="1" applyAlignment="1" applyProtection="1">
      <alignment horizontal="justify" vertical="center"/>
      <protection locked="0"/>
    </xf>
    <xf numFmtId="0" fontId="7" fillId="4" borderId="1" xfId="0" applyFont="1" applyFill="1" applyBorder="1" applyAlignment="1" applyProtection="1">
      <alignment horizontal="left" vertical="center"/>
      <protection locked="0"/>
    </xf>
    <xf numFmtId="0" fontId="7" fillId="4" borderId="7" xfId="0" applyFont="1" applyFill="1" applyBorder="1" applyAlignment="1" applyProtection="1">
      <alignment horizontal="left" vertical="center"/>
      <protection locked="0"/>
    </xf>
    <xf numFmtId="4" fontId="7" fillId="4" borderId="3" xfId="0" applyNumberFormat="1" applyFont="1" applyFill="1" applyBorder="1" applyAlignment="1" applyProtection="1">
      <alignment horizontal="right" vertical="center" wrapText="1"/>
      <protection locked="0"/>
    </xf>
    <xf numFmtId="4" fontId="7" fillId="4" borderId="9" xfId="0" applyNumberFormat="1" applyFont="1" applyFill="1" applyBorder="1" applyAlignment="1" applyProtection="1">
      <alignment horizontal="right" vertical="center" wrapText="1"/>
      <protection locked="0"/>
    </xf>
    <xf numFmtId="0" fontId="2" fillId="3" borderId="2" xfId="0" applyFont="1" applyFill="1" applyBorder="1" applyAlignment="1" applyProtection="1">
      <alignment horizontal="justify" vertical="center"/>
      <protection locked="0"/>
    </xf>
    <xf numFmtId="0" fontId="7" fillId="0" borderId="2" xfId="0" applyFont="1" applyFill="1" applyBorder="1" applyAlignment="1" applyProtection="1">
      <alignment horizontal="center" vertical="center" wrapText="1"/>
      <protection locked="0"/>
    </xf>
    <xf numFmtId="4" fontId="17" fillId="3" borderId="3" xfId="0" applyNumberFormat="1" applyFont="1" applyFill="1" applyBorder="1" applyAlignment="1" applyProtection="1">
      <alignment horizontal="right" vertical="center"/>
      <protection locked="0"/>
    </xf>
    <xf numFmtId="0" fontId="37" fillId="3" borderId="8" xfId="0" applyFont="1" applyFill="1" applyBorder="1" applyAlignment="1" applyProtection="1">
      <alignment horizontal="justify" vertical="center"/>
      <protection locked="0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2" fillId="3" borderId="27" xfId="0" applyFont="1" applyFill="1" applyBorder="1" applyAlignment="1" applyProtection="1">
      <alignment horizontal="justify" vertical="center"/>
      <protection locked="0"/>
    </xf>
    <xf numFmtId="0" fontId="2" fillId="3" borderId="14" xfId="0" applyFont="1" applyFill="1" applyBorder="1" applyAlignment="1" applyProtection="1">
      <alignment horizontal="justify" vertical="center"/>
      <protection locked="0"/>
    </xf>
    <xf numFmtId="0" fontId="21" fillId="3" borderId="14" xfId="0" applyFont="1" applyFill="1" applyBorder="1" applyAlignment="1" applyProtection="1">
      <alignment horizontal="justify" vertical="center"/>
      <protection locked="0"/>
    </xf>
    <xf numFmtId="0" fontId="2" fillId="3" borderId="28" xfId="0" applyFont="1" applyFill="1" applyBorder="1" applyAlignment="1" applyProtection="1">
      <alignment horizontal="justify" vertical="center"/>
      <protection locked="0"/>
    </xf>
    <xf numFmtId="0" fontId="21" fillId="3" borderId="28" xfId="0" applyFont="1" applyFill="1" applyBorder="1" applyAlignment="1" applyProtection="1">
      <alignment horizontal="justify" vertical="center"/>
      <protection locked="0"/>
    </xf>
    <xf numFmtId="0" fontId="17" fillId="3" borderId="1" xfId="0" applyFont="1" applyFill="1" applyBorder="1" applyAlignment="1" applyProtection="1">
      <alignment horizontal="justify" vertical="center"/>
      <protection locked="0"/>
    </xf>
    <xf numFmtId="0" fontId="23" fillId="3" borderId="7" xfId="0" applyFont="1" applyFill="1" applyBorder="1" applyAlignment="1" applyProtection="1">
      <alignment horizontal="left" vertical="center"/>
      <protection locked="0"/>
    </xf>
    <xf numFmtId="0" fontId="5" fillId="0" borderId="0" xfId="0" applyFont="1" applyFill="1" applyAlignment="1" applyProtection="1">
      <alignment vertical="center"/>
      <protection locked="0"/>
    </xf>
    <xf numFmtId="0" fontId="22" fillId="0" borderId="0" xfId="0" applyFont="1" applyFill="1" applyBorder="1" applyAlignment="1" applyProtection="1">
      <alignment horizontal="left" vertical="center"/>
      <protection locked="0"/>
    </xf>
    <xf numFmtId="0" fontId="5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55" fillId="0" borderId="0" xfId="0" applyFont="1" applyFill="1" applyAlignment="1" applyProtection="1">
      <alignment vertical="center"/>
      <protection locked="0"/>
    </xf>
    <xf numFmtId="0" fontId="24" fillId="0" borderId="0" xfId="0" applyFont="1" applyFill="1" applyAlignment="1" applyProtection="1">
      <alignment vertical="center"/>
      <protection locked="0"/>
    </xf>
    <xf numFmtId="0" fontId="55" fillId="0" borderId="0" xfId="0" applyFont="1" applyFill="1" applyAlignment="1" applyProtection="1">
      <alignment horizontal="justify"/>
      <protection locked="0"/>
    </xf>
    <xf numFmtId="0" fontId="1" fillId="0" borderId="48" xfId="0" applyFont="1" applyFill="1" applyBorder="1" applyAlignment="1" applyProtection="1">
      <alignment horizontal="left" vertical="center" wrapText="1" indent="2"/>
      <protection locked="0"/>
    </xf>
    <xf numFmtId="0" fontId="1" fillId="0" borderId="49" xfId="0" applyFont="1" applyFill="1" applyBorder="1" applyAlignment="1" applyProtection="1">
      <alignment horizontal="justify" vertical="center" wrapText="1"/>
      <protection locked="0"/>
    </xf>
    <xf numFmtId="0" fontId="7" fillId="0" borderId="0" xfId="0" applyFont="1" applyFill="1" applyAlignment="1" applyProtection="1">
      <alignment vertical="center"/>
      <protection locked="0"/>
    </xf>
    <xf numFmtId="49" fontId="27" fillId="0" borderId="16" xfId="0" applyNumberFormat="1" applyFont="1" applyFill="1" applyBorder="1" applyAlignment="1" applyProtection="1">
      <alignment horizontal="center" vertical="center" wrapText="1"/>
      <protection locked="0"/>
    </xf>
    <xf numFmtId="49" fontId="27" fillId="0" borderId="18" xfId="0" applyNumberFormat="1" applyFont="1" applyFill="1" applyBorder="1" applyAlignment="1" applyProtection="1">
      <alignment horizontal="center" vertical="center" wrapText="1"/>
      <protection locked="0"/>
    </xf>
    <xf numFmtId="49" fontId="7" fillId="0" borderId="0" xfId="0" applyNumberFormat="1" applyFont="1" applyFill="1" applyAlignment="1" applyProtection="1">
      <alignment vertical="center"/>
      <protection locked="0"/>
    </xf>
    <xf numFmtId="0" fontId="24" fillId="0" borderId="48" xfId="0" applyFont="1" applyFill="1" applyBorder="1" applyAlignment="1" applyProtection="1">
      <alignment horizontal="justify" vertical="center" wrapText="1"/>
      <protection locked="0"/>
    </xf>
    <xf numFmtId="0" fontId="3" fillId="0" borderId="44" xfId="0" applyFont="1" applyFill="1" applyBorder="1" applyAlignment="1" applyProtection="1">
      <alignment horizontal="justify" vertical="center" wrapText="1"/>
      <protection locked="0"/>
    </xf>
    <xf numFmtId="0" fontId="7" fillId="0" borderId="15" xfId="0" applyFont="1" applyFill="1" applyBorder="1" applyAlignment="1" applyProtection="1">
      <alignment horizontal="center" vertical="center" wrapText="1"/>
      <protection locked="0"/>
    </xf>
    <xf numFmtId="0" fontId="7" fillId="0" borderId="23" xfId="0" applyFont="1" applyFill="1" applyBorder="1" applyAlignment="1" applyProtection="1">
      <alignment horizontal="center" vertical="center" wrapText="1"/>
      <protection locked="0"/>
    </xf>
    <xf numFmtId="0" fontId="1" fillId="0" borderId="48" xfId="0" applyFont="1" applyFill="1" applyBorder="1" applyAlignment="1" applyProtection="1">
      <alignment horizontal="justify" vertical="center" wrapText="1"/>
      <protection locked="0"/>
    </xf>
    <xf numFmtId="4" fontId="1" fillId="0" borderId="17" xfId="0" applyNumberFormat="1" applyFont="1" applyFill="1" applyBorder="1" applyAlignment="1" applyProtection="1">
      <alignment horizontal="justify" vertical="center" wrapText="1"/>
    </xf>
    <xf numFmtId="4" fontId="1" fillId="0" borderId="47" xfId="0" applyNumberFormat="1" applyFont="1" applyFill="1" applyBorder="1" applyAlignment="1" applyProtection="1">
      <alignment horizontal="justify" vertical="center" wrapText="1"/>
    </xf>
    <xf numFmtId="4" fontId="1" fillId="0" borderId="17" xfId="0" applyNumberFormat="1" applyFont="1" applyFill="1" applyBorder="1" applyAlignment="1" applyProtection="1">
      <alignment horizontal="right" vertical="center" wrapText="1"/>
      <protection locked="0"/>
    </xf>
    <xf numFmtId="4" fontId="1" fillId="0" borderId="17" xfId="0" applyNumberFormat="1" applyFont="1" applyFill="1" applyBorder="1" applyAlignment="1" applyProtection="1">
      <alignment horizontal="right" vertical="center" wrapText="1"/>
    </xf>
    <xf numFmtId="0" fontId="12" fillId="0" borderId="15" xfId="0" applyFont="1" applyFill="1" applyBorder="1" applyAlignment="1" applyProtection="1">
      <alignment horizontal="center" vertical="center" wrapText="1"/>
      <protection locked="0"/>
    </xf>
    <xf numFmtId="0" fontId="12" fillId="0" borderId="23" xfId="0" applyFont="1" applyFill="1" applyBorder="1" applyAlignment="1" applyProtection="1">
      <alignment horizontal="center" vertical="center" wrapText="1"/>
      <protection locked="0"/>
    </xf>
    <xf numFmtId="4" fontId="1" fillId="0" borderId="47" xfId="0" applyNumberFormat="1" applyFont="1" applyFill="1" applyBorder="1" applyAlignment="1" applyProtection="1">
      <alignment horizontal="right" vertical="center" wrapText="1"/>
    </xf>
    <xf numFmtId="0" fontId="1" fillId="0" borderId="48" xfId="0" applyFont="1" applyFill="1" applyBorder="1" applyAlignment="1" applyProtection="1">
      <alignment horizontal="left" vertical="center" wrapText="1" indent="1"/>
      <protection locked="0"/>
    </xf>
    <xf numFmtId="4" fontId="7" fillId="0" borderId="0" xfId="0" applyNumberFormat="1" applyFont="1" applyFill="1" applyBorder="1" applyAlignment="1" applyProtection="1">
      <alignment horizontal="right" vertical="top"/>
      <protection locked="0"/>
    </xf>
    <xf numFmtId="4" fontId="12" fillId="0" borderId="15" xfId="0" applyNumberFormat="1" applyFont="1" applyFill="1" applyBorder="1" applyAlignment="1" applyProtection="1">
      <alignment horizontal="center" vertical="center" wrapText="1"/>
      <protection locked="0"/>
    </xf>
    <xf numFmtId="4" fontId="12" fillId="0" borderId="23" xfId="0" applyNumberFormat="1" applyFont="1" applyFill="1" applyBorder="1" applyAlignment="1" applyProtection="1">
      <alignment horizontal="center" vertical="center" wrapText="1"/>
      <protection locked="0"/>
    </xf>
    <xf numFmtId="4" fontId="12" fillId="0" borderId="16" xfId="0" applyNumberFormat="1" applyFont="1" applyFill="1" applyBorder="1" applyAlignment="1" applyProtection="1">
      <alignment horizontal="center" vertical="center" wrapText="1"/>
      <protection locked="0"/>
    </xf>
    <xf numFmtId="4" fontId="12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48" xfId="0" applyFont="1" applyFill="1" applyBorder="1" applyAlignment="1" applyProtection="1">
      <alignment horizontal="justify" vertical="center" wrapText="1"/>
      <protection locked="0"/>
    </xf>
    <xf numFmtId="4" fontId="5" fillId="0" borderId="17" xfId="0" applyNumberFormat="1" applyFont="1" applyFill="1" applyBorder="1" applyAlignment="1" applyProtection="1">
      <alignment horizontal="justify" vertical="center" wrapText="1"/>
      <protection locked="0"/>
    </xf>
    <xf numFmtId="4" fontId="5" fillId="0" borderId="47" xfId="0" applyNumberFormat="1" applyFont="1" applyFill="1" applyBorder="1" applyAlignment="1" applyProtection="1">
      <alignment horizontal="justify" vertical="center" wrapText="1"/>
      <protection locked="0"/>
    </xf>
    <xf numFmtId="0" fontId="3" fillId="0" borderId="0" xfId="0" applyFont="1" applyFill="1" applyBorder="1" applyAlignment="1">
      <alignment horizontal="left" vertical="top"/>
    </xf>
    <xf numFmtId="0" fontId="3" fillId="0" borderId="44" xfId="0" applyFont="1" applyFill="1" applyBorder="1" applyAlignment="1" applyProtection="1">
      <alignment horizontal="center" vertical="center" wrapText="1"/>
      <protection locked="0"/>
    </xf>
    <xf numFmtId="0" fontId="3" fillId="0" borderId="45" xfId="0" applyFont="1" applyFill="1" applyBorder="1" applyAlignment="1" applyProtection="1">
      <alignment horizontal="center" vertical="center" wrapText="1"/>
      <protection locked="0"/>
    </xf>
    <xf numFmtId="49" fontId="3" fillId="0" borderId="17" xfId="0" applyNumberFormat="1" applyFont="1" applyFill="1" applyBorder="1" applyAlignment="1">
      <alignment horizontal="left" vertical="center" wrapText="1"/>
    </xf>
    <xf numFmtId="0" fontId="5" fillId="0" borderId="0" xfId="0" applyFont="1" applyProtection="1"/>
    <xf numFmtId="0" fontId="11" fillId="4" borderId="0" xfId="0" applyFont="1" applyFill="1" applyBorder="1" applyAlignment="1" applyProtection="1">
      <alignment horizontal="right"/>
      <protection locked="0"/>
    </xf>
    <xf numFmtId="0" fontId="40" fillId="0" borderId="0" xfId="0" applyFont="1" applyAlignment="1" applyProtection="1">
      <protection locked="0"/>
    </xf>
    <xf numFmtId="0" fontId="41" fillId="0" borderId="26" xfId="0" applyFont="1" applyBorder="1" applyAlignment="1" applyProtection="1">
      <alignment horizontal="center" vertical="center" wrapText="1"/>
      <protection locked="0"/>
    </xf>
    <xf numFmtId="0" fontId="41" fillId="0" borderId="15" xfId="0" applyFont="1" applyBorder="1" applyAlignment="1" applyProtection="1">
      <alignment horizontal="center" vertical="center" wrapText="1"/>
      <protection locked="0"/>
    </xf>
    <xf numFmtId="0" fontId="41" fillId="0" borderId="23" xfId="0" applyFont="1" applyBorder="1" applyAlignment="1" applyProtection="1">
      <alignment horizontal="center" vertical="center" wrapText="1"/>
      <protection locked="0"/>
    </xf>
    <xf numFmtId="0" fontId="41" fillId="0" borderId="24" xfId="0" applyFont="1" applyBorder="1" applyAlignment="1" applyProtection="1">
      <alignment horizontal="center" vertical="center"/>
      <protection locked="0"/>
    </xf>
    <xf numFmtId="0" fontId="41" fillId="0" borderId="25" xfId="0" applyFont="1" applyBorder="1" applyAlignment="1" applyProtection="1">
      <alignment horizontal="center" vertical="center"/>
      <protection locked="0"/>
    </xf>
    <xf numFmtId="0" fontId="41" fillId="0" borderId="5" xfId="0" applyFont="1" applyBorder="1" applyAlignment="1" applyProtection="1">
      <alignment horizontal="center" vertical="center"/>
      <protection locked="0"/>
    </xf>
    <xf numFmtId="0" fontId="41" fillId="0" borderId="14" xfId="0" applyFont="1" applyBorder="1" applyAlignment="1" applyProtection="1">
      <alignment horizontal="center" vertical="center"/>
      <protection locked="0"/>
    </xf>
    <xf numFmtId="4" fontId="41" fillId="0" borderId="17" xfId="0" applyNumberFormat="1" applyFont="1" applyBorder="1" applyAlignment="1" applyProtection="1">
      <alignment horizontal="right" vertical="center"/>
      <protection locked="0"/>
    </xf>
    <xf numFmtId="4" fontId="41" fillId="0" borderId="14" xfId="0" applyNumberFormat="1" applyFont="1" applyBorder="1" applyAlignment="1" applyProtection="1">
      <alignment horizontal="right" vertical="center"/>
      <protection locked="0"/>
    </xf>
    <xf numFmtId="4" fontId="41" fillId="0" borderId="6" xfId="0" applyNumberFormat="1" applyFont="1" applyBorder="1" applyAlignment="1" applyProtection="1">
      <alignment horizontal="right" vertical="center"/>
      <protection locked="0"/>
    </xf>
    <xf numFmtId="0" fontId="41" fillId="0" borderId="14" xfId="0" applyFont="1" applyBorder="1" applyAlignment="1" applyProtection="1">
      <alignment horizontal="left" vertical="center"/>
      <protection locked="0"/>
    </xf>
    <xf numFmtId="0" fontId="41" fillId="0" borderId="14" xfId="0" applyFont="1" applyBorder="1" applyAlignment="1" applyProtection="1">
      <alignment horizontal="left" vertical="center" wrapText="1"/>
      <protection locked="0"/>
    </xf>
    <xf numFmtId="0" fontId="5" fillId="0" borderId="0" xfId="0" applyFont="1" applyAlignment="1" applyProtection="1">
      <alignment wrapText="1"/>
      <protection locked="0"/>
    </xf>
    <xf numFmtId="0" fontId="41" fillId="0" borderId="10" xfId="0" applyFont="1" applyBorder="1" applyAlignment="1" applyProtection="1">
      <alignment horizontal="center" vertical="center"/>
      <protection locked="0"/>
    </xf>
    <xf numFmtId="0" fontId="41" fillId="0" borderId="21" xfId="0" applyFont="1" applyBorder="1" applyAlignment="1" applyProtection="1">
      <alignment vertical="center"/>
      <protection locked="0"/>
    </xf>
    <xf numFmtId="0" fontId="42" fillId="0" borderId="0" xfId="0" applyFont="1" applyProtection="1">
      <protection locked="0"/>
    </xf>
    <xf numFmtId="4" fontId="41" fillId="0" borderId="17" xfId="0" applyNumberFormat="1" applyFont="1" applyBorder="1" applyAlignment="1" applyProtection="1">
      <alignment horizontal="right" vertical="center"/>
    </xf>
    <xf numFmtId="4" fontId="41" fillId="0" borderId="14" xfId="0" applyNumberFormat="1" applyFont="1" applyBorder="1" applyAlignment="1" applyProtection="1">
      <alignment horizontal="right" vertical="center"/>
    </xf>
    <xf numFmtId="4" fontId="41" fillId="0" borderId="6" xfId="0" applyNumberFormat="1" applyFont="1" applyBorder="1" applyAlignment="1" applyProtection="1">
      <alignment horizontal="right" vertical="center"/>
    </xf>
    <xf numFmtId="4" fontId="41" fillId="0" borderId="22" xfId="0" applyNumberFormat="1" applyFont="1" applyBorder="1" applyAlignment="1" applyProtection="1">
      <alignment horizontal="right" vertical="center"/>
    </xf>
    <xf numFmtId="4" fontId="41" fillId="0" borderId="45" xfId="0" applyNumberFormat="1" applyFont="1" applyBorder="1" applyAlignment="1" applyProtection="1">
      <alignment horizontal="right" vertical="center"/>
    </xf>
    <xf numFmtId="0" fontId="22" fillId="0" borderId="0" xfId="0" applyFont="1" applyAlignment="1" applyProtection="1">
      <protection locked="0"/>
    </xf>
    <xf numFmtId="0" fontId="41" fillId="0" borderId="17" xfId="0" applyFont="1" applyBorder="1" applyAlignment="1" applyProtection="1">
      <alignment horizontal="center" vertical="center"/>
      <protection locked="0"/>
    </xf>
    <xf numFmtId="0" fontId="41" fillId="0" borderId="6" xfId="0" applyFont="1" applyBorder="1" applyAlignment="1" applyProtection="1">
      <alignment horizontal="center" vertical="center"/>
      <protection locked="0"/>
    </xf>
    <xf numFmtId="4" fontId="41" fillId="0" borderId="12" xfId="0" applyNumberFormat="1" applyFont="1" applyBorder="1" applyAlignment="1" applyProtection="1">
      <alignment horizontal="right" vertical="center"/>
    </xf>
    <xf numFmtId="0" fontId="0" fillId="0" borderId="0" xfId="0" applyProtection="1">
      <protection locked="0"/>
    </xf>
    <xf numFmtId="0" fontId="12" fillId="0" borderId="8" xfId="0" applyFont="1" applyFill="1" applyBorder="1" applyAlignment="1" applyProtection="1">
      <alignment vertical="center" wrapText="1"/>
      <protection locked="0"/>
    </xf>
    <xf numFmtId="49" fontId="27" fillId="4" borderId="16" xfId="0" applyNumberFormat="1" applyFont="1" applyFill="1" applyBorder="1" applyAlignment="1" applyProtection="1">
      <alignment horizontal="center" vertical="center" wrapText="1"/>
      <protection locked="0"/>
    </xf>
    <xf numFmtId="4" fontId="5" fillId="0" borderId="17" xfId="0" applyNumberFormat="1" applyFont="1" applyBorder="1" applyAlignment="1" applyProtection="1">
      <alignment horizontal="right" vertical="center" wrapText="1"/>
      <protection locked="0"/>
    </xf>
    <xf numFmtId="0" fontId="39" fillId="0" borderId="5" xfId="0" applyFont="1" applyBorder="1" applyAlignment="1" applyProtection="1">
      <alignment vertical="center" wrapText="1"/>
      <protection locked="0"/>
    </xf>
    <xf numFmtId="4" fontId="39" fillId="0" borderId="17" xfId="0" applyNumberFormat="1" applyFont="1" applyBorder="1" applyAlignment="1" applyProtection="1">
      <alignment horizontal="right" vertical="center" wrapText="1"/>
      <protection locked="0"/>
    </xf>
    <xf numFmtId="0" fontId="57" fillId="0" borderId="0" xfId="0" applyFont="1" applyProtection="1">
      <protection locked="0"/>
    </xf>
    <xf numFmtId="0" fontId="12" fillId="0" borderId="48" xfId="0" applyFont="1" applyBorder="1" applyAlignment="1" applyProtection="1">
      <alignment vertical="top" wrapText="1"/>
      <protection locked="0"/>
    </xf>
    <xf numFmtId="0" fontId="49" fillId="0" borderId="0" xfId="0" applyFont="1" applyProtection="1">
      <protection locked="0"/>
    </xf>
    <xf numFmtId="0" fontId="0" fillId="0" borderId="0" xfId="0" applyFont="1" applyProtection="1">
      <protection locked="0"/>
    </xf>
    <xf numFmtId="0" fontId="0" fillId="0" borderId="0" xfId="0" applyAlignment="1" applyProtection="1">
      <alignment wrapText="1"/>
      <protection locked="0"/>
    </xf>
    <xf numFmtId="0" fontId="5" fillId="0" borderId="48" xfId="0" applyFont="1" applyBorder="1" applyAlignment="1" applyProtection="1">
      <alignment horizontal="justify" vertical="center" wrapText="1"/>
      <protection locked="0"/>
    </xf>
    <xf numFmtId="0" fontId="24" fillId="0" borderId="48" xfId="0" applyFont="1" applyBorder="1" applyAlignment="1" applyProtection="1">
      <alignment horizontal="left" vertical="center" wrapText="1" indent="4"/>
      <protection locked="0"/>
    </xf>
    <xf numFmtId="0" fontId="3" fillId="0" borderId="44" xfId="0" applyFont="1" applyBorder="1" applyAlignment="1" applyProtection="1">
      <alignment horizontal="justify" vertical="center" wrapText="1"/>
      <protection locked="0"/>
    </xf>
    <xf numFmtId="0" fontId="7" fillId="0" borderId="0" xfId="0" applyFont="1" applyFill="1" applyBorder="1" applyAlignment="1">
      <alignment horizontal="right"/>
    </xf>
    <xf numFmtId="0" fontId="40" fillId="0" borderId="0" xfId="0" applyFont="1" applyFill="1" applyBorder="1" applyAlignment="1">
      <alignment horizontal="center"/>
    </xf>
    <xf numFmtId="0" fontId="5" fillId="0" borderId="0" xfId="0" applyFont="1" applyFill="1" applyAlignment="1"/>
    <xf numFmtId="0" fontId="5" fillId="0" borderId="0" xfId="0" applyFont="1" applyFill="1" applyAlignment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0" fontId="41" fillId="0" borderId="5" xfId="0" applyFont="1" applyFill="1" applyBorder="1" applyAlignment="1">
      <alignment horizontal="left" vertical="center"/>
    </xf>
    <xf numFmtId="0" fontId="41" fillId="0" borderId="6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41" fillId="0" borderId="5" xfId="0" applyFont="1" applyFill="1" applyBorder="1" applyAlignment="1">
      <alignment horizontal="center" vertical="center"/>
    </xf>
    <xf numFmtId="0" fontId="5" fillId="0" borderId="5" xfId="0" applyFont="1" applyFill="1" applyBorder="1" applyAlignment="1"/>
    <xf numFmtId="0" fontId="5" fillId="0" borderId="6" xfId="0" applyFont="1" applyFill="1" applyBorder="1"/>
    <xf numFmtId="0" fontId="5" fillId="0" borderId="7" xfId="0" applyFont="1" applyFill="1" applyBorder="1" applyAlignment="1"/>
    <xf numFmtId="0" fontId="5" fillId="0" borderId="8" xfId="0" applyFont="1" applyFill="1" applyBorder="1"/>
    <xf numFmtId="0" fontId="44" fillId="0" borderId="0" xfId="0" applyFont="1" applyFill="1" applyAlignment="1"/>
    <xf numFmtId="0" fontId="42" fillId="0" borderId="0" xfId="0" applyFont="1" applyFill="1" applyBorder="1" applyAlignment="1">
      <alignment vertical="center" wrapText="1"/>
    </xf>
    <xf numFmtId="0" fontId="41" fillId="0" borderId="0" xfId="0" applyFont="1" applyFill="1" applyBorder="1" applyAlignment="1">
      <alignment horizontal="left" vertical="center"/>
    </xf>
    <xf numFmtId="0" fontId="41" fillId="0" borderId="3" xfId="0" applyFont="1" applyFill="1" applyBorder="1" applyAlignment="1">
      <alignment horizontal="center" vertical="center"/>
    </xf>
    <xf numFmtId="0" fontId="7" fillId="4" borderId="0" xfId="0" applyFont="1" applyFill="1" applyBorder="1" applyAlignment="1" applyProtection="1">
      <alignment horizontal="right"/>
      <protection locked="0"/>
    </xf>
    <xf numFmtId="0" fontId="41" fillId="0" borderId="5" xfId="0" applyFont="1" applyBorder="1" applyAlignment="1" applyProtection="1">
      <alignment horizontal="left" vertical="center"/>
      <protection locked="0"/>
    </xf>
    <xf numFmtId="4" fontId="41" fillId="0" borderId="47" xfId="0" applyNumberFormat="1" applyFont="1" applyBorder="1" applyAlignment="1" applyProtection="1">
      <alignment horizontal="right" vertical="center"/>
      <protection locked="0"/>
    </xf>
    <xf numFmtId="0" fontId="42" fillId="0" borderId="14" xfId="0" applyFont="1" applyBorder="1" applyAlignment="1" applyProtection="1">
      <alignment horizontal="left" vertical="center"/>
      <protection locked="0"/>
    </xf>
    <xf numFmtId="0" fontId="41" fillId="2" borderId="15" xfId="0" applyFont="1" applyFill="1" applyBorder="1" applyAlignment="1" applyProtection="1">
      <alignment horizontal="center" vertical="center"/>
      <protection locked="0"/>
    </xf>
    <xf numFmtId="0" fontId="41" fillId="2" borderId="16" xfId="0" applyFont="1" applyFill="1" applyBorder="1" applyAlignment="1" applyProtection="1">
      <alignment horizontal="center" vertical="center"/>
      <protection locked="0"/>
    </xf>
    <xf numFmtId="0" fontId="41" fillId="0" borderId="9" xfId="0" applyFont="1" applyBorder="1" applyAlignment="1" applyProtection="1">
      <alignment horizontal="center" vertical="center"/>
      <protection locked="0"/>
    </xf>
    <xf numFmtId="4" fontId="41" fillId="0" borderId="47" xfId="0" applyNumberFormat="1" applyFont="1" applyBorder="1" applyAlignment="1" applyProtection="1">
      <alignment horizontal="right" vertical="center"/>
    </xf>
    <xf numFmtId="0" fontId="58" fillId="0" borderId="0" xfId="0" applyFont="1"/>
    <xf numFmtId="0" fontId="60" fillId="0" borderId="0" xfId="0" applyFont="1"/>
    <xf numFmtId="0" fontId="40" fillId="0" borderId="0" xfId="0" applyFont="1" applyBorder="1" applyAlignment="1" applyProtection="1">
      <alignment horizontal="center"/>
      <protection locked="0"/>
    </xf>
    <xf numFmtId="0" fontId="41" fillId="0" borderId="26" xfId="0" applyFont="1" applyBorder="1" applyAlignment="1" applyProtection="1">
      <alignment horizontal="center" vertical="center"/>
      <protection locked="0"/>
    </xf>
    <xf numFmtId="0" fontId="41" fillId="0" borderId="14" xfId="0" applyFont="1" applyFill="1" applyBorder="1" applyAlignment="1" applyProtection="1">
      <alignment horizontal="center" vertical="center"/>
      <protection locked="0"/>
    </xf>
    <xf numFmtId="0" fontId="41" fillId="0" borderId="14" xfId="0" applyFont="1" applyFill="1" applyBorder="1" applyAlignment="1" applyProtection="1">
      <alignment horizontal="left" vertical="center"/>
      <protection locked="0"/>
    </xf>
    <xf numFmtId="0" fontId="46" fillId="0" borderId="0" xfId="12" applyFont="1" applyAlignment="1" applyProtection="1">
      <alignment horizontal="center" vertical="center"/>
      <protection locked="0"/>
    </xf>
    <xf numFmtId="0" fontId="59" fillId="0" borderId="0" xfId="0" applyFont="1" applyProtection="1">
      <protection locked="0"/>
    </xf>
    <xf numFmtId="4" fontId="41" fillId="0" borderId="6" xfId="6" applyNumberFormat="1" applyFont="1" applyBorder="1" applyAlignment="1" applyProtection="1">
      <alignment horizontal="right" vertical="center" wrapText="1"/>
    </xf>
    <xf numFmtId="4" fontId="41" fillId="0" borderId="17" xfId="0" applyNumberFormat="1" applyFont="1" applyBorder="1" applyAlignment="1" applyProtection="1">
      <alignment horizontal="right" vertical="center" wrapText="1"/>
    </xf>
    <xf numFmtId="4" fontId="41" fillId="0" borderId="14" xfId="6" applyNumberFormat="1" applyFont="1" applyBorder="1" applyAlignment="1" applyProtection="1">
      <alignment horizontal="right" vertical="center" wrapText="1"/>
    </xf>
    <xf numFmtId="0" fontId="12" fillId="0" borderId="0" xfId="0" applyFont="1" applyFill="1" applyBorder="1" applyAlignment="1" applyProtection="1">
      <alignment vertical="center"/>
      <protection locked="0"/>
    </xf>
    <xf numFmtId="4" fontId="7" fillId="0" borderId="8" xfId="0" applyNumberFormat="1" applyFont="1" applyFill="1" applyBorder="1" applyAlignment="1" applyProtection="1">
      <alignment horizontal="left" vertical="top"/>
      <protection locked="0"/>
    </xf>
    <xf numFmtId="0" fontId="7" fillId="0" borderId="44" xfId="0" applyFont="1" applyFill="1" applyBorder="1" applyAlignment="1" applyProtection="1">
      <alignment vertical="center"/>
      <protection locked="0"/>
    </xf>
    <xf numFmtId="0" fontId="5" fillId="0" borderId="0" xfId="0" applyFont="1" applyFill="1" applyAlignment="1" applyProtection="1">
      <alignment vertical="center" wrapText="1"/>
      <protection locked="0"/>
    </xf>
    <xf numFmtId="0" fontId="7" fillId="0" borderId="2" xfId="0" applyFont="1" applyFill="1" applyBorder="1" applyAlignment="1" applyProtection="1">
      <alignment horizontal="left" vertical="center"/>
      <protection locked="0"/>
    </xf>
    <xf numFmtId="0" fontId="7" fillId="0" borderId="8" xfId="0" applyFont="1" applyFill="1" applyBorder="1" applyAlignment="1" applyProtection="1">
      <alignment horizontal="left" vertical="center"/>
      <protection locked="0"/>
    </xf>
    <xf numFmtId="0" fontId="23" fillId="0" borderId="46" xfId="0" applyFont="1" applyFill="1" applyBorder="1" applyAlignment="1" applyProtection="1">
      <alignment vertical="center"/>
      <protection locked="0"/>
    </xf>
    <xf numFmtId="0" fontId="2" fillId="0" borderId="48" xfId="0" applyFont="1" applyFill="1" applyBorder="1" applyAlignment="1" applyProtection="1">
      <alignment horizontal="left" vertical="center" indent="3"/>
      <protection locked="0"/>
    </xf>
    <xf numFmtId="0" fontId="23" fillId="0" borderId="49" xfId="0" applyFont="1" applyFill="1" applyBorder="1" applyAlignment="1" applyProtection="1">
      <alignment vertical="center"/>
      <protection locked="0"/>
    </xf>
    <xf numFmtId="0" fontId="2" fillId="0" borderId="2" xfId="0" applyFont="1" applyFill="1" applyBorder="1" applyAlignment="1" applyProtection="1">
      <alignment horizontal="justify" vertical="center"/>
      <protection locked="0"/>
    </xf>
    <xf numFmtId="0" fontId="23" fillId="0" borderId="8" xfId="0" applyFont="1" applyFill="1" applyBorder="1" applyAlignment="1" applyProtection="1">
      <alignment horizontal="left" vertical="center"/>
      <protection locked="0"/>
    </xf>
    <xf numFmtId="0" fontId="23" fillId="0" borderId="48" xfId="0" applyFont="1" applyFill="1" applyBorder="1" applyAlignment="1" applyProtection="1">
      <alignment vertical="center"/>
      <protection locked="0"/>
    </xf>
    <xf numFmtId="0" fontId="2" fillId="0" borderId="49" xfId="0" applyFont="1" applyFill="1" applyBorder="1" applyAlignment="1" applyProtection="1">
      <alignment horizontal="justify" vertical="center"/>
      <protection locked="0"/>
    </xf>
    <xf numFmtId="4" fontId="5" fillId="0" borderId="0" xfId="0" applyNumberFormat="1" applyFont="1" applyFill="1" applyAlignment="1" applyProtection="1">
      <alignment horizontal="right" vertical="center"/>
      <protection locked="0"/>
    </xf>
    <xf numFmtId="0" fontId="5" fillId="0" borderId="0" xfId="0" applyFont="1" applyFill="1" applyAlignment="1" applyProtection="1">
      <alignment vertical="center" wrapText="1"/>
    </xf>
    <xf numFmtId="4" fontId="7" fillId="0" borderId="2" xfId="0" applyNumberFormat="1" applyFont="1" applyFill="1" applyBorder="1" applyAlignment="1" applyProtection="1">
      <alignment horizontal="right" vertical="center" wrapText="1"/>
    </xf>
    <xf numFmtId="4" fontId="7" fillId="0" borderId="8" xfId="0" applyNumberFormat="1" applyFont="1" applyFill="1" applyBorder="1" applyAlignment="1" applyProtection="1">
      <alignment horizontal="right" vertical="center" wrapText="1"/>
    </xf>
    <xf numFmtId="4" fontId="7" fillId="2" borderId="23" xfId="0" applyNumberFormat="1" applyFont="1" applyFill="1" applyBorder="1" applyAlignment="1" applyProtection="1">
      <alignment horizontal="right" vertical="center" wrapText="1"/>
    </xf>
    <xf numFmtId="0" fontId="5" fillId="0" borderId="0" xfId="0" applyFont="1" applyFill="1" applyAlignment="1" applyProtection="1">
      <alignment vertical="center"/>
    </xf>
    <xf numFmtId="4" fontId="17" fillId="0" borderId="47" xfId="0" applyNumberFormat="1" applyFont="1" applyFill="1" applyBorder="1" applyAlignment="1" applyProtection="1">
      <alignment horizontal="right" vertical="center"/>
    </xf>
    <xf numFmtId="4" fontId="17" fillId="0" borderId="18" xfId="0" applyNumberFormat="1" applyFont="1" applyFill="1" applyBorder="1" applyAlignment="1" applyProtection="1">
      <alignment horizontal="right" vertical="center"/>
    </xf>
    <xf numFmtId="4" fontId="17" fillId="0" borderId="2" xfId="0" applyNumberFormat="1" applyFont="1" applyFill="1" applyBorder="1" applyAlignment="1" applyProtection="1">
      <alignment horizontal="right" vertical="center"/>
    </xf>
    <xf numFmtId="4" fontId="17" fillId="0" borderId="8" xfId="0" applyNumberFormat="1" applyFont="1" applyFill="1" applyBorder="1" applyAlignment="1" applyProtection="1">
      <alignment horizontal="right" vertical="center"/>
    </xf>
    <xf numFmtId="0" fontId="22" fillId="0" borderId="0" xfId="0" applyFont="1" applyBorder="1" applyAlignment="1" applyProtection="1">
      <alignment horizontal="left" vertical="center"/>
    </xf>
    <xf numFmtId="0" fontId="56" fillId="0" borderId="0" xfId="0" applyFont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vertical="center" wrapText="1"/>
    </xf>
    <xf numFmtId="4" fontId="17" fillId="3" borderId="47" xfId="0" applyNumberFormat="1" applyFont="1" applyFill="1" applyBorder="1" applyAlignment="1" applyProtection="1">
      <alignment horizontal="right" vertical="center"/>
    </xf>
    <xf numFmtId="4" fontId="17" fillId="3" borderId="18" xfId="0" applyNumberFormat="1" applyFont="1" applyFill="1" applyBorder="1" applyAlignment="1" applyProtection="1">
      <alignment horizontal="right" vertical="center"/>
    </xf>
    <xf numFmtId="0" fontId="62" fillId="0" borderId="0" xfId="0" applyFont="1" applyFill="1" applyBorder="1" applyAlignment="1" applyProtection="1">
      <alignment horizontal="center"/>
      <protection locked="0"/>
    </xf>
    <xf numFmtId="0" fontId="61" fillId="0" borderId="0" xfId="0" applyFont="1" applyBorder="1" applyAlignment="1" applyProtection="1">
      <alignment horizontal="left"/>
      <protection locked="0"/>
    </xf>
    <xf numFmtId="0" fontId="56" fillId="0" borderId="0" xfId="0" applyFont="1" applyBorder="1" applyAlignment="1" applyProtection="1">
      <alignment horizontal="left"/>
      <protection locked="0"/>
    </xf>
    <xf numFmtId="0" fontId="61" fillId="0" borderId="0" xfId="0" applyFont="1" applyFill="1" applyAlignment="1" applyProtection="1">
      <alignment horizontal="center" vertical="center"/>
      <protection locked="0"/>
    </xf>
    <xf numFmtId="0" fontId="63" fillId="0" borderId="0" xfId="0" applyFont="1" applyFill="1" applyAlignment="1" applyProtection="1">
      <alignment horizontal="center" vertical="center"/>
      <protection locked="0"/>
    </xf>
    <xf numFmtId="0" fontId="63" fillId="0" borderId="0" xfId="0" applyFont="1" applyBorder="1" applyAlignment="1" applyProtection="1">
      <alignment horizontal="center" vertical="center"/>
      <protection locked="0"/>
    </xf>
    <xf numFmtId="0" fontId="5" fillId="0" borderId="8" xfId="0" applyFont="1" applyFill="1" applyBorder="1" applyAlignment="1" applyProtection="1">
      <alignment horizontal="center" vertical="center"/>
      <protection locked="0"/>
    </xf>
    <xf numFmtId="4" fontId="0" fillId="0" borderId="8" xfId="0" applyNumberFormat="1" applyFill="1" applyBorder="1" applyAlignment="1" applyProtection="1">
      <alignment horizontal="center"/>
      <protection locked="0"/>
    </xf>
    <xf numFmtId="0" fontId="63" fillId="0" borderId="0" xfId="0" applyFont="1" applyAlignment="1" applyProtection="1">
      <alignment horizontal="center" wrapText="1"/>
    </xf>
    <xf numFmtId="4" fontId="12" fillId="0" borderId="8" xfId="0" applyNumberFormat="1" applyFont="1" applyFill="1" applyBorder="1" applyAlignment="1" applyProtection="1">
      <alignment vertical="top"/>
      <protection locked="0"/>
    </xf>
    <xf numFmtId="4" fontId="17" fillId="0" borderId="9" xfId="0" applyNumberFormat="1" applyFont="1" applyBorder="1" applyAlignment="1" applyProtection="1">
      <alignment horizontal="left" vertical="top"/>
      <protection locked="0"/>
    </xf>
    <xf numFmtId="4" fontId="61" fillId="0" borderId="0" xfId="0" applyNumberFormat="1" applyFont="1" applyBorder="1" applyAlignment="1" applyProtection="1">
      <alignment horizontal="left"/>
      <protection locked="0"/>
    </xf>
    <xf numFmtId="4" fontId="7" fillId="0" borderId="0" xfId="0" applyNumberFormat="1" applyFont="1" applyFill="1" applyProtection="1">
      <protection locked="0"/>
    </xf>
    <xf numFmtId="4" fontId="5" fillId="0" borderId="0" xfId="0" applyNumberFormat="1" applyFont="1" applyBorder="1" applyAlignment="1" applyProtection="1">
      <alignment horizontal="left"/>
      <protection locked="0"/>
    </xf>
    <xf numFmtId="0" fontId="62" fillId="0" borderId="0" xfId="0" applyFont="1" applyFill="1" applyBorder="1" applyAlignment="1" applyProtection="1">
      <alignment horizontal="left"/>
    </xf>
    <xf numFmtId="0" fontId="63" fillId="0" borderId="0" xfId="0" applyFont="1" applyAlignment="1" applyProtection="1">
      <alignment horizontal="center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54" fillId="0" borderId="0" xfId="0" applyFont="1" applyFill="1" applyBorder="1" applyAlignment="1" applyProtection="1">
      <alignment horizontal="left"/>
    </xf>
    <xf numFmtId="0" fontId="24" fillId="0" borderId="0" xfId="0" applyFont="1" applyFill="1" applyProtection="1">
      <protection locked="0"/>
    </xf>
    <xf numFmtId="0" fontId="13" fillId="0" borderId="0" xfId="0" applyFont="1" applyProtection="1">
      <protection locked="0"/>
    </xf>
    <xf numFmtId="0" fontId="54" fillId="0" borderId="0" xfId="0" applyFont="1" applyFill="1" applyBorder="1" applyAlignment="1" applyProtection="1">
      <alignment horizontal="left"/>
      <protection locked="0"/>
    </xf>
    <xf numFmtId="0" fontId="1" fillId="0" borderId="0" xfId="0" applyFont="1" applyFill="1" applyProtection="1">
      <protection locked="0"/>
    </xf>
    <xf numFmtId="3" fontId="12" fillId="0" borderId="17" xfId="0" applyNumberFormat="1" applyFont="1" applyBorder="1" applyAlignment="1" applyProtection="1">
      <alignment horizontal="right" vertical="center" wrapText="1"/>
    </xf>
    <xf numFmtId="3" fontId="24" fillId="0" borderId="17" xfId="0" applyNumberFormat="1" applyFont="1" applyBorder="1" applyAlignment="1" applyProtection="1">
      <alignment horizontal="right" vertical="center" wrapText="1"/>
      <protection locked="0"/>
    </xf>
    <xf numFmtId="3" fontId="24" fillId="0" borderId="17" xfId="0" applyNumberFormat="1" applyFont="1" applyBorder="1" applyAlignment="1" applyProtection="1">
      <alignment horizontal="right" vertical="center" wrapText="1"/>
    </xf>
    <xf numFmtId="3" fontId="12" fillId="0" borderId="17" xfId="0" applyNumberFormat="1" applyFont="1" applyBorder="1" applyAlignment="1" applyProtection="1">
      <alignment horizontal="right" vertical="center" wrapText="1"/>
      <protection locked="0"/>
    </xf>
    <xf numFmtId="3" fontId="3" fillId="0" borderId="22" xfId="0" applyNumberFormat="1" applyFont="1" applyBorder="1" applyAlignment="1" applyProtection="1">
      <alignment horizontal="right" vertical="center" wrapText="1"/>
    </xf>
    <xf numFmtId="0" fontId="3" fillId="0" borderId="48" xfId="0" applyFont="1" applyFill="1" applyBorder="1" applyAlignment="1" applyProtection="1">
      <alignment vertical="center" wrapText="1"/>
      <protection locked="0"/>
    </xf>
    <xf numFmtId="3" fontId="3" fillId="0" borderId="17" xfId="0" applyNumberFormat="1" applyFont="1" applyFill="1" applyBorder="1" applyAlignment="1" applyProtection="1">
      <alignment horizontal="right" vertical="center" wrapText="1"/>
    </xf>
    <xf numFmtId="3" fontId="3" fillId="0" borderId="47" xfId="0" applyNumberFormat="1" applyFont="1" applyFill="1" applyBorder="1" applyAlignment="1" applyProtection="1">
      <alignment horizontal="right" vertical="center" wrapText="1"/>
    </xf>
    <xf numFmtId="3" fontId="1" fillId="0" borderId="17" xfId="0" applyNumberFormat="1" applyFont="1" applyFill="1" applyBorder="1" applyAlignment="1" applyProtection="1">
      <alignment horizontal="right" vertical="center" wrapText="1"/>
      <protection locked="0"/>
    </xf>
    <xf numFmtId="3" fontId="1" fillId="0" borderId="17" xfId="0" applyNumberFormat="1" applyFont="1" applyFill="1" applyBorder="1" applyAlignment="1" applyProtection="1">
      <alignment horizontal="right" vertical="center" wrapText="1"/>
    </xf>
    <xf numFmtId="3" fontId="1" fillId="0" borderId="47" xfId="0" applyNumberFormat="1" applyFont="1" applyFill="1" applyBorder="1" applyAlignment="1" applyProtection="1">
      <alignment horizontal="right" vertical="center" wrapText="1"/>
    </xf>
    <xf numFmtId="0" fontId="1" fillId="0" borderId="48" xfId="0" applyFont="1" applyFill="1" applyBorder="1" applyAlignment="1" applyProtection="1">
      <alignment horizontal="left" vertical="top" wrapText="1" indent="2"/>
      <protection locked="0"/>
    </xf>
    <xf numFmtId="3" fontId="1" fillId="0" borderId="22" xfId="0" applyNumberFormat="1" applyFont="1" applyFill="1" applyBorder="1" applyAlignment="1" applyProtection="1">
      <alignment horizontal="right" vertical="center" wrapText="1"/>
    </xf>
    <xf numFmtId="3" fontId="1" fillId="0" borderId="45" xfId="0" applyNumberFormat="1" applyFont="1" applyFill="1" applyBorder="1" applyAlignment="1" applyProtection="1">
      <alignment horizontal="right" vertical="center" wrapText="1"/>
    </xf>
    <xf numFmtId="3" fontId="3" fillId="0" borderId="22" xfId="0" applyNumberFormat="1" applyFont="1" applyFill="1" applyBorder="1" applyAlignment="1" applyProtection="1">
      <alignment horizontal="right" vertical="center" wrapText="1"/>
    </xf>
    <xf numFmtId="3" fontId="3" fillId="0" borderId="45" xfId="0" applyNumberFormat="1" applyFont="1" applyFill="1" applyBorder="1" applyAlignment="1" applyProtection="1">
      <alignment horizontal="right" vertical="center" wrapText="1"/>
    </xf>
    <xf numFmtId="3" fontId="1" fillId="0" borderId="16" xfId="0" applyNumberFormat="1" applyFont="1" applyFill="1" applyBorder="1" applyAlignment="1" applyProtection="1">
      <alignment horizontal="right" vertical="center" wrapText="1"/>
    </xf>
    <xf numFmtId="3" fontId="1" fillId="0" borderId="18" xfId="0" applyNumberFormat="1" applyFont="1" applyFill="1" applyBorder="1" applyAlignment="1" applyProtection="1">
      <alignment horizontal="right" vertical="center" wrapText="1"/>
    </xf>
    <xf numFmtId="3" fontId="3" fillId="0" borderId="16" xfId="0" applyNumberFormat="1" applyFont="1" applyFill="1" applyBorder="1" applyAlignment="1" applyProtection="1">
      <alignment horizontal="right" vertical="center" wrapText="1"/>
    </xf>
    <xf numFmtId="3" fontId="3" fillId="0" borderId="18" xfId="0" applyNumberFormat="1" applyFont="1" applyFill="1" applyBorder="1" applyAlignment="1" applyProtection="1">
      <alignment horizontal="right" vertical="center" wrapText="1"/>
    </xf>
    <xf numFmtId="3" fontId="24" fillId="0" borderId="17" xfId="0" applyNumberFormat="1" applyFont="1" applyFill="1" applyBorder="1" applyAlignment="1" applyProtection="1">
      <alignment horizontal="right" vertical="center" wrapText="1"/>
      <protection locked="0"/>
    </xf>
    <xf numFmtId="3" fontId="24" fillId="0" borderId="17" xfId="0" applyNumberFormat="1" applyFont="1" applyFill="1" applyBorder="1" applyAlignment="1" applyProtection="1">
      <alignment horizontal="right" vertical="center" wrapText="1"/>
    </xf>
    <xf numFmtId="3" fontId="24" fillId="0" borderId="47" xfId="0" applyNumberFormat="1" applyFont="1" applyFill="1" applyBorder="1" applyAlignment="1" applyProtection="1">
      <alignment horizontal="right" vertical="center" wrapText="1"/>
    </xf>
    <xf numFmtId="0" fontId="3" fillId="0" borderId="15" xfId="0" applyFont="1" applyFill="1" applyBorder="1" applyAlignment="1" applyProtection="1">
      <alignment horizontal="center" vertical="center" wrapText="1"/>
    </xf>
    <xf numFmtId="0" fontId="3" fillId="0" borderId="23" xfId="0" applyFont="1" applyFill="1" applyBorder="1" applyAlignment="1" applyProtection="1">
      <alignment horizontal="center" vertical="center" wrapText="1"/>
    </xf>
    <xf numFmtId="49" fontId="3" fillId="0" borderId="16" xfId="0" applyNumberFormat="1" applyFont="1" applyFill="1" applyBorder="1" applyAlignment="1" applyProtection="1">
      <alignment horizontal="center" vertical="center" wrapText="1"/>
    </xf>
    <xf numFmtId="49" fontId="3" fillId="0" borderId="18" xfId="0" applyNumberFormat="1" applyFont="1" applyFill="1" applyBorder="1" applyAlignment="1" applyProtection="1">
      <alignment horizontal="center" vertical="center" wrapText="1"/>
    </xf>
    <xf numFmtId="0" fontId="1" fillId="0" borderId="46" xfId="0" applyFont="1" applyBorder="1" applyAlignment="1" applyProtection="1">
      <alignment vertical="center" wrapText="1"/>
    </xf>
    <xf numFmtId="0" fontId="1" fillId="0" borderId="48" xfId="0" applyFont="1" applyBorder="1" applyAlignment="1" applyProtection="1">
      <alignment horizontal="left" vertical="center" wrapText="1" indent="3"/>
    </xf>
    <xf numFmtId="0" fontId="1" fillId="0" borderId="48" xfId="0" applyFont="1" applyBorder="1" applyAlignment="1" applyProtection="1">
      <alignment vertical="center" wrapText="1"/>
    </xf>
    <xf numFmtId="0" fontId="1" fillId="0" borderId="49" xfId="0" applyFont="1" applyBorder="1" applyAlignment="1" applyProtection="1">
      <alignment horizontal="left" vertical="center" wrapText="1" indent="3"/>
    </xf>
    <xf numFmtId="0" fontId="3" fillId="0" borderId="44" xfId="0" applyFont="1" applyBorder="1" applyAlignment="1" applyProtection="1">
      <alignment vertical="center" wrapText="1"/>
    </xf>
    <xf numFmtId="3" fontId="1" fillId="0" borderId="17" xfId="0" applyNumberFormat="1" applyFont="1" applyBorder="1" applyAlignment="1" applyProtection="1">
      <alignment horizontal="right" vertical="center" wrapText="1"/>
    </xf>
    <xf numFmtId="3" fontId="1" fillId="0" borderId="47" xfId="0" applyNumberFormat="1" applyFont="1" applyBorder="1" applyAlignment="1" applyProtection="1">
      <alignment horizontal="right" vertical="center" wrapText="1"/>
    </xf>
    <xf numFmtId="3" fontId="1" fillId="0" borderId="17" xfId="0" applyNumberFormat="1" applyFont="1" applyBorder="1" applyAlignment="1" applyProtection="1">
      <alignment horizontal="right" vertical="center" wrapText="1"/>
      <protection locked="0"/>
    </xf>
    <xf numFmtId="3" fontId="1" fillId="0" borderId="16" xfId="0" applyNumberFormat="1" applyFont="1" applyBorder="1" applyAlignment="1" applyProtection="1">
      <alignment horizontal="right" vertical="center" wrapText="1"/>
      <protection locked="0"/>
    </xf>
    <xf numFmtId="3" fontId="1" fillId="0" borderId="16" xfId="0" applyNumberFormat="1" applyFont="1" applyBorder="1" applyAlignment="1" applyProtection="1">
      <alignment horizontal="right" vertical="center" wrapText="1"/>
    </xf>
    <xf numFmtId="3" fontId="1" fillId="0" borderId="18" xfId="0" applyNumberFormat="1" applyFont="1" applyBorder="1" applyAlignment="1" applyProtection="1">
      <alignment horizontal="right" vertical="center" wrapText="1"/>
    </xf>
    <xf numFmtId="3" fontId="3" fillId="0" borderId="45" xfId="0" applyNumberFormat="1" applyFont="1" applyBorder="1" applyAlignment="1" applyProtection="1">
      <alignment horizontal="right" vertical="center" wrapText="1"/>
    </xf>
    <xf numFmtId="3" fontId="16" fillId="0" borderId="6" xfId="0" applyNumberFormat="1" applyFont="1" applyBorder="1" applyAlignment="1" applyProtection="1">
      <alignment horizontal="right" vertical="center"/>
    </xf>
    <xf numFmtId="3" fontId="1" fillId="0" borderId="6" xfId="0" applyNumberFormat="1" applyFont="1" applyBorder="1" applyAlignment="1" applyProtection="1">
      <alignment horizontal="right" vertical="center"/>
      <protection locked="0"/>
    </xf>
    <xf numFmtId="3" fontId="1" fillId="0" borderId="6" xfId="0" applyNumberFormat="1" applyFont="1" applyBorder="1" applyAlignment="1" applyProtection="1">
      <alignment horizontal="right" vertical="center"/>
    </xf>
    <xf numFmtId="3" fontId="1" fillId="0" borderId="4" xfId="0" applyNumberFormat="1" applyFont="1" applyBorder="1" applyAlignment="1" applyProtection="1">
      <alignment horizontal="right" vertical="center"/>
    </xf>
    <xf numFmtId="3" fontId="18" fillId="0" borderId="6" xfId="0" applyNumberFormat="1" applyFont="1" applyBorder="1" applyAlignment="1" applyProtection="1">
      <alignment horizontal="right" vertical="center"/>
    </xf>
    <xf numFmtId="3" fontId="18" fillId="0" borderId="4" xfId="0" applyNumberFormat="1" applyFont="1" applyBorder="1" applyAlignment="1" applyProtection="1">
      <alignment horizontal="right" vertical="center"/>
    </xf>
    <xf numFmtId="3" fontId="18" fillId="0" borderId="6" xfId="0" applyNumberFormat="1" applyFont="1" applyBorder="1" applyAlignment="1" applyProtection="1">
      <alignment horizontal="right" vertical="center" wrapText="1"/>
    </xf>
    <xf numFmtId="3" fontId="1" fillId="0" borderId="6" xfId="0" applyNumberFormat="1" applyFont="1" applyBorder="1" applyAlignment="1" applyProtection="1">
      <alignment horizontal="right" vertical="center" wrapText="1"/>
      <protection locked="0"/>
    </xf>
    <xf numFmtId="3" fontId="1" fillId="0" borderId="9" xfId="0" applyNumberFormat="1" applyFont="1" applyBorder="1" applyAlignment="1" applyProtection="1">
      <alignment horizontal="right" vertical="center"/>
      <protection locked="0"/>
    </xf>
    <xf numFmtId="3" fontId="1" fillId="0" borderId="9" xfId="0" applyNumberFormat="1" applyFont="1" applyBorder="1" applyAlignment="1" applyProtection="1">
      <alignment horizontal="right" vertical="center"/>
    </xf>
    <xf numFmtId="3" fontId="1" fillId="0" borderId="13" xfId="0" applyNumberFormat="1" applyFont="1" applyBorder="1" applyAlignment="1" applyProtection="1">
      <alignment horizontal="right" vertical="center"/>
      <protection locked="0"/>
    </xf>
    <xf numFmtId="0" fontId="64" fillId="0" borderId="0" xfId="0" applyFont="1" applyAlignment="1" applyProtection="1">
      <alignment horizontal="center" wrapText="1"/>
    </xf>
    <xf numFmtId="43" fontId="1" fillId="0" borderId="0" xfId="0" applyNumberFormat="1" applyFont="1" applyFill="1" applyBorder="1" applyProtection="1">
      <protection locked="0"/>
    </xf>
    <xf numFmtId="0" fontId="1" fillId="0" borderId="0" xfId="0" applyFont="1" applyFill="1" applyBorder="1" applyProtection="1">
      <protection locked="0"/>
    </xf>
    <xf numFmtId="0" fontId="1" fillId="0" borderId="0" xfId="0" applyFont="1" applyProtection="1">
      <protection locked="0"/>
    </xf>
    <xf numFmtId="4" fontId="17" fillId="0" borderId="0" xfId="0" applyNumberFormat="1" applyFont="1" applyBorder="1" applyAlignment="1" applyProtection="1">
      <alignment horizontal="left" vertical="top"/>
      <protection locked="0"/>
    </xf>
    <xf numFmtId="0" fontId="16" fillId="0" borderId="0" xfId="0" applyFont="1" applyBorder="1" applyAlignment="1" applyProtection="1">
      <alignment horizontal="justify" vertical="top" wrapText="1"/>
      <protection locked="0"/>
    </xf>
    <xf numFmtId="0" fontId="3" fillId="0" borderId="0" xfId="0" applyFont="1" applyFill="1" applyBorder="1" applyAlignment="1" applyProtection="1">
      <alignment horizontal="center" vertical="center" wrapText="1"/>
      <protection locked="0"/>
    </xf>
    <xf numFmtId="3" fontId="3" fillId="0" borderId="0" xfId="0" applyNumberFormat="1" applyFont="1" applyFill="1" applyBorder="1" applyAlignment="1" applyProtection="1">
      <alignment horizontal="right" vertical="center" wrapText="1"/>
    </xf>
    <xf numFmtId="0" fontId="3" fillId="0" borderId="0" xfId="0" applyFont="1" applyFill="1" applyBorder="1" applyAlignment="1" applyProtection="1">
      <alignment horizontal="justify" vertical="center" wrapText="1"/>
      <protection locked="0"/>
    </xf>
    <xf numFmtId="0" fontId="1" fillId="0" borderId="0" xfId="0" applyFont="1" applyFill="1" applyBorder="1" applyAlignment="1" applyProtection="1">
      <alignment horizontal="left" vertical="center" wrapText="1" indent="2"/>
      <protection locked="0"/>
    </xf>
    <xf numFmtId="3" fontId="1" fillId="0" borderId="0" xfId="0" applyNumberFormat="1" applyFont="1" applyFill="1" applyBorder="1" applyAlignment="1" applyProtection="1">
      <alignment horizontal="right" vertical="center" wrapText="1"/>
      <protection locked="0"/>
    </xf>
    <xf numFmtId="3" fontId="1" fillId="0" borderId="0" xfId="0" applyNumberFormat="1" applyFont="1" applyFill="1" applyBorder="1" applyAlignment="1" applyProtection="1">
      <alignment horizontal="right" vertical="center" wrapText="1"/>
    </xf>
    <xf numFmtId="0" fontId="2" fillId="0" borderId="0" xfId="0" applyFont="1" applyFill="1" applyBorder="1" applyAlignment="1" applyProtection="1">
      <alignment horizontal="justify" vertical="center"/>
      <protection locked="0"/>
    </xf>
    <xf numFmtId="0" fontId="17" fillId="0" borderId="0" xfId="0" applyFont="1" applyFill="1" applyBorder="1" applyAlignment="1" applyProtection="1">
      <alignment horizontal="justify" vertical="center"/>
      <protection locked="0"/>
    </xf>
    <xf numFmtId="4" fontId="17" fillId="0" borderId="0" xfId="0" applyNumberFormat="1" applyFont="1" applyFill="1" applyBorder="1" applyAlignment="1" applyProtection="1">
      <alignment horizontal="right" vertical="center"/>
    </xf>
    <xf numFmtId="0" fontId="23" fillId="0" borderId="0" xfId="0" applyFont="1" applyFill="1" applyBorder="1" applyAlignment="1" applyProtection="1">
      <alignment vertical="center"/>
      <protection locked="0"/>
    </xf>
    <xf numFmtId="0" fontId="23" fillId="0" borderId="44" xfId="0" applyFont="1" applyFill="1" applyBorder="1" applyAlignment="1" applyProtection="1">
      <alignment vertical="center"/>
      <protection locked="0"/>
    </xf>
    <xf numFmtId="0" fontId="41" fillId="0" borderId="0" xfId="0" applyFont="1" applyBorder="1" applyAlignment="1" applyProtection="1">
      <alignment horizontal="center" vertical="center"/>
      <protection locked="0"/>
    </xf>
    <xf numFmtId="0" fontId="41" fillId="0" borderId="0" xfId="0" applyFont="1" applyBorder="1" applyAlignment="1" applyProtection="1">
      <alignment vertical="center"/>
      <protection locked="0"/>
    </xf>
    <xf numFmtId="4" fontId="41" fillId="0" borderId="0" xfId="0" applyNumberFormat="1" applyFont="1" applyBorder="1" applyAlignment="1" applyProtection="1">
      <alignment horizontal="right" vertical="center"/>
    </xf>
    <xf numFmtId="0" fontId="5" fillId="0" borderId="0" xfId="0" applyFont="1" applyBorder="1" applyAlignment="1" applyProtection="1">
      <alignment wrapText="1"/>
      <protection locked="0"/>
    </xf>
    <xf numFmtId="0" fontId="5" fillId="0" borderId="0" xfId="0" applyFont="1" applyBorder="1" applyProtection="1">
      <protection locked="0"/>
    </xf>
    <xf numFmtId="0" fontId="3" fillId="0" borderId="0" xfId="0" applyFont="1" applyBorder="1" applyAlignment="1" applyProtection="1">
      <alignment horizontal="justify" vertical="center" wrapText="1"/>
      <protection locked="0"/>
    </xf>
    <xf numFmtId="4" fontId="2" fillId="0" borderId="0" xfId="0" applyNumberFormat="1" applyFont="1" applyFill="1" applyBorder="1" applyAlignment="1" applyProtection="1">
      <alignment horizontal="right" vertical="center"/>
      <protection locked="0"/>
    </xf>
    <xf numFmtId="0" fontId="3" fillId="0" borderId="0" xfId="0" applyFont="1" applyFill="1" applyAlignment="1" applyProtection="1">
      <alignment vertical="center"/>
    </xf>
    <xf numFmtId="3" fontId="3" fillId="0" borderId="0" xfId="0" applyNumberFormat="1" applyFont="1" applyBorder="1" applyAlignment="1" applyProtection="1">
      <alignment horizontal="right" vertical="center" wrapText="1"/>
      <protection locked="0"/>
    </xf>
    <xf numFmtId="0" fontId="0" fillId="0" borderId="8" xfId="0" applyBorder="1" applyAlignment="1" applyProtection="1">
      <alignment horizontal="center"/>
      <protection locked="0"/>
    </xf>
    <xf numFmtId="3" fontId="24" fillId="0" borderId="47" xfId="0" applyNumberFormat="1" applyFont="1" applyFill="1" applyBorder="1" applyAlignment="1" applyProtection="1">
      <alignment horizontal="right" vertical="center" wrapText="1"/>
      <protection locked="0"/>
    </xf>
    <xf numFmtId="0" fontId="1" fillId="0" borderId="49" xfId="0" applyFont="1" applyFill="1" applyBorder="1" applyAlignment="1" applyProtection="1">
      <alignment horizontal="justify" vertical="center" wrapText="1"/>
    </xf>
    <xf numFmtId="0" fontId="1" fillId="0" borderId="48" xfId="0" applyFont="1" applyFill="1" applyBorder="1" applyAlignment="1" applyProtection="1">
      <alignment horizontal="justify" vertical="center" wrapText="1"/>
    </xf>
    <xf numFmtId="0" fontId="65" fillId="0" borderId="0" xfId="0" applyFont="1"/>
    <xf numFmtId="3" fontId="24" fillId="0" borderId="16" xfId="0" applyNumberFormat="1" applyFont="1" applyFill="1" applyBorder="1" applyAlignment="1" applyProtection="1">
      <alignment horizontal="right" vertical="center" wrapText="1"/>
      <protection locked="0"/>
    </xf>
    <xf numFmtId="3" fontId="24" fillId="0" borderId="16" xfId="0" applyNumberFormat="1" applyFont="1" applyFill="1" applyBorder="1" applyAlignment="1" applyProtection="1">
      <alignment horizontal="right" vertical="center" wrapText="1"/>
    </xf>
    <xf numFmtId="3" fontId="24" fillId="0" borderId="18" xfId="0" applyNumberFormat="1" applyFont="1" applyFill="1" applyBorder="1" applyAlignment="1" applyProtection="1">
      <alignment horizontal="right" vertical="center" wrapText="1"/>
    </xf>
    <xf numFmtId="3" fontId="12" fillId="0" borderId="16" xfId="0" applyNumberFormat="1" applyFont="1" applyFill="1" applyBorder="1" applyAlignment="1" applyProtection="1">
      <alignment horizontal="right" vertical="center" wrapText="1"/>
    </xf>
    <xf numFmtId="3" fontId="39" fillId="0" borderId="16" xfId="0" applyNumberFormat="1" applyFont="1" applyFill="1" applyBorder="1" applyAlignment="1" applyProtection="1">
      <alignment horizontal="right" vertical="center" wrapText="1"/>
    </xf>
    <xf numFmtId="3" fontId="12" fillId="0" borderId="18" xfId="0" applyNumberFormat="1" applyFont="1" applyFill="1" applyBorder="1" applyAlignment="1" applyProtection="1">
      <alignment horizontal="right" vertical="center" wrapText="1"/>
    </xf>
    <xf numFmtId="0" fontId="5" fillId="0" borderId="5" xfId="0" applyFont="1" applyFill="1" applyBorder="1" applyAlignment="1" applyProtection="1">
      <alignment horizontal="center" wrapText="1"/>
      <protection locked="0"/>
    </xf>
    <xf numFmtId="0" fontId="5" fillId="0" borderId="5" xfId="0" applyFont="1" applyFill="1" applyBorder="1" applyAlignment="1" applyProtection="1">
      <alignment horizontal="left" vertical="top" wrapText="1"/>
      <protection locked="0"/>
    </xf>
    <xf numFmtId="0" fontId="5" fillId="0" borderId="5" xfId="0" applyFont="1" applyFill="1" applyBorder="1" applyAlignment="1" applyProtection="1">
      <alignment vertical="top" wrapText="1"/>
      <protection locked="0"/>
    </xf>
    <xf numFmtId="4" fontId="7" fillId="0" borderId="8" xfId="0" applyNumberFormat="1" applyFont="1" applyFill="1" applyBorder="1" applyAlignment="1" applyProtection="1">
      <alignment horizontal="right" vertical="top"/>
      <protection locked="0"/>
    </xf>
    <xf numFmtId="0" fontId="3" fillId="0" borderId="2" xfId="0" applyFont="1" applyFill="1" applyBorder="1" applyAlignment="1" applyProtection="1">
      <alignment horizontal="justify" vertical="center" wrapText="1"/>
      <protection locked="0"/>
    </xf>
    <xf numFmtId="3" fontId="3" fillId="0" borderId="2" xfId="0" applyNumberFormat="1" applyFont="1" applyFill="1" applyBorder="1" applyAlignment="1" applyProtection="1">
      <alignment horizontal="right" vertical="center" wrapText="1"/>
    </xf>
    <xf numFmtId="0" fontId="1" fillId="0" borderId="0" xfId="0" applyFont="1" applyFill="1" applyBorder="1" applyAlignment="1" applyProtection="1">
      <alignment horizontal="justify" vertical="center" wrapText="1"/>
      <protection locked="0"/>
    </xf>
    <xf numFmtId="0" fontId="7" fillId="0" borderId="8" xfId="0" applyFont="1" applyFill="1" applyBorder="1" applyAlignment="1" applyProtection="1">
      <alignment vertical="center" wrapText="1"/>
      <protection locked="0"/>
    </xf>
    <xf numFmtId="43" fontId="7" fillId="2" borderId="0" xfId="13" applyFont="1" applyFill="1" applyBorder="1" applyAlignment="1" applyProtection="1">
      <alignment horizontal="right" vertical="top"/>
    </xf>
    <xf numFmtId="43" fontId="7" fillId="2" borderId="6" xfId="13" applyFont="1" applyFill="1" applyBorder="1" applyAlignment="1" applyProtection="1">
      <alignment horizontal="right" vertical="top"/>
    </xf>
    <xf numFmtId="43" fontId="5" fillId="0" borderId="0" xfId="13" applyFont="1" applyBorder="1" applyAlignment="1" applyProtection="1">
      <alignment horizontal="right" vertical="top"/>
      <protection locked="0"/>
    </xf>
    <xf numFmtId="43" fontId="5" fillId="0" borderId="6" xfId="13" applyFont="1" applyBorder="1" applyAlignment="1" applyProtection="1">
      <alignment horizontal="right" vertical="top"/>
      <protection locked="0"/>
    </xf>
    <xf numFmtId="43" fontId="8" fillId="2" borderId="0" xfId="13" applyFont="1" applyFill="1" applyBorder="1" applyAlignment="1" applyProtection="1">
      <alignment horizontal="right" vertical="top"/>
    </xf>
    <xf numFmtId="43" fontId="8" fillId="2" borderId="6" xfId="13" applyFont="1" applyFill="1" applyBorder="1" applyAlignment="1" applyProtection="1">
      <alignment horizontal="right" vertical="top"/>
    </xf>
    <xf numFmtId="0" fontId="29" fillId="0" borderId="48" xfId="0" applyFont="1" applyFill="1" applyBorder="1" applyAlignment="1" applyProtection="1">
      <alignment horizontal="justify" vertical="center" wrapText="1"/>
      <protection locked="0"/>
    </xf>
    <xf numFmtId="0" fontId="30" fillId="0" borderId="17" xfId="0" applyFont="1" applyFill="1" applyBorder="1" applyAlignment="1" applyProtection="1">
      <alignment horizontal="justify" vertical="center" wrapText="1"/>
      <protection locked="0"/>
    </xf>
    <xf numFmtId="0" fontId="30" fillId="0" borderId="47" xfId="0" applyFont="1" applyFill="1" applyBorder="1" applyAlignment="1" applyProtection="1">
      <alignment horizontal="justify" vertical="center" wrapText="1"/>
      <protection locked="0"/>
    </xf>
    <xf numFmtId="0" fontId="31" fillId="0" borderId="48" xfId="0" applyFont="1" applyFill="1" applyBorder="1" applyAlignment="1" applyProtection="1">
      <alignment horizontal="justify" vertical="center" wrapText="1"/>
      <protection locked="0"/>
    </xf>
    <xf numFmtId="0" fontId="32" fillId="0" borderId="17" xfId="0" applyFont="1" applyFill="1" applyBorder="1" applyAlignment="1" applyProtection="1">
      <alignment horizontal="justify" vertical="center" wrapText="1"/>
      <protection locked="0"/>
    </xf>
    <xf numFmtId="4" fontId="32" fillId="0" borderId="17" xfId="0" applyNumberFormat="1" applyFont="1" applyFill="1" applyBorder="1" applyAlignment="1" applyProtection="1">
      <alignment horizontal="right" vertical="center" wrapText="1"/>
      <protection locked="0"/>
    </xf>
    <xf numFmtId="0" fontId="32" fillId="0" borderId="47" xfId="0" applyFont="1" applyFill="1" applyBorder="1" applyAlignment="1" applyProtection="1">
      <alignment horizontal="justify" vertical="center" wrapText="1"/>
      <protection locked="0"/>
    </xf>
    <xf numFmtId="4" fontId="31" fillId="0" borderId="17" xfId="0" applyNumberFormat="1" applyFont="1" applyFill="1" applyBorder="1" applyAlignment="1" applyProtection="1">
      <alignment horizontal="right" vertical="center" wrapText="1"/>
    </xf>
    <xf numFmtId="0" fontId="32" fillId="0" borderId="48" xfId="0" applyFont="1" applyFill="1" applyBorder="1" applyAlignment="1" applyProtection="1">
      <alignment horizontal="justify" vertical="center" wrapText="1"/>
      <protection locked="0"/>
    </xf>
    <xf numFmtId="4" fontId="35" fillId="0" borderId="47" xfId="0" applyNumberFormat="1" applyFont="1" applyFill="1" applyBorder="1" applyAlignment="1" applyProtection="1">
      <alignment horizontal="right" vertical="center" wrapText="1"/>
      <protection locked="0"/>
    </xf>
    <xf numFmtId="4" fontId="34" fillId="0" borderId="47" xfId="0" applyNumberFormat="1" applyFont="1" applyFill="1" applyBorder="1" applyAlignment="1" applyProtection="1">
      <alignment horizontal="right" vertical="center" wrapText="1"/>
    </xf>
    <xf numFmtId="4" fontId="35" fillId="0" borderId="47" xfId="0" applyNumberFormat="1" applyFont="1" applyFill="1" applyBorder="1" applyAlignment="1" applyProtection="1">
      <alignment horizontal="right" vertical="center" wrapText="1"/>
    </xf>
    <xf numFmtId="4" fontId="34" fillId="0" borderId="17" xfId="0" applyNumberFormat="1" applyFont="1" applyFill="1" applyBorder="1" applyAlignment="1" applyProtection="1">
      <alignment horizontal="right" vertical="center" wrapText="1"/>
    </xf>
    <xf numFmtId="4" fontId="31" fillId="0" borderId="17" xfId="0" applyNumberFormat="1" applyFont="1" applyFill="1" applyBorder="1" applyAlignment="1" applyProtection="1">
      <alignment horizontal="right" vertical="center" wrapText="1"/>
      <protection locked="0"/>
    </xf>
    <xf numFmtId="4" fontId="34" fillId="0" borderId="47" xfId="0" applyNumberFormat="1" applyFont="1" applyFill="1" applyBorder="1" applyAlignment="1" applyProtection="1">
      <alignment horizontal="right" vertical="center" wrapText="1"/>
      <protection locked="0"/>
    </xf>
    <xf numFmtId="0" fontId="30" fillId="0" borderId="49" xfId="0" applyFont="1" applyFill="1" applyBorder="1" applyAlignment="1" applyProtection="1">
      <alignment horizontal="justify" vertical="center" wrapText="1"/>
      <protection locked="0"/>
    </xf>
    <xf numFmtId="0" fontId="30" fillId="0" borderId="16" xfId="0" applyFont="1" applyFill="1" applyBorder="1" applyAlignment="1" applyProtection="1">
      <alignment horizontal="justify" vertical="center" wrapText="1"/>
      <protection locked="0"/>
    </xf>
    <xf numFmtId="0" fontId="30" fillId="0" borderId="18" xfId="0" applyFont="1" applyFill="1" applyBorder="1" applyAlignment="1" applyProtection="1">
      <alignment horizontal="justify" vertical="center" wrapText="1"/>
      <protection locked="0"/>
    </xf>
    <xf numFmtId="0" fontId="7" fillId="0" borderId="5" xfId="0" applyFont="1" applyFill="1" applyBorder="1" applyAlignment="1" applyProtection="1">
      <alignment horizontal="justify" vertical="top"/>
      <protection locked="0"/>
    </xf>
    <xf numFmtId="4" fontId="16" fillId="0" borderId="0" xfId="0" applyNumberFormat="1" applyFont="1" applyFill="1" applyBorder="1" applyAlignment="1" applyProtection="1">
      <alignment horizontal="right" vertical="top"/>
    </xf>
    <xf numFmtId="4" fontId="16" fillId="0" borderId="6" xfId="0" applyNumberFormat="1" applyFont="1" applyFill="1" applyBorder="1" applyAlignment="1" applyProtection="1">
      <alignment horizontal="right" vertical="top"/>
    </xf>
    <xf numFmtId="0" fontId="8" fillId="0" borderId="5" xfId="0" applyFont="1" applyFill="1" applyBorder="1" applyAlignment="1" applyProtection="1">
      <alignment horizontal="justify" vertical="top"/>
      <protection locked="0"/>
    </xf>
    <xf numFmtId="4" fontId="3" fillId="0" borderId="0" xfId="0" applyNumberFormat="1" applyFont="1" applyFill="1" applyBorder="1" applyAlignment="1" applyProtection="1">
      <alignment horizontal="right" vertical="top"/>
    </xf>
    <xf numFmtId="4" fontId="3" fillId="0" borderId="6" xfId="0" applyNumberFormat="1" applyFont="1" applyFill="1" applyBorder="1" applyAlignment="1" applyProtection="1">
      <alignment horizontal="right" vertical="top"/>
    </xf>
    <xf numFmtId="0" fontId="24" fillId="0" borderId="5" xfId="0" applyFont="1" applyFill="1" applyBorder="1" applyAlignment="1" applyProtection="1">
      <alignment horizontal="justify" vertical="top"/>
      <protection locked="0"/>
    </xf>
    <xf numFmtId="4" fontId="24" fillId="0" borderId="0" xfId="0" applyNumberFormat="1" applyFont="1" applyFill="1" applyBorder="1" applyAlignment="1" applyProtection="1">
      <alignment horizontal="right" vertical="top"/>
      <protection locked="0"/>
    </xf>
    <xf numFmtId="4" fontId="24" fillId="0" borderId="6" xfId="0" applyNumberFormat="1" applyFont="1" applyFill="1" applyBorder="1" applyAlignment="1" applyProtection="1">
      <alignment horizontal="right" vertical="top"/>
      <protection locked="0"/>
    </xf>
    <xf numFmtId="4" fontId="3" fillId="0" borderId="0" xfId="0" applyNumberFormat="1" applyFont="1" applyFill="1" applyBorder="1" applyAlignment="1" applyProtection="1">
      <alignment horizontal="right" vertical="top"/>
      <protection locked="0"/>
    </xf>
    <xf numFmtId="4" fontId="3" fillId="0" borderId="6" xfId="0" applyNumberFormat="1" applyFont="1" applyFill="1" applyBorder="1" applyAlignment="1" applyProtection="1">
      <alignment horizontal="right" vertical="top"/>
      <protection locked="0"/>
    </xf>
    <xf numFmtId="0" fontId="19" fillId="0" borderId="5" xfId="0" applyFont="1" applyFill="1" applyBorder="1" applyAlignment="1" applyProtection="1">
      <alignment horizontal="justify" vertical="top"/>
      <protection locked="0"/>
    </xf>
    <xf numFmtId="4" fontId="1" fillId="0" borderId="0" xfId="0" applyNumberFormat="1" applyFont="1" applyFill="1" applyAlignment="1" applyProtection="1">
      <alignment horizontal="right"/>
      <protection locked="0"/>
    </xf>
    <xf numFmtId="4" fontId="1" fillId="0" borderId="6" xfId="0" applyNumberFormat="1" applyFont="1" applyFill="1" applyBorder="1" applyAlignment="1" applyProtection="1">
      <alignment horizontal="right"/>
      <protection locked="0"/>
    </xf>
    <xf numFmtId="0" fontId="1" fillId="0" borderId="5" xfId="0" applyFont="1" applyFill="1" applyBorder="1" applyAlignment="1" applyProtection="1">
      <alignment horizontal="justify" vertical="top"/>
      <protection locked="0"/>
    </xf>
    <xf numFmtId="0" fontId="24" fillId="0" borderId="7" xfId="0" applyFont="1" applyFill="1" applyBorder="1" applyAlignment="1" applyProtection="1">
      <alignment horizontal="justify" vertical="top"/>
      <protection locked="0"/>
    </xf>
    <xf numFmtId="4" fontId="24" fillId="0" borderId="8" xfId="0" applyNumberFormat="1" applyFont="1" applyFill="1" applyBorder="1" applyAlignment="1" applyProtection="1">
      <alignment horizontal="right" vertical="top"/>
      <protection locked="0"/>
    </xf>
    <xf numFmtId="4" fontId="24" fillId="0" borderId="9" xfId="0" applyNumberFormat="1" applyFont="1" applyFill="1" applyBorder="1" applyAlignment="1" applyProtection="1">
      <alignment horizontal="right" vertical="top"/>
      <protection locked="0"/>
    </xf>
    <xf numFmtId="0" fontId="24" fillId="0" borderId="0" xfId="0" applyFont="1" applyFill="1" applyBorder="1" applyAlignment="1" applyProtection="1">
      <alignment horizontal="justify" vertical="top"/>
      <protection locked="0"/>
    </xf>
    <xf numFmtId="0" fontId="5" fillId="0" borderId="0" xfId="0" applyFont="1" applyFill="1" applyAlignment="1" applyProtection="1">
      <protection locked="0"/>
    </xf>
    <xf numFmtId="0" fontId="23" fillId="0" borderId="1" xfId="0" applyFont="1" applyFill="1" applyBorder="1" applyAlignment="1" applyProtection="1">
      <alignment vertical="center"/>
      <protection locked="0"/>
    </xf>
    <xf numFmtId="0" fontId="23" fillId="0" borderId="27" xfId="0" applyFont="1" applyFill="1" applyBorder="1" applyAlignment="1" applyProtection="1">
      <alignment vertical="center"/>
      <protection locked="0"/>
    </xf>
    <xf numFmtId="4" fontId="17" fillId="0" borderId="17" xfId="0" applyNumberFormat="1" applyFont="1" applyFill="1" applyBorder="1" applyAlignment="1" applyProtection="1">
      <alignment horizontal="justify" vertical="center"/>
      <protection locked="0"/>
    </xf>
    <xf numFmtId="4" fontId="17" fillId="0" borderId="47" xfId="0" applyNumberFormat="1" applyFont="1" applyFill="1" applyBorder="1" applyAlignment="1" applyProtection="1">
      <alignment horizontal="justify" vertical="center"/>
      <protection locked="0"/>
    </xf>
    <xf numFmtId="0" fontId="23" fillId="0" borderId="5" xfId="0" applyFont="1" applyFill="1" applyBorder="1" applyAlignment="1" applyProtection="1">
      <alignment vertical="center"/>
      <protection locked="0"/>
    </xf>
    <xf numFmtId="0" fontId="23" fillId="0" borderId="14" xfId="0" applyFont="1" applyFill="1" applyBorder="1" applyAlignment="1" applyProtection="1">
      <alignment vertical="center"/>
      <protection locked="0"/>
    </xf>
    <xf numFmtId="4" fontId="21" fillId="0" borderId="17" xfId="0" applyNumberFormat="1" applyFont="1" applyFill="1" applyBorder="1" applyAlignment="1" applyProtection="1">
      <alignment horizontal="right" vertical="center"/>
    </xf>
    <xf numFmtId="4" fontId="38" fillId="0" borderId="17" xfId="0" applyNumberFormat="1" applyFont="1" applyFill="1" applyBorder="1" applyAlignment="1" applyProtection="1">
      <alignment horizontal="right" vertical="center"/>
    </xf>
    <xf numFmtId="4" fontId="38" fillId="0" borderId="47" xfId="0" applyNumberFormat="1" applyFont="1" applyFill="1" applyBorder="1" applyAlignment="1" applyProtection="1">
      <alignment horizontal="right" vertical="center"/>
    </xf>
    <xf numFmtId="0" fontId="23" fillId="0" borderId="5" xfId="0" applyFont="1" applyFill="1" applyBorder="1" applyAlignment="1" applyProtection="1">
      <alignment horizontal="justify" vertical="center"/>
      <protection locked="0"/>
    </xf>
    <xf numFmtId="0" fontId="37" fillId="0" borderId="14" xfId="0" applyFont="1" applyFill="1" applyBorder="1" applyAlignment="1" applyProtection="1">
      <alignment horizontal="justify" vertical="center"/>
      <protection locked="0"/>
    </xf>
    <xf numFmtId="4" fontId="2" fillId="0" borderId="17" xfId="0" applyNumberFormat="1" applyFont="1" applyFill="1" applyBorder="1" applyAlignment="1" applyProtection="1">
      <alignment horizontal="right" vertical="center"/>
      <protection locked="0"/>
    </xf>
    <xf numFmtId="4" fontId="2" fillId="0" borderId="47" xfId="0" applyNumberFormat="1" applyFont="1" applyFill="1" applyBorder="1" applyAlignment="1" applyProtection="1">
      <alignment horizontal="right" vertical="center"/>
      <protection locked="0"/>
    </xf>
    <xf numFmtId="0" fontId="17" fillId="0" borderId="5" xfId="0" applyFont="1" applyFill="1" applyBorder="1" applyAlignment="1" applyProtection="1">
      <alignment horizontal="justify" vertical="center"/>
      <protection locked="0"/>
    </xf>
    <xf numFmtId="0" fontId="2" fillId="0" borderId="14" xfId="0" applyFont="1" applyFill="1" applyBorder="1" applyAlignment="1" applyProtection="1">
      <alignment horizontal="left" vertical="center" wrapText="1" indent="2"/>
      <protection locked="0"/>
    </xf>
    <xf numFmtId="4" fontId="2" fillId="0" borderId="17" xfId="0" applyNumberFormat="1" applyFont="1" applyFill="1" applyBorder="1" applyAlignment="1" applyProtection="1">
      <alignment horizontal="right" vertical="center"/>
    </xf>
    <xf numFmtId="4" fontId="2" fillId="0" borderId="47" xfId="0" applyNumberFormat="1" applyFont="1" applyFill="1" applyBorder="1" applyAlignment="1" applyProtection="1">
      <alignment horizontal="right" vertical="center"/>
    </xf>
    <xf numFmtId="0" fontId="17" fillId="0" borderId="7" xfId="0" applyFont="1" applyFill="1" applyBorder="1" applyAlignment="1" applyProtection="1">
      <alignment horizontal="justify" vertical="center"/>
      <protection locked="0"/>
    </xf>
    <xf numFmtId="0" fontId="17" fillId="0" borderId="28" xfId="0" applyFont="1" applyFill="1" applyBorder="1" applyAlignment="1" applyProtection="1">
      <alignment horizontal="justify" vertical="center"/>
      <protection locked="0"/>
    </xf>
    <xf numFmtId="4" fontId="2" fillId="0" borderId="16" xfId="0" applyNumberFormat="1" applyFont="1" applyFill="1" applyBorder="1" applyAlignment="1" applyProtection="1">
      <alignment horizontal="right" vertical="center"/>
      <protection locked="0"/>
    </xf>
    <xf numFmtId="4" fontId="2" fillId="0" borderId="18" xfId="0" applyNumberFormat="1" applyFont="1" applyFill="1" applyBorder="1" applyAlignment="1" applyProtection="1">
      <alignment horizontal="right" vertical="center"/>
      <protection locked="0"/>
    </xf>
    <xf numFmtId="0" fontId="41" fillId="2" borderId="0" xfId="0" applyFont="1" applyFill="1" applyBorder="1" applyAlignment="1">
      <alignment horizontal="center" vertical="center"/>
    </xf>
    <xf numFmtId="4" fontId="25" fillId="0" borderId="0" xfId="0" applyNumberFormat="1" applyFont="1" applyBorder="1" applyAlignment="1" applyProtection="1">
      <alignment horizontal="right" vertical="center" wrapText="1"/>
      <protection locked="0"/>
    </xf>
    <xf numFmtId="4" fontId="11" fillId="0" borderId="0" xfId="0" applyNumberFormat="1" applyFont="1" applyBorder="1" applyAlignment="1" applyProtection="1">
      <alignment horizontal="right" vertical="center" wrapText="1"/>
      <protection locked="0"/>
    </xf>
    <xf numFmtId="4" fontId="12" fillId="0" borderId="0" xfId="0" applyNumberFormat="1" applyFont="1" applyBorder="1" applyAlignment="1" applyProtection="1">
      <alignment vertical="center"/>
      <protection locked="0"/>
    </xf>
    <xf numFmtId="3" fontId="12" fillId="0" borderId="0" xfId="0" applyNumberFormat="1" applyFont="1" applyFill="1" applyBorder="1" applyAlignment="1" applyProtection="1">
      <alignment horizontal="right" vertical="center" wrapText="1"/>
    </xf>
    <xf numFmtId="3" fontId="39" fillId="0" borderId="0" xfId="0" applyNumberFormat="1" applyFont="1" applyFill="1" applyBorder="1" applyAlignment="1" applyProtection="1">
      <alignment horizontal="right" vertical="center" wrapText="1"/>
    </xf>
    <xf numFmtId="0" fontId="3" fillId="0" borderId="0" xfId="0" applyFont="1" applyBorder="1" applyAlignment="1" applyProtection="1">
      <alignment vertical="center" wrapText="1"/>
    </xf>
    <xf numFmtId="3" fontId="3" fillId="0" borderId="0" xfId="0" applyNumberFormat="1" applyFont="1" applyBorder="1" applyAlignment="1" applyProtection="1">
      <alignment horizontal="right" vertical="center" wrapText="1"/>
    </xf>
    <xf numFmtId="4" fontId="5" fillId="0" borderId="50" xfId="0" applyNumberFormat="1" applyFont="1" applyBorder="1" applyAlignment="1" applyProtection="1">
      <alignment horizontal="left" vertical="top"/>
      <protection locked="0"/>
    </xf>
    <xf numFmtId="4" fontId="32" fillId="0" borderId="47" xfId="0" applyNumberFormat="1" applyFont="1" applyFill="1" applyBorder="1" applyAlignment="1" applyProtection="1">
      <alignment horizontal="right" vertical="center" wrapText="1"/>
      <protection locked="0"/>
    </xf>
    <xf numFmtId="4" fontId="31" fillId="0" borderId="47" xfId="0" applyNumberFormat="1" applyFont="1" applyFill="1" applyBorder="1" applyAlignment="1" applyProtection="1">
      <alignment horizontal="right" vertical="center" wrapText="1"/>
    </xf>
    <xf numFmtId="0" fontId="66" fillId="0" borderId="0" xfId="0" applyFont="1" applyFill="1" applyBorder="1" applyAlignment="1" applyProtection="1">
      <alignment horizontal="left"/>
    </xf>
    <xf numFmtId="0" fontId="13" fillId="0" borderId="0" xfId="0" applyFont="1" applyFill="1" applyAlignment="1" applyProtection="1">
      <alignment vertical="center"/>
      <protection locked="0"/>
    </xf>
    <xf numFmtId="4" fontId="1" fillId="0" borderId="0" xfId="0" applyNumberFormat="1" applyFont="1" applyProtection="1">
      <protection locked="0"/>
    </xf>
    <xf numFmtId="4" fontId="41" fillId="0" borderId="23" xfId="0" applyNumberFormat="1" applyFont="1" applyBorder="1" applyAlignment="1" applyProtection="1">
      <alignment horizontal="right" vertical="center"/>
    </xf>
    <xf numFmtId="0" fontId="41" fillId="0" borderId="19" xfId="0" applyFont="1" applyFill="1" applyBorder="1" applyAlignment="1">
      <alignment horizontal="center" vertical="center"/>
    </xf>
    <xf numFmtId="0" fontId="41" fillId="0" borderId="32" xfId="0" applyFont="1" applyFill="1" applyBorder="1" applyAlignment="1">
      <alignment horizontal="center" vertical="center"/>
    </xf>
    <xf numFmtId="0" fontId="41" fillId="0" borderId="34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0" fontId="5" fillId="0" borderId="17" xfId="0" applyFont="1" applyFill="1" applyBorder="1"/>
    <xf numFmtId="0" fontId="41" fillId="0" borderId="37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14" xfId="0" applyFont="1" applyFill="1" applyBorder="1"/>
    <xf numFmtId="0" fontId="41" fillId="0" borderId="33" xfId="0" applyFont="1" applyFill="1" applyBorder="1" applyAlignment="1">
      <alignment horizontal="right" vertical="center"/>
    </xf>
    <xf numFmtId="0" fontId="5" fillId="0" borderId="2" xfId="0" applyFont="1" applyFill="1" applyBorder="1"/>
    <xf numFmtId="0" fontId="5" fillId="0" borderId="0" xfId="0" applyFont="1" applyFill="1" applyBorder="1" applyAlignment="1"/>
    <xf numFmtId="0" fontId="27" fillId="0" borderId="4" xfId="0" applyFont="1" applyBorder="1" applyAlignment="1">
      <alignment horizontal="justify" vertical="center" wrapText="1"/>
    </xf>
    <xf numFmtId="0" fontId="13" fillId="0" borderId="4" xfId="0" applyFont="1" applyBorder="1" applyAlignment="1">
      <alignment horizontal="left" vertical="center" wrapText="1"/>
    </xf>
    <xf numFmtId="0" fontId="26" fillId="0" borderId="6" xfId="0" applyFont="1" applyBorder="1" applyAlignment="1">
      <alignment horizontal="justify" vertical="center" wrapText="1"/>
    </xf>
    <xf numFmtId="0" fontId="74" fillId="6" borderId="6" xfId="0" applyFont="1" applyFill="1" applyBorder="1" applyAlignment="1">
      <alignment horizontal="center" vertical="center" wrapText="1"/>
    </xf>
    <xf numFmtId="0" fontId="74" fillId="6" borderId="9" xfId="0" applyFont="1" applyFill="1" applyBorder="1" applyAlignment="1">
      <alignment horizontal="center" vertical="center" wrapText="1"/>
    </xf>
    <xf numFmtId="0" fontId="75" fillId="0" borderId="6" xfId="0" applyFont="1" applyBorder="1" applyAlignment="1">
      <alignment horizontal="justify" vertical="center" wrapText="1"/>
    </xf>
    <xf numFmtId="0" fontId="70" fillId="4" borderId="6" xfId="0" applyFont="1" applyFill="1" applyBorder="1" applyAlignment="1">
      <alignment horizontal="center" vertical="center" wrapText="1"/>
    </xf>
    <xf numFmtId="0" fontId="27" fillId="4" borderId="13" xfId="0" applyFont="1" applyFill="1" applyBorder="1" applyAlignment="1">
      <alignment horizontal="center" vertical="center" wrapText="1"/>
    </xf>
    <xf numFmtId="0" fontId="27" fillId="4" borderId="9" xfId="0" applyFont="1" applyFill="1" applyBorder="1" applyAlignment="1">
      <alignment horizontal="center" vertical="center" wrapText="1"/>
    </xf>
    <xf numFmtId="0" fontId="27" fillId="0" borderId="4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left" vertical="center" wrapText="1" indent="1"/>
    </xf>
    <xf numFmtId="0" fontId="13" fillId="0" borderId="13" xfId="0" applyFont="1" applyBorder="1" applyAlignment="1">
      <alignment horizontal="justify" vertical="center" wrapText="1"/>
    </xf>
    <xf numFmtId="0" fontId="27" fillId="0" borderId="9" xfId="0" applyFont="1" applyBorder="1" applyAlignment="1">
      <alignment horizontal="justify" vertical="center" wrapText="1"/>
    </xf>
    <xf numFmtId="0" fontId="74" fillId="6" borderId="3" xfId="0" applyFont="1" applyFill="1" applyBorder="1" applyAlignment="1">
      <alignment horizontal="center" vertical="center" wrapText="1"/>
    </xf>
    <xf numFmtId="0" fontId="76" fillId="6" borderId="9" xfId="0" applyFont="1" applyFill="1" applyBorder="1" applyAlignment="1">
      <alignment vertical="center" wrapText="1"/>
    </xf>
    <xf numFmtId="0" fontId="74" fillId="0" borderId="4" xfId="0" applyFont="1" applyBorder="1" applyAlignment="1">
      <alignment horizontal="left" vertical="center" wrapText="1"/>
    </xf>
    <xf numFmtId="0" fontId="75" fillId="0" borderId="4" xfId="0" applyFont="1" applyBorder="1" applyAlignment="1">
      <alignment horizontal="justify" vertical="center" wrapText="1"/>
    </xf>
    <xf numFmtId="0" fontId="75" fillId="0" borderId="13" xfId="0" applyFont="1" applyBorder="1" applyAlignment="1">
      <alignment horizontal="justify" vertical="center" wrapText="1"/>
    </xf>
    <xf numFmtId="0" fontId="68" fillId="0" borderId="0" xfId="0" applyFont="1" applyAlignment="1">
      <alignment horizontal="center" vertical="center"/>
    </xf>
    <xf numFmtId="0" fontId="68" fillId="0" borderId="9" xfId="0" applyFont="1" applyBorder="1" applyAlignment="1">
      <alignment vertical="center" wrapText="1"/>
    </xf>
    <xf numFmtId="0" fontId="68" fillId="0" borderId="7" xfId="0" applyFont="1" applyBorder="1" applyAlignment="1">
      <alignment vertical="center" wrapText="1"/>
    </xf>
    <xf numFmtId="0" fontId="70" fillId="6" borderId="9" xfId="0" applyFont="1" applyFill="1" applyBorder="1" applyAlignment="1">
      <alignment horizontal="center" vertical="center" wrapText="1"/>
    </xf>
    <xf numFmtId="0" fontId="71" fillId="0" borderId="6" xfId="0" applyFont="1" applyBorder="1" applyAlignment="1">
      <alignment vertical="center" wrapText="1"/>
    </xf>
    <xf numFmtId="0" fontId="70" fillId="0" borderId="6" xfId="0" applyFont="1" applyBorder="1" applyAlignment="1">
      <alignment vertical="center" wrapText="1"/>
    </xf>
    <xf numFmtId="0" fontId="71" fillId="0" borderId="6" xfId="0" applyFont="1" applyBorder="1" applyAlignment="1">
      <alignment horizontal="left" vertical="center" wrapText="1" indent="5"/>
    </xf>
    <xf numFmtId="0" fontId="71" fillId="0" borderId="7" xfId="0" applyFont="1" applyBorder="1" applyAlignment="1">
      <alignment vertical="center" wrapText="1"/>
    </xf>
    <xf numFmtId="0" fontId="70" fillId="0" borderId="9" xfId="0" applyFont="1" applyBorder="1" applyAlignment="1">
      <alignment vertical="center" wrapText="1"/>
    </xf>
    <xf numFmtId="0" fontId="71" fillId="0" borderId="9" xfId="0" applyFont="1" applyBorder="1" applyAlignment="1">
      <alignment vertical="center" wrapText="1"/>
    </xf>
    <xf numFmtId="0" fontId="77" fillId="0" borderId="7" xfId="0" applyFont="1" applyBorder="1" applyAlignment="1">
      <alignment horizontal="left" vertical="center"/>
    </xf>
    <xf numFmtId="0" fontId="71" fillId="0" borderId="7" xfId="0" applyFont="1" applyBorder="1" applyAlignment="1">
      <alignment horizontal="left" vertical="center"/>
    </xf>
    <xf numFmtId="0" fontId="70" fillId="6" borderId="3" xfId="0" applyFont="1" applyFill="1" applyBorder="1" applyAlignment="1">
      <alignment horizontal="center" vertical="center"/>
    </xf>
    <xf numFmtId="0" fontId="70" fillId="6" borderId="9" xfId="0" applyFont="1" applyFill="1" applyBorder="1" applyAlignment="1">
      <alignment horizontal="center" vertical="center"/>
    </xf>
    <xf numFmtId="0" fontId="71" fillId="0" borderId="6" xfId="0" applyFont="1" applyBorder="1" applyAlignment="1">
      <alignment vertical="center"/>
    </xf>
    <xf numFmtId="0" fontId="71" fillId="0" borderId="6" xfId="0" applyFont="1" applyBorder="1" applyAlignment="1">
      <alignment horizontal="left" vertical="center" indent="5"/>
    </xf>
    <xf numFmtId="0" fontId="71" fillId="0" borderId="6" xfId="0" applyFont="1" applyBorder="1" applyAlignment="1">
      <alignment horizontal="justify" vertical="center"/>
    </xf>
    <xf numFmtId="0" fontId="70" fillId="0" borderId="6" xfId="0" applyFont="1" applyBorder="1" applyAlignment="1">
      <alignment horizontal="left" vertical="center" indent="1"/>
    </xf>
    <xf numFmtId="0" fontId="71" fillId="0" borderId="9" xfId="0" applyFont="1" applyBorder="1" applyAlignment="1">
      <alignment horizontal="left" vertical="center" indent="1"/>
    </xf>
    <xf numFmtId="0" fontId="70" fillId="0" borderId="0" xfId="0" applyFont="1" applyBorder="1" applyAlignment="1">
      <alignment vertical="center"/>
    </xf>
    <xf numFmtId="0" fontId="70" fillId="0" borderId="5" xfId="0" applyFont="1" applyBorder="1" applyAlignment="1">
      <alignment horizontal="left" vertical="center" wrapText="1"/>
    </xf>
    <xf numFmtId="0" fontId="71" fillId="0" borderId="5" xfId="0" applyFont="1" applyBorder="1" applyAlignment="1">
      <alignment horizontal="left" vertical="center" wrapText="1"/>
    </xf>
    <xf numFmtId="0" fontId="71" fillId="0" borderId="5" xfId="0" applyFont="1" applyBorder="1" applyAlignment="1">
      <alignment horizontal="left" vertical="center" wrapText="1" indent="1"/>
    </xf>
    <xf numFmtId="0" fontId="70" fillId="0" borderId="7" xfId="0" applyFont="1" applyBorder="1" applyAlignment="1">
      <alignment horizontal="left" vertical="center" wrapText="1"/>
    </xf>
    <xf numFmtId="0" fontId="70" fillId="0" borderId="13" xfId="0" applyFont="1" applyBorder="1" applyAlignment="1">
      <alignment horizontal="center" vertical="center" wrapText="1"/>
    </xf>
    <xf numFmtId="0" fontId="70" fillId="0" borderId="9" xfId="0" applyFont="1" applyBorder="1" applyAlignment="1">
      <alignment horizontal="center" vertical="center" wrapText="1"/>
    </xf>
    <xf numFmtId="0" fontId="11" fillId="0" borderId="0" xfId="0" applyFont="1" applyFill="1" applyBorder="1" applyAlignment="1" applyProtection="1">
      <protection locked="0"/>
    </xf>
    <xf numFmtId="0" fontId="11" fillId="0" borderId="0" xfId="0" applyFont="1" applyFill="1" applyBorder="1" applyAlignment="1" applyProtection="1">
      <alignment vertical="top"/>
      <protection locked="0"/>
    </xf>
    <xf numFmtId="0" fontId="48" fillId="4" borderId="0" xfId="0" applyFont="1" applyFill="1" applyBorder="1" applyAlignment="1">
      <alignment vertical="center" wrapText="1"/>
    </xf>
    <xf numFmtId="0" fontId="69" fillId="4" borderId="0" xfId="0" applyFont="1" applyFill="1" applyBorder="1" applyAlignment="1">
      <alignment vertical="center" wrapText="1"/>
    </xf>
    <xf numFmtId="0" fontId="49" fillId="0" borderId="0" xfId="0" applyFont="1"/>
    <xf numFmtId="0" fontId="71" fillId="0" borderId="6" xfId="0" applyFont="1" applyBorder="1" applyAlignment="1">
      <alignment horizontal="right" vertical="center"/>
    </xf>
    <xf numFmtId="0" fontId="71" fillId="0" borderId="13" xfId="0" applyFont="1" applyBorder="1" applyAlignment="1">
      <alignment horizontal="right" vertical="center"/>
    </xf>
    <xf numFmtId="0" fontId="71" fillId="0" borderId="9" xfId="0" applyFont="1" applyBorder="1" applyAlignment="1">
      <alignment horizontal="right" vertical="center"/>
    </xf>
    <xf numFmtId="43" fontId="70" fillId="0" borderId="6" xfId="0" applyNumberFormat="1" applyFont="1" applyBorder="1" applyAlignment="1">
      <alignment horizontal="right" vertical="center" wrapText="1"/>
    </xf>
    <xf numFmtId="43" fontId="71" fillId="0" borderId="6" xfId="0" applyNumberFormat="1" applyFont="1" applyBorder="1" applyAlignment="1">
      <alignment horizontal="right" vertical="center" wrapText="1"/>
    </xf>
    <xf numFmtId="43" fontId="71" fillId="0" borderId="9" xfId="0" applyNumberFormat="1" applyFont="1" applyBorder="1" applyAlignment="1">
      <alignment horizontal="right" vertical="center" wrapText="1"/>
    </xf>
    <xf numFmtId="0" fontId="72" fillId="0" borderId="9" xfId="0" applyFont="1" applyBorder="1" applyAlignment="1">
      <alignment horizontal="right" vertical="center" wrapText="1"/>
    </xf>
    <xf numFmtId="43" fontId="27" fillId="0" borderId="6" xfId="0" applyNumberFormat="1" applyFont="1" applyBorder="1" applyAlignment="1">
      <alignment horizontal="right" vertical="center" wrapText="1"/>
    </xf>
    <xf numFmtId="0" fontId="70" fillId="0" borderId="52" xfId="0" applyFont="1" applyBorder="1" applyAlignment="1">
      <alignment vertical="center"/>
    </xf>
    <xf numFmtId="43" fontId="71" fillId="0" borderId="6" xfId="0" applyNumberFormat="1" applyFont="1" applyBorder="1" applyAlignment="1">
      <alignment horizontal="right" vertical="center"/>
    </xf>
    <xf numFmtId="43" fontId="71" fillId="0" borderId="9" xfId="0" applyNumberFormat="1" applyFont="1" applyBorder="1" applyAlignment="1">
      <alignment horizontal="right" vertical="center"/>
    </xf>
    <xf numFmtId="43" fontId="70" fillId="0" borderId="6" xfId="0" applyNumberFormat="1" applyFont="1" applyBorder="1" applyAlignment="1">
      <alignment horizontal="right" vertical="center"/>
    </xf>
    <xf numFmtId="0" fontId="71" fillId="0" borderId="6" xfId="0" applyFont="1" applyBorder="1" applyAlignment="1" applyProtection="1">
      <alignment horizontal="right" vertical="center"/>
    </xf>
    <xf numFmtId="43" fontId="71" fillId="0" borderId="6" xfId="0" applyNumberFormat="1" applyFont="1" applyBorder="1" applyAlignment="1" applyProtection="1">
      <alignment horizontal="right" vertical="center"/>
    </xf>
    <xf numFmtId="43" fontId="71" fillId="0" borderId="6" xfId="0" applyNumberFormat="1" applyFont="1" applyBorder="1" applyAlignment="1" applyProtection="1">
      <alignment horizontal="right" vertical="center"/>
      <protection locked="0"/>
    </xf>
    <xf numFmtId="43" fontId="71" fillId="0" borderId="9" xfId="0" applyNumberFormat="1" applyFont="1" applyBorder="1" applyAlignment="1" applyProtection="1">
      <alignment horizontal="right" vertical="center"/>
      <protection locked="0"/>
    </xf>
    <xf numFmtId="43" fontId="71" fillId="6" borderId="6" xfId="0" applyNumberFormat="1" applyFont="1" applyFill="1" applyBorder="1" applyAlignment="1" applyProtection="1">
      <alignment horizontal="right" vertical="center"/>
    </xf>
    <xf numFmtId="43" fontId="71" fillId="0" borderId="6" xfId="0" applyNumberFormat="1" applyFont="1" applyFill="1" applyBorder="1" applyAlignment="1" applyProtection="1">
      <alignment horizontal="right" vertical="center"/>
    </xf>
    <xf numFmtId="43" fontId="27" fillId="0" borderId="6" xfId="0" applyNumberFormat="1" applyFont="1" applyBorder="1" applyAlignment="1" applyProtection="1">
      <alignment horizontal="right" vertical="center" wrapText="1"/>
      <protection locked="0"/>
    </xf>
    <xf numFmtId="43" fontId="27" fillId="0" borderId="6" xfId="0" applyNumberFormat="1" applyFont="1" applyBorder="1" applyAlignment="1" applyProtection="1">
      <alignment horizontal="right" vertical="center" wrapText="1"/>
    </xf>
    <xf numFmtId="0" fontId="0" fillId="0" borderId="0" xfId="0" applyFill="1"/>
    <xf numFmtId="0" fontId="81" fillId="0" borderId="8" xfId="0" applyFont="1" applyBorder="1" applyAlignment="1">
      <alignment horizontal="left" vertical="center"/>
    </xf>
    <xf numFmtId="0" fontId="81" fillId="0" borderId="13" xfId="0" applyFont="1" applyBorder="1" applyAlignment="1">
      <alignment horizontal="center" vertical="center"/>
    </xf>
    <xf numFmtId="0" fontId="81" fillId="0" borderId="9" xfId="0" applyFont="1" applyBorder="1" applyAlignment="1">
      <alignment horizontal="center" vertical="center"/>
    </xf>
    <xf numFmtId="0" fontId="25" fillId="0" borderId="13" xfId="0" applyFont="1" applyBorder="1" applyAlignment="1">
      <alignment horizontal="justify" vertical="center" wrapText="1"/>
    </xf>
    <xf numFmtId="0" fontId="70" fillId="6" borderId="3" xfId="0" applyFont="1" applyFill="1" applyBorder="1" applyAlignment="1">
      <alignment horizontal="center" vertical="center" wrapText="1"/>
    </xf>
    <xf numFmtId="43" fontId="25" fillId="0" borderId="9" xfId="0" applyNumberFormat="1" applyFont="1" applyBorder="1" applyAlignment="1">
      <alignment horizontal="right" vertical="center" wrapText="1"/>
    </xf>
    <xf numFmtId="43" fontId="71" fillId="0" borderId="6" xfId="0" applyNumberFormat="1" applyFont="1" applyBorder="1" applyAlignment="1" applyProtection="1">
      <alignment horizontal="right" vertical="center" wrapText="1"/>
      <protection locked="0"/>
    </xf>
    <xf numFmtId="0" fontId="27" fillId="0" borderId="13" xfId="0" applyFont="1" applyBorder="1" applyAlignment="1">
      <alignment horizontal="left" vertical="center" wrapText="1"/>
    </xf>
    <xf numFmtId="0" fontId="27" fillId="0" borderId="8" xfId="0" applyFont="1" applyBorder="1" applyAlignment="1">
      <alignment horizontal="justify" vertical="center" wrapText="1"/>
    </xf>
    <xf numFmtId="0" fontId="27" fillId="0" borderId="9" xfId="0" applyFont="1" applyBorder="1" applyAlignment="1">
      <alignment horizontal="left" vertical="center" wrapText="1"/>
    </xf>
    <xf numFmtId="43" fontId="13" fillId="0" borderId="9" xfId="0" applyNumberFormat="1" applyFont="1" applyBorder="1" applyAlignment="1">
      <alignment horizontal="justify" vertical="center" wrapText="1"/>
    </xf>
    <xf numFmtId="0" fontId="13" fillId="0" borderId="8" xfId="0" applyFont="1" applyBorder="1" applyAlignment="1">
      <alignment horizontal="justify" vertical="center" wrapText="1"/>
    </xf>
    <xf numFmtId="0" fontId="13" fillId="0" borderId="9" xfId="0" applyFont="1" applyBorder="1" applyAlignment="1">
      <alignment horizontal="justify" vertical="center" wrapText="1"/>
    </xf>
    <xf numFmtId="0" fontId="27" fillId="0" borderId="6" xfId="0" applyFont="1" applyBorder="1" applyAlignment="1">
      <alignment horizontal="justify" vertical="center" wrapText="1"/>
    </xf>
    <xf numFmtId="0" fontId="13" fillId="0" borderId="0" xfId="0" applyFont="1" applyAlignment="1">
      <alignment horizontal="justify" vertical="center" wrapText="1"/>
    </xf>
    <xf numFmtId="0" fontId="13" fillId="0" borderId="6" xfId="0" applyFont="1" applyBorder="1" applyAlignment="1">
      <alignment horizontal="justify" vertical="center" wrapText="1"/>
    </xf>
    <xf numFmtId="0" fontId="27" fillId="0" borderId="0" xfId="0" applyFont="1" applyAlignment="1">
      <alignment horizontal="justify" vertical="center" wrapText="1"/>
    </xf>
    <xf numFmtId="0" fontId="13" fillId="0" borderId="4" xfId="0" applyFont="1" applyBorder="1" applyAlignment="1">
      <alignment horizontal="left" vertical="top" wrapText="1"/>
    </xf>
    <xf numFmtId="43" fontId="13" fillId="0" borderId="6" xfId="0" applyNumberFormat="1" applyFont="1" applyBorder="1" applyAlignment="1" applyProtection="1">
      <alignment horizontal="right" vertical="center" wrapText="1"/>
      <protection locked="0"/>
    </xf>
    <xf numFmtId="0" fontId="13" fillId="0" borderId="4" xfId="0" applyFont="1" applyBorder="1" applyAlignment="1">
      <alignment horizontal="justify" vertical="center" wrapText="1"/>
    </xf>
    <xf numFmtId="43" fontId="13" fillId="0" borderId="6" xfId="0" applyNumberFormat="1" applyFont="1" applyBorder="1" applyAlignment="1">
      <alignment horizontal="right" vertical="center" wrapText="1"/>
    </xf>
    <xf numFmtId="43" fontId="13" fillId="0" borderId="9" xfId="0" applyNumberFormat="1" applyFont="1" applyBorder="1" applyAlignment="1" applyProtection="1">
      <alignment horizontal="right" vertical="center" wrapText="1"/>
      <protection locked="0"/>
    </xf>
    <xf numFmtId="0" fontId="13" fillId="0" borderId="0" xfId="0" applyFont="1" applyBorder="1" applyAlignment="1">
      <alignment horizontal="justify" vertical="center" wrapText="1"/>
    </xf>
    <xf numFmtId="43" fontId="13" fillId="0" borderId="6" xfId="0" applyNumberFormat="1" applyFont="1" applyBorder="1" applyAlignment="1">
      <alignment horizontal="justify" vertical="center" wrapText="1"/>
    </xf>
    <xf numFmtId="43" fontId="27" fillId="0" borderId="9" xfId="0" applyNumberFormat="1" applyFont="1" applyBorder="1" applyAlignment="1">
      <alignment horizontal="right" vertical="center" wrapText="1"/>
    </xf>
    <xf numFmtId="43" fontId="70" fillId="6" borderId="6" xfId="0" applyNumberFormat="1" applyFont="1" applyFill="1" applyBorder="1" applyAlignment="1">
      <alignment horizontal="right" vertical="center" wrapText="1"/>
    </xf>
    <xf numFmtId="43" fontId="70" fillId="0" borderId="4" xfId="0" applyNumberFormat="1" applyFont="1" applyBorder="1" applyAlignment="1">
      <alignment horizontal="right" wrapText="1"/>
    </xf>
    <xf numFmtId="43" fontId="70" fillId="0" borderId="6" xfId="0" applyNumberFormat="1" applyFont="1" applyBorder="1" applyAlignment="1">
      <alignment horizontal="right" wrapText="1"/>
    </xf>
    <xf numFmtId="43" fontId="70" fillId="0" borderId="4" xfId="0" applyNumberFormat="1" applyFont="1" applyBorder="1" applyAlignment="1" applyProtection="1">
      <alignment horizontal="right" wrapText="1"/>
      <protection locked="0"/>
    </xf>
    <xf numFmtId="43" fontId="70" fillId="0" borderId="6" xfId="0" applyNumberFormat="1" applyFont="1" applyBorder="1" applyAlignment="1" applyProtection="1">
      <alignment horizontal="right" wrapText="1"/>
      <protection locked="0"/>
    </xf>
    <xf numFmtId="0" fontId="27" fillId="0" borderId="51" xfId="0" applyFont="1" applyBorder="1" applyAlignment="1">
      <alignment horizontal="justify" vertical="center" wrapText="1"/>
    </xf>
    <xf numFmtId="43" fontId="27" fillId="0" borderId="3" xfId="0" applyNumberFormat="1" applyFont="1" applyBorder="1" applyAlignment="1">
      <alignment horizontal="right" vertical="center" wrapText="1"/>
    </xf>
    <xf numFmtId="0" fontId="13" fillId="0" borderId="2" xfId="0" applyFont="1" applyBorder="1" applyAlignment="1">
      <alignment horizontal="justify" vertical="center" wrapText="1"/>
    </xf>
    <xf numFmtId="0" fontId="27" fillId="0" borderId="3" xfId="0" applyFont="1" applyBorder="1" applyAlignment="1">
      <alignment horizontal="justify" vertical="center" wrapText="1"/>
    </xf>
    <xf numFmtId="0" fontId="71" fillId="0" borderId="8" xfId="0" applyFont="1" applyBorder="1" applyAlignment="1">
      <alignment horizontal="left" vertical="center"/>
    </xf>
    <xf numFmtId="0" fontId="71" fillId="0" borderId="53" xfId="0" applyFont="1" applyBorder="1" applyAlignment="1">
      <alignment horizontal="left" vertical="justify"/>
    </xf>
    <xf numFmtId="0" fontId="13" fillId="0" borderId="6" xfId="0" applyFont="1" applyBorder="1" applyAlignment="1">
      <alignment horizontal="center" vertical="center" wrapText="1"/>
    </xf>
    <xf numFmtId="0" fontId="27" fillId="0" borderId="0" xfId="0" applyFont="1" applyFill="1" applyAlignment="1" applyProtection="1">
      <alignment vertical="center"/>
    </xf>
    <xf numFmtId="0" fontId="65" fillId="0" borderId="0" xfId="0" applyFont="1" applyFill="1"/>
    <xf numFmtId="43" fontId="13" fillId="0" borderId="6" xfId="0" applyNumberFormat="1" applyFont="1" applyBorder="1" applyAlignment="1">
      <alignment vertical="center"/>
    </xf>
    <xf numFmtId="0" fontId="13" fillId="0" borderId="5" xfId="0" applyFont="1" applyBorder="1" applyAlignment="1">
      <alignment horizontal="left" vertical="center"/>
    </xf>
    <xf numFmtId="0" fontId="13" fillId="0" borderId="6" xfId="0" applyFont="1" applyBorder="1" applyAlignment="1">
      <alignment horizontal="left" vertical="center"/>
    </xf>
    <xf numFmtId="43" fontId="13" fillId="0" borderId="6" xfId="0" applyNumberFormat="1" applyFont="1" applyBorder="1" applyAlignment="1" applyProtection="1">
      <alignment vertical="center"/>
      <protection locked="0"/>
    </xf>
    <xf numFmtId="0" fontId="27" fillId="0" borderId="5" xfId="0" applyFont="1" applyBorder="1" applyAlignment="1">
      <alignment horizontal="justify" vertical="center"/>
    </xf>
    <xf numFmtId="0" fontId="27" fillId="0" borderId="6" xfId="0" applyFont="1" applyBorder="1" applyAlignment="1">
      <alignment horizontal="justify" vertical="center"/>
    </xf>
    <xf numFmtId="43" fontId="27" fillId="0" borderId="6" xfId="0" applyNumberFormat="1" applyFont="1" applyBorder="1" applyAlignment="1" applyProtection="1">
      <alignment vertical="center"/>
    </xf>
    <xf numFmtId="43" fontId="13" fillId="0" borderId="6" xfId="0" applyNumberFormat="1" applyFont="1" applyBorder="1" applyAlignment="1" applyProtection="1">
      <alignment vertical="center"/>
    </xf>
    <xf numFmtId="43" fontId="27" fillId="0" borderId="6" xfId="0" applyNumberFormat="1" applyFont="1" applyBorder="1" applyAlignment="1" applyProtection="1">
      <alignment vertical="center"/>
      <protection locked="0"/>
    </xf>
    <xf numFmtId="0" fontId="13" fillId="0" borderId="7" xfId="0" applyFont="1" applyBorder="1" applyAlignment="1">
      <alignment horizontal="left" vertical="center"/>
    </xf>
    <xf numFmtId="0" fontId="13" fillId="0" borderId="9" xfId="0" applyFont="1" applyBorder="1" applyAlignment="1">
      <alignment horizontal="left" vertical="center"/>
    </xf>
    <xf numFmtId="43" fontId="13" fillId="0" borderId="9" xfId="0" applyNumberFormat="1" applyFont="1" applyBorder="1" applyAlignment="1" applyProtection="1">
      <alignment vertical="center"/>
      <protection locked="0"/>
    </xf>
    <xf numFmtId="43" fontId="13" fillId="0" borderId="9" xfId="0" applyNumberFormat="1" applyFont="1" applyBorder="1" applyAlignment="1">
      <alignment vertical="center"/>
    </xf>
    <xf numFmtId="0" fontId="13" fillId="0" borderId="0" xfId="0" applyFont="1" applyBorder="1" applyAlignment="1">
      <alignment horizontal="left" vertical="center"/>
    </xf>
    <xf numFmtId="43" fontId="13" fillId="0" borderId="0" xfId="0" applyNumberFormat="1" applyFont="1" applyBorder="1" applyAlignment="1" applyProtection="1">
      <alignment vertical="center"/>
      <protection locked="0"/>
    </xf>
    <xf numFmtId="43" fontId="13" fillId="0" borderId="0" xfId="0" applyNumberFormat="1" applyFont="1" applyBorder="1" applyAlignment="1">
      <alignment vertical="center"/>
    </xf>
    <xf numFmtId="0" fontId="81" fillId="0" borderId="7" xfId="0" applyFont="1" applyBorder="1" applyAlignment="1">
      <alignment horizontal="left" vertical="center"/>
    </xf>
    <xf numFmtId="41" fontId="71" fillId="0" borderId="6" xfId="0" applyNumberFormat="1" applyFont="1" applyBorder="1" applyAlignment="1" applyProtection="1">
      <alignment vertical="center" wrapText="1"/>
      <protection locked="0"/>
    </xf>
    <xf numFmtId="0" fontId="50" fillId="0" borderId="0" xfId="0" applyFont="1" applyFill="1" applyAlignment="1" applyProtection="1">
      <alignment wrapText="1"/>
    </xf>
    <xf numFmtId="43" fontId="71" fillId="0" borderId="9" xfId="0" applyNumberFormat="1" applyFont="1" applyBorder="1" applyAlignment="1" applyProtection="1">
      <alignment horizontal="right" vertical="center"/>
    </xf>
    <xf numFmtId="43" fontId="70" fillId="0" borderId="6" xfId="0" applyNumberFormat="1" applyFont="1" applyBorder="1" applyAlignment="1" applyProtection="1">
      <alignment horizontal="right" vertical="center"/>
    </xf>
    <xf numFmtId="43" fontId="70" fillId="0" borderId="6" xfId="0" applyNumberFormat="1" applyFont="1" applyFill="1" applyBorder="1" applyAlignment="1">
      <alignment horizontal="right" vertical="center" wrapText="1"/>
    </xf>
    <xf numFmtId="43" fontId="27" fillId="0" borderId="9" xfId="0" applyNumberFormat="1" applyFont="1" applyFill="1" applyBorder="1" applyAlignment="1">
      <alignment horizontal="right" vertical="center" wrapText="1"/>
    </xf>
    <xf numFmtId="43" fontId="13" fillId="0" borderId="9" xfId="0" applyNumberFormat="1" applyFont="1" applyBorder="1" applyAlignment="1" applyProtection="1">
      <alignment vertical="center"/>
    </xf>
    <xf numFmtId="41" fontId="71" fillId="0" borderId="6" xfId="0" applyNumberFormat="1" applyFont="1" applyBorder="1" applyAlignment="1">
      <alignment vertical="center" wrapText="1"/>
    </xf>
    <xf numFmtId="41" fontId="71" fillId="0" borderId="6" xfId="0" applyNumberFormat="1" applyFont="1" applyBorder="1" applyAlignment="1">
      <alignment horizontal="right" vertical="center"/>
    </xf>
    <xf numFmtId="41" fontId="71" fillId="6" borderId="6" xfId="0" applyNumberFormat="1" applyFont="1" applyFill="1" applyBorder="1" applyAlignment="1">
      <alignment horizontal="right" vertical="center" wrapText="1"/>
    </xf>
    <xf numFmtId="41" fontId="70" fillId="0" borderId="6" xfId="0" applyNumberFormat="1" applyFont="1" applyBorder="1" applyAlignment="1">
      <alignment horizontal="right" vertical="center" wrapText="1"/>
    </xf>
    <xf numFmtId="41" fontId="70" fillId="0" borderId="6" xfId="0" applyNumberFormat="1" applyFont="1" applyBorder="1" applyAlignment="1">
      <alignment horizontal="right" vertical="center"/>
    </xf>
    <xf numFmtId="41" fontId="70" fillId="0" borderId="6" xfId="0" applyNumberFormat="1" applyFont="1" applyBorder="1" applyAlignment="1">
      <alignment vertical="center" wrapText="1"/>
    </xf>
    <xf numFmtId="41" fontId="70" fillId="0" borderId="6" xfId="0" applyNumberFormat="1" applyFont="1" applyBorder="1" applyAlignment="1" applyProtection="1">
      <alignment vertical="center" wrapText="1"/>
      <protection locked="0"/>
    </xf>
    <xf numFmtId="41" fontId="71" fillId="2" borderId="6" xfId="0" applyNumberFormat="1" applyFont="1" applyFill="1" applyBorder="1" applyAlignment="1" applyProtection="1">
      <alignment vertical="center" wrapText="1"/>
    </xf>
    <xf numFmtId="41" fontId="71" fillId="0" borderId="6" xfId="0" applyNumberFormat="1" applyFont="1" applyFill="1" applyBorder="1" applyAlignment="1">
      <alignment horizontal="right" vertical="center" wrapText="1"/>
    </xf>
    <xf numFmtId="0" fontId="80" fillId="0" borderId="6" xfId="0" applyFont="1" applyFill="1" applyBorder="1" applyAlignment="1">
      <alignment horizontal="center" vertical="center"/>
    </xf>
    <xf numFmtId="0" fontId="80" fillId="0" borderId="6" xfId="0" applyFont="1" applyFill="1" applyBorder="1" applyAlignment="1">
      <alignment horizontal="center" vertical="center" wrapText="1"/>
    </xf>
    <xf numFmtId="0" fontId="80" fillId="0" borderId="4" xfId="0" applyFont="1" applyFill="1" applyBorder="1" applyAlignment="1">
      <alignment horizontal="center" vertical="center"/>
    </xf>
    <xf numFmtId="43" fontId="70" fillId="0" borderId="6" xfId="0" applyNumberFormat="1" applyFont="1" applyFill="1" applyBorder="1" applyAlignment="1" applyProtection="1">
      <alignment horizontal="right" vertical="center" wrapText="1"/>
      <protection locked="0"/>
    </xf>
    <xf numFmtId="0" fontId="82" fillId="0" borderId="0" xfId="0" applyFont="1" applyAlignment="1" applyProtection="1">
      <protection locked="0"/>
    </xf>
    <xf numFmtId="0" fontId="83" fillId="0" borderId="0" xfId="0" applyFont="1" applyAlignment="1" applyProtection="1">
      <protection locked="0"/>
    </xf>
    <xf numFmtId="0" fontId="43" fillId="0" borderId="0" xfId="0" applyFont="1" applyFill="1" applyBorder="1" applyAlignment="1" applyProtection="1">
      <alignment horizontal="right" vertical="top"/>
      <protection locked="0"/>
    </xf>
    <xf numFmtId="0" fontId="82" fillId="0" borderId="0" xfId="0" applyFont="1" applyProtection="1">
      <protection locked="0"/>
    </xf>
    <xf numFmtId="0" fontId="84" fillId="0" borderId="0" xfId="0" applyFont="1" applyFill="1" applyProtection="1">
      <protection locked="0"/>
    </xf>
    <xf numFmtId="0" fontId="83" fillId="0" borderId="0" xfId="0" applyFont="1" applyProtection="1">
      <protection locked="0"/>
    </xf>
    <xf numFmtId="0" fontId="77" fillId="0" borderId="3" xfId="0" applyFont="1" applyBorder="1" applyAlignment="1">
      <alignment horizontal="center" vertical="center"/>
    </xf>
    <xf numFmtId="43" fontId="71" fillId="0" borderId="4" xfId="0" applyNumberFormat="1" applyFont="1" applyBorder="1" applyAlignment="1" applyProtection="1">
      <alignment horizontal="right" vertical="center"/>
      <protection locked="0"/>
    </xf>
    <xf numFmtId="43" fontId="71" fillId="0" borderId="4" xfId="0" applyNumberFormat="1" applyFont="1" applyBorder="1" applyAlignment="1" applyProtection="1">
      <alignment horizontal="right" vertical="center"/>
    </xf>
    <xf numFmtId="0" fontId="71" fillId="0" borderId="53" xfId="0" applyFont="1" applyBorder="1" applyAlignment="1">
      <alignment horizontal="left" vertical="center"/>
    </xf>
    <xf numFmtId="0" fontId="13" fillId="0" borderId="3" xfId="0" applyFont="1" applyBorder="1" applyAlignment="1">
      <alignment horizontal="center" vertical="center" wrapText="1"/>
    </xf>
    <xf numFmtId="0" fontId="40" fillId="0" borderId="0" xfId="0" applyFont="1" applyProtection="1">
      <protection locked="0"/>
    </xf>
    <xf numFmtId="0" fontId="31" fillId="0" borderId="56" xfId="0" applyFont="1" applyFill="1" applyBorder="1" applyAlignment="1" applyProtection="1">
      <alignment horizontal="justify" vertical="center" wrapText="1"/>
      <protection locked="0"/>
    </xf>
    <xf numFmtId="4" fontId="31" fillId="0" borderId="20" xfId="0" applyNumberFormat="1" applyFont="1" applyFill="1" applyBorder="1" applyAlignment="1" applyProtection="1">
      <alignment horizontal="right" vertical="center" wrapText="1"/>
    </xf>
    <xf numFmtId="4" fontId="31" fillId="0" borderId="20" xfId="0" applyNumberFormat="1" applyFont="1" applyFill="1" applyBorder="1" applyAlignment="1" applyProtection="1">
      <alignment horizontal="right" vertical="center" wrapText="1"/>
      <protection locked="0"/>
    </xf>
    <xf numFmtId="4" fontId="31" fillId="0" borderId="57" xfId="0" applyNumberFormat="1" applyFont="1" applyFill="1" applyBorder="1" applyAlignment="1" applyProtection="1">
      <alignment horizontal="right" vertical="center" wrapText="1"/>
    </xf>
    <xf numFmtId="4" fontId="34" fillId="0" borderId="20" xfId="0" applyNumberFormat="1" applyFont="1" applyFill="1" applyBorder="1" applyAlignment="1" applyProtection="1">
      <alignment horizontal="right" vertical="center" wrapText="1"/>
    </xf>
    <xf numFmtId="4" fontId="5" fillId="0" borderId="0" xfId="0" applyNumberFormat="1" applyFont="1" applyFill="1" applyBorder="1" applyProtection="1">
      <protection locked="0"/>
    </xf>
    <xf numFmtId="0" fontId="7" fillId="0" borderId="8" xfId="0" applyFont="1" applyFill="1" applyBorder="1" applyAlignment="1" applyProtection="1">
      <alignment horizontal="center" vertical="top"/>
      <protection locked="0"/>
    </xf>
    <xf numFmtId="0" fontId="5" fillId="0" borderId="0" xfId="0" applyFont="1" applyFill="1" applyBorder="1" applyAlignment="1" applyProtection="1">
      <alignment horizontal="left" wrapText="1"/>
      <protection locked="0"/>
    </xf>
    <xf numFmtId="0" fontId="70" fillId="0" borderId="5" xfId="0" applyFont="1" applyBorder="1" applyAlignment="1">
      <alignment horizontal="justify" vertical="center" wrapText="1"/>
    </xf>
    <xf numFmtId="0" fontId="70" fillId="0" borderId="6" xfId="0" applyFont="1" applyBorder="1" applyAlignment="1">
      <alignment horizontal="justify" vertical="center" wrapText="1"/>
    </xf>
    <xf numFmtId="0" fontId="70" fillId="4" borderId="9" xfId="0" applyFont="1" applyFill="1" applyBorder="1" applyAlignment="1">
      <alignment horizontal="center" vertical="center" wrapText="1"/>
    </xf>
    <xf numFmtId="0" fontId="71" fillId="0" borderId="5" xfId="0" applyFont="1" applyBorder="1" applyAlignment="1">
      <alignment horizontal="justify" vertical="center" wrapText="1"/>
    </xf>
    <xf numFmtId="0" fontId="71" fillId="0" borderId="6" xfId="0" applyFont="1" applyBorder="1" applyAlignment="1">
      <alignment horizontal="justify" vertical="center" wrapText="1"/>
    </xf>
    <xf numFmtId="0" fontId="71" fillId="0" borderId="0" xfId="0" applyFont="1" applyBorder="1" applyAlignment="1">
      <alignment horizontal="left" vertical="center"/>
    </xf>
    <xf numFmtId="0" fontId="71" fillId="0" borderId="52" xfId="0" applyFont="1" applyBorder="1" applyAlignment="1">
      <alignment horizontal="left" vertical="center"/>
    </xf>
    <xf numFmtId="0" fontId="71" fillId="0" borderId="5" xfId="0" applyFont="1" applyBorder="1" applyAlignment="1">
      <alignment horizontal="left" vertical="center"/>
    </xf>
    <xf numFmtId="0" fontId="71" fillId="0" borderId="0" xfId="0" applyFont="1" applyBorder="1" applyAlignment="1">
      <alignment vertical="center"/>
    </xf>
    <xf numFmtId="0" fontId="71" fillId="0" borderId="52" xfId="0" applyFont="1" applyBorder="1" applyAlignment="1">
      <alignment vertical="center"/>
    </xf>
    <xf numFmtId="0" fontId="71" fillId="0" borderId="52" xfId="0" applyFont="1" applyBorder="1" applyAlignment="1">
      <alignment horizontal="left" vertical="justify"/>
    </xf>
    <xf numFmtId="0" fontId="27" fillId="0" borderId="9" xfId="0" applyFont="1" applyFill="1" applyBorder="1" applyAlignment="1">
      <alignment horizontal="center" vertical="center" wrapText="1"/>
    </xf>
    <xf numFmtId="0" fontId="70" fillId="6" borderId="12" xfId="0" applyFont="1" applyFill="1" applyBorder="1" applyAlignment="1">
      <alignment horizontal="center" vertical="center" wrapText="1"/>
    </xf>
    <xf numFmtId="0" fontId="70" fillId="6" borderId="51" xfId="0" applyFont="1" applyFill="1" applyBorder="1" applyAlignment="1">
      <alignment horizontal="center" vertical="center" wrapText="1"/>
    </xf>
    <xf numFmtId="0" fontId="70" fillId="6" borderId="13" xfId="0" applyFont="1" applyFill="1" applyBorder="1" applyAlignment="1">
      <alignment horizontal="center" vertical="center" wrapText="1"/>
    </xf>
    <xf numFmtId="0" fontId="40" fillId="0" borderId="0" xfId="0" applyFont="1" applyAlignment="1" applyProtection="1">
      <alignment horizontal="center"/>
      <protection locked="0"/>
    </xf>
    <xf numFmtId="0" fontId="41" fillId="0" borderId="7" xfId="0" applyFont="1" applyBorder="1" applyAlignment="1" applyProtection="1">
      <alignment horizontal="center" vertical="center"/>
      <protection locked="0"/>
    </xf>
    <xf numFmtId="0" fontId="41" fillId="0" borderId="28" xfId="0" applyFont="1" applyBorder="1" applyAlignment="1" applyProtection="1">
      <alignment horizontal="center" vertical="center"/>
      <protection locked="0"/>
    </xf>
    <xf numFmtId="0" fontId="40" fillId="0" borderId="0" xfId="0" applyFont="1" applyAlignment="1" applyProtection="1">
      <alignment horizontal="left"/>
      <protection locked="0"/>
    </xf>
    <xf numFmtId="0" fontId="41" fillId="0" borderId="15" xfId="0" applyFont="1" applyBorder="1" applyAlignment="1" applyProtection="1">
      <alignment horizontal="center" vertical="center"/>
      <protection locked="0"/>
    </xf>
    <xf numFmtId="0" fontId="41" fillId="0" borderId="16" xfId="0" applyFont="1" applyBorder="1" applyAlignment="1" applyProtection="1">
      <alignment horizontal="center" vertical="center"/>
      <protection locked="0"/>
    </xf>
    <xf numFmtId="0" fontId="41" fillId="0" borderId="23" xfId="0" applyFont="1" applyBorder="1" applyAlignment="1" applyProtection="1">
      <alignment horizontal="center" vertical="center"/>
      <protection locked="0"/>
    </xf>
    <xf numFmtId="0" fontId="41" fillId="0" borderId="18" xfId="0" applyFont="1" applyBorder="1" applyAlignment="1" applyProtection="1">
      <alignment horizontal="center" vertical="center"/>
      <protection locked="0"/>
    </xf>
    <xf numFmtId="0" fontId="40" fillId="0" borderId="0" xfId="0" applyFont="1" applyFill="1" applyAlignment="1">
      <alignment horizontal="center"/>
    </xf>
    <xf numFmtId="0" fontId="41" fillId="0" borderId="2" xfId="0" applyFont="1" applyFill="1" applyBorder="1" applyAlignment="1">
      <alignment horizontal="center" vertical="center"/>
    </xf>
    <xf numFmtId="0" fontId="70" fillId="0" borderId="5" xfId="0" applyFont="1" applyBorder="1" applyAlignment="1">
      <alignment vertical="center"/>
    </xf>
    <xf numFmtId="0" fontId="71" fillId="0" borderId="5" xfId="0" applyFont="1" applyBorder="1" applyAlignment="1">
      <alignment vertical="center"/>
    </xf>
    <xf numFmtId="0" fontId="71" fillId="0" borderId="6" xfId="0" applyFont="1" applyBorder="1" applyAlignment="1">
      <alignment horizontal="left" vertical="center" indent="1"/>
    </xf>
    <xf numFmtId="0" fontId="70" fillId="0" borderId="6" xfId="0" applyFont="1" applyBorder="1" applyAlignment="1">
      <alignment vertical="center"/>
    </xf>
    <xf numFmtId="0" fontId="70" fillId="0" borderId="5" xfId="0" applyFont="1" applyBorder="1" applyAlignment="1">
      <alignment vertical="center" wrapText="1"/>
    </xf>
    <xf numFmtId="0" fontId="69" fillId="4" borderId="0" xfId="0" applyFont="1" applyFill="1" applyBorder="1" applyAlignment="1">
      <alignment horizontal="center" vertical="center" wrapText="1"/>
    </xf>
    <xf numFmtId="0" fontId="71" fillId="0" borderId="5" xfId="0" applyFont="1" applyBorder="1" applyAlignment="1">
      <alignment vertical="center" wrapText="1"/>
    </xf>
    <xf numFmtId="0" fontId="17" fillId="0" borderId="15" xfId="0" applyFont="1" applyFill="1" applyBorder="1" applyAlignment="1" applyProtection="1">
      <alignment vertical="center"/>
      <protection locked="0"/>
    </xf>
    <xf numFmtId="0" fontId="1" fillId="0" borderId="5" xfId="0" applyFont="1" applyBorder="1" applyAlignment="1" applyProtection="1">
      <alignment horizontal="left" vertical="center" wrapText="1" indent="1"/>
      <protection locked="0"/>
    </xf>
    <xf numFmtId="3" fontId="3" fillId="0" borderId="9" xfId="0" applyNumberFormat="1" applyFont="1" applyBorder="1" applyAlignment="1" applyProtection="1">
      <alignment horizontal="right" vertical="center" wrapText="1"/>
    </xf>
    <xf numFmtId="0" fontId="12" fillId="0" borderId="10" xfId="0" applyFont="1" applyBorder="1" applyAlignment="1" applyProtection="1">
      <alignment vertical="center" wrapText="1"/>
      <protection locked="0"/>
    </xf>
    <xf numFmtId="0" fontId="12" fillId="0" borderId="12" xfId="0" applyFont="1" applyBorder="1" applyAlignment="1" applyProtection="1">
      <alignment vertical="center" wrapText="1"/>
      <protection locked="0"/>
    </xf>
    <xf numFmtId="4" fontId="12" fillId="0" borderId="10" xfId="0" applyNumberFormat="1" applyFont="1" applyBorder="1" applyAlignment="1" applyProtection="1">
      <alignment vertical="center"/>
      <protection locked="0"/>
    </xf>
    <xf numFmtId="4" fontId="12" fillId="0" borderId="12" xfId="0" applyNumberFormat="1" applyFont="1" applyBorder="1" applyAlignment="1" applyProtection="1">
      <alignment vertical="center"/>
      <protection locked="0"/>
    </xf>
    <xf numFmtId="0" fontId="7" fillId="0" borderId="0" xfId="0" applyFont="1" applyAlignment="1">
      <alignment horizontal="center"/>
    </xf>
    <xf numFmtId="0" fontId="86" fillId="0" borderId="13" xfId="0" applyFont="1" applyBorder="1" applyAlignment="1">
      <alignment horizontal="justify" vertical="center" wrapText="1"/>
    </xf>
    <xf numFmtId="0" fontId="86" fillId="0" borderId="9" xfId="0" applyFont="1" applyBorder="1" applyAlignment="1">
      <alignment horizontal="justify" vertical="center" wrapText="1"/>
    </xf>
    <xf numFmtId="0" fontId="86" fillId="6" borderId="13" xfId="0" applyFont="1" applyFill="1" applyBorder="1" applyAlignment="1">
      <alignment horizontal="justify" vertical="center" wrapText="1"/>
    </xf>
    <xf numFmtId="0" fontId="86" fillId="6" borderId="9" xfId="0" applyFont="1" applyFill="1" applyBorder="1" applyAlignment="1">
      <alignment horizontal="justify" vertical="center" wrapText="1"/>
    </xf>
    <xf numFmtId="0" fontId="86" fillId="6" borderId="6" xfId="0" applyFont="1" applyFill="1" applyBorder="1" applyAlignment="1">
      <alignment horizontal="justify" vertical="center" wrapText="1"/>
    </xf>
    <xf numFmtId="0" fontId="86" fillId="0" borderId="6" xfId="0" applyFont="1" applyBorder="1" applyAlignment="1">
      <alignment horizontal="justify" vertical="center" wrapText="1"/>
    </xf>
    <xf numFmtId="0" fontId="3" fillId="0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 applyProtection="1">
      <alignment horizontal="justify" vertical="center" wrapText="1"/>
      <protection locked="0"/>
    </xf>
    <xf numFmtId="0" fontId="1" fillId="0" borderId="8" xfId="0" applyFont="1" applyBorder="1" applyAlignment="1" applyProtection="1">
      <alignment horizontal="justify" vertical="center" wrapText="1"/>
      <protection locked="0"/>
    </xf>
    <xf numFmtId="0" fontId="3" fillId="0" borderId="2" xfId="0" applyFont="1" applyFill="1" applyBorder="1" applyAlignment="1" applyProtection="1">
      <alignment horizontal="center" vertical="center" wrapText="1"/>
      <protection locked="0"/>
    </xf>
    <xf numFmtId="49" fontId="3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51" xfId="0" applyFont="1" applyFill="1" applyBorder="1" applyAlignment="1" applyProtection="1">
      <alignment horizontal="center" vertical="center" wrapText="1"/>
      <protection locked="0"/>
    </xf>
    <xf numFmtId="0" fontId="3" fillId="4" borderId="51" xfId="0" applyFont="1" applyFill="1" applyBorder="1" applyAlignment="1" applyProtection="1">
      <alignment horizontal="center" vertical="center" wrapText="1"/>
      <protection locked="0"/>
    </xf>
    <xf numFmtId="49" fontId="3" fillId="4" borderId="13" xfId="0" applyNumberFormat="1" applyFont="1" applyFill="1" applyBorder="1" applyAlignment="1" applyProtection="1">
      <alignment horizontal="center" vertical="center" wrapText="1"/>
      <protection locked="0"/>
    </xf>
    <xf numFmtId="4" fontId="3" fillId="0" borderId="4" xfId="0" applyNumberFormat="1" applyFont="1" applyFill="1" applyBorder="1" applyAlignment="1" applyProtection="1">
      <alignment horizontal="right" vertical="center" wrapText="1"/>
      <protection locked="0"/>
    </xf>
    <xf numFmtId="4" fontId="3" fillId="0" borderId="4" xfId="0" applyNumberFormat="1" applyFont="1" applyFill="1" applyBorder="1" applyAlignment="1" applyProtection="1">
      <alignment horizontal="right" vertical="center" wrapText="1"/>
    </xf>
    <xf numFmtId="3" fontId="1" fillId="0" borderId="4" xfId="0" applyNumberFormat="1" applyFont="1" applyBorder="1" applyAlignment="1" applyProtection="1">
      <alignment horizontal="right" vertical="center" wrapText="1"/>
      <protection locked="0"/>
    </xf>
    <xf numFmtId="3" fontId="1" fillId="0" borderId="4" xfId="0" applyNumberFormat="1" applyFont="1" applyBorder="1" applyAlignment="1" applyProtection="1">
      <alignment horizontal="right" vertical="center" wrapText="1"/>
    </xf>
    <xf numFmtId="3" fontId="1" fillId="0" borderId="4" xfId="0" applyNumberFormat="1" applyFont="1" applyBorder="1" applyAlignment="1" applyProtection="1">
      <alignment horizontal="right" vertical="center"/>
      <protection locked="0"/>
    </xf>
    <xf numFmtId="3" fontId="1" fillId="0" borderId="13" xfId="0" applyNumberFormat="1" applyFont="1" applyBorder="1" applyAlignment="1" applyProtection="1">
      <alignment horizontal="right" vertical="center" wrapText="1"/>
      <protection locked="0"/>
    </xf>
    <xf numFmtId="3" fontId="1" fillId="0" borderId="13" xfId="0" applyNumberFormat="1" applyFont="1" applyBorder="1" applyAlignment="1" applyProtection="1">
      <alignment horizontal="right" vertical="center" wrapText="1"/>
    </xf>
    <xf numFmtId="3" fontId="3" fillId="0" borderId="13" xfId="0" applyNumberFormat="1" applyFont="1" applyBorder="1" applyAlignment="1" applyProtection="1">
      <alignment horizontal="right" vertical="center" wrapText="1"/>
    </xf>
    <xf numFmtId="0" fontId="27" fillId="0" borderId="9" xfId="0" applyFont="1" applyFill="1" applyBorder="1" applyAlignment="1">
      <alignment horizontal="center" vertical="center" wrapText="1"/>
    </xf>
    <xf numFmtId="0" fontId="87" fillId="0" borderId="9" xfId="0" applyFont="1" applyFill="1" applyBorder="1" applyAlignment="1">
      <alignment horizontal="center" vertical="center" wrapText="1"/>
    </xf>
    <xf numFmtId="0" fontId="23" fillId="0" borderId="41" xfId="0" applyFont="1" applyFill="1" applyBorder="1" applyAlignment="1" applyProtection="1">
      <alignment horizontal="center" vertical="center" wrapText="1"/>
      <protection locked="0"/>
    </xf>
    <xf numFmtId="4" fontId="34" fillId="0" borderId="57" xfId="0" applyNumberFormat="1" applyFont="1" applyFill="1" applyBorder="1" applyAlignment="1" applyProtection="1">
      <alignment horizontal="right" vertical="center" wrapText="1"/>
    </xf>
    <xf numFmtId="0" fontId="7" fillId="0" borderId="5" xfId="0" applyFont="1" applyBorder="1" applyAlignment="1" applyProtection="1">
      <alignment horizontal="justify" vertical="top" wrapText="1"/>
      <protection locked="0"/>
    </xf>
    <xf numFmtId="0" fontId="7" fillId="0" borderId="0" xfId="0" applyFont="1" applyBorder="1" applyAlignment="1" applyProtection="1">
      <alignment horizontal="justify" vertical="top" wrapText="1"/>
      <protection locked="0"/>
    </xf>
    <xf numFmtId="0" fontId="33" fillId="0" borderId="41" xfId="0" applyFont="1" applyFill="1" applyBorder="1" applyAlignment="1" applyProtection="1">
      <alignment horizontal="center" vertical="center" wrapText="1"/>
      <protection locked="0"/>
    </xf>
    <xf numFmtId="0" fontId="33" fillId="0" borderId="40" xfId="0" applyFont="1" applyFill="1" applyBorder="1" applyAlignment="1" applyProtection="1">
      <alignment horizontal="center" vertical="center" wrapText="1"/>
      <protection locked="0"/>
    </xf>
    <xf numFmtId="0" fontId="56" fillId="0" borderId="0" xfId="0" applyFont="1" applyAlignment="1" applyProtection="1">
      <alignment horizontal="left"/>
      <protection locked="0"/>
    </xf>
    <xf numFmtId="43" fontId="5" fillId="0" borderId="17" xfId="13" applyFont="1" applyFill="1" applyBorder="1" applyAlignment="1" applyProtection="1">
      <alignment horizontal="right" vertical="center"/>
      <protection locked="0"/>
    </xf>
    <xf numFmtId="43" fontId="5" fillId="0" borderId="16" xfId="13" applyFont="1" applyFill="1" applyBorder="1" applyAlignment="1" applyProtection="1">
      <alignment horizontal="right" vertical="center"/>
      <protection locked="0"/>
    </xf>
    <xf numFmtId="43" fontId="17" fillId="0" borderId="15" xfId="13" applyFont="1" applyFill="1" applyBorder="1" applyAlignment="1" applyProtection="1">
      <alignment horizontal="justify" vertical="center"/>
      <protection locked="0"/>
    </xf>
    <xf numFmtId="43" fontId="17" fillId="0" borderId="16" xfId="13" applyFont="1" applyFill="1" applyBorder="1" applyAlignment="1" applyProtection="1">
      <alignment horizontal="justify" vertical="center"/>
      <protection locked="0"/>
    </xf>
    <xf numFmtId="43" fontId="17" fillId="0" borderId="22" xfId="13" applyFont="1" applyFill="1" applyBorder="1" applyAlignment="1" applyProtection="1">
      <alignment horizontal="justify" vertical="center"/>
      <protection locked="0"/>
    </xf>
    <xf numFmtId="0" fontId="24" fillId="0" borderId="48" xfId="0" applyFont="1" applyBorder="1" applyAlignment="1" applyProtection="1">
      <alignment horizontal="left" vertical="center" wrapText="1"/>
      <protection locked="0"/>
    </xf>
    <xf numFmtId="3" fontId="88" fillId="0" borderId="17" xfId="0" quotePrefix="1" applyNumberFormat="1" applyFont="1" applyBorder="1" applyAlignment="1" applyProtection="1">
      <alignment horizontal="right" vertical="center" wrapText="1"/>
    </xf>
    <xf numFmtId="0" fontId="89" fillId="0" borderId="17" xfId="0" applyFont="1" applyBorder="1" applyAlignment="1">
      <alignment horizontal="center" vertical="center" wrapText="1"/>
    </xf>
    <xf numFmtId="0" fontId="12" fillId="4" borderId="15" xfId="0" applyFont="1" applyFill="1" applyBorder="1" applyAlignment="1" applyProtection="1">
      <alignment horizontal="center" vertical="center" wrapText="1"/>
      <protection locked="0"/>
    </xf>
    <xf numFmtId="4" fontId="21" fillId="0" borderId="47" xfId="0" applyNumberFormat="1" applyFont="1" applyFill="1" applyBorder="1" applyAlignment="1" applyProtection="1">
      <alignment horizontal="right" vertical="center"/>
    </xf>
    <xf numFmtId="0" fontId="3" fillId="0" borderId="49" xfId="0" applyFont="1" applyFill="1" applyBorder="1" applyAlignment="1" applyProtection="1">
      <alignment horizontal="center" vertical="center" wrapText="1"/>
      <protection locked="0"/>
    </xf>
    <xf numFmtId="3" fontId="5" fillId="0" borderId="0" xfId="0" applyNumberFormat="1" applyFont="1" applyAlignment="1" applyProtection="1">
      <alignment horizontal="left" vertical="center"/>
      <protection locked="0"/>
    </xf>
    <xf numFmtId="165" fontId="1" fillId="0" borderId="4" xfId="0" applyNumberFormat="1" applyFont="1" applyBorder="1" applyAlignment="1">
      <alignment horizontal="right" vertical="center" wrapText="1"/>
    </xf>
    <xf numFmtId="165" fontId="1" fillId="0" borderId="6" xfId="0" applyNumberFormat="1" applyFont="1" applyBorder="1" applyAlignment="1">
      <alignment horizontal="right" vertical="center" wrapText="1"/>
    </xf>
    <xf numFmtId="165" fontId="1" fillId="0" borderId="4" xfId="0" applyNumberFormat="1" applyFont="1" applyBorder="1" applyAlignment="1">
      <alignment horizontal="right" vertical="center" wrapText="1"/>
    </xf>
    <xf numFmtId="165" fontId="1" fillId="0" borderId="6" xfId="0" applyNumberFormat="1" applyFont="1" applyBorder="1" applyAlignment="1">
      <alignment horizontal="right" vertical="center" wrapText="1"/>
    </xf>
    <xf numFmtId="165" fontId="1" fillId="0" borderId="4" xfId="0" applyNumberFormat="1" applyFont="1" applyBorder="1" applyAlignment="1">
      <alignment horizontal="right" vertical="center" wrapText="1"/>
    </xf>
    <xf numFmtId="165" fontId="1" fillId="0" borderId="4" xfId="0" applyNumberFormat="1" applyFont="1" applyBorder="1" applyAlignment="1">
      <alignment horizontal="right" vertical="center" wrapText="1"/>
    </xf>
    <xf numFmtId="165" fontId="1" fillId="0" borderId="4" xfId="0" applyNumberFormat="1" applyFont="1" applyBorder="1" applyAlignment="1">
      <alignment horizontal="right" vertical="center" wrapText="1"/>
    </xf>
    <xf numFmtId="165" fontId="1" fillId="0" borderId="6" xfId="0" applyNumberFormat="1" applyFont="1" applyBorder="1" applyAlignment="1">
      <alignment horizontal="right" vertical="center" wrapText="1"/>
    </xf>
    <xf numFmtId="165" fontId="1" fillId="0" borderId="4" xfId="0" applyNumberFormat="1" applyFont="1" applyBorder="1" applyAlignment="1">
      <alignment horizontal="right" vertical="center" wrapText="1"/>
    </xf>
    <xf numFmtId="165" fontId="1" fillId="0" borderId="6" xfId="0" applyNumberFormat="1" applyFont="1" applyBorder="1" applyAlignment="1">
      <alignment horizontal="right" vertical="center" wrapText="1"/>
    </xf>
    <xf numFmtId="165" fontId="1" fillId="0" borderId="4" xfId="0" applyNumberFormat="1" applyFont="1" applyBorder="1" applyAlignment="1">
      <alignment horizontal="right" vertical="center"/>
    </xf>
    <xf numFmtId="0" fontId="0" fillId="0" borderId="0" xfId="0"/>
    <xf numFmtId="165" fontId="1" fillId="0" borderId="6" xfId="0" applyNumberFormat="1" applyFont="1" applyBorder="1" applyAlignment="1">
      <alignment horizontal="right" vertical="center"/>
    </xf>
    <xf numFmtId="0" fontId="80" fillId="0" borderId="5" xfId="0" applyFont="1" applyFill="1" applyBorder="1" applyAlignment="1">
      <alignment horizontal="center" vertical="center"/>
    </xf>
    <xf numFmtId="0" fontId="7" fillId="0" borderId="8" xfId="0" applyFont="1" applyFill="1" applyBorder="1" applyAlignment="1" applyProtection="1">
      <alignment horizontal="center" vertical="top"/>
      <protection locked="0"/>
    </xf>
    <xf numFmtId="0" fontId="3" fillId="0" borderId="49" xfId="0" applyFont="1" applyFill="1" applyBorder="1" applyAlignment="1" applyProtection="1">
      <alignment horizontal="center" vertical="center" wrapText="1"/>
      <protection locked="0"/>
    </xf>
    <xf numFmtId="0" fontId="3" fillId="0" borderId="9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 wrapText="1"/>
    </xf>
    <xf numFmtId="43" fontId="3" fillId="0" borderId="4" xfId="0" applyNumberFormat="1" applyFont="1" applyBorder="1" applyAlignment="1">
      <alignment vertical="center"/>
    </xf>
    <xf numFmtId="43" fontId="1" fillId="0" borderId="4" xfId="0" applyNumberFormat="1" applyFont="1" applyBorder="1" applyAlignment="1">
      <alignment vertical="center"/>
    </xf>
    <xf numFmtId="43" fontId="1" fillId="0" borderId="4" xfId="0" applyNumberFormat="1" applyFont="1" applyBorder="1" applyAlignment="1" applyProtection="1">
      <alignment vertical="center"/>
    </xf>
    <xf numFmtId="0" fontId="1" fillId="0" borderId="5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43" fontId="1" fillId="0" borderId="6" xfId="0" applyNumberFormat="1" applyFont="1" applyBorder="1" applyAlignment="1">
      <alignment vertical="center"/>
    </xf>
    <xf numFmtId="0" fontId="1" fillId="0" borderId="7" xfId="0" applyFont="1" applyBorder="1" applyAlignment="1">
      <alignment horizontal="left" vertical="center"/>
    </xf>
    <xf numFmtId="0" fontId="1" fillId="0" borderId="8" xfId="0" applyFont="1" applyBorder="1" applyAlignment="1">
      <alignment horizontal="left" vertical="center"/>
    </xf>
    <xf numFmtId="43" fontId="1" fillId="0" borderId="13" xfId="0" applyNumberFormat="1" applyFont="1" applyBorder="1" applyAlignment="1" applyProtection="1">
      <alignment vertical="center"/>
    </xf>
    <xf numFmtId="43" fontId="1" fillId="0" borderId="9" xfId="0" applyNumberFormat="1" applyFont="1" applyBorder="1" applyAlignment="1">
      <alignment vertical="center"/>
    </xf>
    <xf numFmtId="43" fontId="1" fillId="0" borderId="4" xfId="0" applyNumberFormat="1" applyFont="1" applyBorder="1" applyAlignment="1" applyProtection="1">
      <alignment vertical="center"/>
      <protection locked="0"/>
    </xf>
    <xf numFmtId="43" fontId="1" fillId="0" borderId="13" xfId="0" applyNumberFormat="1" applyFont="1" applyBorder="1" applyAlignment="1" applyProtection="1">
      <alignment vertical="center"/>
      <protection locked="0"/>
    </xf>
    <xf numFmtId="43" fontId="3" fillId="0" borderId="4" xfId="0" applyNumberFormat="1" applyFont="1" applyBorder="1" applyAlignment="1" applyProtection="1">
      <alignment vertical="center"/>
    </xf>
    <xf numFmtId="4" fontId="3" fillId="0" borderId="17" xfId="0" applyNumberFormat="1" applyFont="1" applyBorder="1" applyAlignment="1">
      <alignment vertical="center" wrapText="1"/>
    </xf>
    <xf numFmtId="10" fontId="12" fillId="0" borderId="47" xfId="6" applyNumberFormat="1" applyFont="1" applyBorder="1" applyAlignment="1">
      <alignment horizontal="center" vertical="center" wrapText="1"/>
    </xf>
    <xf numFmtId="10" fontId="24" fillId="0" borderId="47" xfId="6" applyNumberFormat="1" applyFont="1" applyBorder="1" applyAlignment="1">
      <alignment horizontal="center" vertical="center" wrapText="1"/>
    </xf>
    <xf numFmtId="10" fontId="24" fillId="0" borderId="57" xfId="6" applyNumberFormat="1" applyFont="1" applyBorder="1" applyAlignment="1">
      <alignment horizontal="center" vertical="center" wrapText="1"/>
    </xf>
    <xf numFmtId="10" fontId="3" fillId="0" borderId="47" xfId="6" applyNumberFormat="1" applyFont="1" applyBorder="1" applyAlignment="1">
      <alignment horizontal="center" vertical="center" wrapText="1"/>
    </xf>
    <xf numFmtId="10" fontId="12" fillId="0" borderId="57" xfId="6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right"/>
    </xf>
    <xf numFmtId="10" fontId="12" fillId="0" borderId="45" xfId="6" applyNumberFormat="1" applyFont="1" applyBorder="1" applyAlignment="1">
      <alignment horizontal="center" vertical="center" wrapText="1"/>
    </xf>
    <xf numFmtId="4" fontId="5" fillId="0" borderId="0" xfId="0" applyNumberFormat="1" applyFont="1" applyAlignment="1">
      <alignment vertical="center"/>
    </xf>
    <xf numFmtId="166" fontId="3" fillId="0" borderId="17" xfId="0" applyNumberFormat="1" applyFont="1" applyBorder="1" applyAlignment="1">
      <alignment horizontal="justify" vertical="top" wrapText="1"/>
    </xf>
    <xf numFmtId="166" fontId="1" fillId="0" borderId="17" xfId="0" applyNumberFormat="1" applyFont="1" applyBorder="1" applyAlignment="1">
      <alignment horizontal="justify" vertical="top" wrapText="1"/>
    </xf>
    <xf numFmtId="166" fontId="21" fillId="0" borderId="0" xfId="0" applyNumberFormat="1" applyFont="1" applyAlignment="1">
      <alignment vertical="center"/>
    </xf>
    <xf numFmtId="166" fontId="2" fillId="0" borderId="0" xfId="0" applyNumberFormat="1" applyFont="1" applyAlignment="1">
      <alignment vertical="center"/>
    </xf>
    <xf numFmtId="166" fontId="23" fillId="0" borderId="0" xfId="0" applyNumberFormat="1" applyFont="1" applyAlignment="1">
      <alignment vertical="center"/>
    </xf>
    <xf numFmtId="166" fontId="2" fillId="0" borderId="60" xfId="0" applyNumberFormat="1" applyFont="1" applyBorder="1" applyAlignment="1">
      <alignment vertical="center"/>
    </xf>
    <xf numFmtId="166" fontId="2" fillId="0" borderId="0" xfId="0" applyNumberFormat="1" applyFont="1" applyBorder="1" applyAlignment="1">
      <alignment vertical="center"/>
    </xf>
    <xf numFmtId="166" fontId="21" fillId="0" borderId="0" xfId="0" applyNumberFormat="1" applyFont="1" applyBorder="1" applyAlignment="1">
      <alignment vertical="center"/>
    </xf>
    <xf numFmtId="166" fontId="21" fillId="0" borderId="60" xfId="0" applyNumberFormat="1" applyFont="1" applyBorder="1" applyAlignment="1">
      <alignment vertical="center"/>
    </xf>
    <xf numFmtId="166" fontId="2" fillId="0" borderId="17" xfId="0" applyNumberFormat="1" applyFont="1" applyBorder="1" applyAlignment="1">
      <alignment horizontal="left" vertical="center"/>
    </xf>
    <xf numFmtId="166" fontId="2" fillId="0" borderId="17" xfId="0" applyNumberFormat="1" applyFont="1" applyBorder="1" applyAlignment="1">
      <alignment vertical="center"/>
    </xf>
    <xf numFmtId="166" fontId="3" fillId="0" borderId="22" xfId="0" applyNumberFormat="1" applyFont="1" applyBorder="1" applyAlignment="1">
      <alignment horizontal="justify" vertical="center" wrapText="1"/>
    </xf>
    <xf numFmtId="167" fontId="3" fillId="0" borderId="15" xfId="0" applyNumberFormat="1" applyFont="1" applyFill="1" applyBorder="1" applyAlignment="1">
      <alignment horizontal="center" vertical="center" wrapText="1"/>
    </xf>
    <xf numFmtId="167" fontId="27" fillId="0" borderId="16" xfId="0" applyNumberFormat="1" applyFont="1" applyFill="1" applyBorder="1" applyAlignment="1">
      <alignment horizontal="center" vertical="center" wrapText="1"/>
    </xf>
    <xf numFmtId="167" fontId="3" fillId="0" borderId="17" xfId="0" applyNumberFormat="1" applyFont="1" applyFill="1" applyBorder="1" applyAlignment="1">
      <alignment horizontal="center" vertical="center" wrapText="1"/>
    </xf>
    <xf numFmtId="167" fontId="3" fillId="0" borderId="17" xfId="0" applyNumberFormat="1" applyFont="1" applyBorder="1" applyAlignment="1">
      <alignment vertical="center" wrapText="1"/>
    </xf>
    <xf numFmtId="167" fontId="91" fillId="0" borderId="17" xfId="0" applyNumberFormat="1" applyFont="1" applyBorder="1" applyAlignment="1">
      <alignment vertical="center"/>
    </xf>
    <xf numFmtId="167" fontId="1" fillId="0" borderId="17" xfId="0" applyNumberFormat="1" applyFont="1" applyBorder="1" applyAlignment="1">
      <alignment horizontal="justify" vertical="center" wrapText="1"/>
    </xf>
    <xf numFmtId="167" fontId="3" fillId="0" borderId="17" xfId="0" applyNumberFormat="1" applyFont="1" applyBorder="1" applyAlignment="1">
      <alignment horizontal="right" vertical="center" wrapText="1"/>
    </xf>
    <xf numFmtId="167" fontId="1" fillId="0" borderId="17" xfId="0" applyNumberFormat="1" applyFont="1" applyBorder="1" applyAlignment="1">
      <alignment vertical="center" wrapText="1"/>
    </xf>
    <xf numFmtId="167" fontId="7" fillId="0" borderId="17" xfId="0" applyNumberFormat="1" applyFont="1" applyBorder="1" applyAlignment="1">
      <alignment vertical="center" wrapText="1"/>
    </xf>
    <xf numFmtId="167" fontId="91" fillId="0" borderId="20" xfId="0" applyNumberFormat="1" applyFont="1" applyBorder="1" applyAlignment="1">
      <alignment vertical="center"/>
    </xf>
    <xf numFmtId="167" fontId="93" fillId="0" borderId="17" xfId="0" applyNumberFormat="1" applyFont="1" applyBorder="1" applyAlignment="1">
      <alignment vertical="center"/>
    </xf>
    <xf numFmtId="167" fontId="93" fillId="0" borderId="20" xfId="0" applyNumberFormat="1" applyFont="1" applyBorder="1" applyAlignment="1">
      <alignment vertical="center"/>
    </xf>
    <xf numFmtId="167" fontId="24" fillId="0" borderId="17" xfId="0" applyNumberFormat="1" applyFont="1" applyBorder="1" applyAlignment="1">
      <alignment horizontal="right" vertical="center" wrapText="1"/>
    </xf>
    <xf numFmtId="167" fontId="3" fillId="0" borderId="22" xfId="0" applyNumberFormat="1" applyFont="1" applyBorder="1" applyAlignment="1">
      <alignment horizontal="center" vertical="center" wrapText="1"/>
    </xf>
    <xf numFmtId="167" fontId="5" fillId="0" borderId="0" xfId="0" applyNumberFormat="1" applyFont="1" applyAlignment="1">
      <alignment vertical="center"/>
    </xf>
    <xf numFmtId="167" fontId="12" fillId="0" borderId="8" xfId="0" applyNumberFormat="1" applyFont="1" applyFill="1" applyBorder="1" applyAlignment="1">
      <alignment vertical="center"/>
    </xf>
    <xf numFmtId="167" fontId="7" fillId="0" borderId="0" xfId="0" applyNumberFormat="1" applyFont="1" applyFill="1" applyBorder="1" applyAlignment="1">
      <alignment horizontal="right" vertical="top"/>
    </xf>
    <xf numFmtId="167" fontId="3" fillId="4" borderId="15" xfId="0" applyNumberFormat="1" applyFont="1" applyFill="1" applyBorder="1" applyAlignment="1">
      <alignment horizontal="center" vertical="center" wrapText="1"/>
    </xf>
    <xf numFmtId="167" fontId="27" fillId="4" borderId="16" xfId="0" applyNumberFormat="1" applyFont="1" applyFill="1" applyBorder="1" applyAlignment="1">
      <alignment horizontal="center" vertical="center" wrapText="1"/>
    </xf>
    <xf numFmtId="167" fontId="1" fillId="0" borderId="17" xfId="0" applyNumberFormat="1" applyFont="1" applyFill="1" applyBorder="1" applyAlignment="1" applyProtection="1">
      <alignment horizontal="right" vertical="center" wrapText="1"/>
    </xf>
    <xf numFmtId="167" fontId="92" fillId="0" borderId="17" xfId="0" applyNumberFormat="1" applyFont="1" applyBorder="1" applyAlignment="1">
      <alignment horizontal="right" vertical="center"/>
    </xf>
    <xf numFmtId="167" fontId="1" fillId="0" borderId="17" xfId="0" applyNumberFormat="1" applyFont="1" applyBorder="1" applyAlignment="1">
      <alignment horizontal="right" vertical="center" wrapText="1"/>
    </xf>
    <xf numFmtId="167" fontId="24" fillId="0" borderId="17" xfId="0" applyNumberFormat="1" applyFont="1" applyFill="1" applyBorder="1" applyAlignment="1" applyProtection="1">
      <alignment horizontal="right" vertical="center" wrapText="1"/>
    </xf>
    <xf numFmtId="167" fontId="24" fillId="0" borderId="17" xfId="0" applyNumberFormat="1" applyFont="1" applyBorder="1" applyAlignment="1">
      <alignment vertical="center" wrapText="1"/>
    </xf>
    <xf numFmtId="167" fontId="91" fillId="0" borderId="17" xfId="0" applyNumberFormat="1" applyFont="1" applyBorder="1" applyAlignment="1">
      <alignment horizontal="right" vertical="center"/>
    </xf>
    <xf numFmtId="168" fontId="41" fillId="0" borderId="17" xfId="0" applyNumberFormat="1" applyFont="1" applyBorder="1" applyAlignment="1">
      <alignment vertical="center" wrapText="1"/>
    </xf>
    <xf numFmtId="10" fontId="3" fillId="0" borderId="23" xfId="0" applyNumberFormat="1" applyFont="1" applyFill="1" applyBorder="1" applyAlignment="1">
      <alignment horizontal="center" vertical="center" wrapText="1"/>
    </xf>
    <xf numFmtId="10" fontId="27" fillId="0" borderId="18" xfId="0" applyNumberFormat="1" applyFont="1" applyFill="1" applyBorder="1" applyAlignment="1">
      <alignment horizontal="center" vertical="center" wrapText="1"/>
    </xf>
    <xf numFmtId="10" fontId="3" fillId="0" borderId="47" xfId="0" applyNumberFormat="1" applyFont="1" applyFill="1" applyBorder="1" applyAlignment="1">
      <alignment horizontal="center" vertical="center" wrapText="1"/>
    </xf>
    <xf numFmtId="10" fontId="5" fillId="0" borderId="0" xfId="0" applyNumberFormat="1" applyFont="1" applyAlignment="1">
      <alignment vertical="center"/>
    </xf>
    <xf numFmtId="1" fontId="12" fillId="0" borderId="8" xfId="0" applyNumberFormat="1" applyFont="1" applyFill="1" applyBorder="1" applyAlignment="1"/>
    <xf numFmtId="1" fontId="3" fillId="0" borderId="48" xfId="0" applyNumberFormat="1" applyFont="1" applyFill="1" applyBorder="1" applyAlignment="1">
      <alignment horizontal="left" wrapText="1"/>
    </xf>
    <xf numFmtId="1" fontId="7" fillId="0" borderId="48" xfId="0" applyNumberFormat="1" applyFont="1" applyBorder="1" applyAlignment="1">
      <alignment horizontal="left" wrapText="1"/>
    </xf>
    <xf numFmtId="1" fontId="1" fillId="0" borderId="48" xfId="0" applyNumberFormat="1" applyFont="1" applyBorder="1" applyAlignment="1">
      <alignment horizontal="center" vertical="center" wrapText="1"/>
    </xf>
    <xf numFmtId="1" fontId="1" fillId="0" borderId="48" xfId="0" applyNumberFormat="1" applyFont="1" applyBorder="1" applyAlignment="1">
      <alignment horizontal="right" wrapText="1"/>
    </xf>
    <xf numFmtId="1" fontId="1" fillId="0" borderId="48" xfId="0" applyNumberFormat="1" applyFont="1" applyBorder="1" applyAlignment="1">
      <alignment horizontal="left" wrapText="1"/>
    </xf>
    <xf numFmtId="1" fontId="3" fillId="0" borderId="48" xfId="0" applyNumberFormat="1" applyFont="1" applyBorder="1" applyAlignment="1">
      <alignment horizontal="center" wrapText="1"/>
    </xf>
    <xf numFmtId="1" fontId="1" fillId="0" borderId="48" xfId="0" applyNumberFormat="1" applyFont="1" applyBorder="1" applyAlignment="1">
      <alignment wrapText="1"/>
    </xf>
    <xf numFmtId="1" fontId="1" fillId="0" borderId="56" xfId="0" applyNumberFormat="1" applyFont="1" applyBorder="1" applyAlignment="1">
      <alignment wrapText="1"/>
    </xf>
    <xf numFmtId="1" fontId="3" fillId="0" borderId="48" xfId="0" applyNumberFormat="1" applyFont="1" applyBorder="1" applyAlignment="1">
      <alignment horizontal="center" vertical="center" wrapText="1"/>
    </xf>
    <xf numFmtId="1" fontId="7" fillId="0" borderId="48" xfId="0" applyNumberFormat="1" applyFont="1" applyBorder="1" applyAlignment="1">
      <alignment horizontal="left" vertical="center" wrapText="1"/>
    </xf>
    <xf numFmtId="1" fontId="1" fillId="0" borderId="48" xfId="0" applyNumberFormat="1" applyFont="1" applyBorder="1" applyAlignment="1">
      <alignment horizontal="right" vertical="center" wrapText="1"/>
    </xf>
    <xf numFmtId="1" fontId="3" fillId="0" borderId="56" xfId="0" applyNumberFormat="1" applyFont="1" applyBorder="1" applyAlignment="1">
      <alignment horizontal="center" vertical="center" wrapText="1"/>
    </xf>
    <xf numFmtId="1" fontId="1" fillId="0" borderId="44" xfId="0" applyNumberFormat="1" applyFont="1" applyBorder="1" applyAlignment="1">
      <alignment horizontal="justify" wrapText="1"/>
    </xf>
    <xf numFmtId="1" fontId="5" fillId="0" borderId="0" xfId="0" applyNumberFormat="1" applyFont="1" applyAlignment="1">
      <alignment horizontal="right"/>
    </xf>
    <xf numFmtId="0" fontId="94" fillId="0" borderId="0" xfId="0" applyFont="1"/>
    <xf numFmtId="0" fontId="95" fillId="0" borderId="0" xfId="0" applyFont="1" applyFill="1" applyAlignment="1" applyProtection="1">
      <alignment horizontal="right"/>
      <protection locked="0"/>
    </xf>
    <xf numFmtId="4" fontId="7" fillId="0" borderId="0" xfId="0" applyNumberFormat="1" applyFont="1" applyFill="1" applyBorder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0" fontId="41" fillId="0" borderId="62" xfId="0" applyFont="1" applyBorder="1" applyAlignment="1">
      <alignment horizontal="center" vertical="center"/>
    </xf>
    <xf numFmtId="0" fontId="45" fillId="0" borderId="33" xfId="0" applyFont="1" applyFill="1" applyBorder="1" applyAlignment="1">
      <alignment horizontal="center" vertical="center"/>
    </xf>
    <xf numFmtId="0" fontId="41" fillId="0" borderId="33" xfId="0" applyFont="1" applyBorder="1" applyAlignment="1">
      <alignment horizontal="center" vertical="center"/>
    </xf>
    <xf numFmtId="4" fontId="43" fillId="0" borderId="37" xfId="0" applyNumberFormat="1" applyFont="1" applyBorder="1" applyAlignment="1">
      <alignment horizontal="center" vertical="center"/>
    </xf>
    <xf numFmtId="0" fontId="87" fillId="0" borderId="19" xfId="0" quotePrefix="1" applyFont="1" applyBorder="1" applyAlignment="1">
      <alignment horizontal="center" vertical="center"/>
    </xf>
    <xf numFmtId="0" fontId="13" fillId="4" borderId="19" xfId="0" applyNumberFormat="1" applyFont="1" applyFill="1" applyBorder="1" applyAlignment="1">
      <alignment horizontal="center"/>
    </xf>
    <xf numFmtId="0" fontId="13" fillId="4" borderId="19" xfId="0" applyFont="1" applyFill="1" applyBorder="1"/>
    <xf numFmtId="4" fontId="96" fillId="4" borderId="19" xfId="0" applyNumberFormat="1" applyFont="1" applyFill="1" applyBorder="1" applyAlignment="1">
      <alignment horizontal="center" vertical="center"/>
    </xf>
    <xf numFmtId="0" fontId="13" fillId="4" borderId="19" xfId="0" applyFont="1" applyFill="1" applyBorder="1" applyAlignment="1">
      <alignment horizontal="left"/>
    </xf>
    <xf numFmtId="0" fontId="5" fillId="4" borderId="0" xfId="0" applyFont="1" applyFill="1" applyAlignment="1">
      <alignment horizontal="center" vertical="center"/>
    </xf>
    <xf numFmtId="4" fontId="96" fillId="4" borderId="19" xfId="0" applyNumberFormat="1" applyFont="1" applyFill="1" applyBorder="1" applyAlignment="1">
      <alignment horizontal="left" vertical="center"/>
    </xf>
    <xf numFmtId="4" fontId="13" fillId="4" borderId="19" xfId="0" applyNumberFormat="1" applyFont="1" applyFill="1" applyBorder="1" applyAlignment="1">
      <alignment horizontal="center" vertical="center"/>
    </xf>
    <xf numFmtId="43" fontId="5" fillId="0" borderId="0" xfId="13" applyFont="1" applyAlignment="1">
      <alignment horizontal="center" vertical="center"/>
    </xf>
    <xf numFmtId="0" fontId="87" fillId="0" borderId="17" xfId="0" applyFont="1" applyBorder="1" applyAlignment="1">
      <alignment horizontal="center" vertical="center"/>
    </xf>
    <xf numFmtId="0" fontId="87" fillId="0" borderId="17" xfId="0" applyFont="1" applyFill="1" applyBorder="1" applyAlignment="1">
      <alignment horizontal="center" vertical="center"/>
    </xf>
    <xf numFmtId="4" fontId="87" fillId="0" borderId="17" xfId="0" applyNumberFormat="1" applyFont="1" applyBorder="1" applyAlignment="1">
      <alignment horizontal="center" vertical="center"/>
    </xf>
    <xf numFmtId="0" fontId="87" fillId="0" borderId="17" xfId="0" applyFont="1" applyBorder="1" applyAlignment="1">
      <alignment horizontal="left" vertical="center"/>
    </xf>
    <xf numFmtId="4" fontId="87" fillId="0" borderId="20" xfId="0" applyNumberFormat="1" applyFont="1" applyBorder="1" applyAlignment="1">
      <alignment horizontal="center" vertical="center"/>
    </xf>
    <xf numFmtId="0" fontId="85" fillId="0" borderId="10" xfId="0" applyFont="1" applyBorder="1" applyAlignment="1">
      <alignment horizontal="justify" vertical="center" wrapText="1"/>
    </xf>
    <xf numFmtId="0" fontId="85" fillId="0" borderId="11" xfId="0" applyFont="1" applyBorder="1" applyAlignment="1">
      <alignment horizontal="justify" vertical="center" wrapText="1"/>
    </xf>
    <xf numFmtId="0" fontId="85" fillId="0" borderId="12" xfId="0" applyFont="1" applyBorder="1" applyAlignment="1">
      <alignment horizontal="justify" vertical="center" wrapText="1"/>
    </xf>
    <xf numFmtId="0" fontId="86" fillId="6" borderId="51" xfId="0" applyFont="1" applyFill="1" applyBorder="1" applyAlignment="1">
      <alignment horizontal="justify" vertical="center" wrapText="1"/>
    </xf>
    <xf numFmtId="0" fontId="86" fillId="6" borderId="13" xfId="0" applyFont="1" applyFill="1" applyBorder="1" applyAlignment="1">
      <alignment horizontal="justify" vertical="center" wrapText="1"/>
    </xf>
    <xf numFmtId="0" fontId="86" fillId="0" borderId="51" xfId="0" applyFont="1" applyBorder="1" applyAlignment="1">
      <alignment horizontal="justify" vertical="center" wrapText="1"/>
    </xf>
    <xf numFmtId="0" fontId="86" fillId="0" borderId="13" xfId="0" applyFont="1" applyBorder="1" applyAlignment="1">
      <alignment horizontal="justify" vertical="center" wrapText="1"/>
    </xf>
    <xf numFmtId="0" fontId="5" fillId="0" borderId="0" xfId="0" applyFont="1" applyFill="1" applyBorder="1" applyAlignment="1" applyProtection="1">
      <alignment horizontal="left" wrapText="1"/>
      <protection locked="0"/>
    </xf>
    <xf numFmtId="0" fontId="12" fillId="0" borderId="8" xfId="0" applyFont="1" applyFill="1" applyBorder="1" applyAlignment="1" applyProtection="1">
      <alignment horizontal="left" vertical="top"/>
      <protection locked="0"/>
    </xf>
    <xf numFmtId="0" fontId="7" fillId="0" borderId="8" xfId="0" applyFont="1" applyFill="1" applyBorder="1" applyAlignment="1" applyProtection="1">
      <alignment horizontal="center" vertical="top"/>
      <protection locked="0"/>
    </xf>
    <xf numFmtId="0" fontId="11" fillId="0" borderId="0" xfId="0" applyFont="1" applyFill="1" applyBorder="1" applyAlignment="1" applyProtection="1">
      <alignment horizontal="center"/>
      <protection locked="0"/>
    </xf>
    <xf numFmtId="0" fontId="11" fillId="0" borderId="0" xfId="0" applyFont="1" applyFill="1" applyBorder="1" applyAlignment="1" applyProtection="1">
      <alignment horizontal="center" vertical="top"/>
      <protection locked="0"/>
    </xf>
    <xf numFmtId="0" fontId="7" fillId="0" borderId="0" xfId="0" applyFont="1" applyFill="1" applyBorder="1" applyAlignment="1" applyProtection="1">
      <alignment horizontal="center" vertical="top"/>
      <protection locked="0"/>
    </xf>
    <xf numFmtId="0" fontId="3" fillId="4" borderId="0" xfId="0" applyFont="1" applyFill="1" applyBorder="1" applyAlignment="1" applyProtection="1">
      <alignment horizontal="center" vertical="center" wrapText="1"/>
      <protection locked="0"/>
    </xf>
    <xf numFmtId="0" fontId="79" fillId="4" borderId="8" xfId="0" applyFont="1" applyFill="1" applyBorder="1" applyAlignment="1">
      <alignment horizontal="center" vertical="center" wrapText="1"/>
    </xf>
    <xf numFmtId="0" fontId="17" fillId="0" borderId="38" xfId="0" applyFont="1" applyBorder="1" applyAlignment="1" applyProtection="1">
      <alignment horizontal="center" vertical="center"/>
      <protection locked="0"/>
    </xf>
    <xf numFmtId="0" fontId="17" fillId="0" borderId="39" xfId="0" applyFont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top"/>
    </xf>
    <xf numFmtId="0" fontId="12" fillId="0" borderId="8" xfId="0" applyFont="1" applyFill="1" applyBorder="1" applyAlignment="1" applyProtection="1">
      <alignment horizontal="center" vertical="top"/>
      <protection locked="0"/>
    </xf>
    <xf numFmtId="0" fontId="7" fillId="0" borderId="0" xfId="0" applyFont="1" applyFill="1" applyBorder="1" applyAlignment="1" applyProtection="1">
      <alignment horizontal="center" vertical="top"/>
    </xf>
    <xf numFmtId="0" fontId="27" fillId="0" borderId="5" xfId="0" applyFont="1" applyFill="1" applyBorder="1" applyAlignment="1" applyProtection="1">
      <alignment horizontal="justify" vertical="top"/>
      <protection locked="0"/>
    </xf>
    <xf numFmtId="0" fontId="27" fillId="0" borderId="0" xfId="0" applyFont="1" applyFill="1" applyBorder="1" applyAlignment="1" applyProtection="1">
      <alignment horizontal="justify" vertical="top"/>
      <protection locked="0"/>
    </xf>
    <xf numFmtId="0" fontId="3" fillId="0" borderId="42" xfId="0" applyFont="1" applyFill="1" applyBorder="1" applyAlignment="1" applyProtection="1">
      <alignment horizontal="center" vertical="center"/>
      <protection locked="0"/>
    </xf>
    <xf numFmtId="0" fontId="3" fillId="0" borderId="41" xfId="0" applyFont="1" applyFill="1" applyBorder="1" applyAlignment="1" applyProtection="1">
      <alignment horizontal="center" vertical="center"/>
      <protection locked="0"/>
    </xf>
    <xf numFmtId="0" fontId="7" fillId="0" borderId="44" xfId="0" applyFont="1" applyFill="1" applyBorder="1" applyAlignment="1" applyProtection="1">
      <alignment horizontal="center" vertical="center"/>
      <protection locked="0"/>
    </xf>
    <xf numFmtId="0" fontId="7" fillId="0" borderId="22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12" fillId="0" borderId="8" xfId="0" applyFont="1" applyFill="1" applyBorder="1" applyAlignment="1" applyProtection="1">
      <alignment horizontal="center" vertical="center"/>
      <protection locked="0"/>
    </xf>
    <xf numFmtId="0" fontId="3" fillId="0" borderId="10" xfId="0" applyFont="1" applyFill="1" applyBorder="1" applyAlignment="1" applyProtection="1">
      <alignment horizontal="center" vertical="center" wrapText="1"/>
      <protection locked="0"/>
    </xf>
    <xf numFmtId="0" fontId="3" fillId="0" borderId="11" xfId="0" applyFont="1" applyFill="1" applyBorder="1" applyAlignment="1" applyProtection="1">
      <alignment horizontal="center" vertical="center" wrapText="1"/>
      <protection locked="0"/>
    </xf>
    <xf numFmtId="0" fontId="7" fillId="0" borderId="5" xfId="0" applyFont="1" applyBorder="1" applyAlignment="1" applyProtection="1">
      <alignment horizontal="justify" vertical="top" wrapText="1"/>
      <protection locked="0"/>
    </xf>
    <xf numFmtId="0" fontId="7" fillId="0" borderId="0" xfId="0" applyFont="1" applyBorder="1" applyAlignment="1" applyProtection="1">
      <alignment horizontal="justify" vertical="top" wrapText="1"/>
      <protection locked="0"/>
    </xf>
    <xf numFmtId="0" fontId="8" fillId="0" borderId="7" xfId="0" applyFont="1" applyBorder="1" applyAlignment="1" applyProtection="1">
      <alignment horizontal="justify" vertical="top" wrapText="1"/>
      <protection locked="0"/>
    </xf>
    <xf numFmtId="0" fontId="8" fillId="0" borderId="8" xfId="0" applyFont="1" applyBorder="1" applyAlignment="1" applyProtection="1">
      <alignment horizontal="justify" vertical="top" wrapText="1"/>
      <protection locked="0"/>
    </xf>
    <xf numFmtId="0" fontId="11" fillId="0" borderId="1" xfId="0" applyFont="1" applyFill="1" applyBorder="1" applyAlignment="1" applyProtection="1">
      <alignment horizontal="center" vertical="center" wrapText="1"/>
      <protection locked="0"/>
    </xf>
    <xf numFmtId="0" fontId="11" fillId="0" borderId="2" xfId="0" applyFont="1" applyFill="1" applyBorder="1" applyAlignment="1" applyProtection="1">
      <alignment horizontal="center" vertical="center" wrapText="1"/>
      <protection locked="0"/>
    </xf>
    <xf numFmtId="0" fontId="8" fillId="0" borderId="5" xfId="0" applyFont="1" applyBorder="1" applyAlignment="1" applyProtection="1">
      <alignment horizontal="justify" vertical="top" wrapText="1"/>
      <protection locked="0"/>
    </xf>
    <xf numFmtId="0" fontId="8" fillId="0" borderId="0" xfId="0" applyFont="1" applyBorder="1" applyAlignment="1" applyProtection="1">
      <alignment horizontal="justify" vertical="top" wrapText="1"/>
      <protection locked="0"/>
    </xf>
    <xf numFmtId="0" fontId="7" fillId="0" borderId="5" xfId="0" applyFont="1" applyBorder="1" applyAlignment="1" applyProtection="1">
      <alignment horizontal="left" vertical="top" wrapText="1" indent="5"/>
      <protection locked="0"/>
    </xf>
    <xf numFmtId="0" fontId="7" fillId="0" borderId="0" xfId="0" applyFont="1" applyBorder="1" applyAlignment="1" applyProtection="1">
      <alignment horizontal="left" vertical="top" wrapText="1" indent="5"/>
      <protection locked="0"/>
    </xf>
    <xf numFmtId="0" fontId="70" fillId="0" borderId="5" xfId="0" applyFont="1" applyBorder="1" applyAlignment="1">
      <alignment horizontal="justify" vertical="center" wrapText="1"/>
    </xf>
    <xf numFmtId="0" fontId="70" fillId="0" borderId="6" xfId="0" applyFont="1" applyBorder="1" applyAlignment="1">
      <alignment horizontal="justify" vertical="center" wrapText="1"/>
    </xf>
    <xf numFmtId="0" fontId="71" fillId="0" borderId="5" xfId="0" applyFont="1" applyBorder="1" applyAlignment="1">
      <alignment horizontal="justify" vertical="center" wrapText="1"/>
    </xf>
    <xf numFmtId="0" fontId="71" fillId="0" borderId="6" xfId="0" applyFont="1" applyBorder="1" applyAlignment="1">
      <alignment horizontal="justify" vertical="center" wrapText="1"/>
    </xf>
    <xf numFmtId="0" fontId="73" fillId="0" borderId="0" xfId="0" applyFont="1" applyAlignment="1">
      <alignment horizontal="center" vertical="justify"/>
    </xf>
    <xf numFmtId="0" fontId="74" fillId="6" borderId="51" xfId="0" applyFont="1" applyFill="1" applyBorder="1" applyAlignment="1">
      <alignment horizontal="center" vertical="center"/>
    </xf>
    <xf numFmtId="0" fontId="74" fillId="6" borderId="4" xfId="0" applyFont="1" applyFill="1" applyBorder="1" applyAlignment="1">
      <alignment horizontal="center" vertical="center"/>
    </xf>
    <xf numFmtId="0" fontId="74" fillId="6" borderId="13" xfId="0" applyFont="1" applyFill="1" applyBorder="1" applyAlignment="1">
      <alignment horizontal="center" vertical="center"/>
    </xf>
    <xf numFmtId="0" fontId="74" fillId="6" borderId="51" xfId="0" applyFont="1" applyFill="1" applyBorder="1" applyAlignment="1">
      <alignment horizontal="center" vertical="center" wrapText="1"/>
    </xf>
    <xf numFmtId="0" fontId="74" fillId="6" borderId="4" xfId="0" applyFont="1" applyFill="1" applyBorder="1" applyAlignment="1">
      <alignment horizontal="center" vertical="center" wrapText="1"/>
    </xf>
    <xf numFmtId="0" fontId="74" fillId="6" borderId="13" xfId="0" applyFont="1" applyFill="1" applyBorder="1" applyAlignment="1">
      <alignment horizontal="center" vertical="center" wrapText="1"/>
    </xf>
    <xf numFmtId="0" fontId="72" fillId="0" borderId="7" xfId="0" applyFont="1" applyBorder="1" applyAlignment="1">
      <alignment horizontal="justify" vertical="center" wrapText="1"/>
    </xf>
    <xf numFmtId="0" fontId="72" fillId="0" borderId="9" xfId="0" applyFont="1" applyBorder="1" applyAlignment="1">
      <alignment horizontal="justify" vertical="center" wrapText="1"/>
    </xf>
    <xf numFmtId="0" fontId="48" fillId="4" borderId="0" xfId="0" applyFont="1" applyFill="1" applyBorder="1" applyAlignment="1">
      <alignment horizontal="center" vertical="center" wrapText="1"/>
    </xf>
    <xf numFmtId="0" fontId="69" fillId="4" borderId="8" xfId="0" applyFont="1" applyFill="1" applyBorder="1" applyAlignment="1">
      <alignment horizontal="center" vertical="center" wrapText="1"/>
    </xf>
    <xf numFmtId="0" fontId="70" fillId="4" borderId="1" xfId="0" applyFont="1" applyFill="1" applyBorder="1" applyAlignment="1">
      <alignment horizontal="center" vertical="center" wrapText="1"/>
    </xf>
    <xf numFmtId="0" fontId="70" fillId="4" borderId="3" xfId="0" applyFont="1" applyFill="1" applyBorder="1" applyAlignment="1">
      <alignment horizontal="center" vertical="center" wrapText="1"/>
    </xf>
    <xf numFmtId="0" fontId="70" fillId="4" borderId="7" xfId="0" applyFont="1" applyFill="1" applyBorder="1" applyAlignment="1">
      <alignment horizontal="center" vertical="center" wrapText="1"/>
    </xf>
    <xf numFmtId="0" fontId="70" fillId="4" borderId="9" xfId="0" applyFont="1" applyFill="1" applyBorder="1" applyAlignment="1">
      <alignment horizontal="center" vertical="center" wrapText="1"/>
    </xf>
    <xf numFmtId="0" fontId="70" fillId="4" borderId="51" xfId="0" applyFont="1" applyFill="1" applyBorder="1" applyAlignment="1">
      <alignment horizontal="center" vertical="center" wrapText="1"/>
    </xf>
    <xf numFmtId="0" fontId="70" fillId="4" borderId="13" xfId="0" applyFont="1" applyFill="1" applyBorder="1" applyAlignment="1">
      <alignment horizontal="center" vertical="center" wrapText="1"/>
    </xf>
    <xf numFmtId="0" fontId="70" fillId="0" borderId="1" xfId="0" applyFont="1" applyBorder="1" applyAlignment="1">
      <alignment horizontal="justify" vertical="center" wrapText="1"/>
    </xf>
    <xf numFmtId="0" fontId="70" fillId="0" borderId="3" xfId="0" applyFont="1" applyBorder="1" applyAlignment="1">
      <alignment horizontal="justify" vertical="center" wrapText="1"/>
    </xf>
    <xf numFmtId="43" fontId="27" fillId="7" borderId="5" xfId="0" applyNumberFormat="1" applyFont="1" applyFill="1" applyBorder="1" applyAlignment="1">
      <alignment horizontal="center" vertical="center" wrapText="1"/>
    </xf>
    <xf numFmtId="43" fontId="27" fillId="7" borderId="0" xfId="0" applyNumberFormat="1" applyFont="1" applyFill="1" applyBorder="1" applyAlignment="1">
      <alignment horizontal="center" vertical="center" wrapText="1"/>
    </xf>
    <xf numFmtId="43" fontId="27" fillId="7" borderId="6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justify"/>
    </xf>
    <xf numFmtId="0" fontId="3" fillId="0" borderId="2" xfId="0" applyFont="1" applyBorder="1" applyAlignment="1">
      <alignment horizontal="center" vertical="justify"/>
    </xf>
    <xf numFmtId="0" fontId="3" fillId="0" borderId="3" xfId="0" applyFont="1" applyBorder="1" applyAlignment="1">
      <alignment horizontal="center" vertical="justify"/>
    </xf>
    <xf numFmtId="0" fontId="3" fillId="0" borderId="5" xfId="0" applyFont="1" applyBorder="1" applyAlignment="1">
      <alignment horizontal="center" vertical="justify"/>
    </xf>
    <xf numFmtId="0" fontId="3" fillId="0" borderId="0" xfId="0" applyFont="1" applyBorder="1" applyAlignment="1">
      <alignment horizontal="center" vertical="justify"/>
    </xf>
    <xf numFmtId="0" fontId="3" fillId="0" borderId="6" xfId="0" applyFont="1" applyBorder="1" applyAlignment="1">
      <alignment horizontal="center" vertical="justify"/>
    </xf>
    <xf numFmtId="0" fontId="3" fillId="0" borderId="7" xfId="0" applyFont="1" applyBorder="1" applyAlignment="1">
      <alignment horizontal="center" vertical="justify"/>
    </xf>
    <xf numFmtId="0" fontId="3" fillId="0" borderId="8" xfId="0" applyFont="1" applyBorder="1" applyAlignment="1">
      <alignment horizontal="center" vertical="justify"/>
    </xf>
    <xf numFmtId="0" fontId="3" fillId="0" borderId="9" xfId="0" applyFont="1" applyBorder="1" applyAlignment="1">
      <alignment horizontal="center" vertical="justify"/>
    </xf>
    <xf numFmtId="0" fontId="11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top"/>
    </xf>
    <xf numFmtId="0" fontId="11" fillId="0" borderId="0" xfId="0" applyFont="1" applyFill="1" applyBorder="1" applyAlignment="1">
      <alignment horizontal="center" vertical="top"/>
    </xf>
    <xf numFmtId="0" fontId="12" fillId="0" borderId="8" xfId="0" applyFont="1" applyFill="1" applyBorder="1" applyAlignment="1">
      <alignment horizontal="center" vertical="top"/>
    </xf>
    <xf numFmtId="0" fontId="90" fillId="7" borderId="0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12" fillId="0" borderId="8" xfId="0" applyFont="1" applyFill="1" applyBorder="1" applyAlignment="1">
      <alignment horizontal="left" vertical="top"/>
    </xf>
    <xf numFmtId="0" fontId="27" fillId="0" borderId="10" xfId="0" applyFont="1" applyBorder="1" applyAlignment="1" applyProtection="1">
      <alignment horizontal="center" vertical="center"/>
      <protection locked="0"/>
    </xf>
    <xf numFmtId="0" fontId="27" fillId="0" borderId="12" xfId="0" applyFont="1" applyBorder="1" applyAlignment="1" applyProtection="1">
      <alignment horizontal="center" vertical="center"/>
      <protection locked="0"/>
    </xf>
    <xf numFmtId="0" fontId="3" fillId="0" borderId="46" xfId="0" applyFont="1" applyFill="1" applyBorder="1" applyAlignment="1" applyProtection="1">
      <alignment horizontal="center" vertical="center"/>
      <protection locked="0"/>
    </xf>
    <xf numFmtId="0" fontId="3" fillId="0" borderId="26" xfId="0" applyFont="1" applyFill="1" applyBorder="1" applyAlignment="1" applyProtection="1">
      <alignment horizontal="center" vertical="center"/>
      <protection locked="0"/>
    </xf>
    <xf numFmtId="0" fontId="3" fillId="0" borderId="49" xfId="0" applyFont="1" applyFill="1" applyBorder="1" applyAlignment="1" applyProtection="1">
      <alignment horizontal="center" vertical="center"/>
      <protection locked="0"/>
    </xf>
    <xf numFmtId="0" fontId="3" fillId="0" borderId="58" xfId="0" applyFont="1" applyFill="1" applyBorder="1" applyAlignment="1" applyProtection="1">
      <alignment horizontal="center" vertical="center"/>
      <protection locked="0"/>
    </xf>
    <xf numFmtId="0" fontId="3" fillId="0" borderId="44" xfId="0" applyFont="1" applyBorder="1" applyAlignment="1" applyProtection="1">
      <alignment horizontal="center" vertical="center"/>
    </xf>
    <xf numFmtId="0" fontId="3" fillId="0" borderId="59" xfId="0" applyFont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  <protection locked="0"/>
    </xf>
    <xf numFmtId="0" fontId="3" fillId="0" borderId="3" xfId="0" applyFont="1" applyFill="1" applyBorder="1" applyAlignment="1" applyProtection="1">
      <alignment horizontal="center" vertical="center"/>
      <protection locked="0"/>
    </xf>
    <xf numFmtId="0" fontId="1" fillId="0" borderId="5" xfId="0" applyFont="1" applyBorder="1" applyAlignment="1" applyProtection="1">
      <alignment horizontal="left" vertical="center" wrapText="1" indent="1"/>
      <protection locked="0"/>
    </xf>
    <xf numFmtId="0" fontId="1" fillId="0" borderId="6" xfId="0" applyFont="1" applyBorder="1" applyAlignment="1" applyProtection="1">
      <alignment horizontal="left" vertical="center" wrapText="1" indent="1"/>
      <protection locked="0"/>
    </xf>
    <xf numFmtId="0" fontId="77" fillId="0" borderId="8" xfId="0" applyFont="1" applyBorder="1" applyAlignment="1">
      <alignment horizontal="left" vertical="center"/>
    </xf>
    <xf numFmtId="0" fontId="77" fillId="0" borderId="53" xfId="0" applyFont="1" applyBorder="1" applyAlignment="1">
      <alignment horizontal="left" vertical="center"/>
    </xf>
    <xf numFmtId="0" fontId="70" fillId="0" borderId="5" xfId="0" applyFont="1" applyBorder="1" applyAlignment="1">
      <alignment horizontal="left" vertical="center"/>
    </xf>
    <xf numFmtId="0" fontId="70" fillId="0" borderId="0" xfId="0" applyFont="1" applyBorder="1" applyAlignment="1">
      <alignment horizontal="left" vertical="center"/>
    </xf>
    <xf numFmtId="0" fontId="70" fillId="0" borderId="52" xfId="0" applyFont="1" applyBorder="1" applyAlignment="1">
      <alignment horizontal="left" vertical="center"/>
    </xf>
    <xf numFmtId="0" fontId="71" fillId="0" borderId="0" xfId="0" applyFont="1" applyAlignment="1">
      <alignment horizontal="left" vertical="center"/>
    </xf>
    <xf numFmtId="0" fontId="71" fillId="0" borderId="52" xfId="0" applyFont="1" applyBorder="1" applyAlignment="1">
      <alignment horizontal="left" vertical="center"/>
    </xf>
    <xf numFmtId="0" fontId="70" fillId="0" borderId="0" xfId="0" applyFont="1" applyAlignment="1">
      <alignment horizontal="left" vertical="center"/>
    </xf>
    <xf numFmtId="0" fontId="71" fillId="0" borderId="0" xfId="0" applyFont="1" applyBorder="1" applyAlignment="1">
      <alignment horizontal="left" vertical="justify"/>
    </xf>
    <xf numFmtId="0" fontId="71" fillId="0" borderId="52" xfId="0" applyFont="1" applyBorder="1" applyAlignment="1">
      <alignment horizontal="left" vertical="justify"/>
    </xf>
    <xf numFmtId="0" fontId="71" fillId="0" borderId="0" xfId="0" applyFont="1" applyBorder="1" applyAlignment="1">
      <alignment horizontal="left" vertical="center"/>
    </xf>
    <xf numFmtId="0" fontId="79" fillId="0" borderId="5" xfId="0" applyFont="1" applyBorder="1" applyAlignment="1">
      <alignment horizontal="left" vertical="center"/>
    </xf>
    <xf numFmtId="0" fontId="79" fillId="0" borderId="0" xfId="0" applyFont="1" applyBorder="1" applyAlignment="1">
      <alignment horizontal="left" vertical="center"/>
    </xf>
    <xf numFmtId="0" fontId="79" fillId="0" borderId="52" xfId="0" applyFont="1" applyBorder="1" applyAlignment="1">
      <alignment horizontal="left" vertical="center"/>
    </xf>
    <xf numFmtId="43" fontId="70" fillId="0" borderId="54" xfId="0" applyNumberFormat="1" applyFont="1" applyBorder="1" applyAlignment="1">
      <alignment horizontal="right" vertical="center"/>
    </xf>
    <xf numFmtId="43" fontId="71" fillId="0" borderId="54" xfId="0" applyNumberFormat="1" applyFont="1" applyBorder="1" applyAlignment="1" applyProtection="1">
      <alignment horizontal="right" vertical="center"/>
    </xf>
    <xf numFmtId="0" fontId="71" fillId="0" borderId="0" xfId="0" applyFont="1" applyBorder="1" applyAlignment="1">
      <alignment vertical="center"/>
    </xf>
    <xf numFmtId="0" fontId="71" fillId="0" borderId="52" xfId="0" applyFont="1" applyBorder="1" applyAlignment="1">
      <alignment vertical="center"/>
    </xf>
    <xf numFmtId="0" fontId="71" fillId="0" borderId="1" xfId="0" applyFont="1" applyBorder="1" applyAlignment="1">
      <alignment horizontal="justify" vertical="center"/>
    </xf>
    <xf numFmtId="0" fontId="71" fillId="0" borderId="2" xfId="0" applyFont="1" applyBorder="1" applyAlignment="1">
      <alignment horizontal="justify" vertical="center"/>
    </xf>
    <xf numFmtId="0" fontId="71" fillId="0" borderId="3" xfId="0" applyFont="1" applyBorder="1" applyAlignment="1">
      <alignment horizontal="justify" vertical="center"/>
    </xf>
    <xf numFmtId="0" fontId="71" fillId="0" borderId="5" xfId="0" applyFont="1" applyBorder="1" applyAlignment="1">
      <alignment horizontal="left" vertical="center"/>
    </xf>
    <xf numFmtId="0" fontId="70" fillId="0" borderId="6" xfId="0" applyFont="1" applyBorder="1" applyAlignment="1">
      <alignment horizontal="left" vertical="center"/>
    </xf>
    <xf numFmtId="0" fontId="70" fillId="4" borderId="1" xfId="0" applyFont="1" applyFill="1" applyBorder="1" applyAlignment="1">
      <alignment horizontal="center" vertical="center"/>
    </xf>
    <xf numFmtId="0" fontId="70" fillId="4" borderId="2" xfId="0" applyFont="1" applyFill="1" applyBorder="1" applyAlignment="1">
      <alignment horizontal="center" vertical="center"/>
    </xf>
    <xf numFmtId="0" fontId="70" fillId="4" borderId="3" xfId="0" applyFont="1" applyFill="1" applyBorder="1" applyAlignment="1">
      <alignment horizontal="center" vertical="center"/>
    </xf>
    <xf numFmtId="0" fontId="70" fillId="4" borderId="10" xfId="0" applyFont="1" applyFill="1" applyBorder="1" applyAlignment="1">
      <alignment horizontal="center" vertical="center"/>
    </xf>
    <xf numFmtId="0" fontId="70" fillId="4" borderId="11" xfId="0" applyFont="1" applyFill="1" applyBorder="1" applyAlignment="1">
      <alignment horizontal="center" vertical="center"/>
    </xf>
    <xf numFmtId="0" fontId="70" fillId="4" borderId="12" xfId="0" applyFont="1" applyFill="1" applyBorder="1" applyAlignment="1">
      <alignment horizontal="center" vertical="center"/>
    </xf>
    <xf numFmtId="0" fontId="70" fillId="4" borderId="51" xfId="0" applyFont="1" applyFill="1" applyBorder="1" applyAlignment="1">
      <alignment horizontal="center" vertical="center"/>
    </xf>
    <xf numFmtId="0" fontId="70" fillId="4" borderId="4" xfId="0" applyFont="1" applyFill="1" applyBorder="1" applyAlignment="1">
      <alignment horizontal="center" vertical="center"/>
    </xf>
    <xf numFmtId="0" fontId="70" fillId="4" borderId="13" xfId="0" applyFont="1" applyFill="1" applyBorder="1" applyAlignment="1">
      <alignment horizontal="center" vertical="center"/>
    </xf>
    <xf numFmtId="0" fontId="70" fillId="4" borderId="5" xfId="0" applyFont="1" applyFill="1" applyBorder="1" applyAlignment="1">
      <alignment horizontal="center" vertical="center"/>
    </xf>
    <xf numFmtId="0" fontId="70" fillId="4" borderId="0" xfId="0" applyFont="1" applyFill="1" applyBorder="1" applyAlignment="1">
      <alignment horizontal="center" vertical="center"/>
    </xf>
    <xf numFmtId="0" fontId="70" fillId="4" borderId="6" xfId="0" applyFont="1" applyFill="1" applyBorder="1" applyAlignment="1">
      <alignment horizontal="center" vertical="center"/>
    </xf>
    <xf numFmtId="0" fontId="70" fillId="4" borderId="7" xfId="0" applyFont="1" applyFill="1" applyBorder="1" applyAlignment="1">
      <alignment horizontal="center" vertical="center"/>
    </xf>
    <xf numFmtId="0" fontId="70" fillId="4" borderId="8" xfId="0" applyFont="1" applyFill="1" applyBorder="1" applyAlignment="1">
      <alignment horizontal="center" vertical="center"/>
    </xf>
    <xf numFmtId="0" fontId="70" fillId="4" borderId="9" xfId="0" applyFont="1" applyFill="1" applyBorder="1" applyAlignment="1">
      <alignment horizontal="center" vertical="center"/>
    </xf>
    <xf numFmtId="0" fontId="70" fillId="4" borderId="51" xfId="0" applyFont="1" applyFill="1" applyBorder="1" applyAlignment="1">
      <alignment horizontal="center" vertical="justify"/>
    </xf>
    <xf numFmtId="0" fontId="70" fillId="4" borderId="13" xfId="0" applyFont="1" applyFill="1" applyBorder="1" applyAlignment="1">
      <alignment horizontal="center" vertical="justify"/>
    </xf>
    <xf numFmtId="0" fontId="48" fillId="4" borderId="0" xfId="0" applyFont="1" applyFill="1" applyBorder="1" applyAlignment="1" applyProtection="1">
      <alignment horizontal="center" vertical="center" wrapText="1"/>
      <protection locked="0"/>
    </xf>
    <xf numFmtId="0" fontId="7" fillId="2" borderId="44" xfId="0" applyFont="1" applyFill="1" applyBorder="1" applyAlignment="1" applyProtection="1">
      <alignment horizontal="left" vertical="center"/>
      <protection locked="0"/>
    </xf>
    <xf numFmtId="0" fontId="7" fillId="2" borderId="22" xfId="0" applyFont="1" applyFill="1" applyBorder="1" applyAlignment="1" applyProtection="1">
      <alignment horizontal="left" vertical="center"/>
      <protection locked="0"/>
    </xf>
    <xf numFmtId="0" fontId="3" fillId="0" borderId="46" xfId="0" applyFont="1" applyFill="1" applyBorder="1" applyAlignment="1" applyProtection="1">
      <alignment horizontal="center" vertical="center" wrapText="1"/>
    </xf>
    <xf numFmtId="0" fontId="3" fillId="0" borderId="49" xfId="0" applyFont="1" applyFill="1" applyBorder="1" applyAlignment="1" applyProtection="1">
      <alignment horizontal="center" vertical="center" wrapText="1"/>
    </xf>
    <xf numFmtId="0" fontId="12" fillId="0" borderId="8" xfId="0" applyFont="1" applyFill="1" applyBorder="1" applyAlignment="1" applyProtection="1">
      <alignment horizontal="left" vertical="center"/>
      <protection locked="0"/>
    </xf>
    <xf numFmtId="0" fontId="3" fillId="0" borderId="5" xfId="0" applyFont="1" applyBorder="1" applyAlignment="1">
      <alignment horizontal="left" vertical="center"/>
    </xf>
    <xf numFmtId="0" fontId="3" fillId="0" borderId="6" xfId="0" applyFont="1" applyBorder="1" applyAlignment="1">
      <alignment horizontal="left" vertical="center"/>
    </xf>
    <xf numFmtId="0" fontId="1" fillId="0" borderId="5" xfId="0" applyFont="1" applyBorder="1" applyAlignment="1">
      <alignment horizontal="left" vertical="center"/>
    </xf>
    <xf numFmtId="0" fontId="1" fillId="0" borderId="6" xfId="0" applyFont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51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53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55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52" xfId="0" applyFont="1" applyFill="1" applyBorder="1" applyAlignment="1">
      <alignment horizontal="center" vertical="center"/>
    </xf>
    <xf numFmtId="0" fontId="55" fillId="0" borderId="0" xfId="0" applyFont="1" applyFill="1" applyAlignment="1" applyProtection="1">
      <alignment horizontal="left" vertical="justify" indent="3"/>
      <protection locked="0"/>
    </xf>
    <xf numFmtId="0" fontId="56" fillId="0" borderId="0" xfId="0" applyFont="1" applyFill="1" applyAlignment="1" applyProtection="1">
      <alignment horizontal="left"/>
      <protection locked="0"/>
    </xf>
    <xf numFmtId="0" fontId="55" fillId="0" borderId="0" xfId="0" applyFont="1" applyFill="1" applyAlignment="1" applyProtection="1">
      <alignment horizontal="left"/>
      <protection locked="0"/>
    </xf>
    <xf numFmtId="0" fontId="3" fillId="0" borderId="46" xfId="0" applyFont="1" applyFill="1" applyBorder="1" applyAlignment="1" applyProtection="1">
      <alignment horizontal="center" vertical="center" wrapText="1"/>
      <protection locked="0"/>
    </xf>
    <xf numFmtId="0" fontId="3" fillId="0" borderId="49" xfId="0" applyFont="1" applyFill="1" applyBorder="1" applyAlignment="1" applyProtection="1">
      <alignment horizontal="center" vertical="center" wrapText="1"/>
      <protection locked="0"/>
    </xf>
    <xf numFmtId="0" fontId="27" fillId="0" borderId="51" xfId="0" applyFont="1" applyFill="1" applyBorder="1" applyAlignment="1">
      <alignment horizontal="center" vertical="center" wrapText="1"/>
    </xf>
    <xf numFmtId="0" fontId="27" fillId="0" borderId="13" xfId="0" applyFont="1" applyFill="1" applyBorder="1" applyAlignment="1">
      <alignment horizontal="center" vertical="center" wrapText="1"/>
    </xf>
    <xf numFmtId="0" fontId="27" fillId="0" borderId="10" xfId="0" applyFont="1" applyFill="1" applyBorder="1" applyAlignment="1">
      <alignment horizontal="center" vertical="center" wrapText="1"/>
    </xf>
    <xf numFmtId="0" fontId="27" fillId="0" borderId="11" xfId="0" applyFont="1" applyFill="1" applyBorder="1" applyAlignment="1">
      <alignment horizontal="center" vertical="center" wrapText="1"/>
    </xf>
    <xf numFmtId="0" fontId="27" fillId="0" borderId="12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27" fillId="0" borderId="5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0" fontId="27" fillId="0" borderId="6" xfId="0" applyFont="1" applyFill="1" applyBorder="1" applyAlignment="1">
      <alignment horizontal="center" vertical="center" wrapText="1"/>
    </xf>
    <xf numFmtId="0" fontId="27" fillId="0" borderId="7" xfId="0" applyFont="1" applyFill="1" applyBorder="1" applyAlignment="1">
      <alignment horizontal="center" vertical="center" wrapText="1"/>
    </xf>
    <xf numFmtId="0" fontId="27" fillId="0" borderId="8" xfId="0" applyFont="1" applyFill="1" applyBorder="1" applyAlignment="1">
      <alignment horizontal="center" vertical="center" wrapText="1"/>
    </xf>
    <xf numFmtId="0" fontId="27" fillId="0" borderId="9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7" fillId="0" borderId="46" xfId="0" applyFont="1" applyFill="1" applyBorder="1" applyAlignment="1" applyProtection="1">
      <alignment horizontal="center" vertical="center"/>
      <protection locked="0"/>
    </xf>
    <xf numFmtId="0" fontId="7" fillId="0" borderId="49" xfId="0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center" vertical="center"/>
      <protection locked="0"/>
    </xf>
    <xf numFmtId="0" fontId="12" fillId="0" borderId="46" xfId="0" applyFont="1" applyFill="1" applyBorder="1" applyAlignment="1" applyProtection="1">
      <alignment horizontal="center" vertical="center"/>
      <protection locked="0"/>
    </xf>
    <xf numFmtId="0" fontId="12" fillId="0" borderId="49" xfId="0" applyFont="1" applyFill="1" applyBorder="1" applyAlignment="1" applyProtection="1">
      <alignment horizontal="center" vertical="center"/>
      <protection locked="0"/>
    </xf>
    <xf numFmtId="4" fontId="12" fillId="0" borderId="8" xfId="0" applyNumberFormat="1" applyFont="1" applyFill="1" applyBorder="1" applyAlignment="1" applyProtection="1">
      <alignment horizontal="left" vertical="center"/>
      <protection locked="0"/>
    </xf>
    <xf numFmtId="0" fontId="27" fillId="0" borderId="1" xfId="0" applyFont="1" applyFill="1" applyBorder="1" applyAlignment="1">
      <alignment horizontal="center" vertical="center"/>
    </xf>
    <xf numFmtId="0" fontId="27" fillId="0" borderId="3" xfId="0" applyFont="1" applyFill="1" applyBorder="1" applyAlignment="1">
      <alignment horizontal="center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9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55" xfId="0" applyFont="1" applyFill="1" applyBorder="1" applyAlignment="1">
      <alignment horizontal="center" vertical="center"/>
    </xf>
    <xf numFmtId="0" fontId="27" fillId="0" borderId="5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52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53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52" xfId="0" applyFont="1" applyFill="1" applyBorder="1" applyAlignment="1">
      <alignment horizontal="center" vertical="center"/>
    </xf>
    <xf numFmtId="0" fontId="27" fillId="0" borderId="1" xfId="0" applyFont="1" applyBorder="1" applyAlignment="1">
      <alignment horizontal="justify" vertical="center" wrapText="1"/>
    </xf>
    <xf numFmtId="0" fontId="27" fillId="0" borderId="55" xfId="0" applyFont="1" applyBorder="1" applyAlignment="1">
      <alignment horizontal="justify" vertical="center" wrapText="1"/>
    </xf>
    <xf numFmtId="0" fontId="27" fillId="0" borderId="5" xfId="0" applyFont="1" applyBorder="1" applyAlignment="1">
      <alignment horizontal="left" vertical="center" wrapText="1"/>
    </xf>
    <xf numFmtId="0" fontId="27" fillId="0" borderId="52" xfId="0" applyFont="1" applyBorder="1" applyAlignment="1">
      <alignment horizontal="left" vertical="center" wrapText="1"/>
    </xf>
    <xf numFmtId="0" fontId="27" fillId="0" borderId="5" xfId="0" applyFont="1" applyBorder="1" applyAlignment="1">
      <alignment horizontal="left" vertical="center"/>
    </xf>
    <xf numFmtId="0" fontId="27" fillId="0" borderId="6" xfId="0" applyFont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center" vertical="center" wrapText="1"/>
    </xf>
    <xf numFmtId="167" fontId="27" fillId="0" borderId="2" xfId="0" applyNumberFormat="1" applyFont="1" applyBorder="1" applyAlignment="1" applyProtection="1">
      <alignment horizontal="right"/>
      <protection locked="0"/>
    </xf>
    <xf numFmtId="0" fontId="7" fillId="0" borderId="0" xfId="0" applyFont="1" applyFill="1" applyBorder="1" applyAlignment="1">
      <alignment horizontal="center" vertical="center"/>
    </xf>
    <xf numFmtId="167" fontId="12" fillId="0" borderId="8" xfId="0" applyNumberFormat="1" applyFont="1" applyFill="1" applyBorder="1" applyAlignment="1">
      <alignment horizontal="center" vertical="center"/>
    </xf>
    <xf numFmtId="167" fontId="5" fillId="0" borderId="8" xfId="0" applyNumberFormat="1" applyFont="1" applyBorder="1" applyAlignment="1">
      <alignment horizontal="center" vertical="center"/>
    </xf>
    <xf numFmtId="0" fontId="70" fillId="6" borderId="51" xfId="0" applyFont="1" applyFill="1" applyBorder="1" applyAlignment="1">
      <alignment horizontal="center" vertical="center"/>
    </xf>
    <xf numFmtId="0" fontId="70" fillId="6" borderId="13" xfId="0" applyFont="1" applyFill="1" applyBorder="1" applyAlignment="1">
      <alignment horizontal="center" vertical="center"/>
    </xf>
    <xf numFmtId="0" fontId="70" fillId="6" borderId="10" xfId="0" applyFont="1" applyFill="1" applyBorder="1" applyAlignment="1">
      <alignment horizontal="center" vertical="center" wrapText="1"/>
    </xf>
    <xf numFmtId="0" fontId="70" fillId="6" borderId="11" xfId="0" applyFont="1" applyFill="1" applyBorder="1" applyAlignment="1">
      <alignment horizontal="center" vertical="center" wrapText="1"/>
    </xf>
    <xf numFmtId="0" fontId="70" fillId="6" borderId="12" xfId="0" applyFont="1" applyFill="1" applyBorder="1" applyAlignment="1">
      <alignment horizontal="center" vertical="center" wrapText="1"/>
    </xf>
    <xf numFmtId="0" fontId="70" fillId="6" borderId="51" xfId="0" applyFont="1" applyFill="1" applyBorder="1" applyAlignment="1">
      <alignment horizontal="center" vertical="center" wrapText="1"/>
    </xf>
    <xf numFmtId="0" fontId="70" fillId="6" borderId="13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 wrapText="1"/>
    </xf>
    <xf numFmtId="0" fontId="11" fillId="0" borderId="0" xfId="0" applyFont="1" applyAlignment="1" applyProtection="1">
      <alignment horizontal="center"/>
      <protection locked="0"/>
    </xf>
    <xf numFmtId="0" fontId="41" fillId="2" borderId="32" xfId="0" applyFont="1" applyFill="1" applyBorder="1" applyAlignment="1" applyProtection="1">
      <alignment horizontal="center" vertical="center"/>
      <protection locked="0"/>
    </xf>
    <xf numFmtId="0" fontId="41" fillId="2" borderId="33" xfId="0" applyFont="1" applyFill="1" applyBorder="1" applyAlignment="1" applyProtection="1">
      <alignment horizontal="center" vertical="center"/>
      <protection locked="0"/>
    </xf>
    <xf numFmtId="0" fontId="41" fillId="2" borderId="34" xfId="0" applyFont="1" applyFill="1" applyBorder="1" applyAlignment="1" applyProtection="1">
      <alignment horizontal="center" vertical="center"/>
      <protection locked="0"/>
    </xf>
    <xf numFmtId="0" fontId="40" fillId="0" borderId="0" xfId="0" applyFont="1" applyAlignment="1" applyProtection="1">
      <alignment horizontal="center"/>
      <protection locked="0"/>
    </xf>
    <xf numFmtId="0" fontId="41" fillId="0" borderId="1" xfId="0" applyFont="1" applyBorder="1" applyAlignment="1" applyProtection="1">
      <alignment horizontal="center" vertical="center"/>
      <protection locked="0"/>
    </xf>
    <xf numFmtId="0" fontId="41" fillId="0" borderId="27" xfId="0" applyFont="1" applyBorder="1" applyAlignment="1" applyProtection="1">
      <alignment horizontal="center" vertical="center"/>
      <protection locked="0"/>
    </xf>
    <xf numFmtId="0" fontId="41" fillId="0" borderId="7" xfId="0" applyFont="1" applyBorder="1" applyAlignment="1" applyProtection="1">
      <alignment horizontal="center" vertical="center"/>
      <protection locked="0"/>
    </xf>
    <xf numFmtId="0" fontId="41" fillId="0" borderId="28" xfId="0" applyFont="1" applyBorder="1" applyAlignment="1" applyProtection="1">
      <alignment horizontal="center" vertical="center"/>
      <protection locked="0"/>
    </xf>
    <xf numFmtId="0" fontId="41" fillId="2" borderId="29" xfId="0" applyFont="1" applyFill="1" applyBorder="1" applyAlignment="1" applyProtection="1">
      <alignment horizontal="center" vertical="center"/>
      <protection locked="0"/>
    </xf>
    <xf numFmtId="0" fontId="41" fillId="2" borderId="30" xfId="0" applyFont="1" applyFill="1" applyBorder="1" applyAlignment="1" applyProtection="1">
      <alignment horizontal="center" vertical="center"/>
      <protection locked="0"/>
    </xf>
    <xf numFmtId="0" fontId="41" fillId="2" borderId="31" xfId="0" applyFont="1" applyFill="1" applyBorder="1" applyAlignment="1" applyProtection="1">
      <alignment horizontal="center" vertical="center"/>
      <protection locked="0"/>
    </xf>
    <xf numFmtId="0" fontId="41" fillId="0" borderId="15" xfId="0" applyFont="1" applyBorder="1" applyAlignment="1" applyProtection="1">
      <alignment horizontal="center" vertical="center"/>
      <protection locked="0"/>
    </xf>
    <xf numFmtId="0" fontId="41" fillId="0" borderId="16" xfId="0" applyFont="1" applyBorder="1" applyAlignment="1" applyProtection="1">
      <alignment horizontal="center" vertical="center"/>
      <protection locked="0"/>
    </xf>
    <xf numFmtId="0" fontId="41" fillId="0" borderId="23" xfId="0" applyFont="1" applyBorder="1" applyAlignment="1" applyProtection="1">
      <alignment horizontal="center" vertical="center"/>
      <protection locked="0"/>
    </xf>
    <xf numFmtId="0" fontId="41" fillId="0" borderId="18" xfId="0" applyFont="1" applyBorder="1" applyAlignment="1" applyProtection="1">
      <alignment horizontal="center" vertical="center"/>
      <protection locked="0"/>
    </xf>
    <xf numFmtId="0" fontId="40" fillId="0" borderId="0" xfId="0" applyFont="1" applyAlignment="1" applyProtection="1">
      <alignment horizontal="left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7" fillId="4" borderId="0" xfId="0" applyFont="1" applyFill="1" applyBorder="1" applyAlignment="1" applyProtection="1">
      <alignment horizontal="center" vertical="center" wrapText="1"/>
    </xf>
    <xf numFmtId="0" fontId="11" fillId="4" borderId="0" xfId="0" applyFont="1" applyFill="1" applyBorder="1" applyAlignment="1" applyProtection="1">
      <alignment horizontal="center" vertical="center" wrapText="1"/>
    </xf>
    <xf numFmtId="0" fontId="12" fillId="0" borderId="8" xfId="0" applyFont="1" applyFill="1" applyBorder="1" applyAlignment="1" applyProtection="1">
      <alignment horizontal="left" vertical="center"/>
    </xf>
    <xf numFmtId="0" fontId="36" fillId="8" borderId="0" xfId="0" applyFont="1" applyFill="1" applyBorder="1" applyAlignment="1">
      <alignment horizontal="center"/>
    </xf>
    <xf numFmtId="0" fontId="36" fillId="8" borderId="6" xfId="0" applyFont="1" applyFill="1" applyBorder="1" applyAlignment="1">
      <alignment horizontal="center"/>
    </xf>
    <xf numFmtId="0" fontId="11" fillId="0" borderId="0" xfId="0" applyFont="1" applyFill="1" applyAlignment="1">
      <alignment horizontal="center" vertical="center" wrapText="1"/>
    </xf>
    <xf numFmtId="0" fontId="40" fillId="0" borderId="0" xfId="0" applyFont="1" applyFill="1" applyAlignment="1">
      <alignment horizontal="center"/>
    </xf>
    <xf numFmtId="0" fontId="41" fillId="0" borderId="1" xfId="0" applyFont="1" applyFill="1" applyBorder="1" applyAlignment="1">
      <alignment horizontal="center" vertical="center"/>
    </xf>
    <xf numFmtId="0" fontId="41" fillId="0" borderId="2" xfId="0" applyFont="1" applyFill="1" applyBorder="1" applyAlignment="1">
      <alignment horizontal="center" vertical="center"/>
    </xf>
    <xf numFmtId="0" fontId="41" fillId="2" borderId="1" xfId="0" applyFont="1" applyFill="1" applyBorder="1" applyAlignment="1" applyProtection="1">
      <alignment horizontal="center" vertical="center"/>
      <protection locked="0"/>
    </xf>
    <xf numFmtId="0" fontId="41" fillId="2" borderId="27" xfId="0" applyFont="1" applyFill="1" applyBorder="1" applyAlignment="1" applyProtection="1">
      <alignment horizontal="center" vertical="center"/>
      <protection locked="0"/>
    </xf>
    <xf numFmtId="0" fontId="41" fillId="2" borderId="7" xfId="0" applyFont="1" applyFill="1" applyBorder="1" applyAlignment="1" applyProtection="1">
      <alignment horizontal="center" vertical="center"/>
      <protection locked="0"/>
    </xf>
    <xf numFmtId="0" fontId="41" fillId="2" borderId="28" xfId="0" applyFont="1" applyFill="1" applyBorder="1" applyAlignment="1" applyProtection="1">
      <alignment horizontal="center" vertical="center"/>
      <protection locked="0"/>
    </xf>
    <xf numFmtId="0" fontId="41" fillId="2" borderId="15" xfId="0" applyFont="1" applyFill="1" applyBorder="1" applyAlignment="1" applyProtection="1">
      <alignment horizontal="center" vertical="center" wrapText="1"/>
      <protection locked="0"/>
    </xf>
    <xf numFmtId="0" fontId="41" fillId="2" borderId="16" xfId="0" applyFont="1" applyFill="1" applyBorder="1" applyAlignment="1" applyProtection="1">
      <alignment horizontal="center" vertical="center" wrapText="1"/>
      <protection locked="0"/>
    </xf>
    <xf numFmtId="0" fontId="41" fillId="2" borderId="23" xfId="0" applyFont="1" applyFill="1" applyBorder="1" applyAlignment="1" applyProtection="1">
      <alignment horizontal="center" vertical="center"/>
      <protection locked="0"/>
    </xf>
    <xf numFmtId="0" fontId="41" fillId="2" borderId="18" xfId="0" applyFont="1" applyFill="1" applyBorder="1" applyAlignment="1" applyProtection="1">
      <alignment horizontal="center" vertical="center"/>
      <protection locked="0"/>
    </xf>
    <xf numFmtId="0" fontId="41" fillId="2" borderId="3" xfId="0" applyFont="1" applyFill="1" applyBorder="1" applyAlignment="1" applyProtection="1">
      <alignment horizontal="center" vertical="center"/>
      <protection locked="0"/>
    </xf>
    <xf numFmtId="0" fontId="41" fillId="2" borderId="9" xfId="0" applyFont="1" applyFill="1" applyBorder="1" applyAlignment="1" applyProtection="1">
      <alignment horizontal="center" vertical="center"/>
      <protection locked="0"/>
    </xf>
    <xf numFmtId="0" fontId="83" fillId="0" borderId="0" xfId="0" applyFont="1" applyAlignment="1" applyProtection="1">
      <alignment horizontal="justify" vertical="distributed" wrapText="1"/>
      <protection locked="0"/>
    </xf>
    <xf numFmtId="0" fontId="40" fillId="0" borderId="0" xfId="0" applyFont="1" applyAlignment="1" applyProtection="1">
      <alignment horizontal="center" vertical="center"/>
      <protection locked="0"/>
    </xf>
    <xf numFmtId="0" fontId="40" fillId="0" borderId="0" xfId="0" applyFont="1" applyFill="1" applyBorder="1" applyAlignment="1" applyProtection="1">
      <alignment horizontal="center" vertical="top"/>
    </xf>
    <xf numFmtId="0" fontId="43" fillId="0" borderId="0" xfId="0" applyFont="1" applyFill="1" applyBorder="1" applyAlignment="1" applyProtection="1">
      <alignment horizontal="center" vertical="top"/>
    </xf>
    <xf numFmtId="0" fontId="71" fillId="0" borderId="5" xfId="0" applyFont="1" applyBorder="1" applyAlignment="1">
      <alignment vertical="center"/>
    </xf>
    <xf numFmtId="0" fontId="70" fillId="0" borderId="5" xfId="0" applyFont="1" applyBorder="1" applyAlignment="1">
      <alignment vertical="center"/>
    </xf>
    <xf numFmtId="0" fontId="70" fillId="6" borderId="1" xfId="0" applyFont="1" applyFill="1" applyBorder="1" applyAlignment="1">
      <alignment vertical="center"/>
    </xf>
    <xf numFmtId="0" fontId="70" fillId="6" borderId="3" xfId="0" applyFont="1" applyFill="1" applyBorder="1" applyAlignment="1">
      <alignment vertical="center"/>
    </xf>
    <xf numFmtId="0" fontId="70" fillId="6" borderId="7" xfId="0" applyFont="1" applyFill="1" applyBorder="1" applyAlignment="1">
      <alignment vertical="center"/>
    </xf>
    <xf numFmtId="0" fontId="70" fillId="6" borderId="9" xfId="0" applyFont="1" applyFill="1" applyBorder="1" applyAlignment="1">
      <alignment vertical="center"/>
    </xf>
    <xf numFmtId="0" fontId="70" fillId="6" borderId="51" xfId="0" applyFont="1" applyFill="1" applyBorder="1" applyAlignment="1">
      <alignment horizontal="center" vertical="justify"/>
    </xf>
    <xf numFmtId="0" fontId="70" fillId="6" borderId="13" xfId="0" applyFont="1" applyFill="1" applyBorder="1" applyAlignment="1">
      <alignment horizontal="center" vertical="justify"/>
    </xf>
    <xf numFmtId="0" fontId="70" fillId="0" borderId="5" xfId="0" applyFont="1" applyBorder="1" applyAlignment="1">
      <alignment vertical="center" wrapText="1"/>
    </xf>
    <xf numFmtId="0" fontId="69" fillId="4" borderId="0" xfId="0" applyFont="1" applyFill="1" applyBorder="1" applyAlignment="1">
      <alignment horizontal="center" vertical="center" wrapText="1"/>
    </xf>
    <xf numFmtId="0" fontId="71" fillId="0" borderId="5" xfId="0" applyFont="1" applyBorder="1" applyAlignment="1">
      <alignment vertical="center" wrapText="1"/>
    </xf>
    <xf numFmtId="0" fontId="71" fillId="0" borderId="11" xfId="0" applyFont="1" applyBorder="1" applyAlignment="1">
      <alignment vertical="center"/>
    </xf>
    <xf numFmtId="0" fontId="70" fillId="6" borderId="10" xfId="0" applyFont="1" applyFill="1" applyBorder="1" applyAlignment="1">
      <alignment vertical="center"/>
    </xf>
    <xf numFmtId="0" fontId="70" fillId="6" borderId="12" xfId="0" applyFont="1" applyFill="1" applyBorder="1" applyAlignment="1">
      <alignment vertical="center"/>
    </xf>
    <xf numFmtId="0" fontId="70" fillId="0" borderId="7" xfId="0" applyFont="1" applyBorder="1" applyAlignment="1">
      <alignment vertical="center"/>
    </xf>
    <xf numFmtId="0" fontId="70" fillId="0" borderId="6" xfId="0" applyFont="1" applyBorder="1" applyAlignment="1">
      <alignment vertical="center"/>
    </xf>
    <xf numFmtId="0" fontId="70" fillId="0" borderId="9" xfId="0" applyFont="1" applyBorder="1" applyAlignment="1">
      <alignment vertical="center"/>
    </xf>
    <xf numFmtId="41" fontId="70" fillId="0" borderId="4" xfId="0" applyNumberFormat="1" applyFont="1" applyBorder="1" applyAlignment="1">
      <alignment horizontal="right" vertical="center"/>
    </xf>
    <xf numFmtId="41" fontId="70" fillId="0" borderId="13" xfId="0" applyNumberFormat="1" applyFont="1" applyBorder="1" applyAlignment="1">
      <alignment horizontal="right" vertical="center"/>
    </xf>
    <xf numFmtId="0" fontId="71" fillId="0" borderId="1" xfId="0" applyFont="1" applyBorder="1" applyAlignment="1">
      <alignment vertical="center"/>
    </xf>
    <xf numFmtId="0" fontId="71" fillId="0" borderId="3" xfId="0" applyFont="1" applyBorder="1" applyAlignment="1">
      <alignment vertical="center"/>
    </xf>
    <xf numFmtId="0" fontId="71" fillId="0" borderId="6" xfId="0" applyFont="1" applyBorder="1" applyAlignment="1">
      <alignment horizontal="left" vertical="center" indent="1"/>
    </xf>
    <xf numFmtId="41" fontId="71" fillId="0" borderId="4" xfId="0" applyNumberFormat="1" applyFont="1" applyBorder="1" applyAlignment="1">
      <alignment horizontal="right" vertical="center"/>
    </xf>
    <xf numFmtId="0" fontId="41" fillId="2" borderId="32" xfId="0" applyFont="1" applyFill="1" applyBorder="1" applyAlignment="1">
      <alignment horizontal="center" vertical="center"/>
    </xf>
    <xf numFmtId="0" fontId="41" fillId="0" borderId="33" xfId="0" applyFont="1" applyFill="1" applyBorder="1" applyAlignment="1">
      <alignment horizontal="center" vertical="center"/>
    </xf>
    <xf numFmtId="0" fontId="41" fillId="2" borderId="33" xfId="0" applyFont="1" applyFill="1" applyBorder="1" applyAlignment="1">
      <alignment horizontal="center" vertical="center"/>
    </xf>
    <xf numFmtId="0" fontId="41" fillId="2" borderId="34" xfId="0" applyFont="1" applyFill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43" fillId="0" borderId="35" xfId="0" applyFont="1" applyBorder="1" applyAlignment="1">
      <alignment horizontal="center" vertical="center"/>
    </xf>
    <xf numFmtId="0" fontId="43" fillId="0" borderId="36" xfId="0" applyFont="1" applyBorder="1" applyAlignment="1">
      <alignment horizontal="center" vertical="center"/>
    </xf>
    <xf numFmtId="0" fontId="43" fillId="0" borderId="1" xfId="0" applyFont="1" applyBorder="1" applyAlignment="1">
      <alignment horizontal="center" vertical="center"/>
    </xf>
    <xf numFmtId="0" fontId="43" fillId="0" borderId="27" xfId="0" applyFont="1" applyBorder="1" applyAlignment="1">
      <alignment horizontal="center" vertical="center"/>
    </xf>
    <xf numFmtId="0" fontId="43" fillId="0" borderId="7" xfId="0" applyFont="1" applyBorder="1" applyAlignment="1">
      <alignment horizontal="center" vertical="center"/>
    </xf>
    <xf numFmtId="0" fontId="43" fillId="0" borderId="28" xfId="0" applyFont="1" applyBorder="1" applyAlignment="1">
      <alignment horizontal="center" vertical="center"/>
    </xf>
    <xf numFmtId="0" fontId="87" fillId="0" borderId="62" xfId="0" applyFont="1" applyFill="1" applyBorder="1" applyAlignment="1">
      <alignment horizontal="center" vertical="center"/>
    </xf>
    <xf numFmtId="0" fontId="87" fillId="0" borderId="33" xfId="0" applyFont="1" applyFill="1" applyBorder="1" applyAlignment="1">
      <alignment horizontal="center" vertical="center"/>
    </xf>
    <xf numFmtId="0" fontId="87" fillId="0" borderId="37" xfId="0" applyFont="1" applyFill="1" applyBorder="1" applyAlignment="1">
      <alignment horizontal="center" vertical="center"/>
    </xf>
    <xf numFmtId="0" fontId="41" fillId="2" borderId="19" xfId="0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43" fillId="0" borderId="61" xfId="0" applyFont="1" applyBorder="1" applyAlignment="1">
      <alignment horizontal="center" vertical="center"/>
    </xf>
    <xf numFmtId="0" fontId="43" fillId="0" borderId="20" xfId="0" applyFont="1" applyBorder="1" applyAlignment="1">
      <alignment horizontal="center" vertical="center"/>
    </xf>
    <xf numFmtId="4" fontId="43" fillId="0" borderId="61" xfId="0" applyNumberFormat="1" applyFont="1" applyBorder="1" applyAlignment="1">
      <alignment horizontal="center" vertical="center"/>
    </xf>
    <xf numFmtId="4" fontId="43" fillId="0" borderId="20" xfId="0" applyNumberFormat="1" applyFont="1" applyBorder="1" applyAlignment="1">
      <alignment horizontal="center" vertical="center"/>
    </xf>
    <xf numFmtId="0" fontId="41" fillId="0" borderId="30" xfId="0" applyFont="1" applyFill="1" applyBorder="1" applyAlignment="1" applyProtection="1">
      <alignment horizontal="center" vertical="center"/>
      <protection locked="0"/>
    </xf>
    <xf numFmtId="0" fontId="41" fillId="2" borderId="36" xfId="0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/>
    </xf>
    <xf numFmtId="0" fontId="40" fillId="0" borderId="0" xfId="0" applyFont="1" applyAlignment="1" applyProtection="1">
      <alignment horizontal="center"/>
    </xf>
  </cellXfs>
  <cellStyles count="14">
    <cellStyle name="20% - Accent6" xfId="10"/>
    <cellStyle name="Euro" xfId="2"/>
    <cellStyle name="Euro 2" xfId="3"/>
    <cellStyle name="Euro 3" xfId="4"/>
    <cellStyle name="Hipervínculo" xfId="12" builtinId="8"/>
    <cellStyle name="Millares" xfId="13" builtinId="3"/>
    <cellStyle name="Millares 3" xfId="9"/>
    <cellStyle name="Moneda" xfId="8" builtinId="4"/>
    <cellStyle name="Normal" xfId="0" builtinId="0"/>
    <cellStyle name="Normal 2" xfId="1"/>
    <cellStyle name="Normal 3" xfId="7"/>
    <cellStyle name="Normal 4 8" xfId="11"/>
    <cellStyle name="Porcentaje" xfId="6" builtinId="5"/>
    <cellStyle name="Porcentual 2" xfId="5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2.xml"/><Relationship Id="rId48" Type="http://schemas.openxmlformats.org/officeDocument/2006/relationships/calcChain" Target="calcChain.xml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66676</xdr:colOff>
      <xdr:row>0</xdr:row>
      <xdr:rowOff>0</xdr:rowOff>
    </xdr:from>
    <xdr:ext cx="858825" cy="254557"/>
    <xdr:sp macro="" textlink="">
      <xdr:nvSpPr>
        <xdr:cNvPr id="2" name="3 CuadroTexto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877426" y="0"/>
          <a:ext cx="858825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ETCA-I-01</a:t>
          </a:r>
        </a:p>
      </xdr:txBody>
    </xdr:sp>
    <xdr:clientData/>
  </xdr:oneCellAnchor>
  <xdr:oneCellAnchor>
    <xdr:from>
      <xdr:col>3</xdr:col>
      <xdr:colOff>2486025</xdr:colOff>
      <xdr:row>3</xdr:row>
      <xdr:rowOff>123825</xdr:rowOff>
    </xdr:from>
    <xdr:ext cx="2790824" cy="254557"/>
    <xdr:sp macro="" textlink="">
      <xdr:nvSpPr>
        <xdr:cNvPr id="7" name="6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8010525" y="752475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SEGUNDO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56</xdr:row>
      <xdr:rowOff>0</xdr:rowOff>
    </xdr:from>
    <xdr:ext cx="3200400" cy="662517"/>
    <xdr:sp macro="" textlink="">
      <xdr:nvSpPr>
        <xdr:cNvPr id="9" name="CuadroTexto 5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0" y="13325475"/>
          <a:ext cx="3200400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Lic.</a:t>
          </a:r>
          <a:r>
            <a:rPr lang="es-MX" sz="1200" baseline="0">
              <a:latin typeface="Arial Narrow" panose="020B0606020202030204" pitchFamily="34" charset="0"/>
            </a:rPr>
            <a:t> Zahira R. Chairez Aguayo</a:t>
          </a:r>
          <a:endParaRPr lang="es-MX" sz="1200">
            <a:latin typeface="Arial Narrow" panose="020B0606020202030204" pitchFamily="34" charset="0"/>
          </a:endParaRPr>
        </a:p>
        <a:p>
          <a:pPr algn="ctr"/>
          <a:r>
            <a:rPr lang="es-MX" sz="1200">
              <a:latin typeface="Arial Narrow" panose="020B0606020202030204" pitchFamily="34" charset="0"/>
            </a:rPr>
            <a:t>Elaboró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Directora de</a:t>
          </a:r>
          <a:r>
            <a:rPr lang="es-MX" sz="1200" baseline="0">
              <a:latin typeface="Arial Narrow" panose="020B0606020202030204" pitchFamily="34" charset="0"/>
            </a:rPr>
            <a:t> Administración y Finanzas</a:t>
          </a:r>
          <a:endParaRPr lang="es-MX" sz="1200">
            <a:latin typeface="Arial Narrow" panose="020B0606020202030204" pitchFamily="34" charset="0"/>
          </a:endParaRPr>
        </a:p>
      </xdr:txBody>
    </xdr:sp>
    <xdr:clientData/>
  </xdr:oneCellAnchor>
  <xdr:oneCellAnchor>
    <xdr:from>
      <xdr:col>3</xdr:col>
      <xdr:colOff>904875</xdr:colOff>
      <xdr:row>56</xdr:row>
      <xdr:rowOff>0</xdr:rowOff>
    </xdr:from>
    <xdr:ext cx="3305175" cy="662517"/>
    <xdr:sp macro="" textlink="">
      <xdr:nvSpPr>
        <xdr:cNvPr id="10" name="CuadroTexto 9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6429375" y="13325475"/>
          <a:ext cx="3305175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Ing. Heriberto Rentería Sánchez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Autorizó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Rector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161925</xdr:colOff>
      <xdr:row>0</xdr:row>
      <xdr:rowOff>28575</xdr:rowOff>
    </xdr:from>
    <xdr:ext cx="1325551" cy="254557"/>
    <xdr:sp macro="" textlink="">
      <xdr:nvSpPr>
        <xdr:cNvPr id="2" name="3 CuadroTexto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7829550" y="28575"/>
          <a:ext cx="1325551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ETCA-I-10</a:t>
          </a:r>
        </a:p>
      </xdr:txBody>
    </xdr:sp>
    <xdr:clientData/>
  </xdr:oneCellAnchor>
  <xdr:oneCellAnchor>
    <xdr:from>
      <xdr:col>7</xdr:col>
      <xdr:colOff>190500</xdr:colOff>
      <xdr:row>3</xdr:row>
      <xdr:rowOff>85725</xdr:rowOff>
    </xdr:from>
    <xdr:ext cx="2790824" cy="254557"/>
    <xdr:sp macro="" textlink="">
      <xdr:nvSpPr>
        <xdr:cNvPr id="8" name="7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6334125" y="695325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SEGUNDO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3200400" cy="662517"/>
    <xdr:sp macro="" textlink="">
      <xdr:nvSpPr>
        <xdr:cNvPr id="7" name="CuadroTexto 5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0" y="6477000"/>
          <a:ext cx="3200400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Lic.</a:t>
          </a:r>
          <a:r>
            <a:rPr lang="es-MX" sz="1200" baseline="0">
              <a:latin typeface="Arial Narrow" panose="020B0606020202030204" pitchFamily="34" charset="0"/>
            </a:rPr>
            <a:t> Zahira R. Chairez Aguayo</a:t>
          </a:r>
          <a:endParaRPr lang="es-MX" sz="1200">
            <a:latin typeface="Arial Narrow" panose="020B0606020202030204" pitchFamily="34" charset="0"/>
          </a:endParaRPr>
        </a:p>
        <a:p>
          <a:pPr algn="ctr"/>
          <a:r>
            <a:rPr lang="es-MX" sz="1200">
              <a:latin typeface="Arial Narrow" panose="020B0606020202030204" pitchFamily="34" charset="0"/>
            </a:rPr>
            <a:t>Elaboró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Directora de</a:t>
          </a:r>
          <a:r>
            <a:rPr lang="es-MX" sz="1200" baseline="0">
              <a:latin typeface="Arial Narrow" panose="020B0606020202030204" pitchFamily="34" charset="0"/>
            </a:rPr>
            <a:t> Administración y Finanzas</a:t>
          </a:r>
          <a:endParaRPr lang="es-MX" sz="1200">
            <a:latin typeface="Arial Narrow" panose="020B0606020202030204" pitchFamily="34" charset="0"/>
          </a:endParaRPr>
        </a:p>
      </xdr:txBody>
    </xdr:sp>
    <xdr:clientData/>
  </xdr:oneCellAnchor>
  <xdr:oneCellAnchor>
    <xdr:from>
      <xdr:col>6</xdr:col>
      <xdr:colOff>485775</xdr:colOff>
      <xdr:row>24</xdr:row>
      <xdr:rowOff>0</xdr:rowOff>
    </xdr:from>
    <xdr:ext cx="3305175" cy="662517"/>
    <xdr:sp macro="" textlink="">
      <xdr:nvSpPr>
        <xdr:cNvPr id="9" name="CuadroTexto 8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5867400" y="6477000"/>
          <a:ext cx="3305175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Ing. Heriberto Rentería Sánchez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Autorizó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Rector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</xdr:row>
      <xdr:rowOff>142875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762000" y="71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8</xdr:col>
      <xdr:colOff>71948</xdr:colOff>
      <xdr:row>0</xdr:row>
      <xdr:rowOff>76200</xdr:rowOff>
    </xdr:from>
    <xdr:ext cx="874535" cy="254557"/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SpPr txBox="1"/>
      </xdr:nvSpPr>
      <xdr:spPr>
        <a:xfrm>
          <a:off x="6654781" y="76200"/>
          <a:ext cx="874535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ETCA-I-11</a:t>
          </a:r>
        </a:p>
      </xdr:txBody>
    </xdr:sp>
    <xdr:clientData/>
  </xdr:oneCellAnchor>
  <xdr:oneCellAnchor>
    <xdr:from>
      <xdr:col>7</xdr:col>
      <xdr:colOff>0</xdr:colOff>
      <xdr:row>3</xdr:row>
      <xdr:rowOff>142875</xdr:rowOff>
    </xdr:from>
    <xdr:ext cx="184731" cy="264560"/>
    <xdr:sp macro="" textlink="">
      <xdr:nvSpPr>
        <xdr:cNvPr id="6" name="4 CuadroTexto">
          <a:extLst>
            <a:ext uri="{FF2B5EF4-FFF2-40B4-BE49-F238E27FC236}">
              <a16:creationId xmlns=""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5391150" y="76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5</xdr:col>
      <xdr:colOff>455084</xdr:colOff>
      <xdr:row>3</xdr:row>
      <xdr:rowOff>158750</xdr:rowOff>
    </xdr:from>
    <xdr:ext cx="2790824" cy="254557"/>
    <xdr:sp macro="" textlink="">
      <xdr:nvSpPr>
        <xdr:cNvPr id="8" name="7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4720167" y="793750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TRIMESTRE:SEGUNDO</a:t>
          </a:r>
        </a:p>
      </xdr:txBody>
    </xdr:sp>
    <xdr:clientData/>
  </xdr:oneCellAnchor>
  <xdr:oneCellAnchor>
    <xdr:from>
      <xdr:col>0</xdr:col>
      <xdr:colOff>0</xdr:colOff>
      <xdr:row>46</xdr:row>
      <xdr:rowOff>0</xdr:rowOff>
    </xdr:from>
    <xdr:ext cx="2592917" cy="662517"/>
    <xdr:sp macro="" textlink="">
      <xdr:nvSpPr>
        <xdr:cNvPr id="10" name="CuadroTexto 5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0" y="9461500"/>
          <a:ext cx="2592917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Lic.</a:t>
          </a:r>
          <a:r>
            <a:rPr lang="es-MX" sz="1200" baseline="0">
              <a:latin typeface="Arial Narrow" panose="020B0606020202030204" pitchFamily="34" charset="0"/>
            </a:rPr>
            <a:t> Zahira R. Chairez Aguayo</a:t>
          </a:r>
          <a:endParaRPr lang="es-MX" sz="1200">
            <a:latin typeface="Arial Narrow" panose="020B0606020202030204" pitchFamily="34" charset="0"/>
          </a:endParaRPr>
        </a:p>
        <a:p>
          <a:pPr algn="ctr"/>
          <a:r>
            <a:rPr lang="es-MX" sz="1200">
              <a:latin typeface="Arial Narrow" panose="020B0606020202030204" pitchFamily="34" charset="0"/>
            </a:rPr>
            <a:t>Elaboró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Directora de</a:t>
          </a:r>
          <a:r>
            <a:rPr lang="es-MX" sz="1200" baseline="0">
              <a:latin typeface="Arial Narrow" panose="020B0606020202030204" pitchFamily="34" charset="0"/>
            </a:rPr>
            <a:t> Administración y Finanzas</a:t>
          </a:r>
          <a:endParaRPr lang="es-MX" sz="1200">
            <a:latin typeface="Arial Narrow" panose="020B0606020202030204" pitchFamily="34" charset="0"/>
          </a:endParaRPr>
        </a:p>
      </xdr:txBody>
    </xdr:sp>
    <xdr:clientData/>
  </xdr:oneCellAnchor>
  <xdr:oneCellAnchor>
    <xdr:from>
      <xdr:col>5</xdr:col>
      <xdr:colOff>554568</xdr:colOff>
      <xdr:row>46</xdr:row>
      <xdr:rowOff>0</xdr:rowOff>
    </xdr:from>
    <xdr:ext cx="2677804" cy="662517"/>
    <xdr:sp macro="" textlink="">
      <xdr:nvSpPr>
        <xdr:cNvPr id="12" name="CuadroTexto 11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4819651" y="9461500"/>
          <a:ext cx="2677804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Ing. Heriberto Rentería Sánchez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Autorizó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Rector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602008</xdr:colOff>
      <xdr:row>0</xdr:row>
      <xdr:rowOff>0</xdr:rowOff>
    </xdr:from>
    <xdr:ext cx="858825" cy="254557"/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SpPr txBox="1"/>
      </xdr:nvSpPr>
      <xdr:spPr>
        <a:xfrm>
          <a:off x="6116983" y="0"/>
          <a:ext cx="858825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ETCA-I-12</a:t>
          </a:r>
        </a:p>
      </xdr:txBody>
    </xdr:sp>
    <xdr:clientData/>
  </xdr:oneCellAnchor>
  <xdr:oneCellAnchor>
    <xdr:from>
      <xdr:col>8</xdr:col>
      <xdr:colOff>0</xdr:colOff>
      <xdr:row>3</xdr:row>
      <xdr:rowOff>142875</xdr:rowOff>
    </xdr:from>
    <xdr:ext cx="184731" cy="264560"/>
    <xdr:sp macro="" textlink="">
      <xdr:nvSpPr>
        <xdr:cNvPr id="6" name="4 CuadroTexto">
          <a:extLst>
            <a:ext uri="{FF2B5EF4-FFF2-40B4-BE49-F238E27FC236}">
              <a16:creationId xmlns="" xmlns:a16="http://schemas.microsoft.com/office/drawing/2014/main" id="{00000000-0008-0000-0C00-000006000000}"/>
            </a:ext>
          </a:extLst>
        </xdr:cNvPr>
        <xdr:cNvSpPr txBox="1"/>
      </xdr:nvSpPr>
      <xdr:spPr>
        <a:xfrm>
          <a:off x="5829300" y="771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6</xdr:col>
      <xdr:colOff>228600</xdr:colOff>
      <xdr:row>3</xdr:row>
      <xdr:rowOff>133350</xdr:rowOff>
    </xdr:from>
    <xdr:ext cx="2790824" cy="254557"/>
    <xdr:sp macro="" textlink="">
      <xdr:nvSpPr>
        <xdr:cNvPr id="5" name="4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4238625" y="762000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SEGUNDO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</xdr:row>
      <xdr:rowOff>142875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SpPr txBox="1"/>
      </xdr:nvSpPr>
      <xdr:spPr>
        <a:xfrm>
          <a:off x="0" y="75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3</xdr:row>
      <xdr:rowOff>142875</xdr:rowOff>
    </xdr:from>
    <xdr:ext cx="184731" cy="264560"/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SpPr txBox="1"/>
      </xdr:nvSpPr>
      <xdr:spPr>
        <a:xfrm>
          <a:off x="0" y="75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6</xdr:col>
      <xdr:colOff>987260</xdr:colOff>
      <xdr:row>0</xdr:row>
      <xdr:rowOff>0</xdr:rowOff>
    </xdr:from>
    <xdr:ext cx="898002" cy="254557"/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SpPr txBox="1"/>
      </xdr:nvSpPr>
      <xdr:spPr>
        <a:xfrm>
          <a:off x="6892760" y="0"/>
          <a:ext cx="898002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ETCA-II-01</a:t>
          </a:r>
        </a:p>
      </xdr:txBody>
    </xdr:sp>
    <xdr:clientData/>
  </xdr:oneCellAnchor>
  <xdr:oneCellAnchor>
    <xdr:from>
      <xdr:col>1</xdr:col>
      <xdr:colOff>0</xdr:colOff>
      <xdr:row>3</xdr:row>
      <xdr:rowOff>142875</xdr:rowOff>
    </xdr:from>
    <xdr:ext cx="184731" cy="264560"/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xmlns="" id="{00000000-0008-0000-0D00-000008000000}"/>
            </a:ext>
          </a:extLst>
        </xdr:cNvPr>
        <xdr:cNvSpPr txBox="1"/>
      </xdr:nvSpPr>
      <xdr:spPr>
        <a:xfrm>
          <a:off x="76200" y="75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3</xdr:row>
      <xdr:rowOff>142875</xdr:rowOff>
    </xdr:from>
    <xdr:ext cx="184731" cy="264560"/>
    <xdr:sp macro="" textlink="">
      <xdr:nvSpPr>
        <xdr:cNvPr id="6" name="2 CuadroTexto">
          <a:extLst>
            <a:ext uri="{FF2B5EF4-FFF2-40B4-BE49-F238E27FC236}">
              <a16:creationId xmlns:a16="http://schemas.microsoft.com/office/drawing/2014/main" xmlns="" id="{00000000-0008-0000-0D00-000009000000}"/>
            </a:ext>
          </a:extLst>
        </xdr:cNvPr>
        <xdr:cNvSpPr txBox="1"/>
      </xdr:nvSpPr>
      <xdr:spPr>
        <a:xfrm>
          <a:off x="76200" y="75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7</xdr:col>
      <xdr:colOff>0</xdr:colOff>
      <xdr:row>3</xdr:row>
      <xdr:rowOff>142875</xdr:rowOff>
    </xdr:from>
    <xdr:ext cx="184731" cy="264560"/>
    <xdr:sp macro="" textlink="">
      <xdr:nvSpPr>
        <xdr:cNvPr id="7" name="4 CuadroTexto">
          <a:extLst>
            <a:ext uri="{FF2B5EF4-FFF2-40B4-BE49-F238E27FC236}">
              <a16:creationId xmlns:a16="http://schemas.microsoft.com/office/drawing/2014/main" xmlns="" id="{00000000-0008-0000-0D00-00000A000000}"/>
            </a:ext>
          </a:extLst>
        </xdr:cNvPr>
        <xdr:cNvSpPr txBox="1"/>
      </xdr:nvSpPr>
      <xdr:spPr>
        <a:xfrm>
          <a:off x="6905625" y="75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5</xdr:col>
      <xdr:colOff>47625</xdr:colOff>
      <xdr:row>3</xdr:row>
      <xdr:rowOff>133350</xdr:rowOff>
    </xdr:from>
    <xdr:ext cx="2790824" cy="254557"/>
    <xdr:sp macro="" textlink="">
      <xdr:nvSpPr>
        <xdr:cNvPr id="11" name="10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5019675" y="742950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SEGUNDO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</xdr:col>
      <xdr:colOff>0</xdr:colOff>
      <xdr:row>52</xdr:row>
      <xdr:rowOff>0</xdr:rowOff>
    </xdr:from>
    <xdr:ext cx="2828925" cy="662517"/>
    <xdr:sp macro="" textlink="">
      <xdr:nvSpPr>
        <xdr:cNvPr id="12" name="CuadroTexto 5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76200" y="12068175"/>
          <a:ext cx="2828925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Lic.</a:t>
          </a:r>
          <a:r>
            <a:rPr lang="es-MX" sz="1200" baseline="0">
              <a:latin typeface="Arial Narrow" panose="020B0606020202030204" pitchFamily="34" charset="0"/>
            </a:rPr>
            <a:t> Zahira R. Chairez Aguayo</a:t>
          </a:r>
          <a:endParaRPr lang="es-MX" sz="1200">
            <a:latin typeface="Arial Narrow" panose="020B0606020202030204" pitchFamily="34" charset="0"/>
          </a:endParaRPr>
        </a:p>
        <a:p>
          <a:pPr algn="ctr"/>
          <a:r>
            <a:rPr lang="es-MX" sz="1200">
              <a:latin typeface="Arial Narrow" panose="020B0606020202030204" pitchFamily="34" charset="0"/>
            </a:rPr>
            <a:t>Elaboró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Directora de</a:t>
          </a:r>
          <a:r>
            <a:rPr lang="es-MX" sz="1200" baseline="0">
              <a:latin typeface="Arial Narrow" panose="020B0606020202030204" pitchFamily="34" charset="0"/>
            </a:rPr>
            <a:t> Administración y Finanzas</a:t>
          </a:r>
          <a:endParaRPr lang="es-MX" sz="1200">
            <a:latin typeface="Arial Narrow" panose="020B0606020202030204" pitchFamily="34" charset="0"/>
          </a:endParaRPr>
        </a:p>
      </xdr:txBody>
    </xdr:sp>
    <xdr:clientData/>
  </xdr:oneCellAnchor>
  <xdr:oneCellAnchor>
    <xdr:from>
      <xdr:col>4</xdr:col>
      <xdr:colOff>800100</xdr:colOff>
      <xdr:row>52</xdr:row>
      <xdr:rowOff>0</xdr:rowOff>
    </xdr:from>
    <xdr:ext cx="2921539" cy="662517"/>
    <xdr:sp macro="" textlink="">
      <xdr:nvSpPr>
        <xdr:cNvPr id="13" name="CuadroTexto 12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4895850" y="12068175"/>
          <a:ext cx="2921539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Ing. Heriberto Rentería Sánchez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Autorizó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Rector</a:t>
          </a: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190500</xdr:colOff>
      <xdr:row>0</xdr:row>
      <xdr:rowOff>0</xdr:rowOff>
    </xdr:from>
    <xdr:ext cx="1325551" cy="254557"/>
    <xdr:sp macro="" textlink="">
      <xdr:nvSpPr>
        <xdr:cNvPr id="2" name="3 CuadroTexto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6496050" y="0"/>
          <a:ext cx="1325551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ETCA-II-02</a:t>
          </a:r>
        </a:p>
      </xdr:txBody>
    </xdr:sp>
    <xdr:clientData/>
  </xdr:oneCellAnchor>
  <xdr:oneCellAnchor>
    <xdr:from>
      <xdr:col>5</xdr:col>
      <xdr:colOff>182563</xdr:colOff>
      <xdr:row>3</xdr:row>
      <xdr:rowOff>55563</xdr:rowOff>
    </xdr:from>
    <xdr:ext cx="2790824" cy="254557"/>
    <xdr:sp macro="" textlink="">
      <xdr:nvSpPr>
        <xdr:cNvPr id="9" name="7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5207001" y="658813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SEGUNDO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0</xdr:colOff>
      <xdr:row>83</xdr:row>
      <xdr:rowOff>0</xdr:rowOff>
    </xdr:from>
    <xdr:ext cx="2952750" cy="662517"/>
    <xdr:sp macro="" textlink="">
      <xdr:nvSpPr>
        <xdr:cNvPr id="10" name="CuadroTexto 5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182563" y="15676563"/>
          <a:ext cx="2952750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Lic.</a:t>
          </a:r>
          <a:r>
            <a:rPr lang="es-MX" sz="1200" baseline="0">
              <a:latin typeface="Arial Narrow" panose="020B0606020202030204" pitchFamily="34" charset="0"/>
            </a:rPr>
            <a:t> Zahira R. Chairez Aguayo</a:t>
          </a:r>
          <a:endParaRPr lang="es-MX" sz="1200">
            <a:latin typeface="Arial Narrow" panose="020B0606020202030204" pitchFamily="34" charset="0"/>
          </a:endParaRPr>
        </a:p>
        <a:p>
          <a:pPr algn="ctr"/>
          <a:r>
            <a:rPr lang="es-MX" sz="1200">
              <a:latin typeface="Arial Narrow" panose="020B0606020202030204" pitchFamily="34" charset="0"/>
            </a:rPr>
            <a:t>Elaboró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Directora de</a:t>
          </a:r>
          <a:r>
            <a:rPr lang="es-MX" sz="1200" baseline="0">
              <a:latin typeface="Arial Narrow" panose="020B0606020202030204" pitchFamily="34" charset="0"/>
            </a:rPr>
            <a:t> Administración y Finanzas</a:t>
          </a:r>
          <a:endParaRPr lang="es-MX" sz="1200">
            <a:latin typeface="Arial Narrow" panose="020B0606020202030204" pitchFamily="34" charset="0"/>
          </a:endParaRPr>
        </a:p>
      </xdr:txBody>
    </xdr:sp>
    <xdr:clientData/>
  </xdr:oneCellAnchor>
  <xdr:oneCellAnchor>
    <xdr:from>
      <xdr:col>4</xdr:col>
      <xdr:colOff>835025</xdr:colOff>
      <xdr:row>83</xdr:row>
      <xdr:rowOff>0</xdr:rowOff>
    </xdr:from>
    <xdr:ext cx="3049417" cy="662517"/>
    <xdr:sp macro="" textlink="">
      <xdr:nvSpPr>
        <xdr:cNvPr id="11" name="CuadroTexto 10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5002213" y="15676563"/>
          <a:ext cx="3049417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Ing. Heriberto Rentería Sánchez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Autorizó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Rector</a:t>
          </a:r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</xdr:row>
      <xdr:rowOff>142875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5250" y="7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3</xdr:col>
      <xdr:colOff>542925</xdr:colOff>
      <xdr:row>0</xdr:row>
      <xdr:rowOff>0</xdr:rowOff>
    </xdr:from>
    <xdr:ext cx="1141062" cy="292657"/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0F00-000004000000}"/>
            </a:ext>
          </a:extLst>
        </xdr:cNvPr>
        <xdr:cNvSpPr txBox="1"/>
      </xdr:nvSpPr>
      <xdr:spPr>
        <a:xfrm>
          <a:off x="5276850" y="0"/>
          <a:ext cx="1141062" cy="2926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no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ETCA-II-03</a:t>
          </a:r>
        </a:p>
      </xdr:txBody>
    </xdr:sp>
    <xdr:clientData/>
  </xdr:oneCellAnchor>
  <xdr:oneCellAnchor>
    <xdr:from>
      <xdr:col>3</xdr:col>
      <xdr:colOff>0</xdr:colOff>
      <xdr:row>3</xdr:row>
      <xdr:rowOff>142875</xdr:rowOff>
    </xdr:from>
    <xdr:ext cx="184731" cy="264560"/>
    <xdr:sp macro="" textlink="">
      <xdr:nvSpPr>
        <xdr:cNvPr id="6" name="4 CuadroTexto">
          <a:extLst>
            <a:ext uri="{FF2B5EF4-FFF2-40B4-BE49-F238E27FC236}">
              <a16:creationId xmlns="" xmlns:a16="http://schemas.microsoft.com/office/drawing/2014/main" id="{00000000-0008-0000-0F00-000006000000}"/>
            </a:ext>
          </a:extLst>
        </xdr:cNvPr>
        <xdr:cNvSpPr txBox="1"/>
      </xdr:nvSpPr>
      <xdr:spPr>
        <a:xfrm>
          <a:off x="6953250" y="76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2</xdr:col>
      <xdr:colOff>600075</xdr:colOff>
      <xdr:row>3</xdr:row>
      <xdr:rowOff>142875</xdr:rowOff>
    </xdr:from>
    <xdr:ext cx="2790824" cy="254557"/>
    <xdr:sp macro="" textlink="">
      <xdr:nvSpPr>
        <xdr:cNvPr id="9" name="7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609975" y="752475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SEGUNDO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2495550" cy="662517"/>
    <xdr:sp macro="" textlink="">
      <xdr:nvSpPr>
        <xdr:cNvPr id="10" name="CuadroTexto 5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0" y="7077075"/>
          <a:ext cx="2495550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Lic.</a:t>
          </a:r>
          <a:r>
            <a:rPr lang="es-MX" sz="1200" baseline="0">
              <a:latin typeface="Arial Narrow" panose="020B0606020202030204" pitchFamily="34" charset="0"/>
            </a:rPr>
            <a:t> Zahira R. Chairez Aguayo</a:t>
          </a:r>
          <a:endParaRPr lang="es-MX" sz="1200">
            <a:latin typeface="Arial Narrow" panose="020B0606020202030204" pitchFamily="34" charset="0"/>
          </a:endParaRPr>
        </a:p>
        <a:p>
          <a:pPr algn="ctr"/>
          <a:r>
            <a:rPr lang="es-MX" sz="1200">
              <a:latin typeface="Arial Narrow" panose="020B0606020202030204" pitchFamily="34" charset="0"/>
            </a:rPr>
            <a:t>Elaboró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Directora de</a:t>
          </a:r>
          <a:r>
            <a:rPr lang="es-MX" sz="1200" baseline="0">
              <a:latin typeface="Arial Narrow" panose="020B0606020202030204" pitchFamily="34" charset="0"/>
            </a:rPr>
            <a:t> Administración y Finanzas</a:t>
          </a:r>
          <a:endParaRPr lang="es-MX" sz="1200">
            <a:latin typeface="Arial Narrow" panose="020B0606020202030204" pitchFamily="34" charset="0"/>
          </a:endParaRPr>
        </a:p>
      </xdr:txBody>
    </xdr:sp>
    <xdr:clientData/>
  </xdr:oneCellAnchor>
  <xdr:oneCellAnchor>
    <xdr:from>
      <xdr:col>2</xdr:col>
      <xdr:colOff>819151</xdr:colOff>
      <xdr:row>30</xdr:row>
      <xdr:rowOff>9525</xdr:rowOff>
    </xdr:from>
    <xdr:ext cx="2577250" cy="662517"/>
    <xdr:sp macro="" textlink="">
      <xdr:nvSpPr>
        <xdr:cNvPr id="11" name="CuadroTexto 10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829051" y="7086600"/>
          <a:ext cx="2577250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Ing. Heriberto Rentería Sánchez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Autorizó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Rector</a:t>
          </a:r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142875</xdr:rowOff>
    </xdr:from>
    <xdr:ext cx="184731" cy="264560"/>
    <xdr:sp macro="" textlink="">
      <xdr:nvSpPr>
        <xdr:cNvPr id="22" name="21 CuadroTexto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0" y="95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5</xdr:col>
      <xdr:colOff>853910</xdr:colOff>
      <xdr:row>0</xdr:row>
      <xdr:rowOff>38100</xdr:rowOff>
    </xdr:from>
    <xdr:ext cx="898002" cy="247649"/>
    <xdr:sp macro="" textlink="">
      <xdr:nvSpPr>
        <xdr:cNvPr id="23" name="22 CuadroTexto">
          <a:extLst>
            <a:ext uri="{FF2B5EF4-FFF2-40B4-BE49-F238E27FC236}">
              <a16:creationId xmlns="" xmlns:a16="http://schemas.microsoft.com/office/drawing/2014/main" id="{00000000-0008-0000-1000-000003000000}"/>
            </a:ext>
          </a:extLst>
        </xdr:cNvPr>
        <xdr:cNvSpPr txBox="1"/>
      </xdr:nvSpPr>
      <xdr:spPr>
        <a:xfrm>
          <a:off x="7997660" y="38100"/>
          <a:ext cx="898002" cy="24764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no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ETCA-II-04</a:t>
          </a:r>
        </a:p>
      </xdr:txBody>
    </xdr:sp>
    <xdr:clientData/>
  </xdr:oneCellAnchor>
  <xdr:oneCellAnchor>
    <xdr:from>
      <xdr:col>3</xdr:col>
      <xdr:colOff>796984</xdr:colOff>
      <xdr:row>4</xdr:row>
      <xdr:rowOff>136073</xdr:rowOff>
    </xdr:from>
    <xdr:ext cx="2790824" cy="254557"/>
    <xdr:sp macro="" textlink="">
      <xdr:nvSpPr>
        <xdr:cNvPr id="7" name="7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6230122" y="952502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SEGUNDO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84</xdr:row>
      <xdr:rowOff>0</xdr:rowOff>
    </xdr:from>
    <xdr:ext cx="3200400" cy="662517"/>
    <xdr:sp macro="" textlink="">
      <xdr:nvSpPr>
        <xdr:cNvPr id="8" name="CuadroTexto 5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0" y="16882577"/>
          <a:ext cx="3200400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Lic.</a:t>
          </a:r>
          <a:r>
            <a:rPr lang="es-MX" sz="1200" baseline="0">
              <a:latin typeface="Arial Narrow" panose="020B0606020202030204" pitchFamily="34" charset="0"/>
            </a:rPr>
            <a:t> Zahira R. Chairez Aguayo</a:t>
          </a:r>
          <a:endParaRPr lang="es-MX" sz="1200">
            <a:latin typeface="Arial Narrow" panose="020B0606020202030204" pitchFamily="34" charset="0"/>
          </a:endParaRPr>
        </a:p>
        <a:p>
          <a:pPr algn="ctr"/>
          <a:r>
            <a:rPr lang="es-MX" sz="1200">
              <a:latin typeface="Arial Narrow" panose="020B0606020202030204" pitchFamily="34" charset="0"/>
            </a:rPr>
            <a:t>Elaboró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Directora de</a:t>
          </a:r>
          <a:r>
            <a:rPr lang="es-MX" sz="1200" baseline="0">
              <a:latin typeface="Arial Narrow" panose="020B0606020202030204" pitchFamily="34" charset="0"/>
            </a:rPr>
            <a:t> Administración y Finanzas</a:t>
          </a:r>
          <a:endParaRPr lang="es-MX" sz="1200">
            <a:latin typeface="Arial Narrow" panose="020B0606020202030204" pitchFamily="34" charset="0"/>
          </a:endParaRPr>
        </a:p>
      </xdr:txBody>
    </xdr:sp>
    <xdr:clientData/>
  </xdr:oneCellAnchor>
  <xdr:oneCellAnchor>
    <xdr:from>
      <xdr:col>3</xdr:col>
      <xdr:colOff>300137</xdr:colOff>
      <xdr:row>84</xdr:row>
      <xdr:rowOff>0</xdr:rowOff>
    </xdr:from>
    <xdr:ext cx="3305175" cy="662517"/>
    <xdr:sp macro="" textlink="">
      <xdr:nvSpPr>
        <xdr:cNvPr id="9" name="CuadroTexto 8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5733275" y="16882577"/>
          <a:ext cx="3305175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Ing. Heriberto Rentería Sánchez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Autorizó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Rector</a:t>
          </a:r>
        </a:p>
      </xdr:txBody>
    </xdr: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495300</xdr:colOff>
      <xdr:row>0</xdr:row>
      <xdr:rowOff>19051</xdr:rowOff>
    </xdr:from>
    <xdr:ext cx="1019173" cy="266700"/>
    <xdr:sp macro="" textlink="">
      <xdr:nvSpPr>
        <xdr:cNvPr id="2" name="1 CuadroTexto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7419975" y="19051"/>
          <a:ext cx="1019173" cy="2667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no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ETCA-II-05</a:t>
          </a:r>
        </a:p>
      </xdr:txBody>
    </xdr:sp>
    <xdr:clientData/>
  </xdr:oneCellAnchor>
  <xdr:oneCellAnchor>
    <xdr:from>
      <xdr:col>4</xdr:col>
      <xdr:colOff>161925</xdr:colOff>
      <xdr:row>4</xdr:row>
      <xdr:rowOff>28575</xdr:rowOff>
    </xdr:from>
    <xdr:ext cx="2790824" cy="254557"/>
    <xdr:sp macro="" textlink="">
      <xdr:nvSpPr>
        <xdr:cNvPr id="3" name="4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5448300" y="790575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SEGUNDO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164</xdr:row>
      <xdr:rowOff>0</xdr:rowOff>
    </xdr:from>
    <xdr:ext cx="2867025" cy="662517"/>
    <xdr:sp macro="" textlink="">
      <xdr:nvSpPr>
        <xdr:cNvPr id="4" name="CuadroTexto 5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0" y="31613475"/>
          <a:ext cx="2867025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Lic.</a:t>
          </a:r>
          <a:r>
            <a:rPr lang="es-MX" sz="1200" baseline="0">
              <a:latin typeface="Arial Narrow" panose="020B0606020202030204" pitchFamily="34" charset="0"/>
            </a:rPr>
            <a:t> Zahira R. Chairez Aguayo</a:t>
          </a:r>
          <a:endParaRPr lang="es-MX" sz="1200">
            <a:latin typeface="Arial Narrow" panose="020B0606020202030204" pitchFamily="34" charset="0"/>
          </a:endParaRPr>
        </a:p>
        <a:p>
          <a:pPr algn="ctr"/>
          <a:r>
            <a:rPr lang="es-MX" sz="1200">
              <a:latin typeface="Arial Narrow" panose="020B0606020202030204" pitchFamily="34" charset="0"/>
            </a:rPr>
            <a:t>Elaboró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Directora de</a:t>
          </a:r>
          <a:r>
            <a:rPr lang="es-MX" sz="1200" baseline="0">
              <a:latin typeface="Arial Narrow" panose="020B0606020202030204" pitchFamily="34" charset="0"/>
            </a:rPr>
            <a:t> Administración y Finanzas</a:t>
          </a:r>
          <a:endParaRPr lang="es-MX" sz="1200">
            <a:latin typeface="Arial Narrow" panose="020B0606020202030204" pitchFamily="34" charset="0"/>
          </a:endParaRPr>
        </a:p>
      </xdr:txBody>
    </xdr:sp>
    <xdr:clientData/>
  </xdr:oneCellAnchor>
  <xdr:oneCellAnchor>
    <xdr:from>
      <xdr:col>4</xdr:col>
      <xdr:colOff>95251</xdr:colOff>
      <xdr:row>164</xdr:row>
      <xdr:rowOff>0</xdr:rowOff>
    </xdr:from>
    <xdr:ext cx="2960886" cy="662517"/>
    <xdr:sp macro="" textlink="">
      <xdr:nvSpPr>
        <xdr:cNvPr id="5" name="CuadroTexto 4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5381626" y="31613475"/>
          <a:ext cx="2960886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Ing. Heriberto Rentería Sánchez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Autorizó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Rector</a:t>
          </a:r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142875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=""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0" y="98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5</xdr:col>
      <xdr:colOff>371475</xdr:colOff>
      <xdr:row>0</xdr:row>
      <xdr:rowOff>85725</xdr:rowOff>
    </xdr:from>
    <xdr:ext cx="1447112" cy="254557"/>
    <xdr:sp macro="" textlink="">
      <xdr:nvSpPr>
        <xdr:cNvPr id="3" name="2 CuadroTexto">
          <a:extLst>
            <a:ext uri="{FF2B5EF4-FFF2-40B4-BE49-F238E27FC236}">
              <a16:creationId xmlns="" xmlns:a16="http://schemas.microsoft.com/office/drawing/2014/main" id="{00000000-0008-0000-1200-000003000000}"/>
            </a:ext>
          </a:extLst>
        </xdr:cNvPr>
        <xdr:cNvSpPr txBox="1"/>
      </xdr:nvSpPr>
      <xdr:spPr>
        <a:xfrm>
          <a:off x="6477000" y="85725"/>
          <a:ext cx="1447112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no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ETCA-II-06</a:t>
          </a:r>
        </a:p>
      </xdr:txBody>
    </xdr:sp>
    <xdr:clientData/>
  </xdr:oneCellAnchor>
  <xdr:oneCellAnchor>
    <xdr:from>
      <xdr:col>0</xdr:col>
      <xdr:colOff>0</xdr:colOff>
      <xdr:row>4</xdr:row>
      <xdr:rowOff>142875</xdr:rowOff>
    </xdr:from>
    <xdr:ext cx="184731" cy="264560"/>
    <xdr:sp macro="" textlink="">
      <xdr:nvSpPr>
        <xdr:cNvPr id="4" name="1 CuadroTexto">
          <a:extLst>
            <a:ext uri="{FF2B5EF4-FFF2-40B4-BE49-F238E27FC236}">
              <a16:creationId xmlns="" xmlns:a16="http://schemas.microsoft.com/office/drawing/2014/main" id="{00000000-0008-0000-1200-000009000000}"/>
            </a:ext>
          </a:extLst>
        </xdr:cNvPr>
        <xdr:cNvSpPr txBox="1"/>
      </xdr:nvSpPr>
      <xdr:spPr>
        <a:xfrm>
          <a:off x="0" y="98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4</xdr:row>
      <xdr:rowOff>142875</xdr:rowOff>
    </xdr:from>
    <xdr:ext cx="184731" cy="264560"/>
    <xdr:sp macro="" textlink="">
      <xdr:nvSpPr>
        <xdr:cNvPr id="5" name="1 CuadroTexto">
          <a:extLst>
            <a:ext uri="{FF2B5EF4-FFF2-40B4-BE49-F238E27FC236}">
              <a16:creationId xmlns="" xmlns:a16="http://schemas.microsoft.com/office/drawing/2014/main" id="{00000000-0008-0000-1200-00000B000000}"/>
            </a:ext>
          </a:extLst>
        </xdr:cNvPr>
        <xdr:cNvSpPr txBox="1"/>
      </xdr:nvSpPr>
      <xdr:spPr>
        <a:xfrm>
          <a:off x="0" y="98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6</xdr:col>
      <xdr:colOff>0</xdr:colOff>
      <xdr:row>4</xdr:row>
      <xdr:rowOff>142875</xdr:rowOff>
    </xdr:from>
    <xdr:ext cx="184731" cy="264560"/>
    <xdr:sp macro="" textlink="">
      <xdr:nvSpPr>
        <xdr:cNvPr id="6" name="4 CuadroTexto">
          <a:extLst>
            <a:ext uri="{FF2B5EF4-FFF2-40B4-BE49-F238E27FC236}">
              <a16:creationId xmlns="" xmlns:a16="http://schemas.microsoft.com/office/drawing/2014/main" id="{00000000-0008-0000-1200-00000C000000}"/>
            </a:ext>
          </a:extLst>
        </xdr:cNvPr>
        <xdr:cNvSpPr txBox="1"/>
      </xdr:nvSpPr>
      <xdr:spPr>
        <a:xfrm>
          <a:off x="7019925" y="98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3</xdr:col>
      <xdr:colOff>762000</xdr:colOff>
      <xdr:row>4</xdr:row>
      <xdr:rowOff>85725</xdr:rowOff>
    </xdr:from>
    <xdr:ext cx="2790824" cy="254557"/>
    <xdr:sp macro="" textlink="">
      <xdr:nvSpPr>
        <xdr:cNvPr id="7" name="7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5038725" y="923925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SEGUNDO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2867025" cy="662517"/>
    <xdr:sp macro="" textlink="">
      <xdr:nvSpPr>
        <xdr:cNvPr id="8" name="CuadroTexto 5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0" y="4514850"/>
          <a:ext cx="2867025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Lic.</a:t>
          </a:r>
          <a:r>
            <a:rPr lang="es-MX" sz="1200" baseline="0">
              <a:latin typeface="Arial Narrow" panose="020B0606020202030204" pitchFamily="34" charset="0"/>
            </a:rPr>
            <a:t> Zahira R. Chairez Aguayo</a:t>
          </a:r>
          <a:endParaRPr lang="es-MX" sz="1200">
            <a:latin typeface="Arial Narrow" panose="020B0606020202030204" pitchFamily="34" charset="0"/>
          </a:endParaRPr>
        </a:p>
        <a:p>
          <a:pPr algn="ctr"/>
          <a:r>
            <a:rPr lang="es-MX" sz="1200">
              <a:latin typeface="Arial Narrow" panose="020B0606020202030204" pitchFamily="34" charset="0"/>
            </a:rPr>
            <a:t>Elaboró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Directora de</a:t>
          </a:r>
          <a:r>
            <a:rPr lang="es-MX" sz="1200" baseline="0">
              <a:latin typeface="Arial Narrow" panose="020B0606020202030204" pitchFamily="34" charset="0"/>
            </a:rPr>
            <a:t> Administración y Finanzas</a:t>
          </a:r>
          <a:endParaRPr lang="es-MX" sz="1200">
            <a:latin typeface="Arial Narrow" panose="020B0606020202030204" pitchFamily="34" charset="0"/>
          </a:endParaRPr>
        </a:p>
      </xdr:txBody>
    </xdr:sp>
    <xdr:clientData/>
  </xdr:oneCellAnchor>
  <xdr:oneCellAnchor>
    <xdr:from>
      <xdr:col>3</xdr:col>
      <xdr:colOff>657226</xdr:colOff>
      <xdr:row>18</xdr:row>
      <xdr:rowOff>0</xdr:rowOff>
    </xdr:from>
    <xdr:ext cx="2960886" cy="662517"/>
    <xdr:sp macro="" textlink="">
      <xdr:nvSpPr>
        <xdr:cNvPr id="9" name="CuadroTexto 8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4933951" y="4514850"/>
          <a:ext cx="2960886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Ing. Heriberto Rentería Sánchez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Autorizó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Rector</a:t>
          </a:r>
        </a:p>
      </xdr:txBody>
    </xdr:sp>
    <xdr:clientData/>
  </xdr:oneCellAnchor>
  <xdr:oneCellAnchor>
    <xdr:from>
      <xdr:col>1</xdr:col>
      <xdr:colOff>0</xdr:colOff>
      <xdr:row>31</xdr:row>
      <xdr:rowOff>0</xdr:rowOff>
    </xdr:from>
    <xdr:ext cx="184731" cy="264560"/>
    <xdr:sp macro="" textlink="">
      <xdr:nvSpPr>
        <xdr:cNvPr id="16" name="4 CuadroTexto">
          <a:extLst>
            <a:ext uri="{FF2B5EF4-FFF2-40B4-BE49-F238E27FC236}">
              <a16:creationId xmlns="" xmlns:a16="http://schemas.microsoft.com/office/drawing/2014/main" id="{00000000-0008-0000-1200-000005000000}"/>
            </a:ext>
          </a:extLst>
        </xdr:cNvPr>
        <xdr:cNvSpPr txBox="1"/>
      </xdr:nvSpPr>
      <xdr:spPr>
        <a:xfrm>
          <a:off x="2447925" y="6762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31</xdr:row>
      <xdr:rowOff>0</xdr:rowOff>
    </xdr:from>
    <xdr:ext cx="184731" cy="264560"/>
    <xdr:sp macro="" textlink="">
      <xdr:nvSpPr>
        <xdr:cNvPr id="17" name="7 CuadroTexto">
          <a:extLst>
            <a:ext uri="{FF2B5EF4-FFF2-40B4-BE49-F238E27FC236}">
              <a16:creationId xmlns="" xmlns:a16="http://schemas.microsoft.com/office/drawing/2014/main" id="{00000000-0008-0000-1200-000008000000}"/>
            </a:ext>
          </a:extLst>
        </xdr:cNvPr>
        <xdr:cNvSpPr txBox="1"/>
      </xdr:nvSpPr>
      <xdr:spPr>
        <a:xfrm>
          <a:off x="2447925" y="6762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6</xdr:col>
      <xdr:colOff>596830</xdr:colOff>
      <xdr:row>31</xdr:row>
      <xdr:rowOff>0</xdr:rowOff>
    </xdr:from>
    <xdr:ext cx="184731" cy="254557"/>
    <xdr:sp macro="" textlink="">
      <xdr:nvSpPr>
        <xdr:cNvPr id="18" name="9 CuadroTexto">
          <a:extLst>
            <a:ext uri="{FF2B5EF4-FFF2-40B4-BE49-F238E27FC236}">
              <a16:creationId xmlns="" xmlns:a16="http://schemas.microsoft.com/office/drawing/2014/main" id="{00000000-0008-0000-1200-00000A000000}"/>
            </a:ext>
          </a:extLst>
        </xdr:cNvPr>
        <xdr:cNvSpPr txBox="1"/>
      </xdr:nvSpPr>
      <xdr:spPr>
        <a:xfrm>
          <a:off x="7588180" y="6762750"/>
          <a:ext cx="184731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142875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=""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3171825" y="93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40</xdr:row>
      <xdr:rowOff>0</xdr:rowOff>
    </xdr:from>
    <xdr:ext cx="184731" cy="264560"/>
    <xdr:sp macro="" textlink="">
      <xdr:nvSpPr>
        <xdr:cNvPr id="3" name="2 CuadroTexto">
          <a:extLst>
            <a:ext uri="{FF2B5EF4-FFF2-40B4-BE49-F238E27FC236}">
              <a16:creationId xmlns="" xmlns:a16="http://schemas.microsoft.com/office/drawing/2014/main" id="{00000000-0008-0000-1300-000003000000}"/>
            </a:ext>
          </a:extLst>
        </xdr:cNvPr>
        <xdr:cNvSpPr txBox="1"/>
      </xdr:nvSpPr>
      <xdr:spPr>
        <a:xfrm>
          <a:off x="3171825" y="9067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40</xdr:row>
      <xdr:rowOff>0</xdr:rowOff>
    </xdr:from>
    <xdr:ext cx="184731" cy="264560"/>
    <xdr:sp macro="" textlink="">
      <xdr:nvSpPr>
        <xdr:cNvPr id="6" name="5 CuadroTexto">
          <a:extLst>
            <a:ext uri="{FF2B5EF4-FFF2-40B4-BE49-F238E27FC236}">
              <a16:creationId xmlns="" xmlns:a16="http://schemas.microsoft.com/office/drawing/2014/main" id="{00000000-0008-0000-1300-000006000000}"/>
            </a:ext>
          </a:extLst>
        </xdr:cNvPr>
        <xdr:cNvSpPr txBox="1"/>
      </xdr:nvSpPr>
      <xdr:spPr>
        <a:xfrm>
          <a:off x="3171825" y="17173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5</xdr:col>
      <xdr:colOff>397532</xdr:colOff>
      <xdr:row>0</xdr:row>
      <xdr:rowOff>0</xdr:rowOff>
    </xdr:from>
    <xdr:ext cx="1478446" cy="254557"/>
    <xdr:sp macro="" textlink="">
      <xdr:nvSpPr>
        <xdr:cNvPr id="12" name="11 CuadroTexto">
          <a:extLst>
            <a:ext uri="{FF2B5EF4-FFF2-40B4-BE49-F238E27FC236}">
              <a16:creationId xmlns="" xmlns:a16="http://schemas.microsoft.com/office/drawing/2014/main" id="{00000000-0008-0000-1300-00000C000000}"/>
            </a:ext>
          </a:extLst>
        </xdr:cNvPr>
        <xdr:cNvSpPr txBox="1"/>
      </xdr:nvSpPr>
      <xdr:spPr>
        <a:xfrm>
          <a:off x="7644815" y="0"/>
          <a:ext cx="1478446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no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ETCA-II-07</a:t>
          </a:r>
        </a:p>
      </xdr:txBody>
    </xdr:sp>
    <xdr:clientData/>
  </xdr:oneCellAnchor>
  <xdr:oneCellAnchor>
    <xdr:from>
      <xdr:col>0</xdr:col>
      <xdr:colOff>0</xdr:colOff>
      <xdr:row>4</xdr:row>
      <xdr:rowOff>142875</xdr:rowOff>
    </xdr:from>
    <xdr:ext cx="184731" cy="264560"/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00000000-0008-0000-1300-00000F000000}"/>
            </a:ext>
          </a:extLst>
        </xdr:cNvPr>
        <xdr:cNvSpPr txBox="1"/>
      </xdr:nvSpPr>
      <xdr:spPr>
        <a:xfrm>
          <a:off x="2552700" y="962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4</xdr:row>
      <xdr:rowOff>142875</xdr:rowOff>
    </xdr:from>
    <xdr:ext cx="184731" cy="264560"/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00000000-0008-0000-1300-000010000000}"/>
            </a:ext>
          </a:extLst>
        </xdr:cNvPr>
        <xdr:cNvSpPr txBox="1"/>
      </xdr:nvSpPr>
      <xdr:spPr>
        <a:xfrm>
          <a:off x="2552700" y="962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4</xdr:row>
      <xdr:rowOff>142875</xdr:rowOff>
    </xdr:from>
    <xdr:ext cx="184731" cy="264560"/>
    <xdr:sp macro="" textlink="">
      <xdr:nvSpPr>
        <xdr:cNvPr id="17" name="1 CuadroTexto">
          <a:extLst>
            <a:ext uri="{FF2B5EF4-FFF2-40B4-BE49-F238E27FC236}">
              <a16:creationId xmlns="" xmlns:a16="http://schemas.microsoft.com/office/drawing/2014/main" id="{00000000-0008-0000-1300-000011000000}"/>
            </a:ext>
          </a:extLst>
        </xdr:cNvPr>
        <xdr:cNvSpPr txBox="1"/>
      </xdr:nvSpPr>
      <xdr:spPr>
        <a:xfrm>
          <a:off x="2552700" y="962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6</xdr:col>
      <xdr:colOff>0</xdr:colOff>
      <xdr:row>4</xdr:row>
      <xdr:rowOff>142875</xdr:rowOff>
    </xdr:from>
    <xdr:ext cx="184731" cy="264560"/>
    <xdr:sp macro="" textlink="">
      <xdr:nvSpPr>
        <xdr:cNvPr id="18" name="4 CuadroTexto">
          <a:extLst>
            <a:ext uri="{FF2B5EF4-FFF2-40B4-BE49-F238E27FC236}">
              <a16:creationId xmlns="" xmlns:a16="http://schemas.microsoft.com/office/drawing/2014/main" id="{00000000-0008-0000-1300-000012000000}"/>
            </a:ext>
          </a:extLst>
        </xdr:cNvPr>
        <xdr:cNvSpPr txBox="1"/>
      </xdr:nvSpPr>
      <xdr:spPr>
        <a:xfrm>
          <a:off x="7096125" y="962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40</xdr:row>
      <xdr:rowOff>0</xdr:rowOff>
    </xdr:from>
    <xdr:ext cx="184731" cy="264560"/>
    <xdr:sp macro="" textlink="">
      <xdr:nvSpPr>
        <xdr:cNvPr id="20" name="1 CuadroTexto">
          <a:extLst>
            <a:ext uri="{FF2B5EF4-FFF2-40B4-BE49-F238E27FC236}">
              <a16:creationId xmlns="" xmlns:a16="http://schemas.microsoft.com/office/drawing/2014/main" id="{00000000-0008-0000-1300-000014000000}"/>
            </a:ext>
          </a:extLst>
        </xdr:cNvPr>
        <xdr:cNvSpPr txBox="1"/>
      </xdr:nvSpPr>
      <xdr:spPr>
        <a:xfrm>
          <a:off x="3172239" y="9711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40</xdr:row>
      <xdr:rowOff>0</xdr:rowOff>
    </xdr:from>
    <xdr:ext cx="184731" cy="264560"/>
    <xdr:sp macro="" textlink="">
      <xdr:nvSpPr>
        <xdr:cNvPr id="21" name="1 CuadroTexto">
          <a:extLst>
            <a:ext uri="{FF2B5EF4-FFF2-40B4-BE49-F238E27FC236}">
              <a16:creationId xmlns="" xmlns:a16="http://schemas.microsoft.com/office/drawing/2014/main" id="{00000000-0008-0000-1300-000015000000}"/>
            </a:ext>
          </a:extLst>
        </xdr:cNvPr>
        <xdr:cNvSpPr txBox="1"/>
      </xdr:nvSpPr>
      <xdr:spPr>
        <a:xfrm>
          <a:off x="3172239" y="9711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40</xdr:row>
      <xdr:rowOff>0</xdr:rowOff>
    </xdr:from>
    <xdr:ext cx="184731" cy="264560"/>
    <xdr:sp macro="" textlink="">
      <xdr:nvSpPr>
        <xdr:cNvPr id="22" name="1 CuadroTexto">
          <a:extLst>
            <a:ext uri="{FF2B5EF4-FFF2-40B4-BE49-F238E27FC236}">
              <a16:creationId xmlns="" xmlns:a16="http://schemas.microsoft.com/office/drawing/2014/main" id="{00000000-0008-0000-1300-000016000000}"/>
            </a:ext>
          </a:extLst>
        </xdr:cNvPr>
        <xdr:cNvSpPr txBox="1"/>
      </xdr:nvSpPr>
      <xdr:spPr>
        <a:xfrm>
          <a:off x="3172239" y="9711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40</xdr:row>
      <xdr:rowOff>0</xdr:rowOff>
    </xdr:from>
    <xdr:ext cx="184731" cy="264560"/>
    <xdr:sp macro="" textlink="">
      <xdr:nvSpPr>
        <xdr:cNvPr id="23" name="1 CuadroTexto">
          <a:extLst>
            <a:ext uri="{FF2B5EF4-FFF2-40B4-BE49-F238E27FC236}">
              <a16:creationId xmlns="" xmlns:a16="http://schemas.microsoft.com/office/drawing/2014/main" id="{00000000-0008-0000-1300-000017000000}"/>
            </a:ext>
          </a:extLst>
        </xdr:cNvPr>
        <xdr:cNvSpPr txBox="1"/>
      </xdr:nvSpPr>
      <xdr:spPr>
        <a:xfrm>
          <a:off x="3172239" y="9711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6</xdr:col>
      <xdr:colOff>0</xdr:colOff>
      <xdr:row>40</xdr:row>
      <xdr:rowOff>0</xdr:rowOff>
    </xdr:from>
    <xdr:ext cx="184731" cy="264560"/>
    <xdr:sp macro="" textlink="">
      <xdr:nvSpPr>
        <xdr:cNvPr id="24" name="4 CuadroTexto">
          <a:extLst>
            <a:ext uri="{FF2B5EF4-FFF2-40B4-BE49-F238E27FC236}">
              <a16:creationId xmlns="" xmlns:a16="http://schemas.microsoft.com/office/drawing/2014/main" id="{00000000-0008-0000-1300-000018000000}"/>
            </a:ext>
          </a:extLst>
        </xdr:cNvPr>
        <xdr:cNvSpPr txBox="1"/>
      </xdr:nvSpPr>
      <xdr:spPr>
        <a:xfrm>
          <a:off x="7727674" y="9711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40</xdr:row>
      <xdr:rowOff>0</xdr:rowOff>
    </xdr:from>
    <xdr:ext cx="184731" cy="264560"/>
    <xdr:sp macro="" textlink="">
      <xdr:nvSpPr>
        <xdr:cNvPr id="25" name="1 CuadroTexto">
          <a:extLst>
            <a:ext uri="{FF2B5EF4-FFF2-40B4-BE49-F238E27FC236}">
              <a16:creationId xmlns="" xmlns:a16="http://schemas.microsoft.com/office/drawing/2014/main" id="{00000000-0008-0000-1300-000019000000}"/>
            </a:ext>
          </a:extLst>
        </xdr:cNvPr>
        <xdr:cNvSpPr txBox="1"/>
      </xdr:nvSpPr>
      <xdr:spPr>
        <a:xfrm>
          <a:off x="3172239" y="9711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40</xdr:row>
      <xdr:rowOff>0</xdr:rowOff>
    </xdr:from>
    <xdr:ext cx="184731" cy="264560"/>
    <xdr:sp macro="" textlink="">
      <xdr:nvSpPr>
        <xdr:cNvPr id="26" name="1 CuadroTexto">
          <a:extLst>
            <a:ext uri="{FF2B5EF4-FFF2-40B4-BE49-F238E27FC236}">
              <a16:creationId xmlns="" xmlns:a16="http://schemas.microsoft.com/office/drawing/2014/main" id="{00000000-0008-0000-1300-00001A000000}"/>
            </a:ext>
          </a:extLst>
        </xdr:cNvPr>
        <xdr:cNvSpPr txBox="1"/>
      </xdr:nvSpPr>
      <xdr:spPr>
        <a:xfrm>
          <a:off x="3172239" y="9711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40</xdr:row>
      <xdr:rowOff>0</xdr:rowOff>
    </xdr:from>
    <xdr:ext cx="184731" cy="264560"/>
    <xdr:sp macro="" textlink="">
      <xdr:nvSpPr>
        <xdr:cNvPr id="27" name="1 CuadroTexto">
          <a:extLst>
            <a:ext uri="{FF2B5EF4-FFF2-40B4-BE49-F238E27FC236}">
              <a16:creationId xmlns="" xmlns:a16="http://schemas.microsoft.com/office/drawing/2014/main" id="{00000000-0008-0000-1300-00001B000000}"/>
            </a:ext>
          </a:extLst>
        </xdr:cNvPr>
        <xdr:cNvSpPr txBox="1"/>
      </xdr:nvSpPr>
      <xdr:spPr>
        <a:xfrm>
          <a:off x="3172239" y="9711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40</xdr:row>
      <xdr:rowOff>0</xdr:rowOff>
    </xdr:from>
    <xdr:ext cx="184731" cy="264560"/>
    <xdr:sp macro="" textlink="">
      <xdr:nvSpPr>
        <xdr:cNvPr id="28" name="1 CuadroTexto">
          <a:extLst>
            <a:ext uri="{FF2B5EF4-FFF2-40B4-BE49-F238E27FC236}">
              <a16:creationId xmlns="" xmlns:a16="http://schemas.microsoft.com/office/drawing/2014/main" id="{00000000-0008-0000-1300-00001C000000}"/>
            </a:ext>
          </a:extLst>
        </xdr:cNvPr>
        <xdr:cNvSpPr txBox="1"/>
      </xdr:nvSpPr>
      <xdr:spPr>
        <a:xfrm>
          <a:off x="3172239" y="9711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6</xdr:col>
      <xdr:colOff>0</xdr:colOff>
      <xdr:row>40</xdr:row>
      <xdr:rowOff>0</xdr:rowOff>
    </xdr:from>
    <xdr:ext cx="184731" cy="264560"/>
    <xdr:sp macro="" textlink="">
      <xdr:nvSpPr>
        <xdr:cNvPr id="29" name="4 CuadroTexto">
          <a:extLst>
            <a:ext uri="{FF2B5EF4-FFF2-40B4-BE49-F238E27FC236}">
              <a16:creationId xmlns="" xmlns:a16="http://schemas.microsoft.com/office/drawing/2014/main" id="{00000000-0008-0000-1300-00001D000000}"/>
            </a:ext>
          </a:extLst>
        </xdr:cNvPr>
        <xdr:cNvSpPr txBox="1"/>
      </xdr:nvSpPr>
      <xdr:spPr>
        <a:xfrm>
          <a:off x="7727674" y="97113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3</xdr:col>
      <xdr:colOff>819979</xdr:colOff>
      <xdr:row>4</xdr:row>
      <xdr:rowOff>140804</xdr:rowOff>
    </xdr:from>
    <xdr:ext cx="2790824" cy="254557"/>
    <xdr:sp macro="" textlink="">
      <xdr:nvSpPr>
        <xdr:cNvPr id="33" name="7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5300870" y="969065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SEGUNDO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33</xdr:row>
      <xdr:rowOff>124236</xdr:rowOff>
    </xdr:from>
    <xdr:ext cx="3089413" cy="662517"/>
    <xdr:sp macro="" textlink="">
      <xdr:nvSpPr>
        <xdr:cNvPr id="34" name="CuadroTexto 5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0" y="8647040"/>
          <a:ext cx="3089413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Lic.</a:t>
          </a:r>
          <a:r>
            <a:rPr lang="es-MX" sz="1200" baseline="0">
              <a:latin typeface="Arial Narrow" panose="020B0606020202030204" pitchFamily="34" charset="0"/>
            </a:rPr>
            <a:t> Zahira R. Chairez Aguayo</a:t>
          </a:r>
          <a:endParaRPr lang="es-MX" sz="1200">
            <a:latin typeface="Arial Narrow" panose="020B0606020202030204" pitchFamily="34" charset="0"/>
          </a:endParaRPr>
        </a:p>
        <a:p>
          <a:pPr algn="ctr"/>
          <a:r>
            <a:rPr lang="es-MX" sz="1200">
              <a:latin typeface="Arial Narrow" panose="020B0606020202030204" pitchFamily="34" charset="0"/>
            </a:rPr>
            <a:t>Elaboró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Directora de</a:t>
          </a:r>
          <a:r>
            <a:rPr lang="es-MX" sz="1200" baseline="0">
              <a:latin typeface="Arial Narrow" panose="020B0606020202030204" pitchFamily="34" charset="0"/>
            </a:rPr>
            <a:t> Administración y Finanzas</a:t>
          </a:r>
          <a:endParaRPr lang="es-MX" sz="1200">
            <a:latin typeface="Arial Narrow" panose="020B0606020202030204" pitchFamily="34" charset="0"/>
          </a:endParaRPr>
        </a:p>
      </xdr:txBody>
    </xdr:sp>
    <xdr:clientData/>
  </xdr:oneCellAnchor>
  <xdr:oneCellAnchor>
    <xdr:from>
      <xdr:col>3</xdr:col>
      <xdr:colOff>338760</xdr:colOff>
      <xdr:row>33</xdr:row>
      <xdr:rowOff>124236</xdr:rowOff>
    </xdr:from>
    <xdr:ext cx="3190554" cy="662517"/>
    <xdr:sp macro="" textlink="">
      <xdr:nvSpPr>
        <xdr:cNvPr id="35" name="CuadroTexto 34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4819651" y="8647040"/>
          <a:ext cx="3190554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Ing. Heriberto Rentería Sánchez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Autorizó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Rector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523875</xdr:colOff>
      <xdr:row>0</xdr:row>
      <xdr:rowOff>12143</xdr:rowOff>
    </xdr:from>
    <xdr:ext cx="1325551" cy="254557"/>
    <xdr:sp macro="" textlink="">
      <xdr:nvSpPr>
        <xdr:cNvPr id="5" name="3 CuadroTexto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7848600" y="12143"/>
          <a:ext cx="1325551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ETCA-I-02</a:t>
          </a:r>
        </a:p>
      </xdr:txBody>
    </xdr:sp>
    <xdr:clientData/>
  </xdr:oneCellAnchor>
  <xdr:oneCellAnchor>
    <xdr:from>
      <xdr:col>4</xdr:col>
      <xdr:colOff>1695450</xdr:colOff>
      <xdr:row>3</xdr:row>
      <xdr:rowOff>9525</xdr:rowOff>
    </xdr:from>
    <xdr:ext cx="2790824" cy="254557"/>
    <xdr:sp macro="" textlink="">
      <xdr:nvSpPr>
        <xdr:cNvPr id="9" name="8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6334125" y="571500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SEGUNDO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77</xdr:row>
      <xdr:rowOff>174625</xdr:rowOff>
    </xdr:from>
    <xdr:ext cx="3200400" cy="662517"/>
    <xdr:sp macro="" textlink="">
      <xdr:nvSpPr>
        <xdr:cNvPr id="6" name="CuadroTexto 5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0" y="17129125"/>
          <a:ext cx="3200400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Lic.</a:t>
          </a:r>
          <a:r>
            <a:rPr lang="es-MX" sz="1200" baseline="0">
              <a:latin typeface="Arial Narrow" panose="020B0606020202030204" pitchFamily="34" charset="0"/>
            </a:rPr>
            <a:t> Zahira R. Chairez Aguayo</a:t>
          </a:r>
          <a:endParaRPr lang="es-MX" sz="1200">
            <a:latin typeface="Arial Narrow" panose="020B0606020202030204" pitchFamily="34" charset="0"/>
          </a:endParaRPr>
        </a:p>
        <a:p>
          <a:pPr algn="ctr"/>
          <a:r>
            <a:rPr lang="es-MX" sz="1200">
              <a:latin typeface="Arial Narrow" panose="020B0606020202030204" pitchFamily="34" charset="0"/>
            </a:rPr>
            <a:t>Elaboró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Directora de</a:t>
          </a:r>
          <a:r>
            <a:rPr lang="es-MX" sz="1200" baseline="0">
              <a:latin typeface="Arial Narrow" panose="020B0606020202030204" pitchFamily="34" charset="0"/>
            </a:rPr>
            <a:t> Administración y Finanzas</a:t>
          </a:r>
          <a:endParaRPr lang="es-MX" sz="1200">
            <a:latin typeface="Arial Narrow" panose="020B0606020202030204" pitchFamily="34" charset="0"/>
          </a:endParaRPr>
        </a:p>
      </xdr:txBody>
    </xdr:sp>
    <xdr:clientData/>
  </xdr:oneCellAnchor>
  <xdr:oneCellAnchor>
    <xdr:from>
      <xdr:col>4</xdr:col>
      <xdr:colOff>1790700</xdr:colOff>
      <xdr:row>77</xdr:row>
      <xdr:rowOff>174625</xdr:rowOff>
    </xdr:from>
    <xdr:ext cx="2752725" cy="662517"/>
    <xdr:sp macro="" textlink="">
      <xdr:nvSpPr>
        <xdr:cNvPr id="8" name="CuadroTexto 7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6426200" y="17129125"/>
          <a:ext cx="2752725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Ing. Heriberto Rentería Sánchez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Autorizó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Rector</a:t>
          </a: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685801</xdr:colOff>
      <xdr:row>0</xdr:row>
      <xdr:rowOff>19050</xdr:rowOff>
    </xdr:from>
    <xdr:ext cx="1228724" cy="266700"/>
    <xdr:sp macro="" textlink="">
      <xdr:nvSpPr>
        <xdr:cNvPr id="3" name="2 CuadroTexto">
          <a:extLst>
            <a:ext uri="{FF2B5EF4-FFF2-40B4-BE49-F238E27FC236}">
              <a16:creationId xmlns="" xmlns:a16="http://schemas.microsoft.com/office/drawing/2014/main" id="{00000000-0008-0000-1400-000003000000}"/>
            </a:ext>
          </a:extLst>
        </xdr:cNvPr>
        <xdr:cNvSpPr txBox="1"/>
      </xdr:nvSpPr>
      <xdr:spPr>
        <a:xfrm>
          <a:off x="6219826" y="19050"/>
          <a:ext cx="1228724" cy="2667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no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ETCA-II-08</a:t>
          </a:r>
        </a:p>
      </xdr:txBody>
    </xdr:sp>
    <xdr:clientData/>
  </xdr:oneCellAnchor>
  <xdr:oneCellAnchor>
    <xdr:from>
      <xdr:col>3</xdr:col>
      <xdr:colOff>762000</xdr:colOff>
      <xdr:row>4</xdr:row>
      <xdr:rowOff>123825</xdr:rowOff>
    </xdr:from>
    <xdr:ext cx="2790824" cy="254557"/>
    <xdr:sp macro="" textlink="">
      <xdr:nvSpPr>
        <xdr:cNvPr id="7" name="7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4610100" y="847725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SEGUNDO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2943225" cy="662517"/>
    <xdr:sp macro="" textlink="">
      <xdr:nvSpPr>
        <xdr:cNvPr id="9" name="CuadroTexto 5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0" y="6143625"/>
          <a:ext cx="2943225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Lic.</a:t>
          </a:r>
          <a:r>
            <a:rPr lang="es-MX" sz="1200" baseline="0">
              <a:latin typeface="Arial Narrow" panose="020B0606020202030204" pitchFamily="34" charset="0"/>
            </a:rPr>
            <a:t> Zahira R. Chairez Aguayo</a:t>
          </a:r>
          <a:endParaRPr lang="es-MX" sz="1200">
            <a:latin typeface="Arial Narrow" panose="020B0606020202030204" pitchFamily="34" charset="0"/>
          </a:endParaRPr>
        </a:p>
        <a:p>
          <a:pPr algn="ctr"/>
          <a:r>
            <a:rPr lang="es-MX" sz="1200">
              <a:latin typeface="Arial Narrow" panose="020B0606020202030204" pitchFamily="34" charset="0"/>
            </a:rPr>
            <a:t>Elaboró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Directora de</a:t>
          </a:r>
          <a:r>
            <a:rPr lang="es-MX" sz="1200" baseline="0">
              <a:latin typeface="Arial Narrow" panose="020B0606020202030204" pitchFamily="34" charset="0"/>
            </a:rPr>
            <a:t> Administración y Finanzas</a:t>
          </a:r>
          <a:endParaRPr lang="es-MX" sz="1200">
            <a:latin typeface="Arial Narrow" panose="020B0606020202030204" pitchFamily="34" charset="0"/>
          </a:endParaRPr>
        </a:p>
      </xdr:txBody>
    </xdr:sp>
    <xdr:clientData/>
  </xdr:oneCellAnchor>
  <xdr:oneCellAnchor>
    <xdr:from>
      <xdr:col>3</xdr:col>
      <xdr:colOff>590550</xdr:colOff>
      <xdr:row>35</xdr:row>
      <xdr:rowOff>0</xdr:rowOff>
    </xdr:from>
    <xdr:ext cx="3039581" cy="662517"/>
    <xdr:sp macro="" textlink="">
      <xdr:nvSpPr>
        <xdr:cNvPr id="10" name="CuadroTexto 9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4438650" y="6143625"/>
          <a:ext cx="3039581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Ing. Heriberto Rentería Sánchez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Autorizó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Rector</a:t>
          </a: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=""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265747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4</xdr:row>
      <xdr:rowOff>142875</xdr:rowOff>
    </xdr:from>
    <xdr:ext cx="184731" cy="264560"/>
    <xdr:sp macro="" textlink="">
      <xdr:nvSpPr>
        <xdr:cNvPr id="3" name="2 CuadroTexto">
          <a:extLst>
            <a:ext uri="{FF2B5EF4-FFF2-40B4-BE49-F238E27FC236}">
              <a16:creationId xmlns="" xmlns:a16="http://schemas.microsoft.com/office/drawing/2014/main" id="{00000000-0008-0000-1500-000003000000}"/>
            </a:ext>
          </a:extLst>
        </xdr:cNvPr>
        <xdr:cNvSpPr txBox="1"/>
      </xdr:nvSpPr>
      <xdr:spPr>
        <a:xfrm>
          <a:off x="0" y="95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20</xdr:row>
      <xdr:rowOff>0</xdr:rowOff>
    </xdr:from>
    <xdr:ext cx="184731" cy="264560"/>
    <xdr:sp macro="" textlink="">
      <xdr:nvSpPr>
        <xdr:cNvPr id="4" name="5 CuadroTexto">
          <a:extLst>
            <a:ext uri="{FF2B5EF4-FFF2-40B4-BE49-F238E27FC236}">
              <a16:creationId xmlns="" xmlns:a16="http://schemas.microsoft.com/office/drawing/2014/main" id="{00000000-0008-0000-1500-000004000000}"/>
            </a:ext>
          </a:extLst>
        </xdr:cNvPr>
        <xdr:cNvSpPr txBox="1"/>
      </xdr:nvSpPr>
      <xdr:spPr>
        <a:xfrm>
          <a:off x="2657475" y="5915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4731" cy="264560"/>
    <xdr:sp macro="" textlink="">
      <xdr:nvSpPr>
        <xdr:cNvPr id="5" name="1 CuadroTexto">
          <a:extLst>
            <a:ext uri="{FF2B5EF4-FFF2-40B4-BE49-F238E27FC236}">
              <a16:creationId xmlns="" xmlns:a16="http://schemas.microsoft.com/office/drawing/2014/main" id="{00000000-0008-0000-1500-000006000000}"/>
            </a:ext>
          </a:extLst>
        </xdr:cNvPr>
        <xdr:cNvSpPr txBox="1"/>
      </xdr:nvSpPr>
      <xdr:spPr>
        <a:xfrm>
          <a:off x="265747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4731" cy="264560"/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00000000-0008-0000-1500-000007000000}"/>
            </a:ext>
          </a:extLst>
        </xdr:cNvPr>
        <xdr:cNvSpPr txBox="1"/>
      </xdr:nvSpPr>
      <xdr:spPr>
        <a:xfrm>
          <a:off x="265747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4731" cy="264560"/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00000000-0008-0000-1500-000008000000}"/>
            </a:ext>
          </a:extLst>
        </xdr:cNvPr>
        <xdr:cNvSpPr txBox="1"/>
      </xdr:nvSpPr>
      <xdr:spPr>
        <a:xfrm>
          <a:off x="265747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264560"/>
    <xdr:sp macro="" textlink="">
      <xdr:nvSpPr>
        <xdr:cNvPr id="8" name="4 CuadroTexto">
          <a:extLst>
            <a:ext uri="{FF2B5EF4-FFF2-40B4-BE49-F238E27FC236}">
              <a16:creationId xmlns="" xmlns:a16="http://schemas.microsoft.com/office/drawing/2014/main" id="{00000000-0008-0000-1500-000009000000}"/>
            </a:ext>
          </a:extLst>
        </xdr:cNvPr>
        <xdr:cNvSpPr txBox="1"/>
      </xdr:nvSpPr>
      <xdr:spPr>
        <a:xfrm>
          <a:off x="7229475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5</xdr:col>
      <xdr:colOff>301073</xdr:colOff>
      <xdr:row>0</xdr:row>
      <xdr:rowOff>16566</xdr:rowOff>
    </xdr:from>
    <xdr:ext cx="1478446" cy="254557"/>
    <xdr:sp macro="" textlink="">
      <xdr:nvSpPr>
        <xdr:cNvPr id="9" name="11 CuadroTexto">
          <a:extLst>
            <a:ext uri="{FF2B5EF4-FFF2-40B4-BE49-F238E27FC236}">
              <a16:creationId xmlns="" xmlns:a16="http://schemas.microsoft.com/office/drawing/2014/main" id="{00000000-0008-0000-1500-00000A000000}"/>
            </a:ext>
          </a:extLst>
        </xdr:cNvPr>
        <xdr:cNvSpPr txBox="1"/>
      </xdr:nvSpPr>
      <xdr:spPr>
        <a:xfrm>
          <a:off x="6616148" y="16566"/>
          <a:ext cx="1478446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no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ETCA-II-09</a:t>
          </a:r>
        </a:p>
      </xdr:txBody>
    </xdr:sp>
    <xdr:clientData/>
  </xdr:oneCellAnchor>
  <xdr:oneCellAnchor>
    <xdr:from>
      <xdr:col>0</xdr:col>
      <xdr:colOff>0</xdr:colOff>
      <xdr:row>4</xdr:row>
      <xdr:rowOff>142875</xdr:rowOff>
    </xdr:from>
    <xdr:ext cx="184731" cy="264560"/>
    <xdr:sp macro="" textlink="">
      <xdr:nvSpPr>
        <xdr:cNvPr id="10" name="1 CuadroTexto">
          <a:extLst>
            <a:ext uri="{FF2B5EF4-FFF2-40B4-BE49-F238E27FC236}">
              <a16:creationId xmlns="" xmlns:a16="http://schemas.microsoft.com/office/drawing/2014/main" id="{00000000-0008-0000-1500-00000B000000}"/>
            </a:ext>
          </a:extLst>
        </xdr:cNvPr>
        <xdr:cNvSpPr txBox="1"/>
      </xdr:nvSpPr>
      <xdr:spPr>
        <a:xfrm>
          <a:off x="0" y="95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4</xdr:row>
      <xdr:rowOff>142875</xdr:rowOff>
    </xdr:from>
    <xdr:ext cx="184731" cy="264560"/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00000000-0008-0000-1500-00000C000000}"/>
            </a:ext>
          </a:extLst>
        </xdr:cNvPr>
        <xdr:cNvSpPr txBox="1"/>
      </xdr:nvSpPr>
      <xdr:spPr>
        <a:xfrm>
          <a:off x="0" y="95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4</xdr:row>
      <xdr:rowOff>142875</xdr:rowOff>
    </xdr:from>
    <xdr:ext cx="184731" cy="264560"/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000000-0008-0000-1500-00000D000000}"/>
            </a:ext>
          </a:extLst>
        </xdr:cNvPr>
        <xdr:cNvSpPr txBox="1"/>
      </xdr:nvSpPr>
      <xdr:spPr>
        <a:xfrm>
          <a:off x="0" y="95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4</xdr:row>
      <xdr:rowOff>142875</xdr:rowOff>
    </xdr:from>
    <xdr:ext cx="184731" cy="264560"/>
    <xdr:sp macro="" textlink="">
      <xdr:nvSpPr>
        <xdr:cNvPr id="13" name="1 CuadroTexto">
          <a:extLst>
            <a:ext uri="{FF2B5EF4-FFF2-40B4-BE49-F238E27FC236}">
              <a16:creationId xmlns="" xmlns:a16="http://schemas.microsoft.com/office/drawing/2014/main" id="{00000000-0008-0000-1500-00000E000000}"/>
            </a:ext>
          </a:extLst>
        </xdr:cNvPr>
        <xdr:cNvSpPr txBox="1"/>
      </xdr:nvSpPr>
      <xdr:spPr>
        <a:xfrm>
          <a:off x="0" y="95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5</xdr:col>
      <xdr:colOff>0</xdr:colOff>
      <xdr:row>4</xdr:row>
      <xdr:rowOff>142875</xdr:rowOff>
    </xdr:from>
    <xdr:ext cx="184731" cy="264560"/>
    <xdr:sp macro="" textlink="">
      <xdr:nvSpPr>
        <xdr:cNvPr id="14" name="4 CuadroTexto">
          <a:extLst>
            <a:ext uri="{FF2B5EF4-FFF2-40B4-BE49-F238E27FC236}">
              <a16:creationId xmlns="" xmlns:a16="http://schemas.microsoft.com/office/drawing/2014/main" id="{00000000-0008-0000-1500-00000F000000}"/>
            </a:ext>
          </a:extLst>
        </xdr:cNvPr>
        <xdr:cNvSpPr txBox="1"/>
      </xdr:nvSpPr>
      <xdr:spPr>
        <a:xfrm>
          <a:off x="6315075" y="95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20</xdr:row>
      <xdr:rowOff>0</xdr:rowOff>
    </xdr:from>
    <xdr:ext cx="184731" cy="264560"/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00000000-0008-0000-1500-000010000000}"/>
            </a:ext>
          </a:extLst>
        </xdr:cNvPr>
        <xdr:cNvSpPr txBox="1"/>
      </xdr:nvSpPr>
      <xdr:spPr>
        <a:xfrm>
          <a:off x="2657475" y="5915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20</xdr:row>
      <xdr:rowOff>0</xdr:rowOff>
    </xdr:from>
    <xdr:ext cx="184731" cy="264560"/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00000000-0008-0000-1500-000011000000}"/>
            </a:ext>
          </a:extLst>
        </xdr:cNvPr>
        <xdr:cNvSpPr txBox="1"/>
      </xdr:nvSpPr>
      <xdr:spPr>
        <a:xfrm>
          <a:off x="2657475" y="5915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20</xdr:row>
      <xdr:rowOff>0</xdr:rowOff>
    </xdr:from>
    <xdr:ext cx="184731" cy="264560"/>
    <xdr:sp macro="" textlink="">
      <xdr:nvSpPr>
        <xdr:cNvPr id="17" name="1 CuadroTexto">
          <a:extLst>
            <a:ext uri="{FF2B5EF4-FFF2-40B4-BE49-F238E27FC236}">
              <a16:creationId xmlns="" xmlns:a16="http://schemas.microsoft.com/office/drawing/2014/main" id="{00000000-0008-0000-1500-000012000000}"/>
            </a:ext>
          </a:extLst>
        </xdr:cNvPr>
        <xdr:cNvSpPr txBox="1"/>
      </xdr:nvSpPr>
      <xdr:spPr>
        <a:xfrm>
          <a:off x="2657475" y="5915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20</xdr:row>
      <xdr:rowOff>0</xdr:rowOff>
    </xdr:from>
    <xdr:ext cx="184731" cy="264560"/>
    <xdr:sp macro="" textlink="">
      <xdr:nvSpPr>
        <xdr:cNvPr id="18" name="1 CuadroTexto">
          <a:extLst>
            <a:ext uri="{FF2B5EF4-FFF2-40B4-BE49-F238E27FC236}">
              <a16:creationId xmlns="" xmlns:a16="http://schemas.microsoft.com/office/drawing/2014/main" id="{00000000-0008-0000-1500-000013000000}"/>
            </a:ext>
          </a:extLst>
        </xdr:cNvPr>
        <xdr:cNvSpPr txBox="1"/>
      </xdr:nvSpPr>
      <xdr:spPr>
        <a:xfrm>
          <a:off x="2657475" y="5915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6</xdr:col>
      <xdr:colOff>0</xdr:colOff>
      <xdr:row>20</xdr:row>
      <xdr:rowOff>0</xdr:rowOff>
    </xdr:from>
    <xdr:ext cx="184731" cy="264560"/>
    <xdr:sp macro="" textlink="">
      <xdr:nvSpPr>
        <xdr:cNvPr id="19" name="4 CuadroTexto">
          <a:extLst>
            <a:ext uri="{FF2B5EF4-FFF2-40B4-BE49-F238E27FC236}">
              <a16:creationId xmlns="" xmlns:a16="http://schemas.microsoft.com/office/drawing/2014/main" id="{00000000-0008-0000-1500-000014000000}"/>
            </a:ext>
          </a:extLst>
        </xdr:cNvPr>
        <xdr:cNvSpPr txBox="1"/>
      </xdr:nvSpPr>
      <xdr:spPr>
        <a:xfrm>
          <a:off x="7229475" y="5915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3</xdr:col>
      <xdr:colOff>809625</xdr:colOff>
      <xdr:row>4</xdr:row>
      <xdr:rowOff>95250</xdr:rowOff>
    </xdr:from>
    <xdr:ext cx="2790824" cy="254557"/>
    <xdr:sp macro="" textlink="">
      <xdr:nvSpPr>
        <xdr:cNvPr id="20" name="22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5295900" y="904875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SEGUNDO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2590800" cy="662517"/>
    <xdr:sp macro="" textlink="">
      <xdr:nvSpPr>
        <xdr:cNvPr id="21" name="CuadroTexto 5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/>
      </xdr:nvSpPr>
      <xdr:spPr>
        <a:xfrm>
          <a:off x="0" y="5514975"/>
          <a:ext cx="2590800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Lic.</a:t>
          </a:r>
          <a:r>
            <a:rPr lang="es-MX" sz="1200" baseline="0">
              <a:latin typeface="Arial Narrow" panose="020B0606020202030204" pitchFamily="34" charset="0"/>
            </a:rPr>
            <a:t> Zahira R. Chairez Aguayo</a:t>
          </a:r>
          <a:endParaRPr lang="es-MX" sz="1200">
            <a:latin typeface="Arial Narrow" panose="020B0606020202030204" pitchFamily="34" charset="0"/>
          </a:endParaRPr>
        </a:p>
        <a:p>
          <a:pPr algn="ctr"/>
          <a:r>
            <a:rPr lang="es-MX" sz="1200">
              <a:latin typeface="Arial Narrow" panose="020B0606020202030204" pitchFamily="34" charset="0"/>
            </a:rPr>
            <a:t>Elaboró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Directora de</a:t>
          </a:r>
          <a:r>
            <a:rPr lang="es-MX" sz="1200" baseline="0">
              <a:latin typeface="Arial Narrow" panose="020B0606020202030204" pitchFamily="34" charset="0"/>
            </a:rPr>
            <a:t> Administración y Finanzas</a:t>
          </a:r>
          <a:endParaRPr lang="es-MX" sz="1200">
            <a:latin typeface="Arial Narrow" panose="020B0606020202030204" pitchFamily="34" charset="0"/>
          </a:endParaRPr>
        </a:p>
      </xdr:txBody>
    </xdr:sp>
    <xdr:clientData/>
  </xdr:oneCellAnchor>
  <xdr:oneCellAnchor>
    <xdr:from>
      <xdr:col>4</xdr:col>
      <xdr:colOff>400050</xdr:colOff>
      <xdr:row>18</xdr:row>
      <xdr:rowOff>0</xdr:rowOff>
    </xdr:from>
    <xdr:ext cx="2381251" cy="662517"/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SpPr txBox="1"/>
      </xdr:nvSpPr>
      <xdr:spPr>
        <a:xfrm>
          <a:off x="5800725" y="5514975"/>
          <a:ext cx="2381251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Ing. Heriberto Rentería Sánchez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Autorizó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Rector</a:t>
          </a:r>
        </a:p>
      </xdr:txBody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=""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3171825" y="98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4731" cy="264560"/>
    <xdr:sp macro="" textlink="">
      <xdr:nvSpPr>
        <xdr:cNvPr id="3" name="2 CuadroTexto">
          <a:extLst>
            <a:ext uri="{FF2B5EF4-FFF2-40B4-BE49-F238E27FC236}">
              <a16:creationId xmlns="" xmlns:a16="http://schemas.microsoft.com/office/drawing/2014/main" id="{00000000-0008-0000-1600-000003000000}"/>
            </a:ext>
          </a:extLst>
        </xdr:cNvPr>
        <xdr:cNvSpPr txBox="1"/>
      </xdr:nvSpPr>
      <xdr:spPr>
        <a:xfrm>
          <a:off x="3171825" y="904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4</xdr:row>
      <xdr:rowOff>142875</xdr:rowOff>
    </xdr:from>
    <xdr:ext cx="184731" cy="264560"/>
    <xdr:sp macro="" textlink="">
      <xdr:nvSpPr>
        <xdr:cNvPr id="4" name="5 CuadroTexto">
          <a:extLst>
            <a:ext uri="{FF2B5EF4-FFF2-40B4-BE49-F238E27FC236}">
              <a16:creationId xmlns="" xmlns:a16="http://schemas.microsoft.com/office/drawing/2014/main" id="{00000000-0008-0000-1600-000004000000}"/>
            </a:ext>
          </a:extLst>
        </xdr:cNvPr>
        <xdr:cNvSpPr txBox="1"/>
      </xdr:nvSpPr>
      <xdr:spPr>
        <a:xfrm>
          <a:off x="3171825" y="1723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4731" cy="264560"/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00000000-0008-0000-1600-000006000000}"/>
            </a:ext>
          </a:extLst>
        </xdr:cNvPr>
        <xdr:cNvSpPr txBox="1"/>
      </xdr:nvSpPr>
      <xdr:spPr>
        <a:xfrm>
          <a:off x="3171825" y="98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4731" cy="264560"/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00000000-0008-0000-1600-000007000000}"/>
            </a:ext>
          </a:extLst>
        </xdr:cNvPr>
        <xdr:cNvSpPr txBox="1"/>
      </xdr:nvSpPr>
      <xdr:spPr>
        <a:xfrm>
          <a:off x="3171825" y="98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4731" cy="264560"/>
    <xdr:sp macro="" textlink="">
      <xdr:nvSpPr>
        <xdr:cNvPr id="8" name="1 CuadroTexto">
          <a:extLst>
            <a:ext uri="{FF2B5EF4-FFF2-40B4-BE49-F238E27FC236}">
              <a16:creationId xmlns="" xmlns:a16="http://schemas.microsoft.com/office/drawing/2014/main" id="{00000000-0008-0000-1600-000008000000}"/>
            </a:ext>
          </a:extLst>
        </xdr:cNvPr>
        <xdr:cNvSpPr txBox="1"/>
      </xdr:nvSpPr>
      <xdr:spPr>
        <a:xfrm>
          <a:off x="3171825" y="98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264560"/>
    <xdr:sp macro="" textlink="">
      <xdr:nvSpPr>
        <xdr:cNvPr id="9" name="4 CuadroTexto">
          <a:extLst>
            <a:ext uri="{FF2B5EF4-FFF2-40B4-BE49-F238E27FC236}">
              <a16:creationId xmlns="" xmlns:a16="http://schemas.microsoft.com/office/drawing/2014/main" id="{00000000-0008-0000-1600-000009000000}"/>
            </a:ext>
          </a:extLst>
        </xdr:cNvPr>
        <xdr:cNvSpPr txBox="1"/>
      </xdr:nvSpPr>
      <xdr:spPr>
        <a:xfrm>
          <a:off x="7743825" y="98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4731" cy="264560"/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00000000-0008-0000-1600-00000B000000}"/>
            </a:ext>
          </a:extLst>
        </xdr:cNvPr>
        <xdr:cNvSpPr txBox="1"/>
      </xdr:nvSpPr>
      <xdr:spPr>
        <a:xfrm>
          <a:off x="3171825" y="904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4731" cy="264560"/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000000-0008-0000-1600-00000C000000}"/>
            </a:ext>
          </a:extLst>
        </xdr:cNvPr>
        <xdr:cNvSpPr txBox="1"/>
      </xdr:nvSpPr>
      <xdr:spPr>
        <a:xfrm>
          <a:off x="3171825" y="904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4731" cy="264560"/>
    <xdr:sp macro="" textlink="">
      <xdr:nvSpPr>
        <xdr:cNvPr id="13" name="1 CuadroTexto">
          <a:extLst>
            <a:ext uri="{FF2B5EF4-FFF2-40B4-BE49-F238E27FC236}">
              <a16:creationId xmlns="" xmlns:a16="http://schemas.microsoft.com/office/drawing/2014/main" id="{00000000-0008-0000-1600-00000D000000}"/>
            </a:ext>
          </a:extLst>
        </xdr:cNvPr>
        <xdr:cNvSpPr txBox="1"/>
      </xdr:nvSpPr>
      <xdr:spPr>
        <a:xfrm>
          <a:off x="3171825" y="904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0</xdr:row>
      <xdr:rowOff>0</xdr:rowOff>
    </xdr:from>
    <xdr:ext cx="184731" cy="264560"/>
    <xdr:sp macro="" textlink="">
      <xdr:nvSpPr>
        <xdr:cNvPr id="14" name="1 CuadroTexto">
          <a:extLst>
            <a:ext uri="{FF2B5EF4-FFF2-40B4-BE49-F238E27FC236}">
              <a16:creationId xmlns="" xmlns:a16="http://schemas.microsoft.com/office/drawing/2014/main" id="{00000000-0008-0000-1600-00000E000000}"/>
            </a:ext>
          </a:extLst>
        </xdr:cNvPr>
        <xdr:cNvSpPr txBox="1"/>
      </xdr:nvSpPr>
      <xdr:spPr>
        <a:xfrm>
          <a:off x="3171825" y="904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264560"/>
    <xdr:sp macro="" textlink="">
      <xdr:nvSpPr>
        <xdr:cNvPr id="15" name="4 CuadroTexto">
          <a:extLst>
            <a:ext uri="{FF2B5EF4-FFF2-40B4-BE49-F238E27FC236}">
              <a16:creationId xmlns="" xmlns:a16="http://schemas.microsoft.com/office/drawing/2014/main" id="{00000000-0008-0000-1600-00000F000000}"/>
            </a:ext>
          </a:extLst>
        </xdr:cNvPr>
        <xdr:cNvSpPr txBox="1"/>
      </xdr:nvSpPr>
      <xdr:spPr>
        <a:xfrm>
          <a:off x="7743825" y="904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4</xdr:row>
      <xdr:rowOff>142875</xdr:rowOff>
    </xdr:from>
    <xdr:ext cx="184731" cy="264560"/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00000000-0008-0000-1600-000010000000}"/>
            </a:ext>
          </a:extLst>
        </xdr:cNvPr>
        <xdr:cNvSpPr txBox="1"/>
      </xdr:nvSpPr>
      <xdr:spPr>
        <a:xfrm>
          <a:off x="3171825" y="1723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4</xdr:row>
      <xdr:rowOff>142875</xdr:rowOff>
    </xdr:from>
    <xdr:ext cx="184731" cy="264560"/>
    <xdr:sp macro="" textlink="">
      <xdr:nvSpPr>
        <xdr:cNvPr id="17" name="1 CuadroTexto">
          <a:extLst>
            <a:ext uri="{FF2B5EF4-FFF2-40B4-BE49-F238E27FC236}">
              <a16:creationId xmlns="" xmlns:a16="http://schemas.microsoft.com/office/drawing/2014/main" id="{00000000-0008-0000-1600-000011000000}"/>
            </a:ext>
          </a:extLst>
        </xdr:cNvPr>
        <xdr:cNvSpPr txBox="1"/>
      </xdr:nvSpPr>
      <xdr:spPr>
        <a:xfrm>
          <a:off x="3171825" y="1723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4</xdr:row>
      <xdr:rowOff>142875</xdr:rowOff>
    </xdr:from>
    <xdr:ext cx="184731" cy="264560"/>
    <xdr:sp macro="" textlink="">
      <xdr:nvSpPr>
        <xdr:cNvPr id="18" name="1 CuadroTexto">
          <a:extLst>
            <a:ext uri="{FF2B5EF4-FFF2-40B4-BE49-F238E27FC236}">
              <a16:creationId xmlns="" xmlns:a16="http://schemas.microsoft.com/office/drawing/2014/main" id="{00000000-0008-0000-1600-000012000000}"/>
            </a:ext>
          </a:extLst>
        </xdr:cNvPr>
        <xdr:cNvSpPr txBox="1"/>
      </xdr:nvSpPr>
      <xdr:spPr>
        <a:xfrm>
          <a:off x="3171825" y="1723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4</xdr:row>
      <xdr:rowOff>142875</xdr:rowOff>
    </xdr:from>
    <xdr:ext cx="184731" cy="264560"/>
    <xdr:sp macro="" textlink="">
      <xdr:nvSpPr>
        <xdr:cNvPr id="19" name="1 CuadroTexto">
          <a:extLst>
            <a:ext uri="{FF2B5EF4-FFF2-40B4-BE49-F238E27FC236}">
              <a16:creationId xmlns="" xmlns:a16="http://schemas.microsoft.com/office/drawing/2014/main" id="{00000000-0008-0000-1600-000013000000}"/>
            </a:ext>
          </a:extLst>
        </xdr:cNvPr>
        <xdr:cNvSpPr txBox="1"/>
      </xdr:nvSpPr>
      <xdr:spPr>
        <a:xfrm>
          <a:off x="3171825" y="1723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5</xdr:col>
      <xdr:colOff>0</xdr:colOff>
      <xdr:row>4</xdr:row>
      <xdr:rowOff>142875</xdr:rowOff>
    </xdr:from>
    <xdr:ext cx="184731" cy="264560"/>
    <xdr:sp macro="" textlink="">
      <xdr:nvSpPr>
        <xdr:cNvPr id="20" name="4 CuadroTexto">
          <a:extLst>
            <a:ext uri="{FF2B5EF4-FFF2-40B4-BE49-F238E27FC236}">
              <a16:creationId xmlns="" xmlns:a16="http://schemas.microsoft.com/office/drawing/2014/main" id="{00000000-0008-0000-1600-000014000000}"/>
            </a:ext>
          </a:extLst>
        </xdr:cNvPr>
        <xdr:cNvSpPr txBox="1"/>
      </xdr:nvSpPr>
      <xdr:spPr>
        <a:xfrm>
          <a:off x="7743825" y="17230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5</xdr:col>
      <xdr:colOff>355738</xdr:colOff>
      <xdr:row>0</xdr:row>
      <xdr:rowOff>49695</xdr:rowOff>
    </xdr:from>
    <xdr:ext cx="1478446" cy="254557"/>
    <xdr:sp macro="" textlink="">
      <xdr:nvSpPr>
        <xdr:cNvPr id="21" name="11 CuadroTexto">
          <a:extLst>
            <a:ext uri="{FF2B5EF4-FFF2-40B4-BE49-F238E27FC236}">
              <a16:creationId xmlns="" xmlns:a16="http://schemas.microsoft.com/office/drawing/2014/main" id="{00000000-0008-0000-1600-000015000000}"/>
            </a:ext>
          </a:extLst>
        </xdr:cNvPr>
        <xdr:cNvSpPr txBox="1"/>
      </xdr:nvSpPr>
      <xdr:spPr>
        <a:xfrm>
          <a:off x="6670813" y="49695"/>
          <a:ext cx="1478446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no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ETCA-II-10</a:t>
          </a:r>
        </a:p>
      </xdr:txBody>
    </xdr:sp>
    <xdr:clientData/>
  </xdr:oneCellAnchor>
  <xdr:oneCellAnchor>
    <xdr:from>
      <xdr:col>3</xdr:col>
      <xdr:colOff>762000</xdr:colOff>
      <xdr:row>4</xdr:row>
      <xdr:rowOff>142875</xdr:rowOff>
    </xdr:from>
    <xdr:ext cx="2790824" cy="254557"/>
    <xdr:sp macro="" textlink="">
      <xdr:nvSpPr>
        <xdr:cNvPr id="24" name="7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5248275" y="981075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SEGUNDO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24</xdr:row>
      <xdr:rowOff>123825</xdr:rowOff>
    </xdr:from>
    <xdr:ext cx="3200400" cy="662517"/>
    <xdr:sp macro="" textlink="">
      <xdr:nvSpPr>
        <xdr:cNvPr id="27" name="CuadroTexto 5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0" y="5734050"/>
          <a:ext cx="3200400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Lic.</a:t>
          </a:r>
          <a:r>
            <a:rPr lang="es-MX" sz="1200" baseline="0">
              <a:latin typeface="Arial Narrow" panose="020B0606020202030204" pitchFamily="34" charset="0"/>
            </a:rPr>
            <a:t> Zahira R. Chairez Aguayo</a:t>
          </a:r>
          <a:endParaRPr lang="es-MX" sz="1200">
            <a:latin typeface="Arial Narrow" panose="020B0606020202030204" pitchFamily="34" charset="0"/>
          </a:endParaRPr>
        </a:p>
        <a:p>
          <a:pPr algn="ctr"/>
          <a:r>
            <a:rPr lang="es-MX" sz="1200">
              <a:latin typeface="Arial Narrow" panose="020B0606020202030204" pitchFamily="34" charset="0"/>
            </a:rPr>
            <a:t>Elaboró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Directora de</a:t>
          </a:r>
          <a:r>
            <a:rPr lang="es-MX" sz="1200" baseline="0">
              <a:latin typeface="Arial Narrow" panose="020B0606020202030204" pitchFamily="34" charset="0"/>
            </a:rPr>
            <a:t> Administración y Finanzas</a:t>
          </a:r>
          <a:endParaRPr lang="es-MX" sz="1200">
            <a:latin typeface="Arial Narrow" panose="020B0606020202030204" pitchFamily="34" charset="0"/>
          </a:endParaRPr>
        </a:p>
      </xdr:txBody>
    </xdr:sp>
    <xdr:clientData/>
  </xdr:oneCellAnchor>
  <xdr:oneCellAnchor>
    <xdr:from>
      <xdr:col>3</xdr:col>
      <xdr:colOff>323850</xdr:colOff>
      <xdr:row>24</xdr:row>
      <xdr:rowOff>104775</xdr:rowOff>
    </xdr:from>
    <xdr:ext cx="3305175" cy="662517"/>
    <xdr:sp macro="" textlink="">
      <xdr:nvSpPr>
        <xdr:cNvPr id="28" name="CuadroTexto 27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4810125" y="5715000"/>
          <a:ext cx="3305175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Ing. Heriberto Rentería Sánchez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Autorizó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Rector</a:t>
          </a:r>
        </a:p>
      </xdr:txBody>
    </xdr:sp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733425</xdr:colOff>
      <xdr:row>4</xdr:row>
      <xdr:rowOff>142875</xdr:rowOff>
    </xdr:from>
    <xdr:ext cx="838200" cy="264560"/>
    <xdr:sp macro="" textlink="">
      <xdr:nvSpPr>
        <xdr:cNvPr id="12" name="5 CuadroTexto">
          <a:extLst>
            <a:ext uri="{FF2B5EF4-FFF2-40B4-BE49-F238E27FC236}">
              <a16:creationId xmlns=""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3181350" y="971550"/>
          <a:ext cx="8382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s-MX" sz="1100"/>
            <a:t>(PESOS)</a:t>
          </a:r>
        </a:p>
      </xdr:txBody>
    </xdr:sp>
    <xdr:clientData/>
  </xdr:oneCellAnchor>
  <xdr:oneCellAnchor>
    <xdr:from>
      <xdr:col>1</xdr:col>
      <xdr:colOff>0</xdr:colOff>
      <xdr:row>4</xdr:row>
      <xdr:rowOff>142875</xdr:rowOff>
    </xdr:from>
    <xdr:ext cx="184731" cy="264560"/>
    <xdr:sp macro="" textlink="">
      <xdr:nvSpPr>
        <xdr:cNvPr id="13" name="1 CuadroTexto">
          <a:extLst>
            <a:ext uri="{FF2B5EF4-FFF2-40B4-BE49-F238E27FC236}">
              <a16:creationId xmlns="" xmlns:a16="http://schemas.microsoft.com/office/drawing/2014/main" id="{00000000-0008-0000-1700-000003000000}"/>
            </a:ext>
          </a:extLst>
        </xdr:cNvPr>
        <xdr:cNvSpPr txBox="1"/>
      </xdr:nvSpPr>
      <xdr:spPr>
        <a:xfrm>
          <a:off x="2447925" y="971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4</xdr:row>
      <xdr:rowOff>142875</xdr:rowOff>
    </xdr:from>
    <xdr:ext cx="184731" cy="264560"/>
    <xdr:sp macro="" textlink="">
      <xdr:nvSpPr>
        <xdr:cNvPr id="14" name="1 CuadroTexto">
          <a:extLst>
            <a:ext uri="{FF2B5EF4-FFF2-40B4-BE49-F238E27FC236}">
              <a16:creationId xmlns="" xmlns:a16="http://schemas.microsoft.com/office/drawing/2014/main" id="{00000000-0008-0000-1700-000004000000}"/>
            </a:ext>
          </a:extLst>
        </xdr:cNvPr>
        <xdr:cNvSpPr txBox="1"/>
      </xdr:nvSpPr>
      <xdr:spPr>
        <a:xfrm>
          <a:off x="2447925" y="971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4</xdr:row>
      <xdr:rowOff>142875</xdr:rowOff>
    </xdr:from>
    <xdr:ext cx="184731" cy="264560"/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00000000-0008-0000-1700-000005000000}"/>
            </a:ext>
          </a:extLst>
        </xdr:cNvPr>
        <xdr:cNvSpPr txBox="1"/>
      </xdr:nvSpPr>
      <xdr:spPr>
        <a:xfrm>
          <a:off x="2447925" y="971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4</xdr:row>
      <xdr:rowOff>142875</xdr:rowOff>
    </xdr:from>
    <xdr:ext cx="184731" cy="264560"/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00000000-0008-0000-1700-000006000000}"/>
            </a:ext>
          </a:extLst>
        </xdr:cNvPr>
        <xdr:cNvSpPr txBox="1"/>
      </xdr:nvSpPr>
      <xdr:spPr>
        <a:xfrm>
          <a:off x="2447925" y="971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5</xdr:col>
      <xdr:colOff>0</xdr:colOff>
      <xdr:row>4</xdr:row>
      <xdr:rowOff>142875</xdr:rowOff>
    </xdr:from>
    <xdr:ext cx="184731" cy="264560"/>
    <xdr:sp macro="" textlink="">
      <xdr:nvSpPr>
        <xdr:cNvPr id="17" name="4 CuadroTexto">
          <a:extLst>
            <a:ext uri="{FF2B5EF4-FFF2-40B4-BE49-F238E27FC236}">
              <a16:creationId xmlns="" xmlns:a16="http://schemas.microsoft.com/office/drawing/2014/main" id="{00000000-0008-0000-1700-000007000000}"/>
            </a:ext>
          </a:extLst>
        </xdr:cNvPr>
        <xdr:cNvSpPr txBox="1"/>
      </xdr:nvSpPr>
      <xdr:spPr>
        <a:xfrm>
          <a:off x="5457825" y="971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5</xdr:col>
      <xdr:colOff>22363</xdr:colOff>
      <xdr:row>0</xdr:row>
      <xdr:rowOff>49695</xdr:rowOff>
    </xdr:from>
    <xdr:ext cx="1478446" cy="254557"/>
    <xdr:sp macro="" textlink="">
      <xdr:nvSpPr>
        <xdr:cNvPr id="18" name="11 CuadroTexto">
          <a:extLst>
            <a:ext uri="{FF2B5EF4-FFF2-40B4-BE49-F238E27FC236}">
              <a16:creationId xmlns="" xmlns:a16="http://schemas.microsoft.com/office/drawing/2014/main" id="{00000000-0008-0000-1700-000008000000}"/>
            </a:ext>
          </a:extLst>
        </xdr:cNvPr>
        <xdr:cNvSpPr txBox="1"/>
      </xdr:nvSpPr>
      <xdr:spPr>
        <a:xfrm>
          <a:off x="5480188" y="49695"/>
          <a:ext cx="1478446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no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ETCA-II-11</a:t>
          </a:r>
        </a:p>
      </xdr:txBody>
    </xdr:sp>
    <xdr:clientData/>
  </xdr:oneCellAnchor>
  <xdr:oneCellAnchor>
    <xdr:from>
      <xdr:col>0</xdr:col>
      <xdr:colOff>0</xdr:colOff>
      <xdr:row>50</xdr:row>
      <xdr:rowOff>0</xdr:rowOff>
    </xdr:from>
    <xdr:ext cx="3200400" cy="662517"/>
    <xdr:sp macro="" textlink="">
      <xdr:nvSpPr>
        <xdr:cNvPr id="22" name="CuadroTexto 5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0" y="10544175"/>
          <a:ext cx="3200400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Lic.</a:t>
          </a:r>
          <a:r>
            <a:rPr lang="es-MX" sz="1200" baseline="0">
              <a:latin typeface="Arial Narrow" panose="020B0606020202030204" pitchFamily="34" charset="0"/>
            </a:rPr>
            <a:t> Zahira R. Chairez Aguayo</a:t>
          </a:r>
          <a:endParaRPr lang="es-MX" sz="1200">
            <a:latin typeface="Arial Narrow" panose="020B0606020202030204" pitchFamily="34" charset="0"/>
          </a:endParaRPr>
        </a:p>
        <a:p>
          <a:pPr algn="ctr"/>
          <a:r>
            <a:rPr lang="es-MX" sz="1200">
              <a:latin typeface="Arial Narrow" panose="020B0606020202030204" pitchFamily="34" charset="0"/>
            </a:rPr>
            <a:t>Elaboró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Directora de</a:t>
          </a:r>
          <a:r>
            <a:rPr lang="es-MX" sz="1200" baseline="0">
              <a:latin typeface="Arial Narrow" panose="020B0606020202030204" pitchFamily="34" charset="0"/>
            </a:rPr>
            <a:t> Administración y Finanzas</a:t>
          </a:r>
          <a:endParaRPr lang="es-MX" sz="1200">
            <a:latin typeface="Arial Narrow" panose="020B0606020202030204" pitchFamily="34" charset="0"/>
          </a:endParaRPr>
        </a:p>
      </xdr:txBody>
    </xdr:sp>
    <xdr:clientData/>
  </xdr:oneCellAnchor>
  <xdr:oneCellAnchor>
    <xdr:from>
      <xdr:col>3</xdr:col>
      <xdr:colOff>266701</xdr:colOff>
      <xdr:row>50</xdr:row>
      <xdr:rowOff>0</xdr:rowOff>
    </xdr:from>
    <xdr:ext cx="2781300" cy="662517"/>
    <xdr:sp macro="" textlink="">
      <xdr:nvSpPr>
        <xdr:cNvPr id="23" name="CuadroTexto 22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4219576" y="10544175"/>
          <a:ext cx="2781300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Ing. Heriberto Rentería Sánchez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Autorizó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Rector</a:t>
          </a:r>
        </a:p>
      </xdr:txBody>
    </xdr:sp>
    <xdr:clientData/>
  </xdr:oneCellAnchor>
  <xdr:oneCellAnchor>
    <xdr:from>
      <xdr:col>3</xdr:col>
      <xdr:colOff>257175</xdr:colOff>
      <xdr:row>4</xdr:row>
      <xdr:rowOff>0</xdr:rowOff>
    </xdr:from>
    <xdr:ext cx="2790824" cy="254557"/>
    <xdr:sp macro="" textlink="">
      <xdr:nvSpPr>
        <xdr:cNvPr id="24" name="7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4210050" y="828675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SEGUNDO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561975</xdr:colOff>
      <xdr:row>0</xdr:row>
      <xdr:rowOff>0</xdr:rowOff>
    </xdr:from>
    <xdr:ext cx="923924" cy="333375"/>
    <xdr:sp macro="" textlink="">
      <xdr:nvSpPr>
        <xdr:cNvPr id="2" name="1 CuadroTexto">
          <a:extLst>
            <a:ext uri="{FF2B5EF4-FFF2-40B4-BE49-F238E27FC236}">
              <a16:creationId xmlns=""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7924800" y="0"/>
          <a:ext cx="923924" cy="33337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no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ETCA-II-12</a:t>
          </a:r>
        </a:p>
      </xdr:txBody>
    </xdr:sp>
    <xdr:clientData/>
  </xdr:oneCellAnchor>
  <xdr:oneCellAnchor>
    <xdr:from>
      <xdr:col>4</xdr:col>
      <xdr:colOff>171450</xdr:colOff>
      <xdr:row>4</xdr:row>
      <xdr:rowOff>9525</xdr:rowOff>
    </xdr:from>
    <xdr:ext cx="2790824" cy="254557"/>
    <xdr:sp macro="" textlink="">
      <xdr:nvSpPr>
        <xdr:cNvPr id="7" name="6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6029325" y="695325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SEGUNDO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87</xdr:row>
      <xdr:rowOff>0</xdr:rowOff>
    </xdr:from>
    <xdr:ext cx="3676650" cy="662517"/>
    <xdr:sp macro="" textlink="">
      <xdr:nvSpPr>
        <xdr:cNvPr id="6" name="CuadroTexto 5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0" y="16621125"/>
          <a:ext cx="3676650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Lic.</a:t>
          </a:r>
          <a:r>
            <a:rPr lang="es-MX" sz="1200" baseline="0">
              <a:latin typeface="Arial Narrow" panose="020B0606020202030204" pitchFamily="34" charset="0"/>
            </a:rPr>
            <a:t> Zahira R. Chairez Aguayo</a:t>
          </a:r>
          <a:endParaRPr lang="es-MX" sz="1200">
            <a:latin typeface="Arial Narrow" panose="020B0606020202030204" pitchFamily="34" charset="0"/>
          </a:endParaRPr>
        </a:p>
        <a:p>
          <a:pPr algn="ctr"/>
          <a:r>
            <a:rPr lang="es-MX" sz="1200">
              <a:latin typeface="Arial Narrow" panose="020B0606020202030204" pitchFamily="34" charset="0"/>
            </a:rPr>
            <a:t>Elaboró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Directora de</a:t>
          </a:r>
          <a:r>
            <a:rPr lang="es-MX" sz="1200" baseline="0">
              <a:latin typeface="Arial Narrow" panose="020B0606020202030204" pitchFamily="34" charset="0"/>
            </a:rPr>
            <a:t> Administración y Finanzas</a:t>
          </a:r>
          <a:endParaRPr lang="es-MX" sz="1200">
            <a:latin typeface="Arial Narrow" panose="020B0606020202030204" pitchFamily="34" charset="0"/>
          </a:endParaRPr>
        </a:p>
      </xdr:txBody>
    </xdr:sp>
    <xdr:clientData/>
  </xdr:oneCellAnchor>
  <xdr:oneCellAnchor>
    <xdr:from>
      <xdr:col>3</xdr:col>
      <xdr:colOff>419100</xdr:colOff>
      <xdr:row>87</xdr:row>
      <xdr:rowOff>0</xdr:rowOff>
    </xdr:from>
    <xdr:ext cx="3377917" cy="662517"/>
    <xdr:sp macro="" textlink="">
      <xdr:nvSpPr>
        <xdr:cNvPr id="8" name="CuadroTexto 7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5514975" y="16621125"/>
          <a:ext cx="3377917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Ing. Heriberto Rentería Sánchez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Autorizó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Rector</a:t>
          </a:r>
        </a:p>
      </xdr:txBody>
    </xdr:sp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4</xdr:row>
      <xdr:rowOff>142875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SpPr txBox="1"/>
      </xdr:nvSpPr>
      <xdr:spPr>
        <a:xfrm>
          <a:off x="3343275" y="962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7</xdr:col>
      <xdr:colOff>229621</xdr:colOff>
      <xdr:row>0</xdr:row>
      <xdr:rowOff>42522</xdr:rowOff>
    </xdr:from>
    <xdr:ext cx="1226791" cy="255134"/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SpPr txBox="1"/>
      </xdr:nvSpPr>
      <xdr:spPr>
        <a:xfrm>
          <a:off x="7811521" y="42522"/>
          <a:ext cx="1226791" cy="255134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no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ETCA-II-13</a:t>
          </a:r>
        </a:p>
      </xdr:txBody>
    </xdr:sp>
    <xdr:clientData/>
  </xdr:oneCellAnchor>
  <xdr:oneCellAnchor>
    <xdr:from>
      <xdr:col>2</xdr:col>
      <xdr:colOff>0</xdr:colOff>
      <xdr:row>4</xdr:row>
      <xdr:rowOff>142875</xdr:rowOff>
    </xdr:from>
    <xdr:ext cx="184731" cy="264560"/>
    <xdr:sp macro="" textlink="">
      <xdr:nvSpPr>
        <xdr:cNvPr id="4" name="1 CuadroTexto">
          <a:extLst>
            <a:ext uri="{FF2B5EF4-FFF2-40B4-BE49-F238E27FC236}">
              <a16:creationId xmlns:a16="http://schemas.microsoft.com/office/drawing/2014/main" xmlns="" id="{00000000-0008-0000-1900-000004000000}"/>
            </a:ext>
          </a:extLst>
        </xdr:cNvPr>
        <xdr:cNvSpPr txBox="1"/>
      </xdr:nvSpPr>
      <xdr:spPr>
        <a:xfrm>
          <a:off x="3343275" y="962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6</xdr:col>
      <xdr:colOff>0</xdr:colOff>
      <xdr:row>4</xdr:row>
      <xdr:rowOff>142875</xdr:rowOff>
    </xdr:from>
    <xdr:ext cx="184731" cy="264560"/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xmlns="" id="{00000000-0008-0000-1900-000005000000}"/>
            </a:ext>
          </a:extLst>
        </xdr:cNvPr>
        <xdr:cNvSpPr txBox="1"/>
      </xdr:nvSpPr>
      <xdr:spPr>
        <a:xfrm>
          <a:off x="6734175" y="962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6</xdr:col>
      <xdr:colOff>390525</xdr:colOff>
      <xdr:row>4</xdr:row>
      <xdr:rowOff>57150</xdr:rowOff>
    </xdr:from>
    <xdr:ext cx="1790699" cy="254557"/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xmlns="" id="{00000000-0008-0000-1900-000006000000}"/>
            </a:ext>
          </a:extLst>
        </xdr:cNvPr>
        <xdr:cNvSpPr txBox="1"/>
      </xdr:nvSpPr>
      <xdr:spPr>
        <a:xfrm>
          <a:off x="7124700" y="876300"/>
          <a:ext cx="1790699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 SEGUNDO</a:t>
          </a:r>
        </a:p>
      </xdr:txBody>
    </xdr:sp>
    <xdr:clientData/>
  </xdr:oneCellAnchor>
  <xdr:oneCellAnchor>
    <xdr:from>
      <xdr:col>0</xdr:col>
      <xdr:colOff>0</xdr:colOff>
      <xdr:row>132</xdr:row>
      <xdr:rowOff>161925</xdr:rowOff>
    </xdr:from>
    <xdr:ext cx="3005666" cy="821267"/>
    <xdr:sp macro="" textlink="">
      <xdr:nvSpPr>
        <xdr:cNvPr id="7" name="CuadroTexto 5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0" y="29775150"/>
          <a:ext cx="3005666" cy="8212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MX" sz="1100">
              <a:latin typeface="Arial Narrow" panose="020B0606020202030204" pitchFamily="34" charset="0"/>
            </a:rPr>
            <a:t>          ____________________________________</a:t>
          </a:r>
        </a:p>
        <a:p>
          <a:pPr algn="ctr"/>
          <a:r>
            <a:rPr lang="es-MX" sz="1100">
              <a:latin typeface="Arial Narrow" panose="020B0606020202030204" pitchFamily="34" charset="0"/>
            </a:rPr>
            <a:t>Lic. Zahira R.</a:t>
          </a:r>
          <a:r>
            <a:rPr lang="es-MX" sz="1100" baseline="0">
              <a:latin typeface="Arial Narrow" panose="020B0606020202030204" pitchFamily="34" charset="0"/>
            </a:rPr>
            <a:t> Chairez Aguayo.</a:t>
          </a:r>
          <a:endParaRPr lang="es-MX" sz="1100">
            <a:latin typeface="Arial Narrow" panose="020B0606020202030204" pitchFamily="34" charset="0"/>
          </a:endParaRPr>
        </a:p>
        <a:p>
          <a:pPr algn="ctr"/>
          <a:r>
            <a:rPr lang="es-MX" sz="1100">
              <a:latin typeface="Arial Narrow" panose="020B0606020202030204" pitchFamily="34" charset="0"/>
            </a:rPr>
            <a:t>Elaboró</a:t>
          </a:r>
        </a:p>
        <a:p>
          <a:pPr algn="ctr"/>
          <a:r>
            <a:rPr lang="es-MX" sz="1100">
              <a:latin typeface="Arial Narrow" panose="020B0606020202030204" pitchFamily="34" charset="0"/>
            </a:rPr>
            <a:t>Directora de Administración y Finanzas</a:t>
          </a:r>
        </a:p>
      </xdr:txBody>
    </xdr:sp>
    <xdr:clientData/>
  </xdr:oneCellAnchor>
  <xdr:oneCellAnchor>
    <xdr:from>
      <xdr:col>5</xdr:col>
      <xdr:colOff>47625</xdr:colOff>
      <xdr:row>132</xdr:row>
      <xdr:rowOff>161925</xdr:rowOff>
    </xdr:from>
    <xdr:ext cx="3048000" cy="838200"/>
    <xdr:sp macro="" textlink="">
      <xdr:nvSpPr>
        <xdr:cNvPr id="8" name="CuadroTexto 5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5934075" y="29775150"/>
          <a:ext cx="3048000" cy="838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MX" sz="1100">
              <a:latin typeface="Arial Narrow" panose="020B0606020202030204" pitchFamily="34" charset="0"/>
            </a:rPr>
            <a:t>_____________________________________________</a:t>
          </a:r>
        </a:p>
        <a:p>
          <a:pPr algn="ctr"/>
          <a:r>
            <a:rPr lang="es-MX" sz="1100">
              <a:latin typeface="Arial Narrow" panose="020B0606020202030204" pitchFamily="34" charset="0"/>
            </a:rPr>
            <a:t>Ing. Heriberto</a:t>
          </a:r>
          <a:r>
            <a:rPr lang="es-MX" sz="1100" baseline="0">
              <a:latin typeface="Arial Narrow" panose="020B0606020202030204" pitchFamily="34" charset="0"/>
            </a:rPr>
            <a:t> Rentería Sánchez</a:t>
          </a:r>
          <a:endParaRPr lang="es-MX" sz="1100">
            <a:latin typeface="Arial Narrow" panose="020B0606020202030204" pitchFamily="34" charset="0"/>
          </a:endParaRPr>
        </a:p>
        <a:p>
          <a:pPr algn="ctr"/>
          <a:r>
            <a:rPr lang="es-MX" sz="1100">
              <a:latin typeface="Arial Narrow" panose="020B0606020202030204" pitchFamily="34" charset="0"/>
            </a:rPr>
            <a:t>Autorizó</a:t>
          </a:r>
        </a:p>
        <a:p>
          <a:pPr algn="ctr"/>
          <a:r>
            <a:rPr lang="es-MX" sz="1100">
              <a:latin typeface="Arial Narrow" panose="020B0606020202030204" pitchFamily="34" charset="0"/>
            </a:rPr>
            <a:t>Rector</a:t>
          </a:r>
        </a:p>
      </xdr:txBody>
    </xdr:sp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457201</xdr:colOff>
      <xdr:row>0</xdr:row>
      <xdr:rowOff>21668</xdr:rowOff>
    </xdr:from>
    <xdr:ext cx="1087426" cy="254557"/>
    <xdr:sp macro="" textlink="">
      <xdr:nvSpPr>
        <xdr:cNvPr id="2" name="3 CuadroTexto">
          <a:extLst>
            <a:ext uri="{FF2B5EF4-FFF2-40B4-BE49-F238E27FC236}">
              <a16:creationId xmlns=""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5753101" y="21668"/>
          <a:ext cx="1087426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ETCA-II-14</a:t>
          </a:r>
        </a:p>
      </xdr:txBody>
    </xdr:sp>
    <xdr:clientData/>
  </xdr:oneCellAnchor>
  <xdr:oneCellAnchor>
    <xdr:from>
      <xdr:col>3</xdr:col>
      <xdr:colOff>247650</xdr:colOff>
      <xdr:row>4</xdr:row>
      <xdr:rowOff>133350</xdr:rowOff>
    </xdr:from>
    <xdr:ext cx="2790824" cy="254557"/>
    <xdr:sp macro="" textlink="">
      <xdr:nvSpPr>
        <xdr:cNvPr id="7" name="6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4019550" y="942975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SEGUNDO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3200400" cy="662517"/>
    <xdr:sp macro="" textlink="">
      <xdr:nvSpPr>
        <xdr:cNvPr id="6" name="CuadroTexto 5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0" y="7848600"/>
          <a:ext cx="3200400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Lic.</a:t>
          </a:r>
          <a:r>
            <a:rPr lang="es-MX" sz="1200" baseline="0">
              <a:latin typeface="Arial Narrow" panose="020B0606020202030204" pitchFamily="34" charset="0"/>
            </a:rPr>
            <a:t> Zahira R. Chairez Aguayo</a:t>
          </a:r>
          <a:endParaRPr lang="es-MX" sz="1200">
            <a:latin typeface="Arial Narrow" panose="020B0606020202030204" pitchFamily="34" charset="0"/>
          </a:endParaRPr>
        </a:p>
        <a:p>
          <a:pPr algn="ctr"/>
          <a:r>
            <a:rPr lang="es-MX" sz="1200">
              <a:latin typeface="Arial Narrow" panose="020B0606020202030204" pitchFamily="34" charset="0"/>
            </a:rPr>
            <a:t>Elaboró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Directora de</a:t>
          </a:r>
          <a:r>
            <a:rPr lang="es-MX" sz="1200" baseline="0">
              <a:latin typeface="Arial Narrow" panose="020B0606020202030204" pitchFamily="34" charset="0"/>
            </a:rPr>
            <a:t> Administración y Finanzas</a:t>
          </a:r>
          <a:endParaRPr lang="es-MX" sz="1200">
            <a:latin typeface="Arial Narrow" panose="020B0606020202030204" pitchFamily="34" charset="0"/>
          </a:endParaRPr>
        </a:p>
      </xdr:txBody>
    </xdr:sp>
    <xdr:clientData/>
  </xdr:oneCellAnchor>
  <xdr:oneCellAnchor>
    <xdr:from>
      <xdr:col>2</xdr:col>
      <xdr:colOff>600075</xdr:colOff>
      <xdr:row>37</xdr:row>
      <xdr:rowOff>0</xdr:rowOff>
    </xdr:from>
    <xdr:ext cx="3305175" cy="662517"/>
    <xdr:sp macro="" textlink="">
      <xdr:nvSpPr>
        <xdr:cNvPr id="8" name="CuadroTexto 7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505200" y="7848600"/>
          <a:ext cx="3305175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Ing. Heriberto Rentería Sánchez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Autorizó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Rector</a:t>
          </a:r>
        </a:p>
      </xdr:txBody>
    </xdr:sp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</xdr:row>
      <xdr:rowOff>142875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=""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5250" y="7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2</xdr:col>
      <xdr:colOff>776459</xdr:colOff>
      <xdr:row>0</xdr:row>
      <xdr:rowOff>0</xdr:rowOff>
    </xdr:from>
    <xdr:ext cx="898003" cy="254557"/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1B00-000004000000}"/>
            </a:ext>
          </a:extLst>
        </xdr:cNvPr>
        <xdr:cNvSpPr txBox="1"/>
      </xdr:nvSpPr>
      <xdr:spPr>
        <a:xfrm>
          <a:off x="6713709" y="0"/>
          <a:ext cx="898003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ETCA-II-15</a:t>
          </a:r>
        </a:p>
      </xdr:txBody>
    </xdr:sp>
    <xdr:clientData/>
  </xdr:oneCellAnchor>
  <xdr:oneCellAnchor>
    <xdr:from>
      <xdr:col>1</xdr:col>
      <xdr:colOff>0</xdr:colOff>
      <xdr:row>4</xdr:row>
      <xdr:rowOff>142875</xdr:rowOff>
    </xdr:from>
    <xdr:ext cx="184731" cy="264560"/>
    <xdr:sp macro="" textlink="">
      <xdr:nvSpPr>
        <xdr:cNvPr id="6" name="4 CuadroTexto">
          <a:extLst>
            <a:ext uri="{FF2B5EF4-FFF2-40B4-BE49-F238E27FC236}">
              <a16:creationId xmlns="" xmlns:a16="http://schemas.microsoft.com/office/drawing/2014/main" id="{00000000-0008-0000-1B00-000006000000}"/>
            </a:ext>
          </a:extLst>
        </xdr:cNvPr>
        <xdr:cNvSpPr txBox="1"/>
      </xdr:nvSpPr>
      <xdr:spPr>
        <a:xfrm>
          <a:off x="4733925" y="76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3426892</xdr:colOff>
      <xdr:row>3</xdr:row>
      <xdr:rowOff>195723</xdr:rowOff>
    </xdr:from>
    <xdr:ext cx="647870" cy="239809"/>
    <xdr:sp macro="" textlink="">
      <xdr:nvSpPr>
        <xdr:cNvPr id="5" name="4 CuadroTexto">
          <a:extLst>
            <a:ext uri="{FF2B5EF4-FFF2-40B4-BE49-F238E27FC236}">
              <a16:creationId xmlns="" xmlns:a16="http://schemas.microsoft.com/office/drawing/2014/main" id="{00000000-0008-0000-1B00-000005000000}"/>
            </a:ext>
          </a:extLst>
        </xdr:cNvPr>
        <xdr:cNvSpPr txBox="1"/>
      </xdr:nvSpPr>
      <xdr:spPr>
        <a:xfrm>
          <a:off x="3426892" y="809556"/>
          <a:ext cx="647870" cy="23980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000" b="1">
              <a:latin typeface="Arial" pitchFamily="34" charset="0"/>
              <a:cs typeface="Arial" pitchFamily="34" charset="0"/>
            </a:rPr>
            <a:t>(Pesos)</a:t>
          </a:r>
        </a:p>
      </xdr:txBody>
    </xdr:sp>
    <xdr:clientData/>
  </xdr:oneCellAnchor>
  <xdr:oneCellAnchor>
    <xdr:from>
      <xdr:col>1</xdr:col>
      <xdr:colOff>0</xdr:colOff>
      <xdr:row>3</xdr:row>
      <xdr:rowOff>142875</xdr:rowOff>
    </xdr:from>
    <xdr:ext cx="184731" cy="264560"/>
    <xdr:sp macro="" textlink="">
      <xdr:nvSpPr>
        <xdr:cNvPr id="7" name="4 CuadroTexto">
          <a:extLst>
            <a:ext uri="{FF2B5EF4-FFF2-40B4-BE49-F238E27FC236}">
              <a16:creationId xmlns="" xmlns:a16="http://schemas.microsoft.com/office/drawing/2014/main" id="{00000000-0008-0000-1B00-000007000000}"/>
            </a:ext>
          </a:extLst>
        </xdr:cNvPr>
        <xdr:cNvSpPr txBox="1"/>
      </xdr:nvSpPr>
      <xdr:spPr>
        <a:xfrm>
          <a:off x="4222750" y="97895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560917</xdr:colOff>
      <xdr:row>3</xdr:row>
      <xdr:rowOff>105834</xdr:rowOff>
    </xdr:from>
    <xdr:ext cx="2790824" cy="254557"/>
    <xdr:sp macro="" textlink="">
      <xdr:nvSpPr>
        <xdr:cNvPr id="10" name="9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4783667" y="719667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SEGUNDO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3200400" cy="662517"/>
    <xdr:sp macro="" textlink="">
      <xdr:nvSpPr>
        <xdr:cNvPr id="11" name="CuadroTexto 5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0" y="9576955"/>
          <a:ext cx="3200400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Lic.</a:t>
          </a:r>
          <a:r>
            <a:rPr lang="es-MX" sz="1200" baseline="0">
              <a:latin typeface="Arial Narrow" panose="020B0606020202030204" pitchFamily="34" charset="0"/>
            </a:rPr>
            <a:t> Zahira R. Chairez Aguayo</a:t>
          </a:r>
          <a:endParaRPr lang="es-MX" sz="1200">
            <a:latin typeface="Arial Narrow" panose="020B0606020202030204" pitchFamily="34" charset="0"/>
          </a:endParaRPr>
        </a:p>
        <a:p>
          <a:pPr algn="ctr"/>
          <a:r>
            <a:rPr lang="es-MX" sz="1200">
              <a:latin typeface="Arial Narrow" panose="020B0606020202030204" pitchFamily="34" charset="0"/>
            </a:rPr>
            <a:t>Elaboró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Directora de</a:t>
          </a:r>
          <a:r>
            <a:rPr lang="es-MX" sz="1200" baseline="0">
              <a:latin typeface="Arial Narrow" panose="020B0606020202030204" pitchFamily="34" charset="0"/>
            </a:rPr>
            <a:t> Administración y Finanzas</a:t>
          </a:r>
          <a:endParaRPr lang="es-MX" sz="1200">
            <a:latin typeface="Arial Narrow" panose="020B0606020202030204" pitchFamily="34" charset="0"/>
          </a:endParaRPr>
        </a:p>
      </xdr:txBody>
    </xdr:sp>
    <xdr:clientData/>
  </xdr:oneCellAnchor>
  <xdr:oneCellAnchor>
    <xdr:from>
      <xdr:col>1</xdr:col>
      <xdr:colOff>100449</xdr:colOff>
      <xdr:row>40</xdr:row>
      <xdr:rowOff>0</xdr:rowOff>
    </xdr:from>
    <xdr:ext cx="3305175" cy="662517"/>
    <xdr:sp macro="" textlink="">
      <xdr:nvSpPr>
        <xdr:cNvPr id="12" name="CuadroTexto 11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4404017" y="9576955"/>
          <a:ext cx="3305175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Ing. Heriberto Rentería Sánchez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Autorizó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Rector</a:t>
          </a:r>
        </a:p>
      </xdr:txBody>
    </xdr:sp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115997</xdr:colOff>
      <xdr:row>0</xdr:row>
      <xdr:rowOff>0</xdr:rowOff>
    </xdr:from>
    <xdr:ext cx="913712" cy="254557"/>
    <xdr:sp macro="" textlink="">
      <xdr:nvSpPr>
        <xdr:cNvPr id="4" name="2 CuadroTexto">
          <a:extLst>
            <a:ext uri="{FF2B5EF4-FFF2-40B4-BE49-F238E27FC236}">
              <a16:creationId xmlns="" xmlns:a16="http://schemas.microsoft.com/office/drawing/2014/main" id="{00000000-0008-0000-1C00-000004000000}"/>
            </a:ext>
          </a:extLst>
        </xdr:cNvPr>
        <xdr:cNvSpPr txBox="1"/>
      </xdr:nvSpPr>
      <xdr:spPr>
        <a:xfrm>
          <a:off x="5411897" y="0"/>
          <a:ext cx="913712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ETCA-II-16</a:t>
          </a:r>
        </a:p>
      </xdr:txBody>
    </xdr:sp>
    <xdr:clientData/>
  </xdr:oneCellAnchor>
  <xdr:oneCellAnchor>
    <xdr:from>
      <xdr:col>3</xdr:col>
      <xdr:colOff>0</xdr:colOff>
      <xdr:row>3</xdr:row>
      <xdr:rowOff>142875</xdr:rowOff>
    </xdr:from>
    <xdr:ext cx="184731" cy="264560"/>
    <xdr:sp macro="" textlink="">
      <xdr:nvSpPr>
        <xdr:cNvPr id="5" name="4 CuadroTexto">
          <a:extLst>
            <a:ext uri="{FF2B5EF4-FFF2-40B4-BE49-F238E27FC236}">
              <a16:creationId xmlns="" xmlns:a16="http://schemas.microsoft.com/office/drawing/2014/main" id="{00000000-0008-0000-1C00-000005000000}"/>
            </a:ext>
          </a:extLst>
        </xdr:cNvPr>
        <xdr:cNvSpPr txBox="1"/>
      </xdr:nvSpPr>
      <xdr:spPr>
        <a:xfrm>
          <a:off x="7743825" y="981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2</xdr:col>
      <xdr:colOff>514350</xdr:colOff>
      <xdr:row>3</xdr:row>
      <xdr:rowOff>152400</xdr:rowOff>
    </xdr:from>
    <xdr:ext cx="2790824" cy="254557"/>
    <xdr:sp macro="" textlink="">
      <xdr:nvSpPr>
        <xdr:cNvPr id="10" name="9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581400" y="781050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SEGUNDO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33</xdr:row>
      <xdr:rowOff>171450</xdr:rowOff>
    </xdr:from>
    <xdr:ext cx="3200400" cy="662517"/>
    <xdr:sp macro="" textlink="">
      <xdr:nvSpPr>
        <xdr:cNvPr id="8" name="CuadroTexto 5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0" y="9020175"/>
          <a:ext cx="3200400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Lic.</a:t>
          </a:r>
          <a:r>
            <a:rPr lang="es-MX" sz="1200" baseline="0">
              <a:latin typeface="Arial Narrow" panose="020B0606020202030204" pitchFamily="34" charset="0"/>
            </a:rPr>
            <a:t> Zahira R. Chairez Aguayo</a:t>
          </a:r>
          <a:endParaRPr lang="es-MX" sz="1200">
            <a:latin typeface="Arial Narrow" panose="020B0606020202030204" pitchFamily="34" charset="0"/>
          </a:endParaRPr>
        </a:p>
        <a:p>
          <a:pPr algn="ctr"/>
          <a:r>
            <a:rPr lang="es-MX" sz="1200">
              <a:latin typeface="Arial Narrow" panose="020B0606020202030204" pitchFamily="34" charset="0"/>
            </a:rPr>
            <a:t>Elaboró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Directora de</a:t>
          </a:r>
          <a:r>
            <a:rPr lang="es-MX" sz="1200" baseline="0">
              <a:latin typeface="Arial Narrow" panose="020B0606020202030204" pitchFamily="34" charset="0"/>
            </a:rPr>
            <a:t> Administración y Finanzas</a:t>
          </a:r>
          <a:endParaRPr lang="es-MX" sz="1200">
            <a:latin typeface="Arial Narrow" panose="020B0606020202030204" pitchFamily="34" charset="0"/>
          </a:endParaRPr>
        </a:p>
      </xdr:txBody>
    </xdr:sp>
    <xdr:clientData/>
  </xdr:oneCellAnchor>
  <xdr:oneCellAnchor>
    <xdr:from>
      <xdr:col>2</xdr:col>
      <xdr:colOff>800101</xdr:colOff>
      <xdr:row>33</xdr:row>
      <xdr:rowOff>161925</xdr:rowOff>
    </xdr:from>
    <xdr:ext cx="2476500" cy="662517"/>
    <xdr:sp macro="" textlink="">
      <xdr:nvSpPr>
        <xdr:cNvPr id="11" name="CuadroTexto 10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867151" y="9010650"/>
          <a:ext cx="2476500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Ing. Heriberto Rentería Sánchez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Autorizó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Rector</a:t>
          </a:r>
        </a:p>
      </xdr:txBody>
    </xdr:sp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752055</xdr:colOff>
      <xdr:row>0</xdr:row>
      <xdr:rowOff>0</xdr:rowOff>
    </xdr:from>
    <xdr:ext cx="913712" cy="254557"/>
    <xdr:sp macro="" textlink="">
      <xdr:nvSpPr>
        <xdr:cNvPr id="4" name="2 CuadroTexto">
          <a:extLst>
            <a:ext uri="{FF2B5EF4-FFF2-40B4-BE49-F238E27FC236}">
              <a16:creationId xmlns="" xmlns:a16="http://schemas.microsoft.com/office/drawing/2014/main" id="{00000000-0008-0000-1D00-000004000000}"/>
            </a:ext>
          </a:extLst>
        </xdr:cNvPr>
        <xdr:cNvSpPr txBox="1"/>
      </xdr:nvSpPr>
      <xdr:spPr>
        <a:xfrm>
          <a:off x="5525138" y="0"/>
          <a:ext cx="913712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ETCA-II-17</a:t>
          </a:r>
        </a:p>
      </xdr:txBody>
    </xdr:sp>
    <xdr:clientData/>
  </xdr:oneCellAnchor>
  <xdr:oneCellAnchor>
    <xdr:from>
      <xdr:col>3</xdr:col>
      <xdr:colOff>0</xdr:colOff>
      <xdr:row>3</xdr:row>
      <xdr:rowOff>142875</xdr:rowOff>
    </xdr:from>
    <xdr:ext cx="184731" cy="264560"/>
    <xdr:sp macro="" textlink="">
      <xdr:nvSpPr>
        <xdr:cNvPr id="5" name="4 CuadroTexto">
          <a:extLst>
            <a:ext uri="{FF2B5EF4-FFF2-40B4-BE49-F238E27FC236}">
              <a16:creationId xmlns="" xmlns:a16="http://schemas.microsoft.com/office/drawing/2014/main" id="{00000000-0008-0000-1D00-000005000000}"/>
            </a:ext>
          </a:extLst>
        </xdr:cNvPr>
        <xdr:cNvSpPr txBox="1"/>
      </xdr:nvSpPr>
      <xdr:spPr>
        <a:xfrm>
          <a:off x="4791075" y="762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2</xdr:col>
      <xdr:colOff>582083</xdr:colOff>
      <xdr:row>3</xdr:row>
      <xdr:rowOff>201084</xdr:rowOff>
    </xdr:from>
    <xdr:ext cx="2790824" cy="254557"/>
    <xdr:sp macro="" textlink="">
      <xdr:nvSpPr>
        <xdr:cNvPr id="7" name="6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640666" y="836084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SEGUNDO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3200400" cy="662517"/>
    <xdr:sp macro="" textlink="">
      <xdr:nvSpPr>
        <xdr:cNvPr id="8" name="CuadroTexto 5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0" y="8011583"/>
          <a:ext cx="3200400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Lic.</a:t>
          </a:r>
          <a:r>
            <a:rPr lang="es-MX" sz="1200" baseline="0">
              <a:latin typeface="Arial Narrow" panose="020B0606020202030204" pitchFamily="34" charset="0"/>
            </a:rPr>
            <a:t> Zahira R. Chairez Aguayo</a:t>
          </a:r>
          <a:endParaRPr lang="es-MX" sz="1200">
            <a:latin typeface="Arial Narrow" panose="020B0606020202030204" pitchFamily="34" charset="0"/>
          </a:endParaRPr>
        </a:p>
        <a:p>
          <a:pPr algn="ctr"/>
          <a:r>
            <a:rPr lang="es-MX" sz="1200">
              <a:latin typeface="Arial Narrow" panose="020B0606020202030204" pitchFamily="34" charset="0"/>
            </a:rPr>
            <a:t>Elaboró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Directora de</a:t>
          </a:r>
          <a:r>
            <a:rPr lang="es-MX" sz="1200" baseline="0">
              <a:latin typeface="Arial Narrow" panose="020B0606020202030204" pitchFamily="34" charset="0"/>
            </a:rPr>
            <a:t> Administración y Finanzas</a:t>
          </a:r>
          <a:endParaRPr lang="es-MX" sz="1200">
            <a:latin typeface="Arial Narrow" panose="020B0606020202030204" pitchFamily="34" charset="0"/>
          </a:endParaRPr>
        </a:p>
      </xdr:txBody>
    </xdr:sp>
    <xdr:clientData/>
  </xdr:oneCellAnchor>
  <xdr:oneCellAnchor>
    <xdr:from>
      <xdr:col>2</xdr:col>
      <xdr:colOff>799043</xdr:colOff>
      <xdr:row>35</xdr:row>
      <xdr:rowOff>31750</xdr:rowOff>
    </xdr:from>
    <xdr:ext cx="2598208" cy="662517"/>
    <xdr:sp macro="" textlink="">
      <xdr:nvSpPr>
        <xdr:cNvPr id="9" name="CuadroTexto 8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857626" y="8043333"/>
          <a:ext cx="2598208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Ing. Heriberto Rentería Sánchez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Autorizó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Rector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200025</xdr:colOff>
      <xdr:row>3</xdr:row>
      <xdr:rowOff>142875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7086600" y="733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2</xdr:col>
      <xdr:colOff>200025</xdr:colOff>
      <xdr:row>3</xdr:row>
      <xdr:rowOff>142875</xdr:rowOff>
    </xdr:from>
    <xdr:ext cx="184731" cy="264560"/>
    <xdr:sp macro="" textlink="">
      <xdr:nvSpPr>
        <xdr:cNvPr id="5" name="1 CuadroTexto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7086600" y="809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2</xdr:col>
      <xdr:colOff>200025</xdr:colOff>
      <xdr:row>3</xdr:row>
      <xdr:rowOff>142875</xdr:rowOff>
    </xdr:from>
    <xdr:ext cx="184731" cy="264560"/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7086600" y="809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3</xdr:col>
      <xdr:colOff>245349</xdr:colOff>
      <xdr:row>0</xdr:row>
      <xdr:rowOff>63500</xdr:rowOff>
    </xdr:from>
    <xdr:ext cx="858825" cy="254557"/>
    <xdr:sp macro="" textlink="">
      <xdr:nvSpPr>
        <xdr:cNvPr id="8" name="3 CuadroTexto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8362766" y="63500"/>
          <a:ext cx="858825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ETCA-I-03</a:t>
          </a:r>
        </a:p>
      </xdr:txBody>
    </xdr:sp>
    <xdr:clientData/>
  </xdr:oneCellAnchor>
  <xdr:oneCellAnchor>
    <xdr:from>
      <xdr:col>1</xdr:col>
      <xdr:colOff>6318250</xdr:colOff>
      <xdr:row>3</xdr:row>
      <xdr:rowOff>116416</xdr:rowOff>
    </xdr:from>
    <xdr:ext cx="2790824" cy="254557"/>
    <xdr:sp macro="" textlink="">
      <xdr:nvSpPr>
        <xdr:cNvPr id="9" name="8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6434667" y="772583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SEGUNDO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</xdr:col>
      <xdr:colOff>0</xdr:colOff>
      <xdr:row>68</xdr:row>
      <xdr:rowOff>158750</xdr:rowOff>
    </xdr:from>
    <xdr:ext cx="3200400" cy="662517"/>
    <xdr:sp macro="" textlink="">
      <xdr:nvSpPr>
        <xdr:cNvPr id="12" name="CuadroTexto 5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116417" y="14859000"/>
          <a:ext cx="3200400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Lic.</a:t>
          </a:r>
          <a:r>
            <a:rPr lang="es-MX" sz="1200" baseline="0">
              <a:latin typeface="Arial Narrow" panose="020B0606020202030204" pitchFamily="34" charset="0"/>
            </a:rPr>
            <a:t> Zahira R. Chairez Aguayo</a:t>
          </a:r>
          <a:endParaRPr lang="es-MX" sz="1200">
            <a:latin typeface="Arial Narrow" panose="020B0606020202030204" pitchFamily="34" charset="0"/>
          </a:endParaRPr>
        </a:p>
        <a:p>
          <a:pPr algn="ctr"/>
          <a:r>
            <a:rPr lang="es-MX" sz="1200">
              <a:latin typeface="Arial Narrow" panose="020B0606020202030204" pitchFamily="34" charset="0"/>
            </a:rPr>
            <a:t>Elaboró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Directora de</a:t>
          </a:r>
          <a:r>
            <a:rPr lang="es-MX" sz="1200" baseline="0">
              <a:latin typeface="Arial Narrow" panose="020B0606020202030204" pitchFamily="34" charset="0"/>
            </a:rPr>
            <a:t> Administración y Finanzas</a:t>
          </a:r>
          <a:endParaRPr lang="es-MX" sz="1200">
            <a:latin typeface="Arial Narrow" panose="020B0606020202030204" pitchFamily="34" charset="0"/>
          </a:endParaRPr>
        </a:p>
      </xdr:txBody>
    </xdr:sp>
    <xdr:clientData/>
  </xdr:oneCellAnchor>
  <xdr:oneCellAnchor>
    <xdr:from>
      <xdr:col>1</xdr:col>
      <xdr:colOff>5736166</xdr:colOff>
      <xdr:row>68</xdr:row>
      <xdr:rowOff>158750</xdr:rowOff>
    </xdr:from>
    <xdr:ext cx="3418418" cy="662517"/>
    <xdr:sp macro="" textlink="">
      <xdr:nvSpPr>
        <xdr:cNvPr id="13" name="CuadroTexto 12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5852583" y="14859000"/>
          <a:ext cx="3418418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Ing. Heriberto Rentería Sánchez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Autorizó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Rector</a:t>
          </a:r>
        </a:p>
      </xdr:txBody>
    </xdr:sp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</xdr:row>
      <xdr:rowOff>142875</xdr:rowOff>
    </xdr:from>
    <xdr:ext cx="184731" cy="264560"/>
    <xdr:sp macro="" textlink="">
      <xdr:nvSpPr>
        <xdr:cNvPr id="2" name="7 CuadroTexto">
          <a:extLst>
            <a:ext uri="{FF2B5EF4-FFF2-40B4-BE49-F238E27FC236}">
              <a16:creationId xmlns=""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3171825" y="2523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4</xdr:col>
      <xdr:colOff>476250</xdr:colOff>
      <xdr:row>0</xdr:row>
      <xdr:rowOff>93592</xdr:rowOff>
    </xdr:from>
    <xdr:ext cx="1638301" cy="496957"/>
    <xdr:sp macro="" textlink="">
      <xdr:nvSpPr>
        <xdr:cNvPr id="3" name="11 CuadroTexto">
          <a:extLst>
            <a:ext uri="{FF2B5EF4-FFF2-40B4-BE49-F238E27FC236}">
              <a16:creationId xmlns="" xmlns:a16="http://schemas.microsoft.com/office/drawing/2014/main" id="{00000000-0008-0000-1E00-000003000000}"/>
            </a:ext>
          </a:extLst>
        </xdr:cNvPr>
        <xdr:cNvSpPr txBox="1"/>
      </xdr:nvSpPr>
      <xdr:spPr>
        <a:xfrm>
          <a:off x="5981700" y="93592"/>
          <a:ext cx="1638301" cy="4969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no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ETCA-III-01</a:t>
          </a:r>
        </a:p>
      </xdr:txBody>
    </xdr:sp>
    <xdr:clientData/>
  </xdr:oneCellAnchor>
  <xdr:oneCellAnchor>
    <xdr:from>
      <xdr:col>1</xdr:col>
      <xdr:colOff>0</xdr:colOff>
      <xdr:row>3</xdr:row>
      <xdr:rowOff>142875</xdr:rowOff>
    </xdr:from>
    <xdr:ext cx="184731" cy="264560"/>
    <xdr:sp macro="" textlink="">
      <xdr:nvSpPr>
        <xdr:cNvPr id="4" name="5 CuadroTexto">
          <a:extLst>
            <a:ext uri="{FF2B5EF4-FFF2-40B4-BE49-F238E27FC236}">
              <a16:creationId xmlns="" xmlns:a16="http://schemas.microsoft.com/office/drawing/2014/main" id="{00000000-0008-0000-1E00-000004000000}"/>
            </a:ext>
          </a:extLst>
        </xdr:cNvPr>
        <xdr:cNvSpPr txBox="1"/>
      </xdr:nvSpPr>
      <xdr:spPr>
        <a:xfrm>
          <a:off x="3171825" y="2523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3</xdr:row>
      <xdr:rowOff>142875</xdr:rowOff>
    </xdr:from>
    <xdr:ext cx="184731" cy="264560"/>
    <xdr:sp macro="" textlink="">
      <xdr:nvSpPr>
        <xdr:cNvPr id="5" name="1 CuadroTexto">
          <a:extLst>
            <a:ext uri="{FF2B5EF4-FFF2-40B4-BE49-F238E27FC236}">
              <a16:creationId xmlns="" xmlns:a16="http://schemas.microsoft.com/office/drawing/2014/main" id="{00000000-0008-0000-1E00-000005000000}"/>
            </a:ext>
          </a:extLst>
        </xdr:cNvPr>
        <xdr:cNvSpPr txBox="1"/>
      </xdr:nvSpPr>
      <xdr:spPr>
        <a:xfrm>
          <a:off x="3171825" y="2523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3</xdr:row>
      <xdr:rowOff>142875</xdr:rowOff>
    </xdr:from>
    <xdr:ext cx="184731" cy="264560"/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00000000-0008-0000-1E00-000006000000}"/>
            </a:ext>
          </a:extLst>
        </xdr:cNvPr>
        <xdr:cNvSpPr txBox="1"/>
      </xdr:nvSpPr>
      <xdr:spPr>
        <a:xfrm>
          <a:off x="3171825" y="2523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3</xdr:row>
      <xdr:rowOff>142875</xdr:rowOff>
    </xdr:from>
    <xdr:ext cx="184731" cy="264560"/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00000000-0008-0000-1E00-000007000000}"/>
            </a:ext>
          </a:extLst>
        </xdr:cNvPr>
        <xdr:cNvSpPr txBox="1"/>
      </xdr:nvSpPr>
      <xdr:spPr>
        <a:xfrm>
          <a:off x="3171825" y="2523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3</xdr:row>
      <xdr:rowOff>142875</xdr:rowOff>
    </xdr:from>
    <xdr:ext cx="184731" cy="264560"/>
    <xdr:sp macro="" textlink="">
      <xdr:nvSpPr>
        <xdr:cNvPr id="8" name="1 CuadroTexto">
          <a:extLst>
            <a:ext uri="{FF2B5EF4-FFF2-40B4-BE49-F238E27FC236}">
              <a16:creationId xmlns="" xmlns:a16="http://schemas.microsoft.com/office/drawing/2014/main" id="{00000000-0008-0000-1E00-000008000000}"/>
            </a:ext>
          </a:extLst>
        </xdr:cNvPr>
        <xdr:cNvSpPr txBox="1"/>
      </xdr:nvSpPr>
      <xdr:spPr>
        <a:xfrm>
          <a:off x="3171825" y="25231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3</xdr:col>
      <xdr:colOff>133350</xdr:colOff>
      <xdr:row>3</xdr:row>
      <xdr:rowOff>161925</xdr:rowOff>
    </xdr:from>
    <xdr:ext cx="2790824" cy="254557"/>
    <xdr:sp macro="" textlink="">
      <xdr:nvSpPr>
        <xdr:cNvPr id="12" name="11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4886325" y="781050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SEGUNDO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41</xdr:row>
      <xdr:rowOff>209550</xdr:rowOff>
    </xdr:from>
    <xdr:ext cx="3200400" cy="662517"/>
    <xdr:sp macro="" textlink="">
      <xdr:nvSpPr>
        <xdr:cNvPr id="13" name="CuadroTexto 5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0" y="9163050"/>
          <a:ext cx="3200400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Lic.</a:t>
          </a:r>
          <a:r>
            <a:rPr lang="es-MX" sz="1200" baseline="0">
              <a:latin typeface="Arial Narrow" panose="020B0606020202030204" pitchFamily="34" charset="0"/>
            </a:rPr>
            <a:t> Zahira R. Chairez Aguayo</a:t>
          </a:r>
          <a:endParaRPr lang="es-MX" sz="1200">
            <a:latin typeface="Arial Narrow" panose="020B0606020202030204" pitchFamily="34" charset="0"/>
          </a:endParaRPr>
        </a:p>
        <a:p>
          <a:pPr algn="ctr"/>
          <a:r>
            <a:rPr lang="es-MX" sz="1200">
              <a:latin typeface="Arial Narrow" panose="020B0606020202030204" pitchFamily="34" charset="0"/>
            </a:rPr>
            <a:t>Elaboró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Directora de</a:t>
          </a:r>
          <a:r>
            <a:rPr lang="es-MX" sz="1200" baseline="0">
              <a:latin typeface="Arial Narrow" panose="020B0606020202030204" pitchFamily="34" charset="0"/>
            </a:rPr>
            <a:t> Administración y Finanzas</a:t>
          </a:r>
          <a:endParaRPr lang="es-MX" sz="1200">
            <a:latin typeface="Arial Narrow" panose="020B0606020202030204" pitchFamily="34" charset="0"/>
          </a:endParaRPr>
        </a:p>
      </xdr:txBody>
    </xdr:sp>
    <xdr:clientData/>
  </xdr:oneCellAnchor>
  <xdr:oneCellAnchor>
    <xdr:from>
      <xdr:col>3</xdr:col>
      <xdr:colOff>1</xdr:colOff>
      <xdr:row>41</xdr:row>
      <xdr:rowOff>209550</xdr:rowOff>
    </xdr:from>
    <xdr:ext cx="2990850" cy="662517"/>
    <xdr:sp macro="" textlink="">
      <xdr:nvSpPr>
        <xdr:cNvPr id="14" name="CuadroTexto 13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4752976" y="9163050"/>
          <a:ext cx="2990850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Ing. Heriberto Rentería Sánchez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Autorizó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Rector</a:t>
          </a:r>
        </a:p>
      </xdr:txBody>
    </xdr:sp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</xdr:row>
      <xdr:rowOff>142875</xdr:rowOff>
    </xdr:from>
    <xdr:ext cx="184731" cy="264560"/>
    <xdr:sp macro="" textlink="">
      <xdr:nvSpPr>
        <xdr:cNvPr id="2" name="7 CuadroTexto"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SpPr txBox="1"/>
      </xdr:nvSpPr>
      <xdr:spPr>
        <a:xfrm>
          <a:off x="819150" y="71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3</xdr:row>
      <xdr:rowOff>142875</xdr:rowOff>
    </xdr:from>
    <xdr:ext cx="184731" cy="264560"/>
    <xdr:sp macro="" textlink="">
      <xdr:nvSpPr>
        <xdr:cNvPr id="3" name="5 CuadroTexto">
          <a:extLst>
            <a:ext uri="{FF2B5EF4-FFF2-40B4-BE49-F238E27FC236}">
              <a16:creationId xmlns:a16="http://schemas.microsoft.com/office/drawing/2014/main" xmlns="" id="{00000000-0008-0000-1E00-000004000000}"/>
            </a:ext>
          </a:extLst>
        </xdr:cNvPr>
        <xdr:cNvSpPr txBox="1"/>
      </xdr:nvSpPr>
      <xdr:spPr>
        <a:xfrm>
          <a:off x="819150" y="71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3</xdr:row>
      <xdr:rowOff>142875</xdr:rowOff>
    </xdr:from>
    <xdr:ext cx="184731" cy="264560"/>
    <xdr:sp macro="" textlink="">
      <xdr:nvSpPr>
        <xdr:cNvPr id="4" name="1 CuadroTexto">
          <a:extLst>
            <a:ext uri="{FF2B5EF4-FFF2-40B4-BE49-F238E27FC236}">
              <a16:creationId xmlns:a16="http://schemas.microsoft.com/office/drawing/2014/main" xmlns="" id="{00000000-0008-0000-1E00-000005000000}"/>
            </a:ext>
          </a:extLst>
        </xdr:cNvPr>
        <xdr:cNvSpPr txBox="1"/>
      </xdr:nvSpPr>
      <xdr:spPr>
        <a:xfrm>
          <a:off x="819150" y="71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3</xdr:row>
      <xdr:rowOff>142875</xdr:rowOff>
    </xdr:from>
    <xdr:ext cx="184731" cy="264560"/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xmlns="" id="{00000000-0008-0000-1E00-000006000000}"/>
            </a:ext>
          </a:extLst>
        </xdr:cNvPr>
        <xdr:cNvSpPr txBox="1"/>
      </xdr:nvSpPr>
      <xdr:spPr>
        <a:xfrm>
          <a:off x="819150" y="71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3</xdr:row>
      <xdr:rowOff>142875</xdr:rowOff>
    </xdr:from>
    <xdr:ext cx="184731" cy="264560"/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xmlns="" id="{00000000-0008-0000-1E00-000007000000}"/>
            </a:ext>
          </a:extLst>
        </xdr:cNvPr>
        <xdr:cNvSpPr txBox="1"/>
      </xdr:nvSpPr>
      <xdr:spPr>
        <a:xfrm>
          <a:off x="819150" y="71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1</xdr:col>
      <xdr:colOff>0</xdr:colOff>
      <xdr:row>3</xdr:row>
      <xdr:rowOff>142875</xdr:rowOff>
    </xdr:from>
    <xdr:ext cx="184731" cy="264560"/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xmlns="" id="{00000000-0008-0000-1E00-000008000000}"/>
            </a:ext>
          </a:extLst>
        </xdr:cNvPr>
        <xdr:cNvSpPr txBox="1"/>
      </xdr:nvSpPr>
      <xdr:spPr>
        <a:xfrm>
          <a:off x="819150" y="714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twoCellAnchor>
    <xdr:from>
      <xdr:col>5</xdr:col>
      <xdr:colOff>285750</xdr:colOff>
      <xdr:row>0</xdr:row>
      <xdr:rowOff>119063</xdr:rowOff>
    </xdr:from>
    <xdr:to>
      <xdr:col>6</xdr:col>
      <xdr:colOff>555625</xdr:colOff>
      <xdr:row>2</xdr:row>
      <xdr:rowOff>7938</xdr:rowOff>
    </xdr:to>
    <xdr:sp macro="" textlink="">
      <xdr:nvSpPr>
        <xdr:cNvPr id="10" name="Rectángulo 9"/>
        <xdr:cNvSpPr/>
      </xdr:nvSpPr>
      <xdr:spPr>
        <a:xfrm>
          <a:off x="4381500" y="119063"/>
          <a:ext cx="1089025" cy="269875"/>
        </a:xfrm>
        <a:prstGeom prst="rect">
          <a:avLst/>
        </a:prstGeom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100" b="1"/>
            <a:t>ETCA-III-02</a:t>
          </a:r>
        </a:p>
      </xdr:txBody>
    </xdr:sp>
    <xdr:clientData/>
  </xdr:twoCellAnchor>
  <xdr:oneCellAnchor>
    <xdr:from>
      <xdr:col>0</xdr:col>
      <xdr:colOff>0</xdr:colOff>
      <xdr:row>43</xdr:row>
      <xdr:rowOff>71426</xdr:rowOff>
    </xdr:from>
    <xdr:ext cx="3159125" cy="468328"/>
    <xdr:sp macro="" textlink="">
      <xdr:nvSpPr>
        <xdr:cNvPr id="11" name="CuadroTexto 5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/>
      </xdr:nvSpPr>
      <xdr:spPr>
        <a:xfrm>
          <a:off x="0" y="8350239"/>
          <a:ext cx="3159125" cy="4683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Lic.</a:t>
          </a:r>
          <a:r>
            <a:rPr lang="es-MX" sz="1200" baseline="0">
              <a:latin typeface="Arial Narrow" panose="020B0606020202030204" pitchFamily="34" charset="0"/>
            </a:rPr>
            <a:t> Zahira R. Chairez Aguayo</a:t>
          </a:r>
          <a:endParaRPr lang="es-MX" sz="1200">
            <a:latin typeface="Arial Narrow" panose="020B0606020202030204" pitchFamily="34" charset="0"/>
          </a:endParaRPr>
        </a:p>
        <a:p>
          <a:pPr algn="ctr"/>
          <a:r>
            <a:rPr lang="es-MX" sz="1200">
              <a:latin typeface="Arial Narrow" panose="020B0606020202030204" pitchFamily="34" charset="0"/>
            </a:rPr>
            <a:t>Elaboró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Directora de</a:t>
          </a:r>
          <a:r>
            <a:rPr lang="es-MX" sz="1200" baseline="0">
              <a:latin typeface="Arial Narrow" panose="020B0606020202030204" pitchFamily="34" charset="0"/>
            </a:rPr>
            <a:t> Administración y Finanzas</a:t>
          </a:r>
          <a:endParaRPr lang="es-MX" sz="1200">
            <a:latin typeface="Arial Narrow" panose="020B0606020202030204" pitchFamily="34" charset="0"/>
          </a:endParaRPr>
        </a:p>
      </xdr:txBody>
    </xdr:sp>
    <xdr:clientData/>
  </xdr:oneCellAnchor>
  <xdr:oneCellAnchor>
    <xdr:from>
      <xdr:col>3</xdr:col>
      <xdr:colOff>386496</xdr:colOff>
      <xdr:row>43</xdr:row>
      <xdr:rowOff>63487</xdr:rowOff>
    </xdr:from>
    <xdr:ext cx="2295694" cy="468328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SpPr txBox="1"/>
      </xdr:nvSpPr>
      <xdr:spPr>
        <a:xfrm>
          <a:off x="4402871" y="8342300"/>
          <a:ext cx="2295694" cy="4683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Ing. Heriberto Rentería Sánchez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Autorizó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Rector</a:t>
          </a:r>
        </a:p>
      </xdr:txBody>
    </xdr:sp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259911</xdr:colOff>
      <xdr:row>0</xdr:row>
      <xdr:rowOff>21167</xdr:rowOff>
    </xdr:from>
    <xdr:ext cx="952890" cy="254557"/>
    <xdr:sp macro="" textlink="">
      <xdr:nvSpPr>
        <xdr:cNvPr id="3" name="1 CuadroTexto">
          <a:extLst>
            <a:ext uri="{FF2B5EF4-FFF2-40B4-BE49-F238E27FC236}">
              <a16:creationId xmlns="" xmlns:a16="http://schemas.microsoft.com/office/drawing/2014/main" id="{00000000-0008-0000-2000-000003000000}"/>
            </a:ext>
          </a:extLst>
        </xdr:cNvPr>
        <xdr:cNvSpPr txBox="1"/>
      </xdr:nvSpPr>
      <xdr:spPr>
        <a:xfrm>
          <a:off x="5805578" y="21167"/>
          <a:ext cx="952890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ETCA-III-03</a:t>
          </a:r>
        </a:p>
      </xdr:txBody>
    </xdr:sp>
    <xdr:clientData/>
  </xdr:oneCellAnchor>
  <xdr:oneCellAnchor>
    <xdr:from>
      <xdr:col>3</xdr:col>
      <xdr:colOff>169333</xdr:colOff>
      <xdr:row>3</xdr:row>
      <xdr:rowOff>179917</xdr:rowOff>
    </xdr:from>
    <xdr:ext cx="2790824" cy="254557"/>
    <xdr:sp macro="" textlink="">
      <xdr:nvSpPr>
        <xdr:cNvPr id="6" name="5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4000500" y="814917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SEGUNDO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2497667" cy="662517"/>
    <xdr:sp macro="" textlink="">
      <xdr:nvSpPr>
        <xdr:cNvPr id="7" name="CuadroTexto 5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0" y="8710083"/>
          <a:ext cx="2497667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Lic.</a:t>
          </a:r>
          <a:r>
            <a:rPr lang="es-MX" sz="1200" baseline="0">
              <a:latin typeface="Arial Narrow" panose="020B0606020202030204" pitchFamily="34" charset="0"/>
            </a:rPr>
            <a:t> Zahira R. Chairez Aguayo</a:t>
          </a:r>
          <a:endParaRPr lang="es-MX" sz="1200">
            <a:latin typeface="Arial Narrow" panose="020B0606020202030204" pitchFamily="34" charset="0"/>
          </a:endParaRPr>
        </a:p>
        <a:p>
          <a:pPr algn="ctr"/>
          <a:r>
            <a:rPr lang="es-MX" sz="1200">
              <a:latin typeface="Arial Narrow" panose="020B0606020202030204" pitchFamily="34" charset="0"/>
            </a:rPr>
            <a:t>Elaboró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Directora de</a:t>
          </a:r>
          <a:r>
            <a:rPr lang="es-MX" sz="1200" baseline="0">
              <a:latin typeface="Arial Narrow" panose="020B0606020202030204" pitchFamily="34" charset="0"/>
            </a:rPr>
            <a:t> Administración y Finanzas</a:t>
          </a:r>
          <a:endParaRPr lang="es-MX" sz="1200">
            <a:latin typeface="Arial Narrow" panose="020B0606020202030204" pitchFamily="34" charset="0"/>
          </a:endParaRPr>
        </a:p>
      </xdr:txBody>
    </xdr:sp>
    <xdr:clientData/>
  </xdr:oneCellAnchor>
  <xdr:oneCellAnchor>
    <xdr:from>
      <xdr:col>3</xdr:col>
      <xdr:colOff>667811</xdr:colOff>
      <xdr:row>40</xdr:row>
      <xdr:rowOff>0</xdr:rowOff>
    </xdr:from>
    <xdr:ext cx="2334129" cy="662517"/>
    <xdr:sp macro="" textlink="">
      <xdr:nvSpPr>
        <xdr:cNvPr id="8" name="CuadroTexto 7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4498978" y="8710083"/>
          <a:ext cx="2334129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Ing. Heriberto Rentería Sánchez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Autorizó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Rector</a:t>
          </a:r>
        </a:p>
      </xdr:txBody>
    </xdr:sp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140491</xdr:colOff>
      <xdr:row>0</xdr:row>
      <xdr:rowOff>109904</xdr:rowOff>
    </xdr:from>
    <xdr:to>
      <xdr:col>10</xdr:col>
      <xdr:colOff>256442</xdr:colOff>
      <xdr:row>34</xdr:row>
      <xdr:rowOff>98369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491" y="109904"/>
          <a:ext cx="8248836" cy="6465465"/>
        </a:xfrm>
        <a:prstGeom prst="rect">
          <a:avLst/>
        </a:prstGeom>
      </xdr:spPr>
    </xdr:pic>
    <xdr:clientData/>
  </xdr:twoCellAnchor>
  <xdr:twoCellAnchor editAs="oneCell">
    <xdr:from>
      <xdr:col>0</xdr:col>
      <xdr:colOff>454269</xdr:colOff>
      <xdr:row>37</xdr:row>
      <xdr:rowOff>14501</xdr:rowOff>
    </xdr:from>
    <xdr:to>
      <xdr:col>10</xdr:col>
      <xdr:colOff>747345</xdr:colOff>
      <xdr:row>70</xdr:row>
      <xdr:rowOff>58385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4269" y="7063001"/>
          <a:ext cx="8425961" cy="6330384"/>
        </a:xfrm>
        <a:prstGeom prst="rect">
          <a:avLst/>
        </a:prstGeom>
      </xdr:spPr>
    </xdr:pic>
    <xdr:clientData/>
  </xdr:twoCellAnchor>
  <xdr:twoCellAnchor editAs="oneCell">
    <xdr:from>
      <xdr:col>0</xdr:col>
      <xdr:colOff>498230</xdr:colOff>
      <xdr:row>71</xdr:row>
      <xdr:rowOff>7327</xdr:rowOff>
    </xdr:from>
    <xdr:to>
      <xdr:col>10</xdr:col>
      <xdr:colOff>641935</xdr:colOff>
      <xdr:row>103</xdr:row>
      <xdr:rowOff>160997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3"/>
        <a:srcRect l="30793" t="8201" r="12232" b="15323"/>
        <a:stretch/>
      </xdr:blipFill>
      <xdr:spPr bwMode="auto">
        <a:xfrm>
          <a:off x="498230" y="13532827"/>
          <a:ext cx="8276590" cy="624967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80596</xdr:colOff>
      <xdr:row>105</xdr:row>
      <xdr:rowOff>139212</xdr:rowOff>
    </xdr:from>
    <xdr:to>
      <xdr:col>10</xdr:col>
      <xdr:colOff>995044</xdr:colOff>
      <xdr:row>138</xdr:row>
      <xdr:rowOff>53487</xdr:rowOff>
    </xdr:to>
    <xdr:pic>
      <xdr:nvPicPr>
        <xdr:cNvPr id="7" name="Imagen 6"/>
        <xdr:cNvPicPr/>
      </xdr:nvPicPr>
      <xdr:blipFill rotWithShape="1">
        <a:blip xmlns:r="http://schemas.openxmlformats.org/officeDocument/2006/relationships" r:embed="rId4"/>
        <a:srcRect l="30447" t="7791" r="12117" b="15323"/>
        <a:stretch/>
      </xdr:blipFill>
      <xdr:spPr bwMode="auto">
        <a:xfrm>
          <a:off x="893884" y="20141712"/>
          <a:ext cx="8234045" cy="62007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520212</xdr:colOff>
      <xdr:row>141</xdr:row>
      <xdr:rowOff>14654</xdr:rowOff>
    </xdr:from>
    <xdr:to>
      <xdr:col>10</xdr:col>
      <xdr:colOff>1251927</xdr:colOff>
      <xdr:row>175</xdr:row>
      <xdr:rowOff>73709</xdr:rowOff>
    </xdr:to>
    <xdr:pic>
      <xdr:nvPicPr>
        <xdr:cNvPr id="8" name="Imagen 7"/>
        <xdr:cNvPicPr/>
      </xdr:nvPicPr>
      <xdr:blipFill rotWithShape="1">
        <a:blip xmlns:r="http://schemas.openxmlformats.org/officeDocument/2006/relationships" r:embed="rId5"/>
        <a:srcRect l="30447" t="10662" r="12463" b="14502"/>
        <a:stretch/>
      </xdr:blipFill>
      <xdr:spPr bwMode="auto">
        <a:xfrm>
          <a:off x="520212" y="26875154"/>
          <a:ext cx="8864600" cy="653605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622789</xdr:colOff>
      <xdr:row>176</xdr:row>
      <xdr:rowOff>168519</xdr:rowOff>
    </xdr:from>
    <xdr:to>
      <xdr:col>10</xdr:col>
      <xdr:colOff>749349</xdr:colOff>
      <xdr:row>210</xdr:row>
      <xdr:rowOff>101844</xdr:rowOff>
    </xdr:to>
    <xdr:pic>
      <xdr:nvPicPr>
        <xdr:cNvPr id="9" name="Imagen 8"/>
        <xdr:cNvPicPr/>
      </xdr:nvPicPr>
      <xdr:blipFill rotWithShape="1">
        <a:blip xmlns:r="http://schemas.openxmlformats.org/officeDocument/2006/relationships" r:embed="rId6"/>
        <a:srcRect l="28487" t="7381" r="10733" b="8761"/>
        <a:stretch/>
      </xdr:blipFill>
      <xdr:spPr bwMode="auto">
        <a:xfrm>
          <a:off x="622789" y="33696519"/>
          <a:ext cx="8259445" cy="64103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241788</xdr:colOff>
      <xdr:row>210</xdr:row>
      <xdr:rowOff>131883</xdr:rowOff>
    </xdr:from>
    <xdr:to>
      <xdr:col>10</xdr:col>
      <xdr:colOff>581708</xdr:colOff>
      <xdr:row>243</xdr:row>
      <xdr:rowOff>131883</xdr:rowOff>
    </xdr:to>
    <xdr:pic>
      <xdr:nvPicPr>
        <xdr:cNvPr id="10" name="Imagen 9"/>
        <xdr:cNvPicPr/>
      </xdr:nvPicPr>
      <xdr:blipFill rotWithShape="1">
        <a:blip xmlns:r="http://schemas.openxmlformats.org/officeDocument/2006/relationships" r:embed="rId7"/>
        <a:srcRect l="28832" t="7997" r="10388" b="11837"/>
        <a:stretch/>
      </xdr:blipFill>
      <xdr:spPr bwMode="auto">
        <a:xfrm>
          <a:off x="241788" y="40136883"/>
          <a:ext cx="8472805" cy="62865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564173</xdr:colOff>
      <xdr:row>245</xdr:row>
      <xdr:rowOff>161192</xdr:rowOff>
    </xdr:from>
    <xdr:to>
      <xdr:col>10</xdr:col>
      <xdr:colOff>622153</xdr:colOff>
      <xdr:row>278</xdr:row>
      <xdr:rowOff>161192</xdr:rowOff>
    </xdr:to>
    <xdr:pic>
      <xdr:nvPicPr>
        <xdr:cNvPr id="11" name="Imagen 10"/>
        <xdr:cNvPicPr/>
      </xdr:nvPicPr>
      <xdr:blipFill rotWithShape="1">
        <a:blip xmlns:r="http://schemas.openxmlformats.org/officeDocument/2006/relationships" r:embed="rId8"/>
        <a:srcRect l="28833" t="7997" r="10158" b="8761"/>
        <a:stretch/>
      </xdr:blipFill>
      <xdr:spPr bwMode="auto">
        <a:xfrm>
          <a:off x="564173" y="46833692"/>
          <a:ext cx="8190865" cy="62865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10</xdr:col>
      <xdr:colOff>751123</xdr:colOff>
      <xdr:row>28</xdr:row>
      <xdr:rowOff>171450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8942622" cy="5505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89686</xdr:colOff>
      <xdr:row>0</xdr:row>
      <xdr:rowOff>0</xdr:rowOff>
    </xdr:from>
    <xdr:ext cx="968598" cy="254557"/>
    <xdr:sp macro="" textlink="">
      <xdr:nvSpPr>
        <xdr:cNvPr id="4" name="2 CuadroTexto">
          <a:extLst>
            <a:ext uri="{FF2B5EF4-FFF2-40B4-BE49-F238E27FC236}">
              <a16:creationId xmlns="" xmlns:a16="http://schemas.microsoft.com/office/drawing/2014/main" id="{00000000-0008-0000-2100-000004000000}"/>
            </a:ext>
          </a:extLst>
        </xdr:cNvPr>
        <xdr:cNvSpPr txBox="1"/>
      </xdr:nvSpPr>
      <xdr:spPr>
        <a:xfrm>
          <a:off x="5204611" y="0"/>
          <a:ext cx="968598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ETCA-IV-01</a:t>
          </a:r>
        </a:p>
      </xdr:txBody>
    </xdr:sp>
    <xdr:clientData/>
  </xdr:oneCellAnchor>
  <xdr:oneCellAnchor>
    <xdr:from>
      <xdr:col>3</xdr:col>
      <xdr:colOff>0</xdr:colOff>
      <xdr:row>3</xdr:row>
      <xdr:rowOff>142875</xdr:rowOff>
    </xdr:from>
    <xdr:ext cx="184731" cy="264560"/>
    <xdr:sp macro="" textlink="">
      <xdr:nvSpPr>
        <xdr:cNvPr id="5" name="4 CuadroTexto">
          <a:extLst>
            <a:ext uri="{FF2B5EF4-FFF2-40B4-BE49-F238E27FC236}">
              <a16:creationId xmlns="" xmlns:a16="http://schemas.microsoft.com/office/drawing/2014/main" id="{00000000-0008-0000-2100-000005000000}"/>
            </a:ext>
          </a:extLst>
        </xdr:cNvPr>
        <xdr:cNvSpPr txBox="1"/>
      </xdr:nvSpPr>
      <xdr:spPr>
        <a:xfrm>
          <a:off x="4171950" y="771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2</xdr:col>
      <xdr:colOff>314325</xdr:colOff>
      <xdr:row>4</xdr:row>
      <xdr:rowOff>9525</xdr:rowOff>
    </xdr:from>
    <xdr:ext cx="2790824" cy="254557"/>
    <xdr:sp macro="" textlink="">
      <xdr:nvSpPr>
        <xdr:cNvPr id="7" name="6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333750" y="847725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SEGUNDO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32</xdr:row>
      <xdr:rowOff>152400</xdr:rowOff>
    </xdr:from>
    <xdr:ext cx="2505075" cy="662517"/>
    <xdr:sp macro="" textlink="">
      <xdr:nvSpPr>
        <xdr:cNvPr id="9" name="CuadroTexto 5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0" y="7477125"/>
          <a:ext cx="2505075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Lic.</a:t>
          </a:r>
          <a:r>
            <a:rPr lang="es-MX" sz="1200" baseline="0">
              <a:latin typeface="Arial Narrow" panose="020B0606020202030204" pitchFamily="34" charset="0"/>
            </a:rPr>
            <a:t> Zahira R. Chairez Aguayo</a:t>
          </a:r>
          <a:endParaRPr lang="es-MX" sz="1200">
            <a:latin typeface="Arial Narrow" panose="020B0606020202030204" pitchFamily="34" charset="0"/>
          </a:endParaRPr>
        </a:p>
        <a:p>
          <a:pPr algn="ctr"/>
          <a:r>
            <a:rPr lang="es-MX" sz="1200">
              <a:latin typeface="Arial Narrow" panose="020B0606020202030204" pitchFamily="34" charset="0"/>
            </a:rPr>
            <a:t>Elaboró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Directora de</a:t>
          </a:r>
          <a:r>
            <a:rPr lang="es-MX" sz="1200" baseline="0">
              <a:latin typeface="Arial Narrow" panose="020B0606020202030204" pitchFamily="34" charset="0"/>
            </a:rPr>
            <a:t> Administración y Finanzas</a:t>
          </a:r>
          <a:endParaRPr lang="es-MX" sz="1200">
            <a:latin typeface="Arial Narrow" panose="020B0606020202030204" pitchFamily="34" charset="0"/>
          </a:endParaRPr>
        </a:p>
      </xdr:txBody>
    </xdr:sp>
    <xdr:clientData/>
  </xdr:oneCellAnchor>
  <xdr:oneCellAnchor>
    <xdr:from>
      <xdr:col>3</xdr:col>
      <xdr:colOff>0</xdr:colOff>
      <xdr:row>32</xdr:row>
      <xdr:rowOff>161925</xdr:rowOff>
    </xdr:from>
    <xdr:ext cx="2076450" cy="662517"/>
    <xdr:sp macro="" textlink="">
      <xdr:nvSpPr>
        <xdr:cNvPr id="10" name="CuadroTexto 9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4067175" y="7486650"/>
          <a:ext cx="2076450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Ing. Heriberto Rentería Sánchez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Autorizó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Rector</a:t>
          </a:r>
        </a:p>
      </xdr:txBody>
    </xdr:sp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304800</xdr:colOff>
      <xdr:row>0</xdr:row>
      <xdr:rowOff>0</xdr:rowOff>
    </xdr:from>
    <xdr:ext cx="1477951" cy="254557"/>
    <xdr:sp macro="" textlink="">
      <xdr:nvSpPr>
        <xdr:cNvPr id="2" name="3 CuadroTexto">
          <a:extLst>
            <a:ext uri="{FF2B5EF4-FFF2-40B4-BE49-F238E27FC236}">
              <a16:creationId xmlns=""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5286375" y="0"/>
          <a:ext cx="1477951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ETCA-IV-02</a:t>
          </a:r>
        </a:p>
      </xdr:txBody>
    </xdr:sp>
    <xdr:clientData/>
  </xdr:oneCellAnchor>
  <xdr:oneCellAnchor>
    <xdr:from>
      <xdr:col>1</xdr:col>
      <xdr:colOff>4010025</xdr:colOff>
      <xdr:row>4</xdr:row>
      <xdr:rowOff>38100</xdr:rowOff>
    </xdr:from>
    <xdr:ext cx="2790824" cy="254557"/>
    <xdr:sp macro="" textlink="">
      <xdr:nvSpPr>
        <xdr:cNvPr id="6" name="5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4095750" y="847725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SEGUNDO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93</xdr:row>
      <xdr:rowOff>0</xdr:rowOff>
    </xdr:from>
    <xdr:ext cx="2505075" cy="662517"/>
    <xdr:sp macro="" textlink="">
      <xdr:nvSpPr>
        <xdr:cNvPr id="8" name="CuadroTexto 5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0" y="17059275"/>
          <a:ext cx="2505075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Lic.</a:t>
          </a:r>
          <a:r>
            <a:rPr lang="es-MX" sz="1200" baseline="0">
              <a:latin typeface="Arial Narrow" panose="020B0606020202030204" pitchFamily="34" charset="0"/>
            </a:rPr>
            <a:t> Zahira R. Chairez Aguayo</a:t>
          </a:r>
          <a:endParaRPr lang="es-MX" sz="1200">
            <a:latin typeface="Arial Narrow" panose="020B0606020202030204" pitchFamily="34" charset="0"/>
          </a:endParaRPr>
        </a:p>
        <a:p>
          <a:pPr algn="ctr"/>
          <a:r>
            <a:rPr lang="es-MX" sz="1200">
              <a:latin typeface="Arial Narrow" panose="020B0606020202030204" pitchFamily="34" charset="0"/>
            </a:rPr>
            <a:t>Elaboró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Directora de</a:t>
          </a:r>
          <a:r>
            <a:rPr lang="es-MX" sz="1200" baseline="0">
              <a:latin typeface="Arial Narrow" panose="020B0606020202030204" pitchFamily="34" charset="0"/>
            </a:rPr>
            <a:t> Administración y Finanzas</a:t>
          </a:r>
          <a:endParaRPr lang="es-MX" sz="1200">
            <a:latin typeface="Arial Narrow" panose="020B0606020202030204" pitchFamily="34" charset="0"/>
          </a:endParaRPr>
        </a:p>
      </xdr:txBody>
    </xdr:sp>
    <xdr:clientData/>
  </xdr:oneCellAnchor>
  <xdr:oneCellAnchor>
    <xdr:from>
      <xdr:col>1</xdr:col>
      <xdr:colOff>3981449</xdr:colOff>
      <xdr:row>93</xdr:row>
      <xdr:rowOff>9525</xdr:rowOff>
    </xdr:from>
    <xdr:ext cx="2886075" cy="662517"/>
    <xdr:sp macro="" textlink="">
      <xdr:nvSpPr>
        <xdr:cNvPr id="9" name="CuadroTexto 8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4067174" y="17068800"/>
          <a:ext cx="2886075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Ing. Heriberto Rentería Sánchez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Autorizó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Rector</a:t>
          </a:r>
        </a:p>
      </xdr:txBody>
    </xdr:sp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219075</xdr:colOff>
      <xdr:row>0</xdr:row>
      <xdr:rowOff>0</xdr:rowOff>
    </xdr:from>
    <xdr:ext cx="1222708" cy="257174"/>
    <xdr:sp macro="" textlink="">
      <xdr:nvSpPr>
        <xdr:cNvPr id="3" name="2 CuadroTexto">
          <a:extLst>
            <a:ext uri="{FF2B5EF4-FFF2-40B4-BE49-F238E27FC236}">
              <a16:creationId xmlns="" xmlns:a16="http://schemas.microsoft.com/office/drawing/2014/main" id="{00000000-0008-0000-2300-000003000000}"/>
            </a:ext>
          </a:extLst>
        </xdr:cNvPr>
        <xdr:cNvSpPr txBox="1"/>
      </xdr:nvSpPr>
      <xdr:spPr>
        <a:xfrm>
          <a:off x="5200650" y="0"/>
          <a:ext cx="1222708" cy="257174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no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ETCA-IV-03</a:t>
          </a:r>
        </a:p>
      </xdr:txBody>
    </xdr:sp>
    <xdr:clientData/>
  </xdr:oneCellAnchor>
  <xdr:oneCellAnchor>
    <xdr:from>
      <xdr:col>3</xdr:col>
      <xdr:colOff>0</xdr:colOff>
      <xdr:row>3</xdr:row>
      <xdr:rowOff>142875</xdr:rowOff>
    </xdr:from>
    <xdr:ext cx="184731" cy="264560"/>
    <xdr:sp macro="" textlink="">
      <xdr:nvSpPr>
        <xdr:cNvPr id="4" name="4 CuadroTexto">
          <a:extLst>
            <a:ext uri="{FF2B5EF4-FFF2-40B4-BE49-F238E27FC236}">
              <a16:creationId xmlns="" xmlns:a16="http://schemas.microsoft.com/office/drawing/2014/main" id="{00000000-0008-0000-2300-000004000000}"/>
            </a:ext>
          </a:extLst>
        </xdr:cNvPr>
        <xdr:cNvSpPr txBox="1"/>
      </xdr:nvSpPr>
      <xdr:spPr>
        <a:xfrm>
          <a:off x="4772025" y="771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2</xdr:col>
      <xdr:colOff>793749</xdr:colOff>
      <xdr:row>3</xdr:row>
      <xdr:rowOff>201084</xdr:rowOff>
    </xdr:from>
    <xdr:ext cx="2790824" cy="254557"/>
    <xdr:sp macro="" textlink="">
      <xdr:nvSpPr>
        <xdr:cNvPr id="8" name="7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672416" y="836084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SEGUNDO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2343150" cy="662517"/>
    <xdr:sp macro="" textlink="">
      <xdr:nvSpPr>
        <xdr:cNvPr id="11" name="CuadroTexto 5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0" y="9175750"/>
          <a:ext cx="2343150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Lic.</a:t>
          </a:r>
          <a:r>
            <a:rPr lang="es-MX" sz="1200" baseline="0">
              <a:latin typeface="Arial Narrow" panose="020B0606020202030204" pitchFamily="34" charset="0"/>
            </a:rPr>
            <a:t> Zahira R. Chairez Aguayo</a:t>
          </a:r>
          <a:endParaRPr lang="es-MX" sz="1200">
            <a:latin typeface="Arial Narrow" panose="020B0606020202030204" pitchFamily="34" charset="0"/>
          </a:endParaRPr>
        </a:p>
        <a:p>
          <a:pPr algn="ctr"/>
          <a:r>
            <a:rPr lang="es-MX" sz="1200">
              <a:latin typeface="Arial Narrow" panose="020B0606020202030204" pitchFamily="34" charset="0"/>
            </a:rPr>
            <a:t>Elaboró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Directora de</a:t>
          </a:r>
          <a:r>
            <a:rPr lang="es-MX" sz="1200" baseline="0">
              <a:latin typeface="Arial Narrow" panose="020B0606020202030204" pitchFamily="34" charset="0"/>
            </a:rPr>
            <a:t> Administración y Finanzas</a:t>
          </a:r>
          <a:endParaRPr lang="es-MX" sz="1200">
            <a:latin typeface="Arial Narrow" panose="020B0606020202030204" pitchFamily="34" charset="0"/>
          </a:endParaRPr>
        </a:p>
      </xdr:txBody>
    </xdr:sp>
    <xdr:clientData/>
  </xdr:oneCellAnchor>
  <xdr:oneCellAnchor>
    <xdr:from>
      <xdr:col>2</xdr:col>
      <xdr:colOff>1159933</xdr:colOff>
      <xdr:row>23</xdr:row>
      <xdr:rowOff>0</xdr:rowOff>
    </xdr:from>
    <xdr:ext cx="2362200" cy="662517"/>
    <xdr:sp macro="" textlink="">
      <xdr:nvSpPr>
        <xdr:cNvPr id="12" name="CuadroTexto 11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4038600" y="9175750"/>
          <a:ext cx="2362200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Ing. Heriberto Rentería Sánchez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Autorizó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Rector</a:t>
          </a:r>
        </a:p>
      </xdr:txBody>
    </xdr:sp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3</xdr:row>
      <xdr:rowOff>142875</xdr:rowOff>
    </xdr:from>
    <xdr:ext cx="184731" cy="264560"/>
    <xdr:sp macro="" textlink="">
      <xdr:nvSpPr>
        <xdr:cNvPr id="2" name="4 CuadroTexto">
          <a:extLst>
            <a:ext uri="{FF2B5EF4-FFF2-40B4-BE49-F238E27FC236}">
              <a16:creationId xmlns:a16="http://schemas.microsoft.com/office/drawing/2014/main" xmlns="" id="{00000000-0008-0000-2500-000005000000}"/>
            </a:ext>
          </a:extLst>
        </xdr:cNvPr>
        <xdr:cNvSpPr txBox="1"/>
      </xdr:nvSpPr>
      <xdr:spPr>
        <a:xfrm>
          <a:off x="4562475" y="771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0</xdr:colOff>
      <xdr:row>971</xdr:row>
      <xdr:rowOff>114300</xdr:rowOff>
    </xdr:from>
    <xdr:ext cx="2762250" cy="821267"/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 txBox="1"/>
      </xdr:nvSpPr>
      <xdr:spPr>
        <a:xfrm>
          <a:off x="0" y="185137425"/>
          <a:ext cx="2762250" cy="8212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MX" sz="1100">
              <a:latin typeface="Arial Narrow" panose="020B0606020202030204" pitchFamily="34" charset="0"/>
            </a:rPr>
            <a:t>          ____________________________________</a:t>
          </a:r>
        </a:p>
        <a:p>
          <a:pPr algn="ctr"/>
          <a:r>
            <a:rPr lang="es-MX" sz="1100">
              <a:latin typeface="Arial Narrow" panose="020B0606020202030204" pitchFamily="34" charset="0"/>
            </a:rPr>
            <a:t>Lic. Zahira R.</a:t>
          </a:r>
          <a:r>
            <a:rPr lang="es-MX" sz="1100" baseline="0">
              <a:latin typeface="Arial Narrow" panose="020B0606020202030204" pitchFamily="34" charset="0"/>
            </a:rPr>
            <a:t> Chairez Aguayo.</a:t>
          </a:r>
          <a:endParaRPr lang="es-MX" sz="1100">
            <a:latin typeface="Arial Narrow" panose="020B0606020202030204" pitchFamily="34" charset="0"/>
          </a:endParaRPr>
        </a:p>
        <a:p>
          <a:pPr algn="ctr"/>
          <a:r>
            <a:rPr lang="es-MX" sz="1100">
              <a:latin typeface="Arial Narrow" panose="020B0606020202030204" pitchFamily="34" charset="0"/>
            </a:rPr>
            <a:t>Elaboró</a:t>
          </a:r>
        </a:p>
        <a:p>
          <a:pPr algn="ctr"/>
          <a:r>
            <a:rPr lang="es-MX" sz="1100">
              <a:latin typeface="Arial Narrow" panose="020B0606020202030204" pitchFamily="34" charset="0"/>
            </a:rPr>
            <a:t>Directora de Administración y Finanzas</a:t>
          </a:r>
        </a:p>
      </xdr:txBody>
    </xdr:sp>
    <xdr:clientData/>
  </xdr:oneCellAnchor>
  <xdr:oneCellAnchor>
    <xdr:from>
      <xdr:col>2</xdr:col>
      <xdr:colOff>2324100</xdr:colOff>
      <xdr:row>971</xdr:row>
      <xdr:rowOff>142875</xdr:rowOff>
    </xdr:from>
    <xdr:ext cx="3048000" cy="838200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SpPr txBox="1"/>
      </xdr:nvSpPr>
      <xdr:spPr>
        <a:xfrm>
          <a:off x="3228975" y="185166000"/>
          <a:ext cx="3048000" cy="838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MX" sz="1100">
              <a:latin typeface="Arial Narrow" panose="020B0606020202030204" pitchFamily="34" charset="0"/>
            </a:rPr>
            <a:t>_________________________________</a:t>
          </a:r>
        </a:p>
        <a:p>
          <a:pPr algn="ctr"/>
          <a:r>
            <a:rPr lang="es-MX" sz="1100">
              <a:latin typeface="Arial Narrow" panose="020B0606020202030204" pitchFamily="34" charset="0"/>
            </a:rPr>
            <a:t>Ing. Heriberto</a:t>
          </a:r>
          <a:r>
            <a:rPr lang="es-MX" sz="1100" baseline="0">
              <a:latin typeface="Arial Narrow" panose="020B0606020202030204" pitchFamily="34" charset="0"/>
            </a:rPr>
            <a:t> Rentería Sánchez</a:t>
          </a:r>
          <a:endParaRPr lang="es-MX" sz="1100">
            <a:latin typeface="Arial Narrow" panose="020B0606020202030204" pitchFamily="34" charset="0"/>
          </a:endParaRPr>
        </a:p>
        <a:p>
          <a:pPr algn="ctr"/>
          <a:r>
            <a:rPr lang="es-MX" sz="1100">
              <a:latin typeface="Arial Narrow" panose="020B0606020202030204" pitchFamily="34" charset="0"/>
            </a:rPr>
            <a:t>Autorizó</a:t>
          </a:r>
        </a:p>
        <a:p>
          <a:pPr algn="ctr"/>
          <a:r>
            <a:rPr lang="es-MX" sz="1100">
              <a:latin typeface="Arial Narrow" panose="020B0606020202030204" pitchFamily="34" charset="0"/>
            </a:rPr>
            <a:t>Rector</a:t>
          </a:r>
        </a:p>
      </xdr:txBody>
    </xdr:sp>
    <xdr:clientData/>
  </xdr:oneCellAnchor>
  <xdr:oneCellAnchor>
    <xdr:from>
      <xdr:col>3</xdr:col>
      <xdr:colOff>0</xdr:colOff>
      <xdr:row>3</xdr:row>
      <xdr:rowOff>142875</xdr:rowOff>
    </xdr:from>
    <xdr:ext cx="184731" cy="264560"/>
    <xdr:sp macro="" textlink="">
      <xdr:nvSpPr>
        <xdr:cNvPr id="5" name="4 CuadroTexto">
          <a:extLst>
            <a:ext uri="{FF2B5EF4-FFF2-40B4-BE49-F238E27FC236}">
              <a16:creationId xmlns="" xmlns:a16="http://schemas.microsoft.com/office/drawing/2014/main" id="{00000000-0008-0000-2500-000005000000}"/>
            </a:ext>
          </a:extLst>
        </xdr:cNvPr>
        <xdr:cNvSpPr txBox="1"/>
      </xdr:nvSpPr>
      <xdr:spPr>
        <a:xfrm>
          <a:off x="4562475" y="771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2</xdr:col>
      <xdr:colOff>2219325</xdr:colOff>
      <xdr:row>3</xdr:row>
      <xdr:rowOff>180975</xdr:rowOff>
    </xdr:from>
    <xdr:ext cx="2790824" cy="254557"/>
    <xdr:sp macro="" textlink="">
      <xdr:nvSpPr>
        <xdr:cNvPr id="6" name="6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124200" y="809625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SEGUNDO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47625</xdr:colOff>
      <xdr:row>0</xdr:row>
      <xdr:rowOff>0</xdr:rowOff>
    </xdr:from>
    <xdr:ext cx="1222708" cy="257174"/>
    <xdr:sp macro="" textlink="">
      <xdr:nvSpPr>
        <xdr:cNvPr id="7" name="2 CuadroTexto">
          <a:extLst>
            <a:ext uri="{FF2B5EF4-FFF2-40B4-BE49-F238E27FC236}">
              <a16:creationId xmlns="" xmlns:a16="http://schemas.microsoft.com/office/drawing/2014/main" id="{00000000-0008-0000-2400-000003000000}"/>
            </a:ext>
          </a:extLst>
        </xdr:cNvPr>
        <xdr:cNvSpPr txBox="1"/>
      </xdr:nvSpPr>
      <xdr:spPr>
        <a:xfrm>
          <a:off x="4610100" y="0"/>
          <a:ext cx="1222708" cy="257174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no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ETCA-IV-04</a:t>
          </a:r>
        </a:p>
      </xdr:txBody>
    </xdr:sp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885825</xdr:colOff>
      <xdr:row>0</xdr:row>
      <xdr:rowOff>0</xdr:rowOff>
    </xdr:from>
    <xdr:ext cx="1222708" cy="257174"/>
    <xdr:sp macro="" textlink="">
      <xdr:nvSpPr>
        <xdr:cNvPr id="3" name="2 CuadroTexto">
          <a:extLst>
            <a:ext uri="{FF2B5EF4-FFF2-40B4-BE49-F238E27FC236}">
              <a16:creationId xmlns="" xmlns:a16="http://schemas.microsoft.com/office/drawing/2014/main" id="{00000000-0008-0000-2500-000003000000}"/>
            </a:ext>
          </a:extLst>
        </xdr:cNvPr>
        <xdr:cNvSpPr txBox="1"/>
      </xdr:nvSpPr>
      <xdr:spPr>
        <a:xfrm>
          <a:off x="5295900" y="0"/>
          <a:ext cx="1222708" cy="257174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no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ETCA-IV-05</a:t>
          </a:r>
        </a:p>
      </xdr:txBody>
    </xdr:sp>
    <xdr:clientData/>
  </xdr:oneCellAnchor>
  <xdr:oneCellAnchor>
    <xdr:from>
      <xdr:col>3</xdr:col>
      <xdr:colOff>0</xdr:colOff>
      <xdr:row>3</xdr:row>
      <xdr:rowOff>142875</xdr:rowOff>
    </xdr:from>
    <xdr:ext cx="184731" cy="264560"/>
    <xdr:sp macro="" textlink="">
      <xdr:nvSpPr>
        <xdr:cNvPr id="4" name="4 CuadroTexto">
          <a:extLst>
            <a:ext uri="{FF2B5EF4-FFF2-40B4-BE49-F238E27FC236}">
              <a16:creationId xmlns="" xmlns:a16="http://schemas.microsoft.com/office/drawing/2014/main" id="{00000000-0008-0000-2500-000004000000}"/>
            </a:ext>
          </a:extLst>
        </xdr:cNvPr>
        <xdr:cNvSpPr txBox="1"/>
      </xdr:nvSpPr>
      <xdr:spPr>
        <a:xfrm>
          <a:off x="4171950" y="771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2</xdr:col>
      <xdr:colOff>1047750</xdr:colOff>
      <xdr:row>3</xdr:row>
      <xdr:rowOff>200025</xdr:rowOff>
    </xdr:from>
    <xdr:ext cx="2790824" cy="254557"/>
    <xdr:sp macro="" textlink="">
      <xdr:nvSpPr>
        <xdr:cNvPr id="8" name="7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676650" y="828675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SEGUNDO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2343150" cy="662517"/>
    <xdr:sp macro="" textlink="">
      <xdr:nvSpPr>
        <xdr:cNvPr id="9" name="CuadroTexto 5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0" y="8791575"/>
          <a:ext cx="2343150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Lic.</a:t>
          </a:r>
          <a:r>
            <a:rPr lang="es-MX" sz="1200" baseline="0">
              <a:latin typeface="Arial Narrow" panose="020B0606020202030204" pitchFamily="34" charset="0"/>
            </a:rPr>
            <a:t> Zahira R. Chairez Aguayo</a:t>
          </a:r>
          <a:endParaRPr lang="es-MX" sz="1200">
            <a:latin typeface="Arial Narrow" panose="020B0606020202030204" pitchFamily="34" charset="0"/>
          </a:endParaRPr>
        </a:p>
        <a:p>
          <a:pPr algn="ctr"/>
          <a:r>
            <a:rPr lang="es-MX" sz="1200">
              <a:latin typeface="Arial Narrow" panose="020B0606020202030204" pitchFamily="34" charset="0"/>
            </a:rPr>
            <a:t>Elaboró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Directora de</a:t>
          </a:r>
          <a:r>
            <a:rPr lang="es-MX" sz="1200" baseline="0">
              <a:latin typeface="Arial Narrow" panose="020B0606020202030204" pitchFamily="34" charset="0"/>
            </a:rPr>
            <a:t> Administración y Finanzas</a:t>
          </a:r>
          <a:endParaRPr lang="es-MX" sz="1200">
            <a:latin typeface="Arial Narrow" panose="020B0606020202030204" pitchFamily="34" charset="0"/>
          </a:endParaRPr>
        </a:p>
      </xdr:txBody>
    </xdr:sp>
    <xdr:clientData/>
  </xdr:oneCellAnchor>
  <xdr:oneCellAnchor>
    <xdr:from>
      <xdr:col>2</xdr:col>
      <xdr:colOff>1409700</xdr:colOff>
      <xdr:row>34</xdr:row>
      <xdr:rowOff>0</xdr:rowOff>
    </xdr:from>
    <xdr:ext cx="2362200" cy="662517"/>
    <xdr:sp macro="" textlink="">
      <xdr:nvSpPr>
        <xdr:cNvPr id="10" name="CuadroTexto 9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4038600" y="8791575"/>
          <a:ext cx="2362200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Ing. Heriberto Rentería Sánchez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Autorizó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Rector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52898</xdr:colOff>
      <xdr:row>0</xdr:row>
      <xdr:rowOff>47625</xdr:rowOff>
    </xdr:from>
    <xdr:ext cx="874535" cy="254557"/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8187248" y="47625"/>
          <a:ext cx="874535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ETCA-I-04</a:t>
          </a:r>
        </a:p>
      </xdr:txBody>
    </xdr:sp>
    <xdr:clientData/>
  </xdr:oneCellAnchor>
  <xdr:oneCellAnchor>
    <xdr:from>
      <xdr:col>4</xdr:col>
      <xdr:colOff>200025</xdr:colOff>
      <xdr:row>3</xdr:row>
      <xdr:rowOff>142875</xdr:rowOff>
    </xdr:from>
    <xdr:ext cx="184731" cy="264560"/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4648200" y="771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3</xdr:col>
      <xdr:colOff>161925</xdr:colOff>
      <xdr:row>3</xdr:row>
      <xdr:rowOff>200025</xdr:rowOff>
    </xdr:from>
    <xdr:ext cx="2790824" cy="254557"/>
    <xdr:sp macro="" textlink="">
      <xdr:nvSpPr>
        <xdr:cNvPr id="8" name="7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5324475" y="895350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SEGUNDO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3200400" cy="662517"/>
    <xdr:sp macro="" textlink="">
      <xdr:nvSpPr>
        <xdr:cNvPr id="10" name="CuadroTexto 5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0" y="9410700"/>
          <a:ext cx="3200400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Lic.</a:t>
          </a:r>
          <a:r>
            <a:rPr lang="es-MX" sz="1200" baseline="0">
              <a:latin typeface="Arial Narrow" panose="020B0606020202030204" pitchFamily="34" charset="0"/>
            </a:rPr>
            <a:t> Zahira R. Chairez Aguayo</a:t>
          </a:r>
          <a:endParaRPr lang="es-MX" sz="1200">
            <a:latin typeface="Arial Narrow" panose="020B0606020202030204" pitchFamily="34" charset="0"/>
          </a:endParaRPr>
        </a:p>
        <a:p>
          <a:pPr algn="ctr"/>
          <a:r>
            <a:rPr lang="es-MX" sz="1200">
              <a:latin typeface="Arial Narrow" panose="020B0606020202030204" pitchFamily="34" charset="0"/>
            </a:rPr>
            <a:t>Elaboró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Directora de</a:t>
          </a:r>
          <a:r>
            <a:rPr lang="es-MX" sz="1200" baseline="0">
              <a:latin typeface="Arial Narrow" panose="020B0606020202030204" pitchFamily="34" charset="0"/>
            </a:rPr>
            <a:t> Administración y Finanzas</a:t>
          </a:r>
          <a:endParaRPr lang="es-MX" sz="1200">
            <a:latin typeface="Arial Narrow" panose="020B0606020202030204" pitchFamily="34" charset="0"/>
          </a:endParaRPr>
        </a:p>
      </xdr:txBody>
    </xdr:sp>
    <xdr:clientData/>
  </xdr:oneCellAnchor>
  <xdr:oneCellAnchor>
    <xdr:from>
      <xdr:col>2</xdr:col>
      <xdr:colOff>647700</xdr:colOff>
      <xdr:row>41</xdr:row>
      <xdr:rowOff>0</xdr:rowOff>
    </xdr:from>
    <xdr:ext cx="3305175" cy="662517"/>
    <xdr:sp macro="" textlink="">
      <xdr:nvSpPr>
        <xdr:cNvPr id="11" name="CuadroTexto 10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4819650" y="9410700"/>
          <a:ext cx="3305175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Ing. Heriberto Rentería Sánchez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Autorizó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Rector</a:t>
          </a:r>
        </a:p>
      </xdr:txBody>
    </xdr:sp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1630509</xdr:colOff>
      <xdr:row>37</xdr:row>
      <xdr:rowOff>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440509" cy="704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</xdr:row>
      <xdr:rowOff>142875</xdr:rowOff>
    </xdr:from>
    <xdr:ext cx="184731" cy="264560"/>
    <xdr:sp macro="" textlink="">
      <xdr:nvSpPr>
        <xdr:cNvPr id="2" name="4 CuadroTexto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5391150" y="75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2</xdr:col>
      <xdr:colOff>154333</xdr:colOff>
      <xdr:row>0</xdr:row>
      <xdr:rowOff>38100</xdr:rowOff>
    </xdr:from>
    <xdr:ext cx="858825" cy="254557"/>
    <xdr:sp macro="" textlink="">
      <xdr:nvSpPr>
        <xdr:cNvPr id="3" name="6 CuadroTexto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6678958" y="38100"/>
          <a:ext cx="858825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ETCA-I-05</a:t>
          </a:r>
        </a:p>
      </xdr:txBody>
    </xdr:sp>
    <xdr:clientData/>
  </xdr:oneCellAnchor>
  <xdr:oneCellAnchor>
    <xdr:from>
      <xdr:col>1</xdr:col>
      <xdr:colOff>200025</xdr:colOff>
      <xdr:row>3</xdr:row>
      <xdr:rowOff>142875</xdr:rowOff>
    </xdr:from>
    <xdr:ext cx="184731" cy="264560"/>
    <xdr:sp macro="" textlink="">
      <xdr:nvSpPr>
        <xdr:cNvPr id="4" name="1 CuadroTexto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5591175" y="75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4905375</xdr:colOff>
      <xdr:row>3</xdr:row>
      <xdr:rowOff>0</xdr:rowOff>
    </xdr:from>
    <xdr:ext cx="2790824" cy="254557"/>
    <xdr:sp macro="" textlink="">
      <xdr:nvSpPr>
        <xdr:cNvPr id="8" name="8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4905375" y="609600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SEGUNDO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65</xdr:row>
      <xdr:rowOff>0</xdr:rowOff>
    </xdr:from>
    <xdr:ext cx="3200400" cy="662517"/>
    <xdr:sp macro="" textlink="">
      <xdr:nvSpPr>
        <xdr:cNvPr id="11" name="CuadroTexto 5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0" y="11506200"/>
          <a:ext cx="3200400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Lic.</a:t>
          </a:r>
          <a:r>
            <a:rPr lang="es-MX" sz="1200" baseline="0">
              <a:latin typeface="Arial Narrow" panose="020B0606020202030204" pitchFamily="34" charset="0"/>
            </a:rPr>
            <a:t> Zahira R. Chairez Aguayo</a:t>
          </a:r>
          <a:endParaRPr lang="es-MX" sz="1200">
            <a:latin typeface="Arial Narrow" panose="020B0606020202030204" pitchFamily="34" charset="0"/>
          </a:endParaRPr>
        </a:p>
        <a:p>
          <a:pPr algn="ctr"/>
          <a:r>
            <a:rPr lang="es-MX" sz="1200">
              <a:latin typeface="Arial Narrow" panose="020B0606020202030204" pitchFamily="34" charset="0"/>
            </a:rPr>
            <a:t>Elaboró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Directora de</a:t>
          </a:r>
          <a:r>
            <a:rPr lang="es-MX" sz="1200" baseline="0">
              <a:latin typeface="Arial Narrow" panose="020B0606020202030204" pitchFamily="34" charset="0"/>
            </a:rPr>
            <a:t> Administración y Finanzas</a:t>
          </a:r>
          <a:endParaRPr lang="es-MX" sz="1200">
            <a:latin typeface="Arial Narrow" panose="020B0606020202030204" pitchFamily="34" charset="0"/>
          </a:endParaRPr>
        </a:p>
      </xdr:txBody>
    </xdr:sp>
    <xdr:clientData/>
  </xdr:oneCellAnchor>
  <xdr:oneCellAnchor>
    <xdr:from>
      <xdr:col>0</xdr:col>
      <xdr:colOff>4819650</xdr:colOff>
      <xdr:row>65</xdr:row>
      <xdr:rowOff>0</xdr:rowOff>
    </xdr:from>
    <xdr:ext cx="2847975" cy="662517"/>
    <xdr:sp macro="" textlink="">
      <xdr:nvSpPr>
        <xdr:cNvPr id="12" name="CuadroTexto 11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4819650" y="11506200"/>
          <a:ext cx="2847975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Ing. Heriberto Rentería Sánchez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Autorizó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Rector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649165</xdr:colOff>
      <xdr:row>0</xdr:row>
      <xdr:rowOff>30773</xdr:rowOff>
    </xdr:from>
    <xdr:ext cx="1066800" cy="254557"/>
    <xdr:sp macro="" textlink="">
      <xdr:nvSpPr>
        <xdr:cNvPr id="2" name="1 CuadroTexto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5096607" y="30773"/>
          <a:ext cx="1066800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no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ETCA-I-06</a:t>
          </a:r>
        </a:p>
      </xdr:txBody>
    </xdr:sp>
    <xdr:clientData/>
  </xdr:oneCellAnchor>
  <xdr:oneCellAnchor>
    <xdr:from>
      <xdr:col>1</xdr:col>
      <xdr:colOff>3135923</xdr:colOff>
      <xdr:row>3</xdr:row>
      <xdr:rowOff>139212</xdr:rowOff>
    </xdr:from>
    <xdr:ext cx="2790824" cy="254557"/>
    <xdr:sp macro="" textlink="">
      <xdr:nvSpPr>
        <xdr:cNvPr id="6" name="5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326423" y="776654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SEGUNDO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68</xdr:row>
      <xdr:rowOff>0</xdr:rowOff>
    </xdr:from>
    <xdr:ext cx="2227385" cy="662517"/>
    <xdr:sp macro="" textlink="">
      <xdr:nvSpPr>
        <xdr:cNvPr id="8" name="CuadroTexto 5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0" y="9737481"/>
          <a:ext cx="2227385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Lic.</a:t>
          </a:r>
          <a:r>
            <a:rPr lang="es-MX" sz="1200" baseline="0">
              <a:latin typeface="Arial Narrow" panose="020B0606020202030204" pitchFamily="34" charset="0"/>
            </a:rPr>
            <a:t> Zahira R. Chairez Aguayo</a:t>
          </a:r>
          <a:endParaRPr lang="es-MX" sz="1200">
            <a:latin typeface="Arial Narrow" panose="020B0606020202030204" pitchFamily="34" charset="0"/>
          </a:endParaRPr>
        </a:p>
        <a:p>
          <a:pPr algn="ctr"/>
          <a:r>
            <a:rPr lang="es-MX" sz="1200">
              <a:latin typeface="Arial Narrow" panose="020B0606020202030204" pitchFamily="34" charset="0"/>
            </a:rPr>
            <a:t>Elaboró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Directora de</a:t>
          </a:r>
          <a:r>
            <a:rPr lang="es-MX" sz="1200" baseline="0">
              <a:latin typeface="Arial Narrow" panose="020B0606020202030204" pitchFamily="34" charset="0"/>
            </a:rPr>
            <a:t> Administración y Finanzas</a:t>
          </a:r>
          <a:endParaRPr lang="es-MX" sz="1200">
            <a:latin typeface="Arial Narrow" panose="020B0606020202030204" pitchFamily="34" charset="0"/>
          </a:endParaRPr>
        </a:p>
      </xdr:txBody>
    </xdr:sp>
    <xdr:clientData/>
  </xdr:oneCellAnchor>
  <xdr:oneCellAnchor>
    <xdr:from>
      <xdr:col>1</xdr:col>
      <xdr:colOff>3839308</xdr:colOff>
      <xdr:row>68</xdr:row>
      <xdr:rowOff>0</xdr:rowOff>
    </xdr:from>
    <xdr:ext cx="2110155" cy="662517"/>
    <xdr:sp macro="" textlink="">
      <xdr:nvSpPr>
        <xdr:cNvPr id="9" name="CuadroTexto 8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4029808" y="9737481"/>
          <a:ext cx="2110155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Ing. Heriberto Rentería Sánchez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Autorizó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Rector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776798</xdr:colOff>
      <xdr:row>0</xdr:row>
      <xdr:rowOff>19050</xdr:rowOff>
    </xdr:from>
    <xdr:ext cx="874535" cy="254557"/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5558348" y="19050"/>
          <a:ext cx="874535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ETCA-I-07</a:t>
          </a:r>
        </a:p>
      </xdr:txBody>
    </xdr:sp>
    <xdr:clientData/>
  </xdr:oneCellAnchor>
  <xdr:oneCellAnchor>
    <xdr:from>
      <xdr:col>5</xdr:col>
      <xdr:colOff>0</xdr:colOff>
      <xdr:row>3</xdr:row>
      <xdr:rowOff>142875</xdr:rowOff>
    </xdr:from>
    <xdr:ext cx="184731" cy="264560"/>
    <xdr:sp macro="" textlink="">
      <xdr:nvSpPr>
        <xdr:cNvPr id="6" name="4 CuadroTexto">
          <a:extLs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5572125" y="771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3</xdr:col>
      <xdr:colOff>561975</xdr:colOff>
      <xdr:row>3</xdr:row>
      <xdr:rowOff>152400</xdr:rowOff>
    </xdr:from>
    <xdr:ext cx="2790824" cy="254557"/>
    <xdr:sp macro="" textlink="">
      <xdr:nvSpPr>
        <xdr:cNvPr id="9" name="8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648075" y="790575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SEGUNDO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2638425" cy="662517"/>
    <xdr:sp macro="" textlink="">
      <xdr:nvSpPr>
        <xdr:cNvPr id="10" name="CuadroTexto 5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0" y="8277225"/>
          <a:ext cx="2638425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Lic.</a:t>
          </a:r>
          <a:r>
            <a:rPr lang="es-MX" sz="1200" baseline="0">
              <a:latin typeface="Arial Narrow" panose="020B0606020202030204" pitchFamily="34" charset="0"/>
            </a:rPr>
            <a:t> Zahira R. Chairez Aguayo</a:t>
          </a:r>
          <a:endParaRPr lang="es-MX" sz="1200">
            <a:latin typeface="Arial Narrow" panose="020B0606020202030204" pitchFamily="34" charset="0"/>
          </a:endParaRPr>
        </a:p>
        <a:p>
          <a:pPr algn="ctr"/>
          <a:r>
            <a:rPr lang="es-MX" sz="1200">
              <a:latin typeface="Arial Narrow" panose="020B0606020202030204" pitchFamily="34" charset="0"/>
            </a:rPr>
            <a:t>Elaboró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Directora de</a:t>
          </a:r>
          <a:r>
            <a:rPr lang="es-MX" sz="1200" baseline="0">
              <a:latin typeface="Arial Narrow" panose="020B0606020202030204" pitchFamily="34" charset="0"/>
            </a:rPr>
            <a:t> Administración y Finanzas</a:t>
          </a:r>
          <a:endParaRPr lang="es-MX" sz="1200">
            <a:latin typeface="Arial Narrow" panose="020B0606020202030204" pitchFamily="34" charset="0"/>
          </a:endParaRPr>
        </a:p>
      </xdr:txBody>
    </xdr:sp>
    <xdr:clientData/>
  </xdr:oneCellAnchor>
  <xdr:oneCellAnchor>
    <xdr:from>
      <xdr:col>4</xdr:col>
      <xdr:colOff>38101</xdr:colOff>
      <xdr:row>31</xdr:row>
      <xdr:rowOff>19050</xdr:rowOff>
    </xdr:from>
    <xdr:ext cx="2476499" cy="662517"/>
    <xdr:sp macro="" textlink="">
      <xdr:nvSpPr>
        <xdr:cNvPr id="11" name="CuadroTexto 10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971926" y="8296275"/>
          <a:ext cx="2476499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Ing. Heriberto Rentería Sánchez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Autorizó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Rector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233873</xdr:colOff>
      <xdr:row>0</xdr:row>
      <xdr:rowOff>47625</xdr:rowOff>
    </xdr:from>
    <xdr:ext cx="874535" cy="254557"/>
    <xdr:sp macro="" textlink="">
      <xdr:nvSpPr>
        <xdr:cNvPr id="2" name="3 CuadroTexto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5605973" y="47625"/>
          <a:ext cx="874535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ETCA-I-08</a:t>
          </a:r>
        </a:p>
      </xdr:txBody>
    </xdr:sp>
    <xdr:clientData/>
  </xdr:oneCellAnchor>
  <xdr:oneCellAnchor>
    <xdr:from>
      <xdr:col>4</xdr:col>
      <xdr:colOff>0</xdr:colOff>
      <xdr:row>3</xdr:row>
      <xdr:rowOff>142875</xdr:rowOff>
    </xdr:from>
    <xdr:ext cx="184731" cy="264560"/>
    <xdr:sp macro="" textlink="">
      <xdr:nvSpPr>
        <xdr:cNvPr id="3" name="4 CuadroTexto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SpPr txBox="1"/>
      </xdr:nvSpPr>
      <xdr:spPr>
        <a:xfrm>
          <a:off x="4257675" y="771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3</xdr:col>
      <xdr:colOff>561975</xdr:colOff>
      <xdr:row>3</xdr:row>
      <xdr:rowOff>180975</xdr:rowOff>
    </xdr:from>
    <xdr:ext cx="2790824" cy="254557"/>
    <xdr:sp macro="" textlink="">
      <xdr:nvSpPr>
        <xdr:cNvPr id="6" name="6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705225" y="809625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SEGUNDO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2876550" cy="662517"/>
    <xdr:sp macro="" textlink="">
      <xdr:nvSpPr>
        <xdr:cNvPr id="7" name="CuadroTexto 5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0" y="8915400"/>
          <a:ext cx="2876550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Lic.</a:t>
          </a:r>
          <a:r>
            <a:rPr lang="es-MX" sz="1200" baseline="0">
              <a:latin typeface="Arial Narrow" panose="020B0606020202030204" pitchFamily="34" charset="0"/>
            </a:rPr>
            <a:t> Zahira R. Chairez Aguayo</a:t>
          </a:r>
          <a:endParaRPr lang="es-MX" sz="1200">
            <a:latin typeface="Arial Narrow" panose="020B0606020202030204" pitchFamily="34" charset="0"/>
          </a:endParaRPr>
        </a:p>
        <a:p>
          <a:pPr algn="ctr"/>
          <a:r>
            <a:rPr lang="es-MX" sz="1200">
              <a:latin typeface="Arial Narrow" panose="020B0606020202030204" pitchFamily="34" charset="0"/>
            </a:rPr>
            <a:t>Elaboró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Directora de</a:t>
          </a:r>
          <a:r>
            <a:rPr lang="es-MX" sz="1200" baseline="0">
              <a:latin typeface="Arial Narrow" panose="020B0606020202030204" pitchFamily="34" charset="0"/>
            </a:rPr>
            <a:t> Administración y Finanzas</a:t>
          </a:r>
          <a:endParaRPr lang="es-MX" sz="1200">
            <a:latin typeface="Arial Narrow" panose="020B0606020202030204" pitchFamily="34" charset="0"/>
          </a:endParaRPr>
        </a:p>
      </xdr:txBody>
    </xdr:sp>
    <xdr:clientData/>
  </xdr:oneCellAnchor>
  <xdr:oneCellAnchor>
    <xdr:from>
      <xdr:col>3</xdr:col>
      <xdr:colOff>647700</xdr:colOff>
      <xdr:row>43</xdr:row>
      <xdr:rowOff>0</xdr:rowOff>
    </xdr:from>
    <xdr:ext cx="2666999" cy="662517"/>
    <xdr:sp macro="" textlink="">
      <xdr:nvSpPr>
        <xdr:cNvPr id="8" name="CuadroTexto 7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790950" y="8915400"/>
          <a:ext cx="2666999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Ing. Heriberto Rentería Sánchez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Autorizó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Rector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295275</xdr:colOff>
      <xdr:row>0</xdr:row>
      <xdr:rowOff>28575</xdr:rowOff>
    </xdr:from>
    <xdr:ext cx="1325551" cy="254557"/>
    <xdr:sp macro="" textlink="">
      <xdr:nvSpPr>
        <xdr:cNvPr id="2" name="3 CuadroTexto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6600825" y="28575"/>
          <a:ext cx="1325551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ETCA-I-09</a:t>
          </a:r>
        </a:p>
      </xdr:txBody>
    </xdr:sp>
    <xdr:clientData/>
  </xdr:oneCellAnchor>
  <xdr:oneCellAnchor>
    <xdr:from>
      <xdr:col>5</xdr:col>
      <xdr:colOff>571500</xdr:colOff>
      <xdr:row>3</xdr:row>
      <xdr:rowOff>76200</xdr:rowOff>
    </xdr:from>
    <xdr:ext cx="2790824" cy="254557"/>
    <xdr:sp macro="" textlink="">
      <xdr:nvSpPr>
        <xdr:cNvPr id="8" name="7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5391150" y="685800"/>
          <a:ext cx="2790824" cy="254557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b">
          <a:spAutoFit/>
        </a:bodyPr>
        <a:lstStyle/>
        <a:p>
          <a:pPr algn="r"/>
          <a:r>
            <a:rPr lang="es-MX" sz="1100" b="1">
              <a:latin typeface="Arial" pitchFamily="34" charset="0"/>
              <a:cs typeface="Arial" pitchFamily="34" charset="0"/>
            </a:rPr>
            <a:t>TRIMESTRE:</a:t>
          </a:r>
          <a:r>
            <a:rPr lang="es-MX" sz="1100" b="1" baseline="0">
              <a:latin typeface="Arial" pitchFamily="34" charset="0"/>
              <a:cs typeface="Arial" pitchFamily="34" charset="0"/>
            </a:rPr>
            <a:t> SEGUNDO</a:t>
          </a:r>
          <a:endParaRPr lang="es-MX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</xdr:colOff>
      <xdr:row>41</xdr:row>
      <xdr:rowOff>0</xdr:rowOff>
    </xdr:from>
    <xdr:ext cx="3200400" cy="662517"/>
    <xdr:sp macro="" textlink="">
      <xdr:nvSpPr>
        <xdr:cNvPr id="7" name="CuadroTexto 5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9525" y="8277225"/>
          <a:ext cx="3200400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Lic.</a:t>
          </a:r>
          <a:r>
            <a:rPr lang="es-MX" sz="1200" baseline="0">
              <a:latin typeface="Arial Narrow" panose="020B0606020202030204" pitchFamily="34" charset="0"/>
            </a:rPr>
            <a:t> Zahira R. Chairez Aguayo</a:t>
          </a:r>
          <a:endParaRPr lang="es-MX" sz="1200">
            <a:latin typeface="Arial Narrow" panose="020B0606020202030204" pitchFamily="34" charset="0"/>
          </a:endParaRPr>
        </a:p>
        <a:p>
          <a:pPr algn="ctr"/>
          <a:r>
            <a:rPr lang="es-MX" sz="1200">
              <a:latin typeface="Arial Narrow" panose="020B0606020202030204" pitchFamily="34" charset="0"/>
            </a:rPr>
            <a:t>Elaboró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Directora de</a:t>
          </a:r>
          <a:r>
            <a:rPr lang="es-MX" sz="1200" baseline="0">
              <a:latin typeface="Arial Narrow" panose="020B0606020202030204" pitchFamily="34" charset="0"/>
            </a:rPr>
            <a:t> Administración y Finanzas</a:t>
          </a:r>
          <a:endParaRPr lang="es-MX" sz="1200">
            <a:latin typeface="Arial Narrow" panose="020B0606020202030204" pitchFamily="34" charset="0"/>
          </a:endParaRPr>
        </a:p>
      </xdr:txBody>
    </xdr:sp>
    <xdr:clientData/>
  </xdr:oneCellAnchor>
  <xdr:oneCellAnchor>
    <xdr:from>
      <xdr:col>5</xdr:col>
      <xdr:colOff>9525</xdr:colOff>
      <xdr:row>41</xdr:row>
      <xdr:rowOff>0</xdr:rowOff>
    </xdr:from>
    <xdr:ext cx="3305175" cy="662517"/>
    <xdr:sp macro="" textlink="">
      <xdr:nvSpPr>
        <xdr:cNvPr id="9" name="CuadroTexto 8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4829175" y="8277225"/>
          <a:ext cx="3305175" cy="6625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s-MX" sz="1200">
              <a:latin typeface="Arial Narrow" panose="020B0606020202030204" pitchFamily="34" charset="0"/>
            </a:rPr>
            <a:t>Ing. Heriberto Rentería Sánchez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Autorizó</a:t>
          </a:r>
        </a:p>
        <a:p>
          <a:pPr algn="ctr"/>
          <a:r>
            <a:rPr lang="es-MX" sz="1200">
              <a:latin typeface="Arial Narrow" panose="020B0606020202030204" pitchFamily="34" charset="0"/>
            </a:rPr>
            <a:t>Rector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merica%20Encinas/AppData/Roaming/Microsoft/Excel/PT%20Gastos%20x%20partida%20ppt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ahirachairez/Desktop/INFORMES%20TRIMESTRALES%20%202017/I%20TRIMESTRE/formatos_etca-2017-trimestral%20(4)%20(1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ahirachairez/Desktop/INFORMES%20TRIMESTRALES%202016/IV%20TRIMESTRE/Formatos_ETCA2016_v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/>
      <sheetData sheetId="1">
        <row r="3">
          <cell r="B3" t="str">
            <v xml:space="preserve"> PARTIDA PRESUPUESTAL</v>
          </cell>
          <cell r="C3" t="str">
            <v>DESCRIPCION</v>
          </cell>
          <cell r="D3" t="str">
            <v>PRESUPUESTO AUTORIZADO</v>
          </cell>
          <cell r="E3">
            <v>0</v>
          </cell>
          <cell r="F3">
            <v>0</v>
          </cell>
          <cell r="G3">
            <v>0</v>
          </cell>
          <cell r="H3" t="str">
            <v>COMPROMETIDO</v>
          </cell>
          <cell r="I3" t="str">
            <v>DEVENGADO</v>
          </cell>
          <cell r="J3" t="str">
            <v>EJERCIDO</v>
          </cell>
          <cell r="K3" t="str">
            <v>PAGADO</v>
          </cell>
          <cell r="L3" t="str">
            <v>DISPONIBLE P Comprometer</v>
          </cell>
          <cell r="M3" t="str">
            <v>CREDITO DISPONIBLE</v>
          </cell>
        </row>
        <row r="4">
          <cell r="B4">
            <v>0</v>
          </cell>
          <cell r="C4">
            <v>0</v>
          </cell>
          <cell r="D4" t="str">
            <v>APROBADO</v>
          </cell>
          <cell r="E4" t="str">
            <v>AMPLIACIONES</v>
          </cell>
          <cell r="F4" t="str">
            <v>DEDUCCIONES</v>
          </cell>
          <cell r="G4" t="str">
            <v>MODIFICADO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</row>
        <row r="5">
          <cell r="B5">
            <v>1000</v>
          </cell>
          <cell r="C5" t="str">
            <v>SERVICIOS PERSONALES</v>
          </cell>
          <cell r="D5">
            <v>21474408.129999995</v>
          </cell>
          <cell r="E5">
            <v>0</v>
          </cell>
          <cell r="F5">
            <v>0</v>
          </cell>
          <cell r="G5">
            <v>21474408.129999995</v>
          </cell>
          <cell r="H5">
            <v>20532256.680000003</v>
          </cell>
          <cell r="I5">
            <v>20532256.680000003</v>
          </cell>
          <cell r="J5">
            <v>20532256.680000003</v>
          </cell>
          <cell r="K5">
            <v>20532256.680000003</v>
          </cell>
          <cell r="L5">
            <v>942151.45000000019</v>
          </cell>
          <cell r="M5">
            <v>942151.45000000019</v>
          </cell>
        </row>
        <row r="6">
          <cell r="B6" t="str">
            <v>11301</v>
          </cell>
          <cell r="C6" t="str">
            <v>Sueldos</v>
          </cell>
          <cell r="D6">
            <v>5444965.6600000001</v>
          </cell>
          <cell r="E6">
            <v>0</v>
          </cell>
          <cell r="F6">
            <v>0</v>
          </cell>
          <cell r="G6">
            <v>5444965.6600000001</v>
          </cell>
          <cell r="H6">
            <v>5349218.26</v>
          </cell>
          <cell r="I6">
            <v>5349218.26</v>
          </cell>
          <cell r="J6">
            <v>5349218.26</v>
          </cell>
          <cell r="K6">
            <v>5349218.26</v>
          </cell>
          <cell r="L6">
            <v>95747.400000000373</v>
          </cell>
          <cell r="M6">
            <v>95747.400000000373</v>
          </cell>
        </row>
        <row r="7">
          <cell r="B7" t="str">
            <v>11303</v>
          </cell>
          <cell r="C7" t="str">
            <v>Remuneraciones Diversas</v>
          </cell>
          <cell r="D7">
            <v>1804239.54</v>
          </cell>
          <cell r="E7">
            <v>0</v>
          </cell>
          <cell r="F7">
            <v>0</v>
          </cell>
          <cell r="G7">
            <v>1804239.54</v>
          </cell>
          <cell r="H7">
            <v>1718192.7000000007</v>
          </cell>
          <cell r="I7">
            <v>1718192.7000000007</v>
          </cell>
          <cell r="J7">
            <v>1718192.7000000007</v>
          </cell>
          <cell r="K7">
            <v>1718192.7000000007</v>
          </cell>
          <cell r="L7">
            <v>86046.839999999385</v>
          </cell>
          <cell r="M7">
            <v>86046.839999999385</v>
          </cell>
        </row>
        <row r="8">
          <cell r="B8" t="str">
            <v>11305</v>
          </cell>
          <cell r="C8" t="str">
            <v>Compensaciones por Riesgos Profesionales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11306</v>
          </cell>
          <cell r="C9" t="str">
            <v>Riesgo Laboral</v>
          </cell>
          <cell r="D9">
            <v>4423021.57</v>
          </cell>
          <cell r="E9">
            <v>0</v>
          </cell>
          <cell r="F9">
            <v>0</v>
          </cell>
          <cell r="G9">
            <v>4423021.57</v>
          </cell>
          <cell r="H9">
            <v>5656271.3399999999</v>
          </cell>
          <cell r="I9">
            <v>5656271.3399999999</v>
          </cell>
          <cell r="J9">
            <v>5656271.3399999999</v>
          </cell>
          <cell r="K9">
            <v>5656271.3399999999</v>
          </cell>
          <cell r="L9">
            <v>-1233249.7699999996</v>
          </cell>
          <cell r="M9">
            <v>-1233249.7699999996</v>
          </cell>
        </row>
        <row r="10">
          <cell r="B10" t="str">
            <v>11307</v>
          </cell>
          <cell r="C10" t="str">
            <v>Ayuda Para Habitación</v>
          </cell>
          <cell r="D10">
            <v>1125296.6499999999</v>
          </cell>
          <cell r="E10">
            <v>0</v>
          </cell>
          <cell r="F10">
            <v>0</v>
          </cell>
          <cell r="G10">
            <v>1125296.6499999999</v>
          </cell>
          <cell r="H10">
            <v>1013033.58</v>
          </cell>
          <cell r="I10">
            <v>1013033.58</v>
          </cell>
          <cell r="J10">
            <v>1013033.58</v>
          </cell>
          <cell r="K10">
            <v>1013033.58</v>
          </cell>
          <cell r="L10">
            <v>112263.06999999995</v>
          </cell>
          <cell r="M10">
            <v>112263.06999999995</v>
          </cell>
        </row>
        <row r="11">
          <cell r="B11" t="str">
            <v>11310</v>
          </cell>
          <cell r="C11" t="str">
            <v>Ayuda Energía Electrica</v>
          </cell>
          <cell r="D11">
            <v>750198.79</v>
          </cell>
          <cell r="E11">
            <v>0</v>
          </cell>
          <cell r="F11">
            <v>0</v>
          </cell>
          <cell r="G11">
            <v>750198.79</v>
          </cell>
          <cell r="H11">
            <v>675356.80999999994</v>
          </cell>
          <cell r="I11">
            <v>675356.80999999994</v>
          </cell>
          <cell r="J11">
            <v>675356.80999999994</v>
          </cell>
          <cell r="K11">
            <v>675356.80999999994</v>
          </cell>
          <cell r="L11">
            <v>74841.980000000098</v>
          </cell>
          <cell r="M11">
            <v>74841.980000000098</v>
          </cell>
        </row>
        <row r="12">
          <cell r="B12" t="str">
            <v>13101</v>
          </cell>
          <cell r="C12" t="str">
            <v>Primas y Acred por Años de Servicio Eftvo Prestado</v>
          </cell>
          <cell r="D12">
            <v>175274.27</v>
          </cell>
          <cell r="E12">
            <v>0</v>
          </cell>
          <cell r="F12">
            <v>0</v>
          </cell>
          <cell r="G12">
            <v>175274.27</v>
          </cell>
          <cell r="H12">
            <v>55039.150000000009</v>
          </cell>
          <cell r="I12">
            <v>55039.150000000009</v>
          </cell>
          <cell r="J12">
            <v>55039.150000000009</v>
          </cell>
          <cell r="K12">
            <v>55039.150000000009</v>
          </cell>
          <cell r="L12">
            <v>120235.11999999998</v>
          </cell>
          <cell r="M12">
            <v>120235.11999999998</v>
          </cell>
        </row>
        <row r="13">
          <cell r="B13" t="str">
            <v>13201</v>
          </cell>
          <cell r="C13" t="str">
            <v>Prima Vacacional</v>
          </cell>
          <cell r="D13">
            <v>589735.42000000004</v>
          </cell>
          <cell r="E13">
            <v>0</v>
          </cell>
          <cell r="F13">
            <v>0</v>
          </cell>
          <cell r="G13">
            <v>589735.42000000004</v>
          </cell>
          <cell r="H13">
            <v>95431.53</v>
          </cell>
          <cell r="I13">
            <v>95431.53</v>
          </cell>
          <cell r="J13">
            <v>95431.53</v>
          </cell>
          <cell r="K13">
            <v>95431.53</v>
          </cell>
          <cell r="L13">
            <v>494303.89</v>
          </cell>
          <cell r="M13">
            <v>494303.89</v>
          </cell>
        </row>
        <row r="14">
          <cell r="B14" t="str">
            <v>13202</v>
          </cell>
          <cell r="C14" t="str">
            <v>Gratificaciones por Fin de Año</v>
          </cell>
          <cell r="D14">
            <v>1360110.87</v>
          </cell>
          <cell r="E14">
            <v>0</v>
          </cell>
          <cell r="F14">
            <v>0</v>
          </cell>
          <cell r="G14">
            <v>1360110.87</v>
          </cell>
          <cell r="H14">
            <v>200040.58000000002</v>
          </cell>
          <cell r="I14">
            <v>200040.58000000002</v>
          </cell>
          <cell r="J14">
            <v>200040.58000000002</v>
          </cell>
          <cell r="K14">
            <v>200040.58000000002</v>
          </cell>
          <cell r="L14">
            <v>1160070.29</v>
          </cell>
          <cell r="M14">
            <v>1160070.29</v>
          </cell>
        </row>
        <row r="15">
          <cell r="B15" t="str">
            <v>13203</v>
          </cell>
          <cell r="C15" t="str">
            <v>Compensaciones por Ajuste de Calendario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13204</v>
          </cell>
          <cell r="C16" t="str">
            <v>Compensacion por Bono Navideño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13403</v>
          </cell>
          <cell r="C17" t="str">
            <v>Estimulos al Personal de Confianza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14101</v>
          </cell>
          <cell r="C18" t="str">
            <v>Cuotas por Servicio Medico del Isssteson</v>
          </cell>
          <cell r="D18">
            <v>902295.22</v>
          </cell>
          <cell r="E18">
            <v>0</v>
          </cell>
          <cell r="F18">
            <v>0</v>
          </cell>
          <cell r="G18">
            <v>902295.22</v>
          </cell>
          <cell r="H18">
            <v>962407.8</v>
          </cell>
          <cell r="I18">
            <v>962407.8</v>
          </cell>
          <cell r="J18">
            <v>962407.8</v>
          </cell>
          <cell r="K18">
            <v>962407.8</v>
          </cell>
          <cell r="L18">
            <v>-60112.580000000075</v>
          </cell>
          <cell r="M18">
            <v>-60112.580000000075</v>
          </cell>
        </row>
        <row r="19">
          <cell r="B19" t="str">
            <v>14102</v>
          </cell>
          <cell r="C19" t="str">
            <v>Cuotas por Seguro de Vida Isssteson</v>
          </cell>
          <cell r="D19">
            <v>95.76</v>
          </cell>
          <cell r="E19">
            <v>0</v>
          </cell>
          <cell r="F19">
            <v>0</v>
          </cell>
          <cell r="G19">
            <v>95.76</v>
          </cell>
          <cell r="H19">
            <v>93.499999999999986</v>
          </cell>
          <cell r="I19">
            <v>93.499999999999986</v>
          </cell>
          <cell r="J19">
            <v>93.499999999999986</v>
          </cell>
          <cell r="K19">
            <v>93.499999999999986</v>
          </cell>
          <cell r="L19">
            <v>2.2600000000000193</v>
          </cell>
          <cell r="M19">
            <v>2.2600000000000193</v>
          </cell>
        </row>
        <row r="20">
          <cell r="B20" t="str">
            <v>14103</v>
          </cell>
          <cell r="C20" t="str">
            <v>Cuotas por Seguro de Retiro al Isssteson</v>
          </cell>
          <cell r="D20">
            <v>1486.84</v>
          </cell>
          <cell r="E20">
            <v>0</v>
          </cell>
          <cell r="F20">
            <v>0</v>
          </cell>
          <cell r="G20">
            <v>1486.84</v>
          </cell>
          <cell r="H20">
            <v>1436.96</v>
          </cell>
          <cell r="I20">
            <v>1436.96</v>
          </cell>
          <cell r="J20">
            <v>1436.96</v>
          </cell>
          <cell r="K20">
            <v>1436.96</v>
          </cell>
          <cell r="L20">
            <v>49.879999999999882</v>
          </cell>
          <cell r="M20">
            <v>49.879999999999882</v>
          </cell>
        </row>
        <row r="21">
          <cell r="B21" t="str">
            <v>14104</v>
          </cell>
          <cell r="C21" t="str">
            <v>Asignaciones para Prestamos a Corto Plazo</v>
          </cell>
          <cell r="D21">
            <v>53076.19</v>
          </cell>
          <cell r="E21">
            <v>0</v>
          </cell>
          <cell r="F21">
            <v>0</v>
          </cell>
          <cell r="G21">
            <v>53076.19</v>
          </cell>
          <cell r="H21">
            <v>49175.920000000006</v>
          </cell>
          <cell r="I21">
            <v>49175.920000000006</v>
          </cell>
          <cell r="J21">
            <v>49175.920000000006</v>
          </cell>
          <cell r="K21">
            <v>49175.920000000006</v>
          </cell>
          <cell r="L21">
            <v>3900.2699999999968</v>
          </cell>
          <cell r="M21">
            <v>3900.2699999999968</v>
          </cell>
        </row>
        <row r="22">
          <cell r="B22" t="str">
            <v>14105</v>
          </cell>
          <cell r="C22" t="str">
            <v>Asignaciones para Prestamos Prendarios</v>
          </cell>
          <cell r="D22">
            <v>53076.19</v>
          </cell>
          <cell r="E22">
            <v>0</v>
          </cell>
          <cell r="F22">
            <v>0</v>
          </cell>
          <cell r="G22">
            <v>53076.19</v>
          </cell>
          <cell r="H22">
            <v>49175.920000000006</v>
          </cell>
          <cell r="I22">
            <v>49175.920000000006</v>
          </cell>
          <cell r="J22">
            <v>49175.920000000006</v>
          </cell>
          <cell r="K22">
            <v>49175.920000000006</v>
          </cell>
          <cell r="L22">
            <v>3900.2699999999968</v>
          </cell>
          <cell r="M22">
            <v>3900.2699999999968</v>
          </cell>
        </row>
        <row r="23">
          <cell r="B23" t="str">
            <v>14106</v>
          </cell>
          <cell r="C23" t="str">
            <v>Otras prestaciones de Seguridad Social</v>
          </cell>
          <cell r="D23">
            <v>318457.13</v>
          </cell>
          <cell r="E23">
            <v>0</v>
          </cell>
          <cell r="F23">
            <v>0</v>
          </cell>
          <cell r="G23">
            <v>318457.13</v>
          </cell>
          <cell r="H23">
            <v>245894.48</v>
          </cell>
          <cell r="I23">
            <v>245894.48</v>
          </cell>
          <cell r="J23">
            <v>245894.48</v>
          </cell>
          <cell r="K23">
            <v>245894.48</v>
          </cell>
          <cell r="L23">
            <v>72562.649999999994</v>
          </cell>
          <cell r="M23">
            <v>72562.649999999994</v>
          </cell>
        </row>
        <row r="24">
          <cell r="B24" t="str">
            <v>14107</v>
          </cell>
          <cell r="C24" t="str">
            <v>Cuotas p/Infraestructura,Equipamiento y Mantto Hos</v>
          </cell>
          <cell r="D24">
            <v>106152.39</v>
          </cell>
          <cell r="E24">
            <v>0</v>
          </cell>
          <cell r="F24">
            <v>0</v>
          </cell>
          <cell r="G24">
            <v>106152.39</v>
          </cell>
          <cell r="H24">
            <v>98354.08</v>
          </cell>
          <cell r="I24">
            <v>98354.08</v>
          </cell>
          <cell r="J24">
            <v>98354.08</v>
          </cell>
          <cell r="K24">
            <v>98354.08</v>
          </cell>
          <cell r="L24">
            <v>7798.3099999999977</v>
          </cell>
          <cell r="M24">
            <v>7798.3099999999977</v>
          </cell>
        </row>
        <row r="25">
          <cell r="B25" t="str">
            <v>14201</v>
          </cell>
          <cell r="C25" t="str">
            <v>Cuotas al Fovisssteson</v>
          </cell>
          <cell r="D25">
            <v>424609.5</v>
          </cell>
          <cell r="E25">
            <v>0</v>
          </cell>
          <cell r="F25">
            <v>0</v>
          </cell>
          <cell r="G25">
            <v>424609.5</v>
          </cell>
          <cell r="H25">
            <v>393432.23</v>
          </cell>
          <cell r="I25">
            <v>393432.23</v>
          </cell>
          <cell r="J25">
            <v>393432.23</v>
          </cell>
          <cell r="K25">
            <v>393432.23</v>
          </cell>
          <cell r="L25">
            <v>31177.270000000019</v>
          </cell>
          <cell r="M25">
            <v>31177.270000000019</v>
          </cell>
        </row>
        <row r="26">
          <cell r="B26" t="str">
            <v>14301</v>
          </cell>
          <cell r="C26" t="str">
            <v>Pagas de Defuncion,Pensiones y Jubilaciones</v>
          </cell>
          <cell r="D26">
            <v>1804590.42</v>
          </cell>
          <cell r="E26">
            <v>0</v>
          </cell>
          <cell r="F26">
            <v>0</v>
          </cell>
          <cell r="G26">
            <v>1804590.42</v>
          </cell>
          <cell r="H26">
            <v>1721269.73</v>
          </cell>
          <cell r="I26">
            <v>1721269.73</v>
          </cell>
          <cell r="J26">
            <v>1721269.73</v>
          </cell>
          <cell r="K26">
            <v>1721269.73</v>
          </cell>
          <cell r="L26">
            <v>83320.689999999944</v>
          </cell>
          <cell r="M26">
            <v>83320.689999999944</v>
          </cell>
        </row>
        <row r="27">
          <cell r="B27" t="str">
            <v>17102</v>
          </cell>
          <cell r="C27" t="str">
            <v>Estimulos al Personal</v>
          </cell>
          <cell r="D27">
            <v>2137725.7200000002</v>
          </cell>
          <cell r="E27">
            <v>0</v>
          </cell>
          <cell r="F27">
            <v>0</v>
          </cell>
          <cell r="G27">
            <v>2137725.7200000002</v>
          </cell>
          <cell r="H27">
            <v>2248432.1100000003</v>
          </cell>
          <cell r="I27">
            <v>2248432.1100000003</v>
          </cell>
          <cell r="J27">
            <v>2248432.1100000003</v>
          </cell>
          <cell r="K27">
            <v>2248432.1100000003</v>
          </cell>
          <cell r="L27">
            <v>-110706.39000000013</v>
          </cell>
          <cell r="M27">
            <v>-110706.39000000013</v>
          </cell>
        </row>
        <row r="28">
          <cell r="B28">
            <v>2000</v>
          </cell>
          <cell r="C28" t="str">
            <v>MATERIALES Y SUMINISTROS</v>
          </cell>
          <cell r="D28">
            <v>1586500.06</v>
          </cell>
          <cell r="E28">
            <v>110000</v>
          </cell>
          <cell r="F28">
            <v>110000</v>
          </cell>
          <cell r="G28">
            <v>1586500.06</v>
          </cell>
          <cell r="H28">
            <v>880286.3</v>
          </cell>
          <cell r="I28">
            <v>880286.3</v>
          </cell>
          <cell r="J28">
            <v>880286.3</v>
          </cell>
          <cell r="K28">
            <v>880286.3</v>
          </cell>
          <cell r="L28">
            <v>706213.76</v>
          </cell>
          <cell r="M28">
            <v>706213.76</v>
          </cell>
        </row>
        <row r="29">
          <cell r="B29" t="str">
            <v>21101</v>
          </cell>
          <cell r="C29" t="str">
            <v>Materiales, utiles y equipos menores de oficina</v>
          </cell>
          <cell r="D29">
            <v>400000</v>
          </cell>
          <cell r="E29">
            <v>0</v>
          </cell>
          <cell r="F29">
            <v>100000</v>
          </cell>
          <cell r="G29">
            <v>300000</v>
          </cell>
          <cell r="H29">
            <v>92333.53</v>
          </cell>
          <cell r="I29">
            <v>92333.53</v>
          </cell>
          <cell r="J29">
            <v>92333.53</v>
          </cell>
          <cell r="K29">
            <v>92333.53</v>
          </cell>
          <cell r="L29">
            <v>207666.47</v>
          </cell>
          <cell r="M29">
            <v>207666.47</v>
          </cell>
        </row>
        <row r="30">
          <cell r="B30" t="str">
            <v>21201</v>
          </cell>
          <cell r="C30" t="str">
            <v>Materiales y Utiles de Impresión y Reprodución</v>
          </cell>
          <cell r="D30">
            <v>150000.01</v>
          </cell>
          <cell r="E30">
            <v>0</v>
          </cell>
          <cell r="F30">
            <v>0</v>
          </cell>
          <cell r="G30">
            <v>150000.01</v>
          </cell>
          <cell r="H30">
            <v>127274.48999999999</v>
          </cell>
          <cell r="I30">
            <v>127274.48999999999</v>
          </cell>
          <cell r="J30">
            <v>127274.48999999999</v>
          </cell>
          <cell r="K30">
            <v>127274.48999999999</v>
          </cell>
          <cell r="L30">
            <v>22725.520000000019</v>
          </cell>
          <cell r="M30">
            <v>22725.520000000019</v>
          </cell>
        </row>
        <row r="31">
          <cell r="B31" t="str">
            <v>21501</v>
          </cell>
          <cell r="C31" t="str">
            <v>Material para Información</v>
          </cell>
          <cell r="D31">
            <v>300000</v>
          </cell>
          <cell r="E31">
            <v>100000</v>
          </cell>
          <cell r="F31">
            <v>0</v>
          </cell>
          <cell r="G31">
            <v>400000</v>
          </cell>
          <cell r="H31">
            <v>145976.28</v>
          </cell>
          <cell r="I31">
            <v>145976.28</v>
          </cell>
          <cell r="J31">
            <v>145976.28</v>
          </cell>
          <cell r="K31">
            <v>145976.28</v>
          </cell>
          <cell r="L31">
            <v>254023.72</v>
          </cell>
          <cell r="M31">
            <v>254023.72</v>
          </cell>
        </row>
        <row r="32">
          <cell r="B32" t="str">
            <v>21601</v>
          </cell>
          <cell r="C32" t="str">
            <v>Material de Limpieza</v>
          </cell>
          <cell r="D32">
            <v>10000.01</v>
          </cell>
          <cell r="E32">
            <v>0</v>
          </cell>
          <cell r="F32">
            <v>0</v>
          </cell>
          <cell r="G32">
            <v>10000.01</v>
          </cell>
          <cell r="H32">
            <v>4059.55</v>
          </cell>
          <cell r="I32">
            <v>4059.55</v>
          </cell>
          <cell r="J32">
            <v>4059.55</v>
          </cell>
          <cell r="K32">
            <v>4059.55</v>
          </cell>
          <cell r="L32">
            <v>5940.46</v>
          </cell>
          <cell r="M32">
            <v>5940.46</v>
          </cell>
        </row>
        <row r="33">
          <cell r="B33" t="str">
            <v>21801</v>
          </cell>
          <cell r="C33" t="str">
            <v>Placas, Engomados, Calcomanías y Hologramas</v>
          </cell>
          <cell r="D33">
            <v>10500</v>
          </cell>
          <cell r="E33">
            <v>0</v>
          </cell>
          <cell r="F33">
            <v>0</v>
          </cell>
          <cell r="G33">
            <v>10500</v>
          </cell>
          <cell r="H33">
            <v>10400</v>
          </cell>
          <cell r="I33">
            <v>10400</v>
          </cell>
          <cell r="J33">
            <v>10400</v>
          </cell>
          <cell r="K33">
            <v>10400</v>
          </cell>
          <cell r="L33">
            <v>100</v>
          </cell>
          <cell r="M33">
            <v>100</v>
          </cell>
        </row>
        <row r="34">
          <cell r="B34" t="str">
            <v>22101</v>
          </cell>
          <cell r="C34" t="str">
            <v>Productos Alimenticios p/el Personal en las inst.</v>
          </cell>
          <cell r="D34">
            <v>70000.009999999995</v>
          </cell>
          <cell r="E34">
            <v>10000</v>
          </cell>
          <cell r="F34">
            <v>0</v>
          </cell>
          <cell r="G34">
            <v>80000.009999999995</v>
          </cell>
          <cell r="H34">
            <v>79798.390000000014</v>
          </cell>
          <cell r="I34">
            <v>79798.390000000014</v>
          </cell>
          <cell r="J34">
            <v>79798.390000000014</v>
          </cell>
          <cell r="K34">
            <v>79798.390000000014</v>
          </cell>
          <cell r="L34">
            <v>201.61999999998079</v>
          </cell>
          <cell r="M34">
            <v>201.61999999998079</v>
          </cell>
        </row>
        <row r="35">
          <cell r="B35" t="str">
            <v>22301</v>
          </cell>
          <cell r="C35" t="str">
            <v>Utensilios para el Servicio de Alimentación</v>
          </cell>
          <cell r="D35">
            <v>5000</v>
          </cell>
          <cell r="E35">
            <v>0</v>
          </cell>
          <cell r="F35">
            <v>0</v>
          </cell>
          <cell r="G35">
            <v>5000</v>
          </cell>
          <cell r="H35">
            <v>1533.2800000000002</v>
          </cell>
          <cell r="I35">
            <v>1533.2800000000002</v>
          </cell>
          <cell r="J35">
            <v>1533.2800000000002</v>
          </cell>
          <cell r="K35">
            <v>1533.2800000000002</v>
          </cell>
          <cell r="L35">
            <v>3466.72</v>
          </cell>
          <cell r="M35">
            <v>3466.72</v>
          </cell>
        </row>
        <row r="36">
          <cell r="B36" t="str">
            <v>24101</v>
          </cell>
          <cell r="C36" t="str">
            <v>Productos Minerales NO Métalicos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 t="str">
            <v>24501</v>
          </cell>
          <cell r="C37" t="str">
            <v>Vidrioy Productos de Vidrio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B38" t="str">
            <v>24601</v>
          </cell>
          <cell r="C38" t="str">
            <v>Material Eléctrico y Electrónico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B39" t="str">
            <v>24701</v>
          </cell>
          <cell r="C39" t="str">
            <v>Articulos Metálicos para la Construcción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B40" t="str">
            <v>24801</v>
          </cell>
          <cell r="C40" t="str">
            <v>Materiales Complementarios</v>
          </cell>
          <cell r="D40">
            <v>10000.01</v>
          </cell>
          <cell r="E40">
            <v>0</v>
          </cell>
          <cell r="F40">
            <v>10000</v>
          </cell>
          <cell r="G40">
            <v>1.0000000000218279E-2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1.0000000000218279E-2</v>
          </cell>
          <cell r="M40">
            <v>1.0000000000218279E-2</v>
          </cell>
        </row>
        <row r="41">
          <cell r="B41" t="str">
            <v>25301</v>
          </cell>
          <cell r="C41" t="str">
            <v>Medicinas y Productos Farmaceuticos</v>
          </cell>
          <cell r="D41">
            <v>1000</v>
          </cell>
          <cell r="E41">
            <v>0</v>
          </cell>
          <cell r="F41">
            <v>0</v>
          </cell>
          <cell r="G41">
            <v>1000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1000</v>
          </cell>
          <cell r="M41">
            <v>1000</v>
          </cell>
        </row>
        <row r="42">
          <cell r="B42" t="str">
            <v>26101</v>
          </cell>
          <cell r="C42" t="str">
            <v>Combustibles</v>
          </cell>
          <cell r="D42">
            <v>300000</v>
          </cell>
          <cell r="E42">
            <v>0</v>
          </cell>
          <cell r="F42">
            <v>0</v>
          </cell>
          <cell r="G42">
            <v>300000</v>
          </cell>
          <cell r="H42">
            <v>285316.41000000003</v>
          </cell>
          <cell r="I42">
            <v>285316.41000000003</v>
          </cell>
          <cell r="J42">
            <v>285316.41000000003</v>
          </cell>
          <cell r="K42">
            <v>285316.41000000003</v>
          </cell>
          <cell r="L42">
            <v>14683.589999999967</v>
          </cell>
          <cell r="M42">
            <v>14683.589999999967</v>
          </cell>
        </row>
        <row r="43">
          <cell r="B43" t="str">
            <v>27101</v>
          </cell>
          <cell r="C43" t="str">
            <v>Vestuario y Uniformes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B44" t="str">
            <v>29101</v>
          </cell>
          <cell r="C44" t="str">
            <v>Herramientas Menores</v>
          </cell>
          <cell r="D44">
            <v>100000.01</v>
          </cell>
          <cell r="E44">
            <v>0</v>
          </cell>
          <cell r="F44">
            <v>0</v>
          </cell>
          <cell r="G44">
            <v>100000.01</v>
          </cell>
          <cell r="H44">
            <v>48051.619999999995</v>
          </cell>
          <cell r="I44">
            <v>48051.619999999995</v>
          </cell>
          <cell r="J44">
            <v>48051.619999999995</v>
          </cell>
          <cell r="K44">
            <v>48051.619999999995</v>
          </cell>
          <cell r="L44">
            <v>51948.39</v>
          </cell>
          <cell r="M44">
            <v>51948.39</v>
          </cell>
        </row>
        <row r="45">
          <cell r="B45" t="str">
            <v>29401</v>
          </cell>
          <cell r="C45" t="str">
            <v>Refac y accs menores de eq. computo y tec de infor</v>
          </cell>
          <cell r="D45">
            <v>80000</v>
          </cell>
          <cell r="E45">
            <v>0</v>
          </cell>
          <cell r="F45">
            <v>0</v>
          </cell>
          <cell r="G45">
            <v>80000</v>
          </cell>
          <cell r="H45">
            <v>27785.79</v>
          </cell>
          <cell r="I45">
            <v>27785.79</v>
          </cell>
          <cell r="J45">
            <v>27785.79</v>
          </cell>
          <cell r="K45">
            <v>27785.79</v>
          </cell>
          <cell r="L45">
            <v>52214.21</v>
          </cell>
          <cell r="M45">
            <v>52214.21</v>
          </cell>
        </row>
        <row r="46">
          <cell r="B46" t="str">
            <v>29601</v>
          </cell>
          <cell r="C46" t="str">
            <v>Refacc y Accs Menores de Eq Transporte</v>
          </cell>
          <cell r="D46">
            <v>150000.01</v>
          </cell>
          <cell r="E46">
            <v>0</v>
          </cell>
          <cell r="F46">
            <v>0</v>
          </cell>
          <cell r="G46">
            <v>150000.01</v>
          </cell>
          <cell r="H46">
            <v>57756.959999999999</v>
          </cell>
          <cell r="I46">
            <v>57756.959999999999</v>
          </cell>
          <cell r="J46">
            <v>57756.959999999999</v>
          </cell>
          <cell r="K46">
            <v>57756.959999999999</v>
          </cell>
          <cell r="L46">
            <v>92243.050000000017</v>
          </cell>
          <cell r="M46">
            <v>92243.050000000017</v>
          </cell>
        </row>
        <row r="47">
          <cell r="B47">
            <v>3000</v>
          </cell>
          <cell r="C47" t="str">
            <v>SERVICIOS GENERALES</v>
          </cell>
          <cell r="D47">
            <v>39361928.079999991</v>
          </cell>
          <cell r="E47">
            <v>7780447.6299999999</v>
          </cell>
          <cell r="F47">
            <v>697662.67999999993</v>
          </cell>
          <cell r="G47">
            <v>46444713.030000001</v>
          </cell>
          <cell r="H47">
            <v>23067638.18</v>
          </cell>
          <cell r="I47">
            <v>23067638.099999998</v>
          </cell>
          <cell r="J47">
            <v>23067638.099999998</v>
          </cell>
          <cell r="K47">
            <v>23067638.099999998</v>
          </cell>
          <cell r="L47">
            <v>23837474.850000005</v>
          </cell>
          <cell r="M47">
            <v>23837474.930000007</v>
          </cell>
        </row>
        <row r="48">
          <cell r="B48" t="str">
            <v>31101</v>
          </cell>
          <cell r="C48" t="str">
            <v>Energia Electrica</v>
          </cell>
          <cell r="D48">
            <v>1000000</v>
          </cell>
          <cell r="E48">
            <v>0</v>
          </cell>
          <cell r="F48">
            <v>0</v>
          </cell>
          <cell r="G48">
            <v>1000000</v>
          </cell>
          <cell r="H48">
            <v>580035.23</v>
          </cell>
          <cell r="I48">
            <v>580035.23</v>
          </cell>
          <cell r="J48">
            <v>580035.23</v>
          </cell>
          <cell r="K48">
            <v>580035.23</v>
          </cell>
          <cell r="L48">
            <v>419964.77</v>
          </cell>
          <cell r="M48">
            <v>419964.77</v>
          </cell>
        </row>
        <row r="49">
          <cell r="B49" t="str">
            <v>31301</v>
          </cell>
          <cell r="C49" t="str">
            <v>Agua</v>
          </cell>
          <cell r="D49">
            <v>59999.99</v>
          </cell>
          <cell r="E49">
            <v>0</v>
          </cell>
          <cell r="F49">
            <v>0</v>
          </cell>
          <cell r="G49">
            <v>59999.99</v>
          </cell>
          <cell r="H49">
            <v>38910.15</v>
          </cell>
          <cell r="I49">
            <v>38910.15</v>
          </cell>
          <cell r="J49">
            <v>38910.15</v>
          </cell>
          <cell r="K49">
            <v>38910.15</v>
          </cell>
          <cell r="L49">
            <v>21089.839999999997</v>
          </cell>
          <cell r="M49">
            <v>21089.839999999997</v>
          </cell>
        </row>
        <row r="50">
          <cell r="B50" t="str">
            <v>31401</v>
          </cell>
          <cell r="C50" t="str">
            <v>Telefonia Tradicional</v>
          </cell>
          <cell r="D50">
            <v>500000.01</v>
          </cell>
          <cell r="E50">
            <v>0</v>
          </cell>
          <cell r="F50">
            <v>0</v>
          </cell>
          <cell r="G50">
            <v>500000.01</v>
          </cell>
          <cell r="H50">
            <v>376146.74</v>
          </cell>
          <cell r="I50">
            <v>376146.74</v>
          </cell>
          <cell r="J50">
            <v>376146.74</v>
          </cell>
          <cell r="K50">
            <v>376146.74</v>
          </cell>
          <cell r="L50">
            <v>123853.27000000002</v>
          </cell>
          <cell r="M50">
            <v>123853.27000000002</v>
          </cell>
        </row>
        <row r="51">
          <cell r="B51" t="str">
            <v>31501</v>
          </cell>
          <cell r="C51" t="str">
            <v>Telefonia Celular</v>
          </cell>
          <cell r="D51">
            <v>150000.01</v>
          </cell>
          <cell r="E51">
            <v>0</v>
          </cell>
          <cell r="F51">
            <v>0</v>
          </cell>
          <cell r="G51">
            <v>150000.01</v>
          </cell>
          <cell r="H51">
            <v>53383</v>
          </cell>
          <cell r="I51">
            <v>53383</v>
          </cell>
          <cell r="J51">
            <v>53383</v>
          </cell>
          <cell r="K51">
            <v>53383</v>
          </cell>
          <cell r="L51">
            <v>96617.010000000009</v>
          </cell>
          <cell r="M51">
            <v>96617.010000000009</v>
          </cell>
        </row>
        <row r="52">
          <cell r="B52" t="str">
            <v>31701</v>
          </cell>
          <cell r="C52" t="str">
            <v>Serv Acceso Internet, Redes y Proces de Informacio</v>
          </cell>
          <cell r="D52">
            <v>25000</v>
          </cell>
          <cell r="E52">
            <v>0</v>
          </cell>
          <cell r="F52">
            <v>0</v>
          </cell>
          <cell r="G52">
            <v>25000</v>
          </cell>
          <cell r="H52">
            <v>9003</v>
          </cell>
          <cell r="I52">
            <v>9003</v>
          </cell>
          <cell r="J52">
            <v>9003</v>
          </cell>
          <cell r="K52">
            <v>9003</v>
          </cell>
          <cell r="L52">
            <v>15997</v>
          </cell>
          <cell r="M52">
            <v>15997</v>
          </cell>
        </row>
        <row r="53">
          <cell r="B53" t="str">
            <v>31801</v>
          </cell>
          <cell r="C53" t="str">
            <v>Servicio Postal</v>
          </cell>
          <cell r="D53">
            <v>200000</v>
          </cell>
          <cell r="E53">
            <v>0</v>
          </cell>
          <cell r="F53">
            <v>0</v>
          </cell>
          <cell r="G53">
            <v>200000</v>
          </cell>
          <cell r="H53">
            <v>89020.529999999984</v>
          </cell>
          <cell r="I53">
            <v>89020.529999999984</v>
          </cell>
          <cell r="J53">
            <v>89020.529999999984</v>
          </cell>
          <cell r="K53">
            <v>89020.529999999984</v>
          </cell>
          <cell r="L53">
            <v>110979.47000000002</v>
          </cell>
          <cell r="M53">
            <v>110979.47000000002</v>
          </cell>
        </row>
        <row r="54">
          <cell r="B54" t="str">
            <v>32201</v>
          </cell>
          <cell r="C54" t="str">
            <v>Arrendamiento de Edificios</v>
          </cell>
          <cell r="D54">
            <v>2300500.0099999998</v>
          </cell>
          <cell r="E54">
            <v>0</v>
          </cell>
          <cell r="F54">
            <v>0</v>
          </cell>
          <cell r="G54">
            <v>2300500.0099999998</v>
          </cell>
          <cell r="H54">
            <v>2154408.19</v>
          </cell>
          <cell r="I54">
            <v>2154408.11</v>
          </cell>
          <cell r="J54">
            <v>2154408.11</v>
          </cell>
          <cell r="K54">
            <v>2154408.11</v>
          </cell>
          <cell r="L54">
            <v>146091.81999999983</v>
          </cell>
          <cell r="M54">
            <v>146091.89999999991</v>
          </cell>
        </row>
        <row r="55">
          <cell r="B55" t="str">
            <v>32301</v>
          </cell>
          <cell r="C55" t="str">
            <v>Arrendamiento Muebles, Maq y Eqpo</v>
          </cell>
          <cell r="D55">
            <v>100000.01</v>
          </cell>
          <cell r="E55">
            <v>30000</v>
          </cell>
          <cell r="F55">
            <v>0</v>
          </cell>
          <cell r="G55">
            <v>130000.01</v>
          </cell>
          <cell r="H55">
            <v>120765.66</v>
          </cell>
          <cell r="I55">
            <v>120765.66</v>
          </cell>
          <cell r="J55">
            <v>120765.66</v>
          </cell>
          <cell r="K55">
            <v>120765.66</v>
          </cell>
          <cell r="L55">
            <v>9234.3499999999913</v>
          </cell>
          <cell r="M55">
            <v>9234.3499999999913</v>
          </cell>
        </row>
        <row r="56">
          <cell r="B56" t="str">
            <v>32501</v>
          </cell>
          <cell r="C56" t="str">
            <v>Arrendamiento Eqpo de Transporte</v>
          </cell>
          <cell r="D56">
            <v>350000.01</v>
          </cell>
          <cell r="E56">
            <v>0</v>
          </cell>
          <cell r="F56">
            <v>0</v>
          </cell>
          <cell r="G56">
            <v>350000.01</v>
          </cell>
          <cell r="H56">
            <v>141737.60000000001</v>
          </cell>
          <cell r="I56">
            <v>141737.60000000001</v>
          </cell>
          <cell r="J56">
            <v>141737.60000000001</v>
          </cell>
          <cell r="K56">
            <v>141737.60000000001</v>
          </cell>
          <cell r="L56">
            <v>208262.41</v>
          </cell>
          <cell r="M56">
            <v>208262.41</v>
          </cell>
        </row>
        <row r="57">
          <cell r="B57" t="str">
            <v>33101</v>
          </cell>
          <cell r="C57" t="str">
            <v>Servs Legales,de Contabilidad,Auditorias y Relacio</v>
          </cell>
          <cell r="D57">
            <v>1100000</v>
          </cell>
          <cell r="E57">
            <v>0</v>
          </cell>
          <cell r="F57">
            <v>230200</v>
          </cell>
          <cell r="G57">
            <v>869800</v>
          </cell>
          <cell r="H57">
            <v>579054.26</v>
          </cell>
          <cell r="I57">
            <v>579054.26</v>
          </cell>
          <cell r="J57">
            <v>579054.26</v>
          </cell>
          <cell r="K57">
            <v>579054.26</v>
          </cell>
          <cell r="L57">
            <v>751145.74</v>
          </cell>
          <cell r="M57">
            <v>751145.74</v>
          </cell>
        </row>
        <row r="58">
          <cell r="B58">
            <v>33201</v>
          </cell>
          <cell r="C58" t="str">
            <v>Servicios de Diseño, Arquitectura,Ingenieria y Act</v>
          </cell>
          <cell r="D58">
            <v>0</v>
          </cell>
          <cell r="E58">
            <v>230200</v>
          </cell>
          <cell r="F58">
            <v>0</v>
          </cell>
          <cell r="G58">
            <v>230200</v>
          </cell>
          <cell r="H58">
            <v>230190.4</v>
          </cell>
          <cell r="I58">
            <v>230190.4</v>
          </cell>
          <cell r="J58">
            <v>230190.4</v>
          </cell>
          <cell r="K58">
            <v>230190.4</v>
          </cell>
          <cell r="L58">
            <v>9.6000000000058208</v>
          </cell>
          <cell r="M58">
            <v>9.6000000000058208</v>
          </cell>
        </row>
        <row r="59">
          <cell r="B59" t="str">
            <v>33301</v>
          </cell>
          <cell r="C59" t="str">
            <v>Servicos de Informatica</v>
          </cell>
          <cell r="D59">
            <v>25000</v>
          </cell>
          <cell r="E59">
            <v>0</v>
          </cell>
          <cell r="F59">
            <v>0</v>
          </cell>
          <cell r="G59">
            <v>25000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25000</v>
          </cell>
          <cell r="M59">
            <v>25000</v>
          </cell>
        </row>
        <row r="60">
          <cell r="B60" t="str">
            <v>33302</v>
          </cell>
          <cell r="C60" t="str">
            <v>Servicios de Consultoria</v>
          </cell>
          <cell r="D60">
            <v>8000000</v>
          </cell>
          <cell r="E60">
            <v>0</v>
          </cell>
          <cell r="F60">
            <v>0</v>
          </cell>
          <cell r="G60">
            <v>8000000</v>
          </cell>
          <cell r="H60">
            <v>7239864.8200000003</v>
          </cell>
          <cell r="I60">
            <v>7239864.8200000003</v>
          </cell>
          <cell r="J60">
            <v>7239864.8200000003</v>
          </cell>
          <cell r="K60">
            <v>7239864.8200000003</v>
          </cell>
          <cell r="L60">
            <v>760135.1799999997</v>
          </cell>
          <cell r="M60">
            <v>760135.1799999997</v>
          </cell>
        </row>
        <row r="61">
          <cell r="B61" t="str">
            <v>33401</v>
          </cell>
          <cell r="C61" t="str">
            <v>Servicios de Capacitacion</v>
          </cell>
          <cell r="D61">
            <v>10000.01</v>
          </cell>
          <cell r="E61">
            <v>0</v>
          </cell>
          <cell r="F61">
            <v>0</v>
          </cell>
          <cell r="G61">
            <v>10000.01</v>
          </cell>
          <cell r="H61">
            <v>8120</v>
          </cell>
          <cell r="I61">
            <v>8120</v>
          </cell>
          <cell r="J61">
            <v>8120</v>
          </cell>
          <cell r="K61">
            <v>8120</v>
          </cell>
          <cell r="L61">
            <v>1880.0100000000002</v>
          </cell>
          <cell r="M61">
            <v>1880.0100000000002</v>
          </cell>
        </row>
        <row r="62">
          <cell r="B62" t="str">
            <v>33603</v>
          </cell>
          <cell r="C62" t="str">
            <v>Impresiones y Publicaciones Oficiales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B63" t="str">
            <v>33801</v>
          </cell>
          <cell r="C63" t="str">
            <v>Servicio de Vigilancia</v>
          </cell>
          <cell r="D63">
            <v>430000</v>
          </cell>
          <cell r="E63">
            <v>140300</v>
          </cell>
          <cell r="F63">
            <v>0</v>
          </cell>
          <cell r="G63">
            <v>570300</v>
          </cell>
          <cell r="H63">
            <v>570206.92000000004</v>
          </cell>
          <cell r="I63">
            <v>570206.92000000004</v>
          </cell>
          <cell r="J63">
            <v>570206.92000000004</v>
          </cell>
          <cell r="K63">
            <v>570206.92000000004</v>
          </cell>
          <cell r="L63">
            <v>93.07999999995809</v>
          </cell>
          <cell r="M63">
            <v>93.07999999995809</v>
          </cell>
        </row>
        <row r="64">
          <cell r="B64" t="str">
            <v>33901</v>
          </cell>
          <cell r="C64" t="str">
            <v>Servicios, Profesionales, Cientificos y Tenicos In</v>
          </cell>
          <cell r="D64">
            <v>750000</v>
          </cell>
          <cell r="E64">
            <v>117000</v>
          </cell>
          <cell r="F64">
            <v>0</v>
          </cell>
          <cell r="G64">
            <v>867000</v>
          </cell>
          <cell r="H64">
            <v>866876.31</v>
          </cell>
          <cell r="I64">
            <v>866876.31</v>
          </cell>
          <cell r="J64">
            <v>866876.31</v>
          </cell>
          <cell r="K64">
            <v>866876.31</v>
          </cell>
          <cell r="L64">
            <v>123.68999999994412</v>
          </cell>
          <cell r="M64">
            <v>123.68999999994412</v>
          </cell>
        </row>
        <row r="65">
          <cell r="B65" t="str">
            <v>34101</v>
          </cell>
          <cell r="C65" t="str">
            <v>Servicios Financieros y Bancarios</v>
          </cell>
          <cell r="D65">
            <v>10000.01</v>
          </cell>
          <cell r="E65">
            <v>0</v>
          </cell>
          <cell r="F65">
            <v>0</v>
          </cell>
          <cell r="G65">
            <v>10000.01</v>
          </cell>
          <cell r="H65">
            <v>7596.7000000000007</v>
          </cell>
          <cell r="I65">
            <v>7596.7000000000007</v>
          </cell>
          <cell r="J65">
            <v>7596.7000000000007</v>
          </cell>
          <cell r="K65">
            <v>7596.7000000000007</v>
          </cell>
          <cell r="L65">
            <v>2403.3099999999995</v>
          </cell>
          <cell r="M65">
            <v>2403.3099999999995</v>
          </cell>
        </row>
        <row r="66">
          <cell r="B66" t="str">
            <v>34401</v>
          </cell>
          <cell r="C66" t="str">
            <v>Seguros de Responsabilidad Patrimonial y Fianzas</v>
          </cell>
          <cell r="D66">
            <v>350000.01</v>
          </cell>
          <cell r="E66">
            <v>0</v>
          </cell>
          <cell r="F66">
            <v>20000</v>
          </cell>
          <cell r="G66">
            <v>330000.01</v>
          </cell>
          <cell r="H66">
            <v>185330.28999999998</v>
          </cell>
          <cell r="I66">
            <v>185330.28999999998</v>
          </cell>
          <cell r="J66">
            <v>185330.28999999998</v>
          </cell>
          <cell r="K66">
            <v>185330.28999999998</v>
          </cell>
          <cell r="L66">
            <v>144669.72000000003</v>
          </cell>
          <cell r="M66">
            <v>144669.72000000003</v>
          </cell>
        </row>
        <row r="67">
          <cell r="B67" t="str">
            <v>34501</v>
          </cell>
          <cell r="C67" t="str">
            <v>Seguro de Bienes Patrimoniales</v>
          </cell>
          <cell r="D67">
            <v>59999.99</v>
          </cell>
          <cell r="E67">
            <v>27800</v>
          </cell>
          <cell r="F67">
            <v>0</v>
          </cell>
          <cell r="G67">
            <v>87799.989999999991</v>
          </cell>
          <cell r="H67">
            <v>87783.330000000016</v>
          </cell>
          <cell r="I67">
            <v>87783.330000000016</v>
          </cell>
          <cell r="J67">
            <v>87783.330000000016</v>
          </cell>
          <cell r="K67">
            <v>87783.330000000016</v>
          </cell>
          <cell r="L67">
            <v>16.659999999974389</v>
          </cell>
          <cell r="M67">
            <v>16.659999999974389</v>
          </cell>
        </row>
        <row r="68">
          <cell r="B68" t="str">
            <v>34701</v>
          </cell>
          <cell r="C68" t="str">
            <v>Fletes y Maniobras</v>
          </cell>
          <cell r="D68">
            <v>10000.01</v>
          </cell>
          <cell r="E68">
            <v>0</v>
          </cell>
          <cell r="F68">
            <v>0</v>
          </cell>
          <cell r="G68">
            <v>10000.01</v>
          </cell>
          <cell r="H68">
            <v>3480</v>
          </cell>
          <cell r="I68">
            <v>3480</v>
          </cell>
          <cell r="J68">
            <v>3480</v>
          </cell>
          <cell r="K68">
            <v>3480</v>
          </cell>
          <cell r="L68">
            <v>6520.01</v>
          </cell>
          <cell r="M68">
            <v>6520.01</v>
          </cell>
        </row>
        <row r="69">
          <cell r="B69" t="str">
            <v>35101</v>
          </cell>
          <cell r="C69" t="str">
            <v>Mantenimiento y Conservacion de Inmuebles</v>
          </cell>
          <cell r="D69">
            <v>1200000</v>
          </cell>
          <cell r="E69">
            <v>0</v>
          </cell>
          <cell r="F69">
            <v>0</v>
          </cell>
          <cell r="G69">
            <v>1200000</v>
          </cell>
          <cell r="H69">
            <v>910097.28</v>
          </cell>
          <cell r="I69">
            <v>910097.28</v>
          </cell>
          <cell r="J69">
            <v>910097.28</v>
          </cell>
          <cell r="K69">
            <v>910097.28</v>
          </cell>
          <cell r="L69">
            <v>289902.71999999997</v>
          </cell>
          <cell r="M69">
            <v>289902.71999999997</v>
          </cell>
        </row>
        <row r="70">
          <cell r="B70" t="str">
            <v>35201</v>
          </cell>
          <cell r="C70" t="str">
            <v>Mantenimiento y Conservacion de Mob y Eqpo</v>
          </cell>
          <cell r="D70">
            <v>10000.01</v>
          </cell>
          <cell r="E70">
            <v>0</v>
          </cell>
          <cell r="F70">
            <v>0</v>
          </cell>
          <cell r="G70">
            <v>10000.01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10000.01</v>
          </cell>
          <cell r="M70">
            <v>10000.01</v>
          </cell>
        </row>
        <row r="71">
          <cell r="B71" t="str">
            <v>35301</v>
          </cell>
          <cell r="C71" t="str">
            <v>Instalaciones</v>
          </cell>
          <cell r="D71">
            <v>50000</v>
          </cell>
          <cell r="E71">
            <v>0</v>
          </cell>
          <cell r="F71">
            <v>0</v>
          </cell>
          <cell r="G71">
            <v>50000</v>
          </cell>
          <cell r="H71">
            <v>4760.84</v>
          </cell>
          <cell r="I71">
            <v>4760.84</v>
          </cell>
          <cell r="J71">
            <v>4760.84</v>
          </cell>
          <cell r="K71">
            <v>4760.84</v>
          </cell>
          <cell r="L71">
            <v>45239.16</v>
          </cell>
          <cell r="M71">
            <v>45239.16</v>
          </cell>
        </row>
        <row r="72">
          <cell r="B72" t="str">
            <v>35302</v>
          </cell>
          <cell r="C72" t="str">
            <v>Mantto y Conservacion de Bienes Informaticos</v>
          </cell>
          <cell r="D72">
            <v>70000.009999999995</v>
          </cell>
          <cell r="E72">
            <v>15300</v>
          </cell>
          <cell r="F72">
            <v>0</v>
          </cell>
          <cell r="G72">
            <v>85300.01</v>
          </cell>
          <cell r="H72">
            <v>85289.489999999991</v>
          </cell>
          <cell r="I72">
            <v>85289.489999999991</v>
          </cell>
          <cell r="J72">
            <v>85289.489999999991</v>
          </cell>
          <cell r="K72">
            <v>85289.489999999991</v>
          </cell>
          <cell r="L72">
            <v>10.520000000004075</v>
          </cell>
          <cell r="M72">
            <v>10.520000000004075</v>
          </cell>
        </row>
        <row r="73">
          <cell r="B73" t="str">
            <v>35501</v>
          </cell>
          <cell r="C73" t="str">
            <v>Mantto y Conservacion Eqpo de Transporte</v>
          </cell>
          <cell r="D73">
            <v>250000</v>
          </cell>
          <cell r="E73">
            <v>0</v>
          </cell>
          <cell r="F73">
            <v>0</v>
          </cell>
          <cell r="G73">
            <v>250000</v>
          </cell>
          <cell r="H73">
            <v>87996.299999999988</v>
          </cell>
          <cell r="I73">
            <v>87996.299999999988</v>
          </cell>
          <cell r="J73">
            <v>87996.299999999988</v>
          </cell>
          <cell r="K73">
            <v>87996.299999999988</v>
          </cell>
          <cell r="L73">
            <v>162003.70000000001</v>
          </cell>
          <cell r="M73">
            <v>162003.70000000001</v>
          </cell>
        </row>
        <row r="74">
          <cell r="B74" t="str">
            <v>35701</v>
          </cell>
          <cell r="C74" t="str">
            <v>Mantenimiento y Conservacion de Maq y Eqpo</v>
          </cell>
          <cell r="D74">
            <v>59999.99</v>
          </cell>
          <cell r="E74">
            <v>0</v>
          </cell>
          <cell r="F74">
            <v>0</v>
          </cell>
          <cell r="G74">
            <v>59999.99</v>
          </cell>
          <cell r="H74">
            <v>50291.519999999997</v>
          </cell>
          <cell r="I74">
            <v>50291.519999999997</v>
          </cell>
          <cell r="J74">
            <v>50291.519999999997</v>
          </cell>
          <cell r="K74">
            <v>50291.519999999997</v>
          </cell>
          <cell r="L74">
            <v>9708.4700000000012</v>
          </cell>
          <cell r="M74">
            <v>9708.4700000000012</v>
          </cell>
        </row>
        <row r="75">
          <cell r="B75" t="str">
            <v>35901</v>
          </cell>
          <cell r="C75" t="str">
            <v>Servicios de Jardineria y Fumigacion</v>
          </cell>
          <cell r="D75">
            <v>90000</v>
          </cell>
          <cell r="E75">
            <v>0</v>
          </cell>
          <cell r="F75">
            <v>0</v>
          </cell>
          <cell r="G75">
            <v>90000</v>
          </cell>
          <cell r="H75">
            <v>80959.710000000006</v>
          </cell>
          <cell r="I75">
            <v>80959.709999999992</v>
          </cell>
          <cell r="J75">
            <v>80959.709999999992</v>
          </cell>
          <cell r="K75">
            <v>80959.709999999992</v>
          </cell>
          <cell r="L75">
            <v>9040.2899999999936</v>
          </cell>
          <cell r="M75">
            <v>9040.2900000000081</v>
          </cell>
        </row>
        <row r="76">
          <cell r="B76" t="str">
            <v>36101</v>
          </cell>
          <cell r="C76" t="str">
            <v>Difusion por Radio,TV y otros Medios de Mensajes s</v>
          </cell>
          <cell r="D76">
            <v>9999999.9900000002</v>
          </cell>
          <cell r="E76">
            <v>906118.88</v>
          </cell>
          <cell r="F76">
            <v>0</v>
          </cell>
          <cell r="G76">
            <v>10906118.870000001</v>
          </cell>
          <cell r="H76">
            <v>906118.86</v>
          </cell>
          <cell r="I76">
            <v>906118.86</v>
          </cell>
          <cell r="J76">
            <v>906118.86</v>
          </cell>
          <cell r="K76">
            <v>906118.86</v>
          </cell>
          <cell r="L76">
            <v>10000000.010000002</v>
          </cell>
          <cell r="M76">
            <v>10000000.010000002</v>
          </cell>
        </row>
        <row r="77">
          <cell r="B77" t="str">
            <v>36201</v>
          </cell>
          <cell r="C77" t="str">
            <v>Difusion por Radio,TV y Otros Medios de Mensajes C</v>
          </cell>
          <cell r="D77">
            <v>500000.01</v>
          </cell>
          <cell r="E77">
            <v>0</v>
          </cell>
          <cell r="F77">
            <v>105000</v>
          </cell>
          <cell r="G77">
            <v>395000.01</v>
          </cell>
          <cell r="H77">
            <v>70365.600000000006</v>
          </cell>
          <cell r="I77">
            <v>70365.600000000006</v>
          </cell>
          <cell r="J77">
            <v>70365.600000000006</v>
          </cell>
          <cell r="K77">
            <v>70365.600000000006</v>
          </cell>
          <cell r="L77">
            <v>324634.41000000003</v>
          </cell>
          <cell r="M77">
            <v>324634.41000000003</v>
          </cell>
        </row>
        <row r="78">
          <cell r="B78" t="str">
            <v>37101</v>
          </cell>
          <cell r="C78" t="str">
            <v>Pasajes Aereos</v>
          </cell>
          <cell r="D78">
            <v>3500000</v>
          </cell>
          <cell r="E78">
            <v>0</v>
          </cell>
          <cell r="F78">
            <v>0</v>
          </cell>
          <cell r="G78">
            <v>3500000</v>
          </cell>
          <cell r="H78">
            <v>2930557</v>
          </cell>
          <cell r="I78">
            <v>2930557</v>
          </cell>
          <cell r="J78">
            <v>2930557</v>
          </cell>
          <cell r="K78">
            <v>2930557</v>
          </cell>
          <cell r="L78">
            <v>569443</v>
          </cell>
          <cell r="M78">
            <v>569443</v>
          </cell>
        </row>
        <row r="79">
          <cell r="B79" t="str">
            <v>37201</v>
          </cell>
          <cell r="C79" t="str">
            <v>Pasajes Terrestres</v>
          </cell>
          <cell r="D79">
            <v>56428</v>
          </cell>
          <cell r="E79">
            <v>90000</v>
          </cell>
          <cell r="F79">
            <v>0</v>
          </cell>
          <cell r="G79">
            <v>146428</v>
          </cell>
          <cell r="H79">
            <v>35150.86</v>
          </cell>
          <cell r="I79">
            <v>35150.86</v>
          </cell>
          <cell r="J79">
            <v>35150.86</v>
          </cell>
          <cell r="K79">
            <v>35150.86</v>
          </cell>
          <cell r="L79">
            <v>111277.14</v>
          </cell>
          <cell r="M79">
            <v>111277.14</v>
          </cell>
        </row>
        <row r="80">
          <cell r="B80" t="str">
            <v>37501</v>
          </cell>
          <cell r="C80" t="str">
            <v>Viaticos en el Pais</v>
          </cell>
          <cell r="D80">
            <v>799999.99</v>
          </cell>
          <cell r="E80">
            <v>0</v>
          </cell>
          <cell r="F80">
            <v>0</v>
          </cell>
          <cell r="G80">
            <v>799999.99</v>
          </cell>
          <cell r="H80">
            <v>142556.41999999998</v>
          </cell>
          <cell r="I80">
            <v>142556.41999999998</v>
          </cell>
          <cell r="J80">
            <v>142556.41999999998</v>
          </cell>
          <cell r="K80">
            <v>142556.41999999998</v>
          </cell>
          <cell r="L80">
            <v>657443.57000000007</v>
          </cell>
          <cell r="M80">
            <v>657443.57000000007</v>
          </cell>
        </row>
        <row r="81">
          <cell r="B81" t="str">
            <v>37502</v>
          </cell>
          <cell r="C81" t="str">
            <v>Gastos de Camino</v>
          </cell>
          <cell r="D81">
            <v>5000</v>
          </cell>
          <cell r="E81">
            <v>5000</v>
          </cell>
          <cell r="F81">
            <v>0</v>
          </cell>
          <cell r="G81">
            <v>10000</v>
          </cell>
          <cell r="H81">
            <v>7498</v>
          </cell>
          <cell r="I81">
            <v>7498</v>
          </cell>
          <cell r="J81">
            <v>7498</v>
          </cell>
          <cell r="K81">
            <v>7498</v>
          </cell>
          <cell r="L81">
            <v>2502</v>
          </cell>
          <cell r="M81">
            <v>2502</v>
          </cell>
        </row>
        <row r="82">
          <cell r="B82" t="str">
            <v>37601</v>
          </cell>
          <cell r="C82" t="str">
            <v>Viaticos en el Extranjero</v>
          </cell>
          <cell r="D82">
            <v>2700000</v>
          </cell>
          <cell r="E82">
            <v>0</v>
          </cell>
          <cell r="F82">
            <v>45000</v>
          </cell>
          <cell r="G82">
            <v>2655000</v>
          </cell>
          <cell r="H82">
            <v>480268.83999999997</v>
          </cell>
          <cell r="I82">
            <v>480268.83999999997</v>
          </cell>
          <cell r="J82">
            <v>480268.83999999997</v>
          </cell>
          <cell r="K82">
            <v>480268.83999999997</v>
          </cell>
          <cell r="L82">
            <v>2174731.16</v>
          </cell>
          <cell r="M82">
            <v>2174731.16</v>
          </cell>
        </row>
        <row r="83">
          <cell r="B83" t="str">
            <v>37901</v>
          </cell>
          <cell r="C83" t="str">
            <v>Cuotas</v>
          </cell>
          <cell r="D83">
            <v>5000</v>
          </cell>
          <cell r="E83">
            <v>15000</v>
          </cell>
          <cell r="F83">
            <v>0</v>
          </cell>
          <cell r="G83">
            <v>20000</v>
          </cell>
          <cell r="H83">
            <v>9237</v>
          </cell>
          <cell r="I83">
            <v>9237</v>
          </cell>
          <cell r="J83">
            <v>9237</v>
          </cell>
          <cell r="K83">
            <v>9237</v>
          </cell>
          <cell r="L83">
            <v>10763</v>
          </cell>
          <cell r="M83">
            <v>10763</v>
          </cell>
        </row>
        <row r="84">
          <cell r="B84" t="str">
            <v>38101</v>
          </cell>
          <cell r="C84" t="str">
            <v>Gastos de ceremonial</v>
          </cell>
          <cell r="D84">
            <v>100000</v>
          </cell>
          <cell r="E84">
            <v>6193728.75</v>
          </cell>
          <cell r="F84">
            <v>17062.68</v>
          </cell>
          <cell r="G84">
            <v>6276666.0700000003</v>
          </cell>
          <cell r="H84">
            <v>1471670.7699999998</v>
          </cell>
          <cell r="I84">
            <v>1471670.7699999998</v>
          </cell>
          <cell r="J84">
            <v>1471670.7699999998</v>
          </cell>
          <cell r="K84">
            <v>1471670.7699999998</v>
          </cell>
          <cell r="L84">
            <v>4804995.3000000007</v>
          </cell>
          <cell r="M84">
            <v>4804995.3000000007</v>
          </cell>
        </row>
        <row r="85">
          <cell r="B85" t="str">
            <v>38201</v>
          </cell>
          <cell r="C85" t="str">
            <v>Gastos de Orden Social y cultural</v>
          </cell>
          <cell r="D85">
            <v>10000.01</v>
          </cell>
          <cell r="E85">
            <v>0</v>
          </cell>
          <cell r="F85">
            <v>0</v>
          </cell>
          <cell r="G85">
            <v>10000.01</v>
          </cell>
          <cell r="H85">
            <v>3000</v>
          </cell>
          <cell r="I85">
            <v>3000</v>
          </cell>
          <cell r="J85">
            <v>3000</v>
          </cell>
          <cell r="K85">
            <v>3000</v>
          </cell>
          <cell r="L85">
            <v>7000.01</v>
          </cell>
          <cell r="M85">
            <v>7000.01</v>
          </cell>
        </row>
        <row r="86">
          <cell r="B86" t="str">
            <v>38301</v>
          </cell>
          <cell r="C86" t="str">
            <v>Congresos y Convenciones</v>
          </cell>
          <cell r="D86">
            <v>3900000</v>
          </cell>
          <cell r="E86">
            <v>0</v>
          </cell>
          <cell r="F86">
            <v>280400</v>
          </cell>
          <cell r="G86">
            <v>3619600</v>
          </cell>
          <cell r="H86">
            <v>1898922.91</v>
          </cell>
          <cell r="I86">
            <v>1898922.91</v>
          </cell>
          <cell r="J86">
            <v>1898922.91</v>
          </cell>
          <cell r="K86">
            <v>1898922.91</v>
          </cell>
          <cell r="L86">
            <v>1720677.09</v>
          </cell>
          <cell r="M86">
            <v>1720677.09</v>
          </cell>
        </row>
        <row r="87">
          <cell r="B87" t="str">
            <v>38501</v>
          </cell>
          <cell r="C87" t="str">
            <v>Gastos de Atencion y Promocion</v>
          </cell>
          <cell r="D87">
            <v>600000</v>
          </cell>
          <cell r="E87">
            <v>0</v>
          </cell>
          <cell r="F87">
            <v>0</v>
          </cell>
          <cell r="G87">
            <v>600000</v>
          </cell>
          <cell r="H87">
            <v>522412.64999999997</v>
          </cell>
          <cell r="I87">
            <v>522412.64999999997</v>
          </cell>
          <cell r="J87">
            <v>522412.64999999997</v>
          </cell>
          <cell r="K87">
            <v>522412.64999999997</v>
          </cell>
          <cell r="L87">
            <v>77587.350000000035</v>
          </cell>
          <cell r="M87">
            <v>77587.350000000035</v>
          </cell>
        </row>
        <row r="88">
          <cell r="B88" t="str">
            <v>39201</v>
          </cell>
          <cell r="C88" t="str">
            <v>Impuestos y Derechos</v>
          </cell>
          <cell r="D88">
            <v>5000</v>
          </cell>
          <cell r="E88">
            <v>0</v>
          </cell>
          <cell r="F88">
            <v>0</v>
          </cell>
          <cell r="G88">
            <v>5000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5000</v>
          </cell>
          <cell r="M88">
            <v>5000</v>
          </cell>
        </row>
        <row r="89">
          <cell r="B89">
            <v>39501</v>
          </cell>
          <cell r="C89" t="str">
            <v>PENAS, MULTAS, ACCESORIOS Y ACTUALIZACIONES</v>
          </cell>
          <cell r="D89">
            <v>20000</v>
          </cell>
          <cell r="E89">
            <v>10000</v>
          </cell>
          <cell r="F89">
            <v>0</v>
          </cell>
          <cell r="G89">
            <v>30000</v>
          </cell>
          <cell r="H89">
            <v>28571</v>
          </cell>
          <cell r="I89">
            <v>28571</v>
          </cell>
          <cell r="J89">
            <v>28571</v>
          </cell>
          <cell r="K89">
            <v>28571</v>
          </cell>
          <cell r="L89">
            <v>1429</v>
          </cell>
          <cell r="M89">
            <v>1429</v>
          </cell>
        </row>
        <row r="90">
          <cell r="B90">
            <v>4000</v>
          </cell>
          <cell r="C90" t="str">
            <v>TRANSFERENCIAS, ASIGNACIONES, SUBSIDIOS Y OTRAS AY</v>
          </cell>
          <cell r="D90">
            <v>33436316.73</v>
          </cell>
          <cell r="E90">
            <v>33025875</v>
          </cell>
          <cell r="F90">
            <v>0</v>
          </cell>
          <cell r="G90">
            <v>66462191.730000004</v>
          </cell>
          <cell r="H90">
            <v>47431015</v>
          </cell>
          <cell r="I90">
            <v>47431015</v>
          </cell>
          <cell r="J90">
            <v>47431015</v>
          </cell>
          <cell r="K90">
            <v>47431015</v>
          </cell>
          <cell r="L90">
            <v>19031176.730000004</v>
          </cell>
          <cell r="M90">
            <v>19031176.730000004</v>
          </cell>
        </row>
        <row r="91">
          <cell r="B91">
            <v>43101</v>
          </cell>
          <cell r="C91" t="str">
            <v>SUBSIDIOS A LA PRODUCCION</v>
          </cell>
          <cell r="D91">
            <v>32436316.73</v>
          </cell>
          <cell r="E91">
            <v>33025875</v>
          </cell>
          <cell r="F91">
            <v>0</v>
          </cell>
          <cell r="G91">
            <v>65462191.730000004</v>
          </cell>
          <cell r="H91">
            <v>47025875</v>
          </cell>
          <cell r="I91">
            <v>47025875</v>
          </cell>
          <cell r="J91">
            <v>47025875</v>
          </cell>
          <cell r="K91">
            <v>47025875</v>
          </cell>
          <cell r="L91">
            <v>18436316.730000004</v>
          </cell>
          <cell r="M91">
            <v>18436316.730000004</v>
          </cell>
        </row>
        <row r="92">
          <cell r="B92">
            <v>43301</v>
          </cell>
          <cell r="C92" t="str">
            <v>SUBSIDIOS A LA INVERSION</v>
          </cell>
          <cell r="D92">
            <v>1000000</v>
          </cell>
          <cell r="E92">
            <v>0</v>
          </cell>
          <cell r="F92">
            <v>0</v>
          </cell>
          <cell r="G92">
            <v>1000000</v>
          </cell>
          <cell r="H92">
            <v>405140</v>
          </cell>
          <cell r="I92">
            <v>405140</v>
          </cell>
          <cell r="J92">
            <v>405140</v>
          </cell>
          <cell r="K92">
            <v>405140</v>
          </cell>
          <cell r="L92">
            <v>594860</v>
          </cell>
          <cell r="M92">
            <v>594860</v>
          </cell>
        </row>
        <row r="93">
          <cell r="B93">
            <v>5000</v>
          </cell>
          <cell r="C93" t="str">
            <v>BIENES MUEBLES, INMUEBLES E INTANGIBLES</v>
          </cell>
          <cell r="D93">
            <v>0</v>
          </cell>
          <cell r="E93">
            <v>17062.68</v>
          </cell>
          <cell r="F93">
            <v>0</v>
          </cell>
          <cell r="G93">
            <v>17062.68</v>
          </cell>
          <cell r="H93">
            <v>17062.68</v>
          </cell>
          <cell r="I93">
            <v>17062.68</v>
          </cell>
          <cell r="J93">
            <v>17062.68</v>
          </cell>
          <cell r="K93">
            <v>17062.68</v>
          </cell>
          <cell r="L93">
            <v>0</v>
          </cell>
          <cell r="M93">
            <v>0</v>
          </cell>
        </row>
        <row r="94">
          <cell r="B94" t="str">
            <v>51101</v>
          </cell>
          <cell r="C94" t="str">
            <v>Muebles de Oficina y Estanteria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B95" t="str">
            <v>51501</v>
          </cell>
          <cell r="C95" t="str">
            <v>Eqpo de Computo y de Tecnologias de la informacion</v>
          </cell>
          <cell r="D95">
            <v>0</v>
          </cell>
          <cell r="E95">
            <v>17062.68</v>
          </cell>
          <cell r="F95">
            <v>0</v>
          </cell>
          <cell r="G95">
            <v>17062.68</v>
          </cell>
          <cell r="H95">
            <v>17062.68</v>
          </cell>
          <cell r="I95">
            <v>17062.68</v>
          </cell>
          <cell r="J95">
            <v>17062.68</v>
          </cell>
          <cell r="K95">
            <v>17062.68</v>
          </cell>
          <cell r="L95">
            <v>0</v>
          </cell>
          <cell r="M95">
            <v>0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  FORMATOS  "/>
      <sheetName val="ETCA-I-01"/>
      <sheetName val="ETCA-I-02"/>
      <sheetName val="ETCA-I-03"/>
      <sheetName val="ETCA-I-04"/>
      <sheetName val="ETCA-I-05"/>
      <sheetName val="ETCA-I-06"/>
      <sheetName val="ETCA-I-07"/>
      <sheetName val="ETCA-I-08"/>
      <sheetName val="ETCA-I-09"/>
      <sheetName val="ETCA-I-10"/>
      <sheetName val="ETCA-I-11"/>
      <sheetName val="ETCA-I-12 (NOTAS)"/>
      <sheetName val="ETCA-II-01"/>
      <sheetName val="ETCA-II-02"/>
      <sheetName val="ETCA-II-03"/>
      <sheetName val="ETCA II-04"/>
      <sheetName val="ETCA-II-05"/>
      <sheetName val="ETCA-II-06"/>
      <sheetName val="ETCA-II-07"/>
      <sheetName val="ETCA-II-08"/>
      <sheetName val="ETCA-II-09"/>
      <sheetName val="ETCA-II-10"/>
      <sheetName val="ETCA-II-11"/>
      <sheetName val="ETCA-II-12"/>
      <sheetName val="ETCA-II-13 "/>
      <sheetName val="ETCA-II-14"/>
      <sheetName val="ETCA-II-15"/>
      <sheetName val="ETCA-II-16"/>
      <sheetName val="ETCA-II-17"/>
      <sheetName val="ETCA-III-01"/>
      <sheetName val="ETCA III-02"/>
      <sheetName val="ETCA-III-03"/>
      <sheetName val="ETCA III-04 "/>
      <sheetName val="ETCA III-05"/>
      <sheetName val="ETCA-IV-01"/>
      <sheetName val="ETCA-IV-02"/>
      <sheetName val="CPCA-IV-03"/>
      <sheetName val="ETCA-IV-05"/>
      <sheetName val="ANEXO"/>
    </sheetNames>
    <sheetDataSet>
      <sheetData sheetId="0"/>
      <sheetData sheetId="1">
        <row r="3">
          <cell r="A3" t="str">
            <v>Universidad Tecnológica de Puerto Peñasco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  FORMATOS "/>
      <sheetName val="ETCA-I-01"/>
      <sheetName val="ETCA-I-01 A"/>
      <sheetName val="ETCA-I-02"/>
      <sheetName val="ETCA-I-03"/>
      <sheetName val="ETCA-I-04"/>
      <sheetName val="ETCA-I-05"/>
      <sheetName val="ETCA-I-06"/>
      <sheetName val="ETCA-I-07"/>
      <sheetName val="ETCA-I-07 A (2)"/>
      <sheetName val="ETCA-I-07 A"/>
      <sheetName val="ETCA-I-07-B"/>
      <sheetName val="ETCA-I-08"/>
      <sheetName val="ETCA-I-09 Notas"/>
      <sheetName val="ETCA-II-10 "/>
      <sheetName val="ETCA-10-A"/>
      <sheetName val="ETCA-II-10-B"/>
      <sheetName val="ETCA-II-11 "/>
      <sheetName val="ETCA-II-11-A"/>
      <sheetName val="ETCA-II-11-B"/>
      <sheetName val="ETCA-II-11-B1"/>
      <sheetName val="ETCA-II-11-B1.1"/>
      <sheetName val="ETCA-II-11-B2"/>
      <sheetName val="ETCA-11-B3"/>
      <sheetName val="ETCA-II-11-C"/>
      <sheetName val="ETCA-II-11-C1"/>
      <sheetName val="ETCA-II-11-D  "/>
      <sheetName val="ETCA-II-11-E"/>
      <sheetName val="ETCA-II-11-F"/>
      <sheetName val="ETCA-II-12"/>
      <sheetName val="ETCA-II-13"/>
      <sheetName val="ETCA-III-14"/>
      <sheetName val="ETCA-III-15"/>
      <sheetName val="ETCA-III-15-A"/>
      <sheetName val="ETCA-III-16"/>
      <sheetName val="ETCA-IV-17"/>
      <sheetName val="ETCA-IV-17-A"/>
      <sheetName val="ETCA-IV-18"/>
      <sheetName val="ETCA-IV-19"/>
      <sheetName val="ETCA-IV-20"/>
      <sheetName val="ANEXO"/>
    </sheetNames>
    <sheetDataSet>
      <sheetData sheetId="0"/>
      <sheetData sheetId="1">
        <row r="3">
          <cell r="A3" t="str">
            <v>Universidad Tecnológica de Puerto Peñasco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5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7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6"/>
  <sheetViews>
    <sheetView topLeftCell="A4" workbookViewId="0">
      <selection activeCell="B56" sqref="B56"/>
    </sheetView>
  </sheetViews>
  <sheetFormatPr baseColWidth="10" defaultRowHeight="15" x14ac:dyDescent="0.25"/>
  <cols>
    <col min="3" max="3" width="68.42578125" customWidth="1"/>
  </cols>
  <sheetData>
    <row r="1" spans="1:3" s="3" customFormat="1" ht="27.75" customHeight="1" x14ac:dyDescent="0.4">
      <c r="A1" s="845"/>
      <c r="B1" s="41" t="s">
        <v>0</v>
      </c>
      <c r="C1" s="845"/>
    </row>
    <row r="2" spans="1:3" s="3" customFormat="1" ht="4.5" customHeight="1" x14ac:dyDescent="0.3">
      <c r="A2" s="845"/>
      <c r="B2" s="845"/>
      <c r="C2" s="845"/>
    </row>
    <row r="3" spans="1:3" s="3" customFormat="1" ht="19.5" customHeight="1" thickBot="1" x14ac:dyDescent="0.35">
      <c r="A3" s="43" t="s">
        <v>1085</v>
      </c>
      <c r="B3" s="42"/>
      <c r="C3" s="42"/>
    </row>
    <row r="4" spans="1:3" ht="17.25" customHeight="1" thickBot="1" x14ac:dyDescent="0.3">
      <c r="A4" s="1008" t="s">
        <v>1028</v>
      </c>
      <c r="B4" s="1009"/>
      <c r="C4" s="1010"/>
    </row>
    <row r="5" spans="1:3" ht="17.25" customHeight="1" thickBot="1" x14ac:dyDescent="0.3">
      <c r="A5" s="846">
        <v>1</v>
      </c>
      <c r="B5" s="847" t="s">
        <v>1029</v>
      </c>
      <c r="C5" s="847" t="s">
        <v>26</v>
      </c>
    </row>
    <row r="6" spans="1:3" ht="17.25" customHeight="1" thickBot="1" x14ac:dyDescent="0.3">
      <c r="A6" s="848">
        <v>2</v>
      </c>
      <c r="B6" s="849" t="s">
        <v>1030</v>
      </c>
      <c r="C6" s="849" t="s">
        <v>1031</v>
      </c>
    </row>
    <row r="7" spans="1:3" ht="17.25" customHeight="1" thickBot="1" x14ac:dyDescent="0.3">
      <c r="A7" s="846">
        <v>3</v>
      </c>
      <c r="B7" s="847" t="s">
        <v>1032</v>
      </c>
      <c r="C7" s="847" t="s">
        <v>1</v>
      </c>
    </row>
    <row r="8" spans="1:3" ht="17.25" customHeight="1" thickBot="1" x14ac:dyDescent="0.3">
      <c r="A8" s="846">
        <v>4</v>
      </c>
      <c r="B8" s="847" t="s">
        <v>1033</v>
      </c>
      <c r="C8" s="847" t="s">
        <v>2</v>
      </c>
    </row>
    <row r="9" spans="1:3" ht="17.25" customHeight="1" thickBot="1" x14ac:dyDescent="0.3">
      <c r="A9" s="846">
        <v>5</v>
      </c>
      <c r="B9" s="847" t="s">
        <v>1034</v>
      </c>
      <c r="C9" s="847" t="s">
        <v>3</v>
      </c>
    </row>
    <row r="10" spans="1:3" ht="17.25" customHeight="1" thickBot="1" x14ac:dyDescent="0.3">
      <c r="A10" s="846">
        <v>6</v>
      </c>
      <c r="B10" s="847" t="s">
        <v>1035</v>
      </c>
      <c r="C10" s="847" t="s">
        <v>4</v>
      </c>
    </row>
    <row r="11" spans="1:3" ht="17.25" customHeight="1" thickBot="1" x14ac:dyDescent="0.3">
      <c r="A11" s="846">
        <v>7</v>
      </c>
      <c r="B11" s="847" t="s">
        <v>1036</v>
      </c>
      <c r="C11" s="847" t="s">
        <v>5</v>
      </c>
    </row>
    <row r="12" spans="1:3" ht="17.25" customHeight="1" thickBot="1" x14ac:dyDescent="0.3">
      <c r="A12" s="846">
        <v>8</v>
      </c>
      <c r="B12" s="847" t="s">
        <v>1037</v>
      </c>
      <c r="C12" s="847" t="s">
        <v>6</v>
      </c>
    </row>
    <row r="13" spans="1:3" ht="17.25" customHeight="1" thickBot="1" x14ac:dyDescent="0.3">
      <c r="A13" s="848">
        <v>9</v>
      </c>
      <c r="B13" s="849" t="s">
        <v>1038</v>
      </c>
      <c r="C13" s="849" t="s">
        <v>7</v>
      </c>
    </row>
    <row r="14" spans="1:3" ht="17.25" customHeight="1" thickBot="1" x14ac:dyDescent="0.3">
      <c r="A14" s="848">
        <v>10</v>
      </c>
      <c r="B14" s="849" t="s">
        <v>1039</v>
      </c>
      <c r="C14" s="849" t="s">
        <v>1040</v>
      </c>
    </row>
    <row r="15" spans="1:3" ht="17.25" customHeight="1" thickBot="1" x14ac:dyDescent="0.3">
      <c r="A15" s="846">
        <v>11</v>
      </c>
      <c r="B15" s="847" t="s">
        <v>1041</v>
      </c>
      <c r="C15" s="847" t="s">
        <v>8</v>
      </c>
    </row>
    <row r="16" spans="1:3" ht="17.25" customHeight="1" thickBot="1" x14ac:dyDescent="0.3">
      <c r="A16" s="846">
        <v>13</v>
      </c>
      <c r="B16" s="847" t="s">
        <v>1042</v>
      </c>
      <c r="C16" s="847" t="s">
        <v>9</v>
      </c>
    </row>
    <row r="17" spans="1:3" ht="17.25" customHeight="1" thickBot="1" x14ac:dyDescent="0.3">
      <c r="A17" s="1008" t="s">
        <v>10</v>
      </c>
      <c r="B17" s="1009"/>
      <c r="C17" s="1010"/>
    </row>
    <row r="18" spans="1:3" ht="17.25" customHeight="1" thickBot="1" x14ac:dyDescent="0.3">
      <c r="A18" s="846">
        <v>14</v>
      </c>
      <c r="B18" s="847" t="s">
        <v>1043</v>
      </c>
      <c r="C18" s="847" t="s">
        <v>11</v>
      </c>
    </row>
    <row r="19" spans="1:3" ht="17.25" customHeight="1" thickBot="1" x14ac:dyDescent="0.3">
      <c r="A19" s="848">
        <v>15</v>
      </c>
      <c r="B19" s="849" t="s">
        <v>1044</v>
      </c>
      <c r="C19" s="849" t="s">
        <v>1045</v>
      </c>
    </row>
    <row r="20" spans="1:3" ht="17.25" customHeight="1" thickBot="1" x14ac:dyDescent="0.3">
      <c r="A20" s="846">
        <v>16</v>
      </c>
      <c r="B20" s="847" t="s">
        <v>1046</v>
      </c>
      <c r="C20" s="847" t="s">
        <v>1047</v>
      </c>
    </row>
    <row r="21" spans="1:3" ht="17.25" customHeight="1" thickBot="1" x14ac:dyDescent="0.3">
      <c r="A21" s="846">
        <v>17</v>
      </c>
      <c r="B21" s="847" t="s">
        <v>1048</v>
      </c>
      <c r="C21" s="847" t="s">
        <v>569</v>
      </c>
    </row>
    <row r="22" spans="1:3" ht="17.25" customHeight="1" x14ac:dyDescent="0.25">
      <c r="A22" s="1011">
        <v>18</v>
      </c>
      <c r="B22" s="1011" t="s">
        <v>1049</v>
      </c>
      <c r="C22" s="850" t="s">
        <v>1050</v>
      </c>
    </row>
    <row r="23" spans="1:3" ht="17.25" customHeight="1" thickBot="1" x14ac:dyDescent="0.3">
      <c r="A23" s="1012"/>
      <c r="B23" s="1012"/>
      <c r="C23" s="849" t="s">
        <v>1051</v>
      </c>
    </row>
    <row r="24" spans="1:3" ht="17.25" customHeight="1" x14ac:dyDescent="0.25">
      <c r="A24" s="1013">
        <v>19</v>
      </c>
      <c r="B24" s="1013" t="s">
        <v>1052</v>
      </c>
      <c r="C24" s="851" t="s">
        <v>569</v>
      </c>
    </row>
    <row r="25" spans="1:3" ht="17.25" customHeight="1" thickBot="1" x14ac:dyDescent="0.3">
      <c r="A25" s="1014"/>
      <c r="B25" s="1014"/>
      <c r="C25" s="847" t="s">
        <v>1053</v>
      </c>
    </row>
    <row r="26" spans="1:3" ht="17.25" customHeight="1" x14ac:dyDescent="0.25">
      <c r="A26" s="1013">
        <v>20</v>
      </c>
      <c r="B26" s="1013" t="s">
        <v>1054</v>
      </c>
      <c r="C26" s="851" t="s">
        <v>569</v>
      </c>
    </row>
    <row r="27" spans="1:3" ht="17.25" customHeight="1" thickBot="1" x14ac:dyDescent="0.3">
      <c r="A27" s="1014"/>
      <c r="B27" s="1014"/>
      <c r="C27" s="847" t="s">
        <v>1055</v>
      </c>
    </row>
    <row r="28" spans="1:3" ht="17.25" customHeight="1" thickBot="1" x14ac:dyDescent="0.3">
      <c r="A28" s="848">
        <v>21</v>
      </c>
      <c r="B28" s="849" t="s">
        <v>1056</v>
      </c>
      <c r="C28" s="849" t="s">
        <v>12</v>
      </c>
    </row>
    <row r="29" spans="1:3" ht="17.25" customHeight="1" x14ac:dyDescent="0.25">
      <c r="A29" s="1013">
        <v>22</v>
      </c>
      <c r="B29" s="1013" t="s">
        <v>1057</v>
      </c>
      <c r="C29" s="851" t="s">
        <v>569</v>
      </c>
    </row>
    <row r="30" spans="1:3" ht="17.25" customHeight="1" thickBot="1" x14ac:dyDescent="0.3">
      <c r="A30" s="1014"/>
      <c r="B30" s="1014"/>
      <c r="C30" s="847" t="s">
        <v>1058</v>
      </c>
    </row>
    <row r="31" spans="1:3" ht="17.25" customHeight="1" x14ac:dyDescent="0.25">
      <c r="A31" s="1013">
        <v>23</v>
      </c>
      <c r="B31" s="1013" t="s">
        <v>1059</v>
      </c>
      <c r="C31" s="851" t="s">
        <v>569</v>
      </c>
    </row>
    <row r="32" spans="1:3" ht="17.25" customHeight="1" thickBot="1" x14ac:dyDescent="0.3">
      <c r="A32" s="1014"/>
      <c r="B32" s="1014"/>
      <c r="C32" s="847" t="s">
        <v>1060</v>
      </c>
    </row>
    <row r="33" spans="1:3" ht="17.25" customHeight="1" x14ac:dyDescent="0.25">
      <c r="A33" s="1013">
        <v>24</v>
      </c>
      <c r="B33" s="1013" t="s">
        <v>1061</v>
      </c>
      <c r="C33" s="851" t="s">
        <v>569</v>
      </c>
    </row>
    <row r="34" spans="1:3" ht="17.25" customHeight="1" thickBot="1" x14ac:dyDescent="0.3">
      <c r="A34" s="1014"/>
      <c r="B34" s="1014"/>
      <c r="C34" s="847" t="s">
        <v>754</v>
      </c>
    </row>
    <row r="35" spans="1:3" ht="17.25" customHeight="1" x14ac:dyDescent="0.25">
      <c r="A35" s="1011">
        <v>25</v>
      </c>
      <c r="B35" s="1011" t="s">
        <v>1062</v>
      </c>
      <c r="C35" s="850" t="s">
        <v>1063</v>
      </c>
    </row>
    <row r="36" spans="1:3" ht="17.25" customHeight="1" thickBot="1" x14ac:dyDescent="0.3">
      <c r="A36" s="1012"/>
      <c r="B36" s="1012"/>
      <c r="C36" s="849" t="s">
        <v>754</v>
      </c>
    </row>
    <row r="37" spans="1:3" ht="17.25" customHeight="1" x14ac:dyDescent="0.25">
      <c r="A37" s="1013">
        <v>26</v>
      </c>
      <c r="B37" s="1013" t="s">
        <v>1064</v>
      </c>
      <c r="C37" s="851" t="s">
        <v>569</v>
      </c>
    </row>
    <row r="38" spans="1:3" ht="17.25" customHeight="1" thickBot="1" x14ac:dyDescent="0.3">
      <c r="A38" s="1014"/>
      <c r="B38" s="1014"/>
      <c r="C38" s="847" t="s">
        <v>820</v>
      </c>
    </row>
    <row r="39" spans="1:3" ht="17.25" customHeight="1" x14ac:dyDescent="0.25">
      <c r="A39" s="1011">
        <v>27</v>
      </c>
      <c r="B39" s="1011" t="s">
        <v>1065</v>
      </c>
      <c r="C39" s="850" t="s">
        <v>1066</v>
      </c>
    </row>
    <row r="40" spans="1:3" ht="17.25" customHeight="1" thickBot="1" x14ac:dyDescent="0.3">
      <c r="A40" s="1012"/>
      <c r="B40" s="1012"/>
      <c r="C40" s="849" t="s">
        <v>841</v>
      </c>
    </row>
    <row r="41" spans="1:3" ht="17.25" customHeight="1" thickBot="1" x14ac:dyDescent="0.3">
      <c r="A41" s="846">
        <v>28</v>
      </c>
      <c r="B41" s="847" t="s">
        <v>1067</v>
      </c>
      <c r="C41" s="847" t="s">
        <v>1068</v>
      </c>
    </row>
    <row r="42" spans="1:3" ht="17.25" customHeight="1" thickBot="1" x14ac:dyDescent="0.3">
      <c r="A42" s="846">
        <v>29</v>
      </c>
      <c r="B42" s="847" t="s">
        <v>1069</v>
      </c>
      <c r="C42" s="847" t="s">
        <v>14</v>
      </c>
    </row>
    <row r="43" spans="1:3" ht="17.25" customHeight="1" thickBot="1" x14ac:dyDescent="0.3">
      <c r="A43" s="846">
        <v>30</v>
      </c>
      <c r="B43" s="847" t="s">
        <v>1070</v>
      </c>
      <c r="C43" s="847" t="s">
        <v>1071</v>
      </c>
    </row>
    <row r="44" spans="1:3" ht="17.25" customHeight="1" thickBot="1" x14ac:dyDescent="0.3">
      <c r="A44" s="1008" t="s">
        <v>15</v>
      </c>
      <c r="B44" s="1009"/>
      <c r="C44" s="1010"/>
    </row>
    <row r="45" spans="1:3" ht="17.25" customHeight="1" thickBot="1" x14ac:dyDescent="0.3">
      <c r="A45" s="846">
        <v>31</v>
      </c>
      <c r="B45" s="847" t="s">
        <v>1072</v>
      </c>
      <c r="C45" s="847" t="s">
        <v>16</v>
      </c>
    </row>
    <row r="46" spans="1:3" ht="17.25" customHeight="1" thickBot="1" x14ac:dyDescent="0.3">
      <c r="A46" s="846">
        <v>32</v>
      </c>
      <c r="B46" s="847" t="s">
        <v>1073</v>
      </c>
      <c r="C46" s="847" t="s">
        <v>1074</v>
      </c>
    </row>
    <row r="47" spans="1:3" ht="17.25" customHeight="1" thickBot="1" x14ac:dyDescent="0.3">
      <c r="A47" s="846">
        <v>33</v>
      </c>
      <c r="B47" s="847" t="s">
        <v>1075</v>
      </c>
      <c r="C47" s="847" t="s">
        <v>17</v>
      </c>
    </row>
    <row r="48" spans="1:3" ht="17.25" customHeight="1" thickBot="1" x14ac:dyDescent="0.3">
      <c r="A48" s="846">
        <v>34</v>
      </c>
      <c r="B48" s="847" t="s">
        <v>1076</v>
      </c>
      <c r="C48" s="847" t="s">
        <v>1077</v>
      </c>
    </row>
    <row r="49" spans="1:3" ht="17.25" customHeight="1" thickBot="1" x14ac:dyDescent="0.3">
      <c r="A49" s="848">
        <v>35</v>
      </c>
      <c r="B49" s="849" t="s">
        <v>1078</v>
      </c>
      <c r="C49" s="849" t="s">
        <v>1027</v>
      </c>
    </row>
    <row r="50" spans="1:3" ht="17.25" customHeight="1" thickBot="1" x14ac:dyDescent="0.3">
      <c r="A50" s="1008" t="s">
        <v>1079</v>
      </c>
      <c r="B50" s="1009"/>
      <c r="C50" s="1010"/>
    </row>
    <row r="51" spans="1:3" ht="17.25" customHeight="1" thickBot="1" x14ac:dyDescent="0.3">
      <c r="A51" s="846">
        <v>36</v>
      </c>
      <c r="B51" s="847" t="s">
        <v>1080</v>
      </c>
      <c r="C51" s="847" t="s">
        <v>18</v>
      </c>
    </row>
    <row r="52" spans="1:3" ht="17.25" customHeight="1" thickBot="1" x14ac:dyDescent="0.3">
      <c r="A52" s="848">
        <v>27</v>
      </c>
      <c r="B52" s="849" t="s">
        <v>1081</v>
      </c>
      <c r="C52" s="849" t="s">
        <v>19</v>
      </c>
    </row>
    <row r="53" spans="1:3" ht="17.25" customHeight="1" thickBot="1" x14ac:dyDescent="0.3">
      <c r="A53" s="846">
        <v>38</v>
      </c>
      <c r="B53" s="847" t="s">
        <v>1082</v>
      </c>
      <c r="C53" s="847" t="s">
        <v>20</v>
      </c>
    </row>
    <row r="54" spans="1:3" ht="17.25" customHeight="1" thickBot="1" x14ac:dyDescent="0.3">
      <c r="A54" s="846">
        <v>39</v>
      </c>
      <c r="B54" s="847" t="s">
        <v>1083</v>
      </c>
      <c r="C54" s="847" t="s">
        <v>21</v>
      </c>
    </row>
    <row r="55" spans="1:3" ht="17.25" customHeight="1" thickBot="1" x14ac:dyDescent="0.3">
      <c r="A55" s="846">
        <v>40</v>
      </c>
      <c r="B55" s="847" t="s">
        <v>1084</v>
      </c>
      <c r="C55" s="847" t="s">
        <v>22</v>
      </c>
    </row>
    <row r="56" spans="1:3" ht="17.25" customHeight="1" thickBot="1" x14ac:dyDescent="0.3">
      <c r="A56" s="846">
        <v>41</v>
      </c>
      <c r="B56" s="847" t="s">
        <v>23</v>
      </c>
      <c r="C56" s="847" t="s">
        <v>24</v>
      </c>
    </row>
  </sheetData>
  <mergeCells count="22">
    <mergeCell ref="A39:A40"/>
    <mergeCell ref="B39:B40"/>
    <mergeCell ref="A44:C44"/>
    <mergeCell ref="A50:C50"/>
    <mergeCell ref="A33:A34"/>
    <mergeCell ref="B33:B34"/>
    <mergeCell ref="A35:A36"/>
    <mergeCell ref="B35:B36"/>
    <mergeCell ref="A37:A38"/>
    <mergeCell ref="B37:B38"/>
    <mergeCell ref="A26:A27"/>
    <mergeCell ref="B26:B27"/>
    <mergeCell ref="A29:A30"/>
    <mergeCell ref="B29:B30"/>
    <mergeCell ref="A31:A32"/>
    <mergeCell ref="B31:B32"/>
    <mergeCell ref="A4:C4"/>
    <mergeCell ref="A17:C17"/>
    <mergeCell ref="A22:A23"/>
    <mergeCell ref="B22:B23"/>
    <mergeCell ref="A24:A25"/>
    <mergeCell ref="B24:B25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zoomScaleNormal="100" workbookViewId="0">
      <selection activeCell="D18" sqref="D18"/>
    </sheetView>
  </sheetViews>
  <sheetFormatPr baseColWidth="10" defaultColWidth="11.42578125" defaultRowHeight="15" x14ac:dyDescent="0.25"/>
  <cols>
    <col min="1" max="1" width="4.7109375" customWidth="1"/>
    <col min="2" max="2" width="30.28515625" customWidth="1"/>
    <col min="3" max="5" width="12.42578125" customWidth="1"/>
    <col min="6" max="6" width="13.42578125" customWidth="1"/>
    <col min="7" max="9" width="12.42578125" customWidth="1"/>
  </cols>
  <sheetData>
    <row r="1" spans="1:10" ht="15.75" x14ac:dyDescent="0.25">
      <c r="A1" s="1018" t="s">
        <v>25</v>
      </c>
      <c r="B1" s="1018"/>
      <c r="C1" s="1018"/>
      <c r="D1" s="1018"/>
      <c r="E1" s="1018"/>
      <c r="F1" s="1018"/>
      <c r="G1" s="1018"/>
      <c r="H1" s="1018"/>
      <c r="I1" s="1018"/>
    </row>
    <row r="2" spans="1:10" ht="15.75" customHeight="1" x14ac:dyDescent="0.25">
      <c r="A2" s="1019" t="s">
        <v>328</v>
      </c>
      <c r="B2" s="1019"/>
      <c r="C2" s="1019"/>
      <c r="D2" s="1019"/>
      <c r="E2" s="1019"/>
      <c r="F2" s="1019"/>
      <c r="G2" s="1019"/>
      <c r="H2" s="1019"/>
      <c r="I2" s="1019"/>
    </row>
    <row r="3" spans="1:10" s="50" customFormat="1" ht="16.5" x14ac:dyDescent="0.3">
      <c r="A3" s="1019" t="str">
        <f>'ETCA-I-01'!A3:G3</f>
        <v>Universidad Tecnológica de Puerto Peñasco</v>
      </c>
      <c r="B3" s="1019"/>
      <c r="C3" s="1019"/>
      <c r="D3" s="1019"/>
      <c r="E3" s="1019"/>
      <c r="F3" s="1019"/>
      <c r="G3" s="1019"/>
      <c r="H3" s="1019"/>
      <c r="I3" s="1019"/>
    </row>
    <row r="4" spans="1:10" ht="15" customHeight="1" x14ac:dyDescent="0.25">
      <c r="A4" s="1063" t="str">
        <f>'ETCA-I-03'!A4:D4</f>
        <v>Del 01 de Enero al 30 de Junio de 2017</v>
      </c>
      <c r="B4" s="1063"/>
      <c r="C4" s="1063"/>
      <c r="D4" s="1063"/>
      <c r="E4" s="1063"/>
      <c r="F4" s="1063"/>
      <c r="G4" s="1063"/>
      <c r="H4" s="1063"/>
      <c r="I4" s="1063"/>
    </row>
    <row r="5" spans="1:10" ht="15.75" customHeight="1" thickBot="1" x14ac:dyDescent="0.3">
      <c r="A5" s="1064" t="s">
        <v>89</v>
      </c>
      <c r="B5" s="1064"/>
      <c r="C5" s="1064"/>
      <c r="D5" s="1064"/>
      <c r="E5" s="1064"/>
      <c r="F5" s="1064"/>
      <c r="G5" s="1064"/>
      <c r="H5" s="1064"/>
      <c r="I5" s="1064"/>
    </row>
    <row r="6" spans="1:10" ht="24" customHeight="1" x14ac:dyDescent="0.25">
      <c r="A6" s="1065" t="s">
        <v>329</v>
      </c>
      <c r="B6" s="1066"/>
      <c r="C6" s="646" t="s">
        <v>330</v>
      </c>
      <c r="D6" s="1069" t="s">
        <v>331</v>
      </c>
      <c r="E6" s="1069" t="s">
        <v>332</v>
      </c>
      <c r="F6" s="1069" t="s">
        <v>333</v>
      </c>
      <c r="G6" s="646" t="s">
        <v>334</v>
      </c>
      <c r="H6" s="1069" t="s">
        <v>335</v>
      </c>
      <c r="I6" s="1069" t="s">
        <v>336</v>
      </c>
    </row>
    <row r="7" spans="1:10" ht="34.5" customHeight="1" thickBot="1" x14ac:dyDescent="0.3">
      <c r="A7" s="1067"/>
      <c r="B7" s="1068"/>
      <c r="C7" s="808" t="s">
        <v>337</v>
      </c>
      <c r="D7" s="1070"/>
      <c r="E7" s="1070"/>
      <c r="F7" s="1070"/>
      <c r="G7" s="808" t="s">
        <v>338</v>
      </c>
      <c r="H7" s="1070"/>
      <c r="I7" s="1070"/>
    </row>
    <row r="8" spans="1:10" ht="5.25" customHeight="1" x14ac:dyDescent="0.25">
      <c r="A8" s="1071"/>
      <c r="B8" s="1072"/>
      <c r="C8" s="807"/>
      <c r="D8" s="807"/>
      <c r="E8" s="807"/>
      <c r="F8" s="807"/>
      <c r="G8" s="807"/>
      <c r="H8" s="807"/>
      <c r="I8" s="807"/>
    </row>
    <row r="9" spans="1:10" x14ac:dyDescent="0.25">
      <c r="A9" s="1050" t="s">
        <v>339</v>
      </c>
      <c r="B9" s="1051"/>
      <c r="C9" s="692">
        <f>C10+C14</f>
        <v>0</v>
      </c>
      <c r="D9" s="692">
        <f t="shared" ref="D9:I9" si="0">D10+D14</f>
        <v>0</v>
      </c>
      <c r="E9" s="692">
        <f t="shared" si="0"/>
        <v>0</v>
      </c>
      <c r="F9" s="692">
        <f t="shared" si="0"/>
        <v>0</v>
      </c>
      <c r="G9" s="692">
        <f>+C9+D9-E9+F9</f>
        <v>0</v>
      </c>
      <c r="H9" s="692">
        <f t="shared" si="0"/>
        <v>0</v>
      </c>
      <c r="I9" s="692">
        <f t="shared" si="0"/>
        <v>0</v>
      </c>
    </row>
    <row r="10" spans="1:10" ht="16.5" x14ac:dyDescent="0.25">
      <c r="A10" s="1050" t="s">
        <v>340</v>
      </c>
      <c r="B10" s="1051"/>
      <c r="C10" s="692">
        <f>SUM(C11:C13)</f>
        <v>0</v>
      </c>
      <c r="D10" s="692">
        <f t="shared" ref="D10:I10" si="1">SUM(D11:D13)</f>
        <v>0</v>
      </c>
      <c r="E10" s="692">
        <f t="shared" si="1"/>
        <v>0</v>
      </c>
      <c r="F10" s="692">
        <f t="shared" si="1"/>
        <v>0</v>
      </c>
      <c r="G10" s="692">
        <f t="shared" si="1"/>
        <v>0</v>
      </c>
      <c r="H10" s="692">
        <f t="shared" si="1"/>
        <v>0</v>
      </c>
      <c r="I10" s="692">
        <f t="shared" si="1"/>
        <v>0</v>
      </c>
      <c r="J10" s="428" t="str">
        <f>IF(C10&lt;&gt;'ETCA-I-08'!E21,"ERROR!!!!! NO CONCUERDA CON LO REPORTADO EN EL ESTADO ANALITICO  DE LA DEUDA Y OTROS PASIVOS","")</f>
        <v/>
      </c>
    </row>
    <row r="11" spans="1:10" ht="16.5" x14ac:dyDescent="0.25">
      <c r="A11" s="806"/>
      <c r="B11" s="810" t="s">
        <v>341</v>
      </c>
      <c r="C11" s="716">
        <v>0</v>
      </c>
      <c r="D11" s="716">
        <v>0</v>
      </c>
      <c r="E11" s="716">
        <v>0</v>
      </c>
      <c r="F11" s="716">
        <v>0</v>
      </c>
      <c r="G11" s="692">
        <f>+C11+D11-E11+F11</f>
        <v>0</v>
      </c>
      <c r="H11" s="716">
        <v>0</v>
      </c>
      <c r="I11" s="716">
        <v>0</v>
      </c>
      <c r="J11" s="428" t="str">
        <f>IF(G10&lt;&gt;'ETCA-I-08'!F21,"ERROR!!!!! NO CONCUERDA CON LO REPORTADO EN EL ESTADO ANALITICO  DE LA DEUDA Y OTROS PASIVOS","")</f>
        <v/>
      </c>
    </row>
    <row r="12" spans="1:10" x14ac:dyDescent="0.25">
      <c r="A12" s="809"/>
      <c r="B12" s="810" t="s">
        <v>342</v>
      </c>
      <c r="C12" s="716">
        <v>0</v>
      </c>
      <c r="D12" s="716">
        <v>0</v>
      </c>
      <c r="E12" s="716">
        <v>0</v>
      </c>
      <c r="F12" s="716">
        <v>0</v>
      </c>
      <c r="G12" s="692">
        <f>+C12+D12-E12+F12</f>
        <v>0</v>
      </c>
      <c r="H12" s="716">
        <v>0</v>
      </c>
      <c r="I12" s="716">
        <v>0</v>
      </c>
    </row>
    <row r="13" spans="1:10" x14ac:dyDescent="0.25">
      <c r="A13" s="809"/>
      <c r="B13" s="810" t="s">
        <v>343</v>
      </c>
      <c r="C13" s="716">
        <v>0</v>
      </c>
      <c r="D13" s="716">
        <v>0</v>
      </c>
      <c r="E13" s="716">
        <v>0</v>
      </c>
      <c r="F13" s="716">
        <v>0</v>
      </c>
      <c r="G13" s="692">
        <f>+C13+D13-E13+F13</f>
        <v>0</v>
      </c>
      <c r="H13" s="716">
        <v>0</v>
      </c>
      <c r="I13" s="716">
        <v>0</v>
      </c>
    </row>
    <row r="14" spans="1:10" ht="16.5" x14ac:dyDescent="0.25">
      <c r="A14" s="1050" t="s">
        <v>344</v>
      </c>
      <c r="B14" s="1051"/>
      <c r="C14" s="692">
        <f t="shared" ref="C14:I14" si="2">SUM(C15:C17)</f>
        <v>0</v>
      </c>
      <c r="D14" s="692">
        <f t="shared" si="2"/>
        <v>0</v>
      </c>
      <c r="E14" s="692">
        <f t="shared" si="2"/>
        <v>0</v>
      </c>
      <c r="F14" s="692">
        <f t="shared" si="2"/>
        <v>0</v>
      </c>
      <c r="G14" s="692">
        <f t="shared" si="2"/>
        <v>0</v>
      </c>
      <c r="H14" s="692">
        <f t="shared" si="2"/>
        <v>0</v>
      </c>
      <c r="I14" s="692">
        <f t="shared" si="2"/>
        <v>0</v>
      </c>
      <c r="J14" s="428" t="str">
        <f>IF(C14&lt;&gt;'ETCA-I-08'!E35,"ERROR!!!!! NO CONCUERDA CON LO REPORTADO EN EL ESTADO ANALITICO DE LA DEUDA Y OTROS PASIVOS","")</f>
        <v/>
      </c>
    </row>
    <row r="15" spans="1:10" ht="16.5" x14ac:dyDescent="0.25">
      <c r="A15" s="806"/>
      <c r="B15" s="810" t="s">
        <v>345</v>
      </c>
      <c r="C15" s="716">
        <v>0</v>
      </c>
      <c r="D15" s="716">
        <v>0</v>
      </c>
      <c r="E15" s="716">
        <v>0</v>
      </c>
      <c r="F15" s="716">
        <v>0</v>
      </c>
      <c r="G15" s="692">
        <f>+C15+D15-E15+F15</f>
        <v>0</v>
      </c>
      <c r="H15" s="716">
        <v>0</v>
      </c>
      <c r="I15" s="716">
        <v>0</v>
      </c>
      <c r="J15" s="428" t="str">
        <f>IF(G14&lt;&gt;'ETCA-I-08'!F35,"ERROR!!!!! NO CONCUERDA CON LO REPORTADO EN EL ESTADO ANALITICO DE LA DEUDA Y OTROS PASIVOS","")</f>
        <v/>
      </c>
    </row>
    <row r="16" spans="1:10" x14ac:dyDescent="0.25">
      <c r="A16" s="809"/>
      <c r="B16" s="810" t="s">
        <v>346</v>
      </c>
      <c r="C16" s="716">
        <v>0</v>
      </c>
      <c r="D16" s="716">
        <v>0</v>
      </c>
      <c r="E16" s="716">
        <v>0</v>
      </c>
      <c r="F16" s="716">
        <v>0</v>
      </c>
      <c r="G16" s="692">
        <f>+C16+D16-E16+F16</f>
        <v>0</v>
      </c>
      <c r="H16" s="716">
        <v>0</v>
      </c>
      <c r="I16" s="716">
        <v>0</v>
      </c>
    </row>
    <row r="17" spans="1:10" x14ac:dyDescent="0.25">
      <c r="A17" s="809"/>
      <c r="B17" s="810" t="s">
        <v>347</v>
      </c>
      <c r="C17" s="716">
        <v>0</v>
      </c>
      <c r="D17" s="716">
        <v>0</v>
      </c>
      <c r="E17" s="716">
        <v>0</v>
      </c>
      <c r="F17" s="716">
        <v>0</v>
      </c>
      <c r="G17" s="692">
        <f>+C17+D17-E17+F17</f>
        <v>0</v>
      </c>
      <c r="H17" s="716">
        <v>0</v>
      </c>
      <c r="I17" s="716">
        <v>0</v>
      </c>
    </row>
    <row r="18" spans="1:10" s="688" customFormat="1" ht="16.5" x14ac:dyDescent="0.25">
      <c r="A18" s="1050" t="s">
        <v>348</v>
      </c>
      <c r="B18" s="1051"/>
      <c r="C18" s="785">
        <v>310565.71999999997</v>
      </c>
      <c r="D18" s="735"/>
      <c r="E18" s="735"/>
      <c r="F18" s="735"/>
      <c r="G18" s="785">
        <v>138672.34</v>
      </c>
      <c r="H18" s="735"/>
      <c r="I18" s="735"/>
      <c r="J18" s="428" t="str">
        <f>IF(C18&lt;&gt;'ETCA-I-08'!E37,"ERROR!!! NO CONCUERDA CON LO REPORTADO EN EL ESTADO ANALITICO DE LA DEUDA Y OTROS PASIVOS","")</f>
        <v/>
      </c>
    </row>
    <row r="19" spans="1:10" ht="16.5" customHeight="1" x14ac:dyDescent="0.25">
      <c r="A19" s="1050" t="s">
        <v>349</v>
      </c>
      <c r="B19" s="1051"/>
      <c r="C19" s="692">
        <f t="shared" ref="C19:I19" si="3">C9+C18</f>
        <v>310565.71999999997</v>
      </c>
      <c r="D19" s="692">
        <f t="shared" si="3"/>
        <v>0</v>
      </c>
      <c r="E19" s="692">
        <f t="shared" si="3"/>
        <v>0</v>
      </c>
      <c r="F19" s="692">
        <f t="shared" si="3"/>
        <v>0</v>
      </c>
      <c r="G19" s="692">
        <f t="shared" si="3"/>
        <v>138672.34</v>
      </c>
      <c r="H19" s="692">
        <f t="shared" si="3"/>
        <v>0</v>
      </c>
      <c r="I19" s="692">
        <f t="shared" si="3"/>
        <v>0</v>
      </c>
      <c r="J19" s="428" t="str">
        <f>IF(G18&lt;&gt;'ETCA-I-08'!F37,"ERROR!!! NO CONCUERDA CON LO REPORTADO EN EL ESTADO ANALITICO DE LA DEUDA Y OTROS PASIVOS","")</f>
        <v/>
      </c>
    </row>
    <row r="20" spans="1:10" ht="16.5" customHeight="1" x14ac:dyDescent="0.25">
      <c r="A20" s="1050" t="s">
        <v>350</v>
      </c>
      <c r="B20" s="1051"/>
      <c r="C20" s="770">
        <f>SUM(C21:C23)</f>
        <v>0</v>
      </c>
      <c r="D20" s="692">
        <f t="shared" ref="D20:I20" si="4">SUM(D21:D23)</f>
        <v>0</v>
      </c>
      <c r="E20" s="692">
        <f t="shared" si="4"/>
        <v>0</v>
      </c>
      <c r="F20" s="692">
        <f t="shared" si="4"/>
        <v>0</v>
      </c>
      <c r="G20" s="692">
        <f>+C20+D20-E20+F20</f>
        <v>0</v>
      </c>
      <c r="H20" s="692">
        <f t="shared" si="4"/>
        <v>0</v>
      </c>
      <c r="I20" s="692">
        <f t="shared" si="4"/>
        <v>0</v>
      </c>
      <c r="J20" s="428" t="str">
        <f>IF(G19&lt;&gt;'ETCA-I-08'!F39,"ERROR!!!! NO CONCUERDA CON LO REPORTADO EN EL ESTADO ANALITICO DE LA DEUDA Y OTROS PASIVOS","")</f>
        <v/>
      </c>
    </row>
    <row r="21" spans="1:10" x14ac:dyDescent="0.25">
      <c r="A21" s="1052" t="s">
        <v>351</v>
      </c>
      <c r="B21" s="1053"/>
      <c r="C21" s="716">
        <v>0</v>
      </c>
      <c r="D21" s="716">
        <v>0</v>
      </c>
      <c r="E21" s="716">
        <v>0</v>
      </c>
      <c r="F21" s="716">
        <v>0</v>
      </c>
      <c r="G21" s="692">
        <f>+C21+D21-E21+F21</f>
        <v>0</v>
      </c>
      <c r="H21" s="716">
        <v>0</v>
      </c>
      <c r="I21" s="716">
        <v>0</v>
      </c>
      <c r="J21" t="str">
        <f>IF(C19&lt;&gt;'ETCA-I-08'!E39,"ERROR!!!!! , NO CONCUERDA CON LO REPORTADO EN EL ESTADO ANALITICO DE LA DEUDA Y OTROS PASIVOS","")</f>
        <v/>
      </c>
    </row>
    <row r="22" spans="1:10" x14ac:dyDescent="0.25">
      <c r="A22" s="1052" t="s">
        <v>352</v>
      </c>
      <c r="B22" s="1053"/>
      <c r="C22" s="716">
        <v>0</v>
      </c>
      <c r="D22" s="716">
        <v>0</v>
      </c>
      <c r="E22" s="716">
        <v>0</v>
      </c>
      <c r="F22" s="716">
        <v>0</v>
      </c>
      <c r="G22" s="692">
        <f>+C22+D22-E22+F22</f>
        <v>0</v>
      </c>
      <c r="H22" s="716">
        <v>0</v>
      </c>
      <c r="I22" s="716">
        <v>0</v>
      </c>
    </row>
    <row r="23" spans="1:10" x14ac:dyDescent="0.25">
      <c r="A23" s="1052" t="s">
        <v>353</v>
      </c>
      <c r="B23" s="1053"/>
      <c r="C23" s="716"/>
      <c r="D23" s="716"/>
      <c r="E23" s="716"/>
      <c r="F23" s="716"/>
      <c r="G23" s="692">
        <f>+C23+D23-E23+F23</f>
        <v>0</v>
      </c>
      <c r="H23" s="716"/>
      <c r="I23" s="716"/>
    </row>
    <row r="24" spans="1:10" ht="16.5" customHeight="1" x14ac:dyDescent="0.25">
      <c r="A24" s="1050" t="s">
        <v>354</v>
      </c>
      <c r="B24" s="1051"/>
      <c r="C24" s="692">
        <f>SUM(C25:C27)</f>
        <v>0</v>
      </c>
      <c r="D24" s="692">
        <f t="shared" ref="D24:I24" si="5">SUM(D25:D27)</f>
        <v>0</v>
      </c>
      <c r="E24" s="692">
        <f t="shared" si="5"/>
        <v>0</v>
      </c>
      <c r="F24" s="692">
        <f t="shared" si="5"/>
        <v>0</v>
      </c>
      <c r="G24" s="692">
        <f t="shared" si="5"/>
        <v>0</v>
      </c>
      <c r="H24" s="692">
        <f t="shared" si="5"/>
        <v>0</v>
      </c>
      <c r="I24" s="692">
        <f t="shared" si="5"/>
        <v>0</v>
      </c>
    </row>
    <row r="25" spans="1:10" x14ac:dyDescent="0.25">
      <c r="A25" s="1052" t="s">
        <v>355</v>
      </c>
      <c r="B25" s="1053"/>
      <c r="C25" s="716">
        <v>0</v>
      </c>
      <c r="D25" s="716">
        <v>0</v>
      </c>
      <c r="E25" s="716">
        <v>0</v>
      </c>
      <c r="F25" s="716">
        <v>0</v>
      </c>
      <c r="G25" s="692">
        <f>+C25+D25-E25+F25</f>
        <v>0</v>
      </c>
      <c r="H25" s="716">
        <v>0</v>
      </c>
      <c r="I25" s="716">
        <v>0</v>
      </c>
    </row>
    <row r="26" spans="1:10" x14ac:dyDescent="0.25">
      <c r="A26" s="1052" t="s">
        <v>356</v>
      </c>
      <c r="B26" s="1053"/>
      <c r="C26" s="716">
        <v>0</v>
      </c>
      <c r="D26" s="716">
        <v>0</v>
      </c>
      <c r="E26" s="716">
        <v>0</v>
      </c>
      <c r="F26" s="716">
        <v>0</v>
      </c>
      <c r="G26" s="692">
        <f>+C26+D26-E26+F26</f>
        <v>0</v>
      </c>
      <c r="H26" s="716">
        <v>0</v>
      </c>
      <c r="I26" s="716">
        <v>0</v>
      </c>
    </row>
    <row r="27" spans="1:10" x14ac:dyDescent="0.25">
      <c r="A27" s="1052" t="s">
        <v>357</v>
      </c>
      <c r="B27" s="1053"/>
      <c r="C27" s="716">
        <v>0</v>
      </c>
      <c r="D27" s="716">
        <v>0</v>
      </c>
      <c r="E27" s="716">
        <v>0</v>
      </c>
      <c r="F27" s="716">
        <v>0</v>
      </c>
      <c r="G27" s="692">
        <f>+C27+D27-E27+F27</f>
        <v>0</v>
      </c>
      <c r="H27" s="716">
        <v>0</v>
      </c>
      <c r="I27" s="716">
        <v>0</v>
      </c>
    </row>
    <row r="28" spans="1:10" ht="7.5" customHeight="1" thickBot="1" x14ac:dyDescent="0.3">
      <c r="A28" s="1061"/>
      <c r="B28" s="1062"/>
      <c r="C28" s="695"/>
      <c r="D28" s="695"/>
      <c r="E28" s="695"/>
      <c r="F28" s="695"/>
      <c r="G28" s="695"/>
      <c r="H28" s="695"/>
      <c r="I28" s="695"/>
    </row>
    <row r="29" spans="1:10" ht="3.75" customHeight="1" x14ac:dyDescent="0.25"/>
    <row r="30" spans="1:10" ht="33" customHeight="1" x14ac:dyDescent="0.25">
      <c r="B30" s="658">
        <v>1</v>
      </c>
      <c r="C30" s="1054" t="s">
        <v>358</v>
      </c>
      <c r="D30" s="1054"/>
      <c r="E30" s="1054"/>
      <c r="F30" s="1054"/>
      <c r="G30" s="1054"/>
      <c r="H30" s="1054"/>
      <c r="I30" s="1054"/>
    </row>
    <row r="31" spans="1:10" ht="18.75" customHeight="1" x14ac:dyDescent="0.25">
      <c r="B31" s="658">
        <v>2</v>
      </c>
      <c r="C31" s="1054" t="s">
        <v>359</v>
      </c>
      <c r="D31" s="1054"/>
      <c r="E31" s="1054"/>
      <c r="F31" s="1054"/>
      <c r="G31" s="1054"/>
      <c r="H31" s="1054"/>
      <c r="I31" s="1054"/>
    </row>
    <row r="32" spans="1:10" ht="3.75" customHeight="1" thickBot="1" x14ac:dyDescent="0.3"/>
    <row r="33" spans="2:7" ht="19.5" x14ac:dyDescent="0.25">
      <c r="B33" s="1055" t="s">
        <v>360</v>
      </c>
      <c r="C33" s="653" t="s">
        <v>361</v>
      </c>
      <c r="D33" s="653" t="s">
        <v>362</v>
      </c>
      <c r="E33" s="653" t="s">
        <v>363</v>
      </c>
      <c r="F33" s="1058" t="s">
        <v>364</v>
      </c>
      <c r="G33" s="653" t="s">
        <v>365</v>
      </c>
    </row>
    <row r="34" spans="2:7" x14ac:dyDescent="0.25">
      <c r="B34" s="1056"/>
      <c r="C34" s="643" t="s">
        <v>366</v>
      </c>
      <c r="D34" s="643" t="s">
        <v>367</v>
      </c>
      <c r="E34" s="643" t="s">
        <v>368</v>
      </c>
      <c r="F34" s="1059"/>
      <c r="G34" s="643" t="s">
        <v>369</v>
      </c>
    </row>
    <row r="35" spans="2:7" ht="15.75" thickBot="1" x14ac:dyDescent="0.3">
      <c r="B35" s="1057"/>
      <c r="C35" s="654"/>
      <c r="D35" s="644" t="s">
        <v>370</v>
      </c>
      <c r="E35" s="654"/>
      <c r="F35" s="1060"/>
      <c r="G35" s="654"/>
    </row>
    <row r="36" spans="2:7" ht="19.5" x14ac:dyDescent="0.25">
      <c r="B36" s="655" t="s">
        <v>371</v>
      </c>
      <c r="C36" s="645"/>
      <c r="D36" s="645"/>
      <c r="E36" s="645"/>
      <c r="F36" s="645"/>
      <c r="G36" s="645"/>
    </row>
    <row r="37" spans="2:7" x14ac:dyDescent="0.25">
      <c r="B37" s="656" t="s">
        <v>372</v>
      </c>
      <c r="C37" s="693"/>
      <c r="D37" s="693"/>
      <c r="E37" s="693"/>
      <c r="F37" s="693"/>
      <c r="G37" s="693"/>
    </row>
    <row r="38" spans="2:7" x14ac:dyDescent="0.25">
      <c r="B38" s="656" t="s">
        <v>373</v>
      </c>
      <c r="C38" s="693"/>
      <c r="D38" s="693"/>
      <c r="E38" s="693"/>
      <c r="F38" s="693"/>
      <c r="G38" s="693"/>
    </row>
    <row r="39" spans="2:7" ht="15.75" thickBot="1" x14ac:dyDescent="0.3">
      <c r="B39" s="657" t="s">
        <v>374</v>
      </c>
      <c r="C39" s="694"/>
      <c r="D39" s="694"/>
      <c r="E39" s="694"/>
      <c r="F39" s="694"/>
      <c r="G39" s="694"/>
    </row>
  </sheetData>
  <sheetProtection password="C115" sheet="1" scenarios="1" formatColumns="0" formatRows="0" insertHyperlinks="0"/>
  <mergeCells count="30">
    <mergeCell ref="A9:B9"/>
    <mergeCell ref="A10:B10"/>
    <mergeCell ref="A14:B14"/>
    <mergeCell ref="A18:B18"/>
    <mergeCell ref="A1:I1"/>
    <mergeCell ref="A2:I2"/>
    <mergeCell ref="A4:I4"/>
    <mergeCell ref="A5:I5"/>
    <mergeCell ref="A6:B7"/>
    <mergeCell ref="D6:D7"/>
    <mergeCell ref="E6:E7"/>
    <mergeCell ref="F6:F7"/>
    <mergeCell ref="H6:H7"/>
    <mergeCell ref="I6:I7"/>
    <mergeCell ref="A3:I3"/>
    <mergeCell ref="A8:B8"/>
    <mergeCell ref="C31:I31"/>
    <mergeCell ref="C30:I30"/>
    <mergeCell ref="B33:B35"/>
    <mergeCell ref="F33:F35"/>
    <mergeCell ref="A24:B24"/>
    <mergeCell ref="A25:B25"/>
    <mergeCell ref="A26:B26"/>
    <mergeCell ref="A27:B27"/>
    <mergeCell ref="A28:B28"/>
    <mergeCell ref="A20:B20"/>
    <mergeCell ref="A21:B21"/>
    <mergeCell ref="A22:B22"/>
    <mergeCell ref="A23:B23"/>
    <mergeCell ref="A19:B19"/>
  </mergeCells>
  <printOptions horizontalCentered="1"/>
  <pageMargins left="0.23622047244094491" right="0.23622047244094491" top="0.35433070866141736" bottom="0.35433070866141736" header="0.31496062992125984" footer="0.31496062992125984"/>
  <pageSetup scale="8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"/>
  <sheetViews>
    <sheetView workbookViewId="0">
      <selection activeCell="A4" sqref="A4:K4"/>
    </sheetView>
  </sheetViews>
  <sheetFormatPr baseColWidth="10" defaultColWidth="11.42578125" defaultRowHeight="15" x14ac:dyDescent="0.25"/>
  <cols>
    <col min="1" max="1" width="23.5703125" customWidth="1"/>
  </cols>
  <sheetData>
    <row r="1" spans="1:11" ht="15.75" x14ac:dyDescent="0.25">
      <c r="A1" s="1018" t="s">
        <v>25</v>
      </c>
      <c r="B1" s="1018"/>
      <c r="C1" s="1018"/>
      <c r="D1" s="1018"/>
      <c r="E1" s="1018"/>
      <c r="F1" s="1018"/>
      <c r="G1" s="1018"/>
      <c r="H1" s="1018"/>
      <c r="I1" s="1018"/>
      <c r="J1" s="1018"/>
      <c r="K1" s="1018"/>
    </row>
    <row r="2" spans="1:11" ht="15.75" customHeight="1" x14ac:dyDescent="0.25">
      <c r="A2" s="1019" t="s">
        <v>375</v>
      </c>
      <c r="B2" s="1019"/>
      <c r="C2" s="1019"/>
      <c r="D2" s="1019"/>
      <c r="E2" s="1019"/>
      <c r="F2" s="1019"/>
      <c r="G2" s="1019"/>
      <c r="H2" s="1019"/>
      <c r="I2" s="1019"/>
      <c r="J2" s="1019"/>
      <c r="K2" s="1019"/>
    </row>
    <row r="3" spans="1:11" ht="16.5" customHeight="1" x14ac:dyDescent="0.25">
      <c r="A3" s="1019" t="str">
        <f>'ETCA-I-01'!A3:G3</f>
        <v>Universidad Tecnológica de Puerto Peñasco</v>
      </c>
      <c r="B3" s="1019"/>
      <c r="C3" s="1019"/>
      <c r="D3" s="1019"/>
      <c r="E3" s="1019"/>
      <c r="F3" s="1019"/>
      <c r="G3" s="1019"/>
      <c r="H3" s="1019"/>
      <c r="I3" s="1019"/>
      <c r="J3" s="1019"/>
      <c r="K3" s="1019"/>
    </row>
    <row r="4" spans="1:11" ht="15.75" customHeight="1" x14ac:dyDescent="0.25">
      <c r="A4" s="1063" t="str">
        <f>'ETCA-I-09'!A4:I4</f>
        <v>Del 01 de Enero al 30 de Junio de 2017</v>
      </c>
      <c r="B4" s="1063"/>
      <c r="C4" s="1063"/>
      <c r="D4" s="1063"/>
      <c r="E4" s="1063"/>
      <c r="F4" s="1063"/>
      <c r="G4" s="1063"/>
      <c r="H4" s="1063"/>
      <c r="I4" s="1063"/>
      <c r="J4" s="1063"/>
      <c r="K4" s="1063"/>
    </row>
    <row r="5" spans="1:11" ht="15.75" thickBot="1" x14ac:dyDescent="0.3">
      <c r="A5" s="1064" t="s">
        <v>89</v>
      </c>
      <c r="B5" s="1064"/>
      <c r="C5" s="1064"/>
      <c r="D5" s="1064"/>
      <c r="E5" s="1064"/>
      <c r="F5" s="1064"/>
      <c r="G5" s="1064"/>
      <c r="H5" s="1064"/>
      <c r="I5" s="1064"/>
      <c r="J5" s="1064"/>
      <c r="K5" s="1064"/>
    </row>
    <row r="6" spans="1:11" ht="115.5" thickBot="1" x14ac:dyDescent="0.3">
      <c r="A6" s="647" t="s">
        <v>376</v>
      </c>
      <c r="B6" s="648" t="s">
        <v>377</v>
      </c>
      <c r="C6" s="648" t="s">
        <v>378</v>
      </c>
      <c r="D6" s="648" t="s">
        <v>379</v>
      </c>
      <c r="E6" s="648" t="s">
        <v>380</v>
      </c>
      <c r="F6" s="648" t="s">
        <v>381</v>
      </c>
      <c r="G6" s="648" t="s">
        <v>382</v>
      </c>
      <c r="H6" s="648" t="s">
        <v>383</v>
      </c>
      <c r="I6" s="869" t="s">
        <v>1089</v>
      </c>
      <c r="J6" s="869" t="s">
        <v>1090</v>
      </c>
      <c r="K6" s="869" t="s">
        <v>1091</v>
      </c>
    </row>
    <row r="7" spans="1:11" x14ac:dyDescent="0.25">
      <c r="A7" s="640"/>
      <c r="B7" s="642"/>
      <c r="C7" s="642"/>
      <c r="D7" s="642"/>
      <c r="E7" s="642"/>
      <c r="F7" s="642"/>
      <c r="G7" s="642"/>
      <c r="H7" s="642"/>
      <c r="I7" s="642"/>
      <c r="J7" s="642"/>
      <c r="K7" s="642"/>
    </row>
    <row r="8" spans="1:11" ht="25.5" x14ac:dyDescent="0.25">
      <c r="A8" s="649" t="s">
        <v>384</v>
      </c>
      <c r="B8" s="696">
        <f t="shared" ref="B8:J8" si="0">B9+B10+B11+B12</f>
        <v>0</v>
      </c>
      <c r="C8" s="696">
        <f t="shared" si="0"/>
        <v>0</v>
      </c>
      <c r="D8" s="696">
        <f t="shared" si="0"/>
        <v>0</v>
      </c>
      <c r="E8" s="696">
        <f t="shared" si="0"/>
        <v>0</v>
      </c>
      <c r="F8" s="696">
        <f t="shared" si="0"/>
        <v>0</v>
      </c>
      <c r="G8" s="696">
        <f t="shared" si="0"/>
        <v>0</v>
      </c>
      <c r="H8" s="696">
        <f t="shared" si="0"/>
        <v>0</v>
      </c>
      <c r="I8" s="696">
        <f t="shared" si="0"/>
        <v>0</v>
      </c>
      <c r="J8" s="696">
        <f t="shared" si="0"/>
        <v>0</v>
      </c>
      <c r="K8" s="696">
        <f>E8-J8</f>
        <v>0</v>
      </c>
    </row>
    <row r="9" spans="1:11" x14ac:dyDescent="0.25">
      <c r="A9" s="650" t="s">
        <v>385</v>
      </c>
      <c r="B9" s="707">
        <v>0</v>
      </c>
      <c r="C9" s="707">
        <v>0</v>
      </c>
      <c r="D9" s="707">
        <v>0</v>
      </c>
      <c r="E9" s="707">
        <v>0</v>
      </c>
      <c r="F9" s="707">
        <v>0</v>
      </c>
      <c r="G9" s="707">
        <v>0</v>
      </c>
      <c r="H9" s="707">
        <v>0</v>
      </c>
      <c r="I9" s="707">
        <v>0</v>
      </c>
      <c r="J9" s="707">
        <v>0</v>
      </c>
      <c r="K9" s="696">
        <f>E9-J9</f>
        <v>0</v>
      </c>
    </row>
    <row r="10" spans="1:11" x14ac:dyDescent="0.25">
      <c r="A10" s="650" t="s">
        <v>386</v>
      </c>
      <c r="B10" s="707">
        <v>0</v>
      </c>
      <c r="C10" s="707"/>
      <c r="D10" s="707"/>
      <c r="E10" s="707">
        <v>0</v>
      </c>
      <c r="F10" s="707"/>
      <c r="G10" s="707"/>
      <c r="H10" s="707"/>
      <c r="I10" s="707"/>
      <c r="J10" s="707">
        <v>0</v>
      </c>
      <c r="K10" s="696">
        <f>E10-J10</f>
        <v>0</v>
      </c>
    </row>
    <row r="11" spans="1:11" x14ac:dyDescent="0.25">
      <c r="A11" s="650" t="s">
        <v>387</v>
      </c>
      <c r="B11" s="707">
        <v>0</v>
      </c>
      <c r="C11" s="707">
        <v>0</v>
      </c>
      <c r="D11" s="707">
        <v>0</v>
      </c>
      <c r="E11" s="707">
        <v>0</v>
      </c>
      <c r="F11" s="707">
        <v>0</v>
      </c>
      <c r="G11" s="707">
        <v>0</v>
      </c>
      <c r="H11" s="707">
        <v>0</v>
      </c>
      <c r="I11" s="707">
        <v>0</v>
      </c>
      <c r="J11" s="707">
        <v>0</v>
      </c>
      <c r="K11" s="696">
        <f>E11-J11</f>
        <v>0</v>
      </c>
    </row>
    <row r="12" spans="1:11" x14ac:dyDescent="0.25">
      <c r="A12" s="650" t="s">
        <v>388</v>
      </c>
      <c r="B12" s="707">
        <v>0</v>
      </c>
      <c r="C12" s="707"/>
      <c r="D12" s="707"/>
      <c r="E12" s="707">
        <v>0</v>
      </c>
      <c r="F12" s="707"/>
      <c r="G12" s="707"/>
      <c r="H12" s="707"/>
      <c r="I12" s="707"/>
      <c r="J12" s="707">
        <v>0</v>
      </c>
      <c r="K12" s="696">
        <f>E12-J12</f>
        <v>0</v>
      </c>
    </row>
    <row r="13" spans="1:11" x14ac:dyDescent="0.25">
      <c r="A13" s="641"/>
      <c r="B13" s="696"/>
      <c r="C13" s="696"/>
      <c r="D13" s="696"/>
      <c r="E13" s="696"/>
      <c r="F13" s="696"/>
      <c r="G13" s="696"/>
      <c r="H13" s="696"/>
      <c r="I13" s="696"/>
      <c r="J13" s="696"/>
      <c r="K13" s="696"/>
    </row>
    <row r="14" spans="1:11" ht="25.5" x14ac:dyDescent="0.25">
      <c r="A14" s="649" t="s">
        <v>389</v>
      </c>
      <c r="B14" s="696">
        <f>B15+B16+B17+B18</f>
        <v>0</v>
      </c>
      <c r="C14" s="1073" t="s">
        <v>1107</v>
      </c>
      <c r="D14" s="1074"/>
      <c r="E14" s="1074"/>
      <c r="F14" s="1074"/>
      <c r="G14" s="1074"/>
      <c r="H14" s="1074"/>
      <c r="I14" s="1074"/>
      <c r="J14" s="1075"/>
      <c r="K14" s="696">
        <f>E14-J14</f>
        <v>0</v>
      </c>
    </row>
    <row r="15" spans="1:11" x14ac:dyDescent="0.25">
      <c r="A15" s="650" t="s">
        <v>390</v>
      </c>
      <c r="B15" s="707">
        <v>0</v>
      </c>
      <c r="C15" s="707"/>
      <c r="D15" s="707"/>
      <c r="E15" s="707">
        <v>0</v>
      </c>
      <c r="F15" s="707"/>
      <c r="G15" s="707"/>
      <c r="H15" s="707"/>
      <c r="I15" s="707"/>
      <c r="J15" s="707"/>
      <c r="K15" s="696">
        <f>E15-J15</f>
        <v>0</v>
      </c>
    </row>
    <row r="16" spans="1:11" x14ac:dyDescent="0.25">
      <c r="A16" s="650" t="s">
        <v>391</v>
      </c>
      <c r="B16" s="707">
        <v>0</v>
      </c>
      <c r="C16" s="707"/>
      <c r="D16" s="707">
        <v>0</v>
      </c>
      <c r="E16" s="707">
        <v>0</v>
      </c>
      <c r="F16" s="707">
        <v>0</v>
      </c>
      <c r="G16" s="707">
        <v>0</v>
      </c>
      <c r="H16" s="707">
        <v>0</v>
      </c>
      <c r="I16" s="707">
        <v>0</v>
      </c>
      <c r="J16" s="707">
        <v>0</v>
      </c>
      <c r="K16" s="696">
        <f>E16-J16</f>
        <v>0</v>
      </c>
    </row>
    <row r="17" spans="1:11" x14ac:dyDescent="0.25">
      <c r="A17" s="650" t="s">
        <v>392</v>
      </c>
      <c r="B17" s="707">
        <v>0</v>
      </c>
      <c r="C17" s="707">
        <v>0</v>
      </c>
      <c r="D17" s="707"/>
      <c r="E17" s="707">
        <v>0</v>
      </c>
      <c r="F17" s="707"/>
      <c r="G17" s="707"/>
      <c r="H17" s="707"/>
      <c r="I17" s="707"/>
      <c r="J17" s="707"/>
      <c r="K17" s="696">
        <f>E17-J17</f>
        <v>0</v>
      </c>
    </row>
    <row r="18" spans="1:11" x14ac:dyDescent="0.25">
      <c r="A18" s="650" t="s">
        <v>393</v>
      </c>
      <c r="B18" s="707">
        <v>0</v>
      </c>
      <c r="C18" s="707"/>
      <c r="D18" s="707"/>
      <c r="E18" s="707">
        <v>0</v>
      </c>
      <c r="F18" s="707"/>
      <c r="G18" s="707"/>
      <c r="H18" s="707"/>
      <c r="I18" s="707"/>
      <c r="J18" s="707"/>
      <c r="K18" s="696">
        <f>E18-J18</f>
        <v>0</v>
      </c>
    </row>
    <row r="19" spans="1:11" x14ac:dyDescent="0.25">
      <c r="A19" s="641"/>
      <c r="B19" s="696">
        <v>0</v>
      </c>
      <c r="C19" s="696"/>
      <c r="D19" s="696"/>
      <c r="E19" s="696"/>
      <c r="F19" s="696"/>
      <c r="G19" s="696"/>
      <c r="H19" s="696"/>
      <c r="I19" s="696"/>
      <c r="J19" s="696"/>
      <c r="K19" s="708"/>
    </row>
    <row r="20" spans="1:11" ht="38.25" x14ac:dyDescent="0.25">
      <c r="A20" s="649" t="s">
        <v>394</v>
      </c>
      <c r="B20" s="696">
        <f>B8+B14</f>
        <v>0</v>
      </c>
      <c r="C20" s="696" t="e">
        <f t="shared" ref="C20:J20" si="1">C8+C14</f>
        <v>#VALUE!</v>
      </c>
      <c r="D20" s="696">
        <f t="shared" si="1"/>
        <v>0</v>
      </c>
      <c r="E20" s="696">
        <f t="shared" si="1"/>
        <v>0</v>
      </c>
      <c r="F20" s="696">
        <f t="shared" si="1"/>
        <v>0</v>
      </c>
      <c r="G20" s="696">
        <f t="shared" si="1"/>
        <v>0</v>
      </c>
      <c r="H20" s="696">
        <f t="shared" si="1"/>
        <v>0</v>
      </c>
      <c r="I20" s="696">
        <f t="shared" si="1"/>
        <v>0</v>
      </c>
      <c r="J20" s="696">
        <f t="shared" si="1"/>
        <v>0</v>
      </c>
      <c r="K20" s="696">
        <f>E20-J20</f>
        <v>0</v>
      </c>
    </row>
    <row r="21" spans="1:11" ht="15.75" thickBot="1" x14ac:dyDescent="0.3">
      <c r="A21" s="651"/>
      <c r="B21" s="652"/>
      <c r="C21" s="652"/>
      <c r="D21" s="652"/>
      <c r="E21" s="652"/>
      <c r="F21" s="652"/>
      <c r="G21" s="652"/>
      <c r="H21" s="652"/>
      <c r="I21" s="652"/>
      <c r="J21" s="652"/>
      <c r="K21" s="652"/>
    </row>
  </sheetData>
  <mergeCells count="6">
    <mergeCell ref="C14:J14"/>
    <mergeCell ref="A3:K3"/>
    <mergeCell ref="A1:K1"/>
    <mergeCell ref="A2:K2"/>
    <mergeCell ref="A4:K4"/>
    <mergeCell ref="A5:K5"/>
  </mergeCells>
  <printOptions horizontalCentered="1"/>
  <pageMargins left="0.23622047244094491" right="0.23622047244094491" top="0.74803149606299213" bottom="0.74803149606299213" header="0.31496062992125984" footer="0.31496062992125984"/>
  <pageSetup scale="8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I50"/>
  <sheetViews>
    <sheetView view="pageBreakPreview" topLeftCell="A13" zoomScale="90" zoomScaleNormal="100" zoomScaleSheetLayoutView="90" workbookViewId="0">
      <selection activeCell="L12" sqref="L12"/>
    </sheetView>
  </sheetViews>
  <sheetFormatPr baseColWidth="10" defaultColWidth="11.28515625" defaultRowHeight="16.5" x14ac:dyDescent="0.3"/>
  <cols>
    <col min="1" max="1" width="18.85546875" style="3" customWidth="1"/>
    <col min="2" max="7" width="11.28515625" style="3"/>
    <col min="8" max="8" width="12.140625" style="3" customWidth="1"/>
    <col min="9" max="9" width="14.28515625" style="3" customWidth="1"/>
    <col min="10" max="16384" width="11.28515625" style="3"/>
  </cols>
  <sheetData>
    <row r="1" spans="1:9" x14ac:dyDescent="0.3">
      <c r="A1" s="1085" t="s">
        <v>25</v>
      </c>
      <c r="B1" s="1085"/>
      <c r="C1" s="1085"/>
      <c r="D1" s="1085"/>
      <c r="E1" s="1085"/>
      <c r="F1" s="1085"/>
      <c r="G1" s="1085"/>
      <c r="H1" s="1085"/>
      <c r="I1" s="1085"/>
    </row>
    <row r="2" spans="1:9" x14ac:dyDescent="0.3">
      <c r="A2" s="1087" t="s">
        <v>8</v>
      </c>
      <c r="B2" s="1087"/>
      <c r="C2" s="1087"/>
      <c r="D2" s="1087"/>
      <c r="E2" s="1087"/>
      <c r="F2" s="1087"/>
      <c r="G2" s="1087"/>
      <c r="H2" s="1087"/>
      <c r="I2" s="1087"/>
    </row>
    <row r="3" spans="1:9" x14ac:dyDescent="0.3">
      <c r="A3" s="1086" t="str">
        <f>'ETCA-I-01'!A3:G3</f>
        <v>Universidad Tecnológica de Puerto Peñasco</v>
      </c>
      <c r="B3" s="1086"/>
      <c r="C3" s="1086"/>
      <c r="D3" s="1086"/>
      <c r="E3" s="1086"/>
      <c r="F3" s="1086"/>
      <c r="G3" s="1086"/>
      <c r="H3" s="1086"/>
      <c r="I3" s="1086"/>
    </row>
    <row r="4" spans="1:9" x14ac:dyDescent="0.3">
      <c r="A4" s="1086" t="str">
        <f>'ETCA-I-01'!A4:G4</f>
        <v>Al 30 de Junio de 2017</v>
      </c>
      <c r="B4" s="1086"/>
      <c r="C4" s="1086"/>
      <c r="D4" s="1086"/>
      <c r="E4" s="1086"/>
      <c r="F4" s="1086"/>
      <c r="G4" s="1086"/>
      <c r="H4" s="1086"/>
      <c r="I4" s="1086"/>
    </row>
    <row r="5" spans="1:9" ht="18" customHeight="1" thickBot="1" x14ac:dyDescent="0.35">
      <c r="A5" s="5"/>
      <c r="B5" s="1088" t="s">
        <v>395</v>
      </c>
      <c r="C5" s="1088"/>
      <c r="D5" s="1088"/>
      <c r="E5" s="1088"/>
      <c r="F5" s="1088"/>
      <c r="G5" s="1088"/>
      <c r="H5" s="320"/>
      <c r="I5" s="5"/>
    </row>
    <row r="6" spans="1:9" x14ac:dyDescent="0.3">
      <c r="A6" s="8"/>
      <c r="B6" s="9"/>
      <c r="C6" s="9"/>
      <c r="D6" s="9"/>
      <c r="E6" s="9"/>
      <c r="F6" s="9"/>
      <c r="G6" s="9"/>
      <c r="H6" s="9"/>
      <c r="I6" s="10"/>
    </row>
    <row r="7" spans="1:9" x14ac:dyDescent="0.3">
      <c r="A7" s="11"/>
      <c r="B7" s="12"/>
      <c r="C7" s="12"/>
      <c r="D7" s="12"/>
      <c r="E7" s="12"/>
      <c r="F7" s="12"/>
      <c r="G7" s="12"/>
      <c r="H7" s="12"/>
      <c r="I7" s="13"/>
    </row>
    <row r="8" spans="1:9" x14ac:dyDescent="0.3">
      <c r="A8" s="14" t="s">
        <v>396</v>
      </c>
      <c r="B8" s="12"/>
      <c r="C8" s="12"/>
      <c r="D8" s="12"/>
      <c r="E8" s="12"/>
      <c r="F8" s="12"/>
      <c r="G8" s="12"/>
      <c r="H8" s="12"/>
      <c r="I8" s="13"/>
    </row>
    <row r="9" spans="1:9" x14ac:dyDescent="0.3">
      <c r="A9" s="14"/>
      <c r="B9" s="12"/>
      <c r="C9" s="12"/>
      <c r="D9" s="12"/>
      <c r="E9" s="12"/>
      <c r="F9" s="12"/>
      <c r="G9" s="12"/>
      <c r="H9" s="12"/>
      <c r="I9" s="13"/>
    </row>
    <row r="10" spans="1:9" ht="23.25" x14ac:dyDescent="0.35">
      <c r="A10" s="14"/>
      <c r="B10" s="12"/>
      <c r="C10" s="1089" t="s">
        <v>1107</v>
      </c>
      <c r="D10" s="1089"/>
      <c r="E10" s="1089"/>
      <c r="F10" s="1089"/>
      <c r="G10" s="1089"/>
      <c r="H10" s="12"/>
      <c r="I10" s="13"/>
    </row>
    <row r="11" spans="1:9" x14ac:dyDescent="0.3">
      <c r="A11" s="14"/>
      <c r="B11" s="12"/>
      <c r="C11" s="12"/>
      <c r="D11" s="12"/>
      <c r="E11" s="12"/>
      <c r="F11" s="12"/>
      <c r="G11" s="12"/>
      <c r="H11" s="12"/>
      <c r="I11" s="13"/>
    </row>
    <row r="12" spans="1:9" x14ac:dyDescent="0.3">
      <c r="A12" s="14"/>
      <c r="B12" s="12"/>
      <c r="C12" s="12"/>
      <c r="D12" s="12"/>
      <c r="E12" s="12"/>
      <c r="F12" s="12"/>
      <c r="G12" s="12"/>
      <c r="H12" s="12"/>
      <c r="I12" s="13"/>
    </row>
    <row r="13" spans="1:9" ht="15.75" customHeight="1" x14ac:dyDescent="0.3">
      <c r="A13" s="11"/>
      <c r="B13" s="12"/>
      <c r="C13" s="15"/>
      <c r="D13" s="15"/>
      <c r="E13" s="15"/>
      <c r="F13" s="15"/>
      <c r="G13" s="15"/>
      <c r="H13" s="15"/>
      <c r="I13" s="13"/>
    </row>
    <row r="14" spans="1:9" ht="15" customHeight="1" thickBot="1" x14ac:dyDescent="0.35">
      <c r="A14" s="16"/>
      <c r="B14" s="1"/>
      <c r="C14" s="17"/>
      <c r="D14" s="17"/>
      <c r="E14" s="17"/>
      <c r="F14" s="17"/>
      <c r="G14" s="17"/>
      <c r="H14" s="17"/>
      <c r="I14" s="2"/>
    </row>
    <row r="15" spans="1:9" ht="15" customHeight="1" thickBot="1" x14ac:dyDescent="0.35">
      <c r="A15" s="11"/>
      <c r="B15" s="12"/>
      <c r="C15" s="15"/>
      <c r="D15" s="15"/>
      <c r="E15" s="15"/>
      <c r="F15" s="15"/>
      <c r="G15" s="15"/>
      <c r="H15" s="15"/>
      <c r="I15" s="13"/>
    </row>
    <row r="16" spans="1:9" ht="15" customHeight="1" x14ac:dyDescent="0.3">
      <c r="A16" s="11"/>
      <c r="B16" s="12"/>
      <c r="C16" s="1076" t="s">
        <v>397</v>
      </c>
      <c r="D16" s="1077"/>
      <c r="E16" s="1077"/>
      <c r="F16" s="1077"/>
      <c r="G16" s="1077"/>
      <c r="H16" s="1078"/>
      <c r="I16" s="13"/>
    </row>
    <row r="17" spans="1:9" ht="15" customHeight="1" x14ac:dyDescent="0.3">
      <c r="A17" s="11"/>
      <c r="B17" s="12"/>
      <c r="C17" s="1079"/>
      <c r="D17" s="1080"/>
      <c r="E17" s="1080"/>
      <c r="F17" s="1080"/>
      <c r="G17" s="1080"/>
      <c r="H17" s="1081"/>
      <c r="I17" s="13"/>
    </row>
    <row r="18" spans="1:9" ht="15" customHeight="1" x14ac:dyDescent="0.3">
      <c r="A18" s="11"/>
      <c r="B18" s="12"/>
      <c r="C18" s="1079"/>
      <c r="D18" s="1080"/>
      <c r="E18" s="1080"/>
      <c r="F18" s="1080"/>
      <c r="G18" s="1080"/>
      <c r="H18" s="1081"/>
      <c r="I18" s="13"/>
    </row>
    <row r="19" spans="1:9" ht="15" customHeight="1" x14ac:dyDescent="0.3">
      <c r="A19" s="14" t="s">
        <v>398</v>
      </c>
      <c r="B19" s="12"/>
      <c r="C19" s="1079"/>
      <c r="D19" s="1080"/>
      <c r="E19" s="1080"/>
      <c r="F19" s="1080"/>
      <c r="G19" s="1080"/>
      <c r="H19" s="1081"/>
      <c r="I19" s="13"/>
    </row>
    <row r="20" spans="1:9" ht="15" customHeight="1" x14ac:dyDescent="0.3">
      <c r="A20" s="11"/>
      <c r="B20" s="12"/>
      <c r="C20" s="1079"/>
      <c r="D20" s="1080"/>
      <c r="E20" s="1080"/>
      <c r="F20" s="1080"/>
      <c r="G20" s="1080"/>
      <c r="H20" s="1081"/>
      <c r="I20" s="13"/>
    </row>
    <row r="21" spans="1:9" ht="15" customHeight="1" x14ac:dyDescent="0.3">
      <c r="A21" s="11"/>
      <c r="B21" s="12"/>
      <c r="C21" s="1079"/>
      <c r="D21" s="1080"/>
      <c r="E21" s="1080"/>
      <c r="F21" s="1080"/>
      <c r="G21" s="1080"/>
      <c r="H21" s="1081"/>
      <c r="I21" s="13"/>
    </row>
    <row r="22" spans="1:9" ht="15" customHeight="1" x14ac:dyDescent="0.3">
      <c r="A22" s="11"/>
      <c r="B22" s="12"/>
      <c r="C22" s="1079"/>
      <c r="D22" s="1080"/>
      <c r="E22" s="1080"/>
      <c r="F22" s="1080"/>
      <c r="G22" s="1080"/>
      <c r="H22" s="1081"/>
      <c r="I22" s="13"/>
    </row>
    <row r="23" spans="1:9" ht="15" customHeight="1" x14ac:dyDescent="0.3">
      <c r="A23" s="11"/>
      <c r="B23" s="12"/>
      <c r="C23" s="1079"/>
      <c r="D23" s="1080"/>
      <c r="E23" s="1080"/>
      <c r="F23" s="1080"/>
      <c r="G23" s="1080"/>
      <c r="H23" s="1081"/>
      <c r="I23" s="13"/>
    </row>
    <row r="24" spans="1:9" ht="15" customHeight="1" x14ac:dyDescent="0.3">
      <c r="A24" s="11"/>
      <c r="B24" s="12"/>
      <c r="C24" s="1079"/>
      <c r="D24" s="1080"/>
      <c r="E24" s="1080"/>
      <c r="F24" s="1080"/>
      <c r="G24" s="1080"/>
      <c r="H24" s="1081"/>
      <c r="I24" s="13"/>
    </row>
    <row r="25" spans="1:9" ht="15" customHeight="1" x14ac:dyDescent="0.3">
      <c r="A25" s="11"/>
      <c r="B25" s="12"/>
      <c r="C25" s="1079"/>
      <c r="D25" s="1080"/>
      <c r="E25" s="1080"/>
      <c r="F25" s="1080"/>
      <c r="G25" s="1080"/>
      <c r="H25" s="1081"/>
      <c r="I25" s="13"/>
    </row>
    <row r="26" spans="1:9" ht="15" customHeight="1" x14ac:dyDescent="0.3">
      <c r="A26" s="11"/>
      <c r="B26" s="12"/>
      <c r="C26" s="1079"/>
      <c r="D26" s="1080"/>
      <c r="E26" s="1080"/>
      <c r="F26" s="1080"/>
      <c r="G26" s="1080"/>
      <c r="H26" s="1081"/>
      <c r="I26" s="13"/>
    </row>
    <row r="27" spans="1:9" ht="14.25" customHeight="1" x14ac:dyDescent="0.3">
      <c r="A27" s="11"/>
      <c r="B27" s="12"/>
      <c r="C27" s="1079"/>
      <c r="D27" s="1080"/>
      <c r="E27" s="1080"/>
      <c r="F27" s="1080"/>
      <c r="G27" s="1080"/>
      <c r="H27" s="1081"/>
      <c r="I27" s="13"/>
    </row>
    <row r="28" spans="1:9" ht="15.75" customHeight="1" x14ac:dyDescent="0.3">
      <c r="A28" s="11"/>
      <c r="B28" s="12"/>
      <c r="C28" s="1079"/>
      <c r="D28" s="1080"/>
      <c r="E28" s="1080"/>
      <c r="F28" s="1080"/>
      <c r="G28" s="1080"/>
      <c r="H28" s="1081"/>
      <c r="I28" s="13"/>
    </row>
    <row r="29" spans="1:9" x14ac:dyDescent="0.3">
      <c r="A29" s="11"/>
      <c r="B29" s="12"/>
      <c r="C29" s="1079"/>
      <c r="D29" s="1080"/>
      <c r="E29" s="1080"/>
      <c r="F29" s="1080"/>
      <c r="G29" s="1080"/>
      <c r="H29" s="1081"/>
      <c r="I29" s="13"/>
    </row>
    <row r="30" spans="1:9" ht="17.25" thickBot="1" x14ac:dyDescent="0.35">
      <c r="A30" s="11"/>
      <c r="B30" s="12"/>
      <c r="C30" s="1082"/>
      <c r="D30" s="1083"/>
      <c r="E30" s="1083"/>
      <c r="F30" s="1083"/>
      <c r="G30" s="1083"/>
      <c r="H30" s="1084"/>
      <c r="I30" s="13"/>
    </row>
    <row r="31" spans="1:9" ht="17.25" thickBot="1" x14ac:dyDescent="0.35">
      <c r="A31" s="16"/>
      <c r="B31" s="1"/>
      <c r="C31" s="1"/>
      <c r="D31" s="1"/>
      <c r="E31" s="1"/>
      <c r="F31" s="1"/>
      <c r="G31" s="1"/>
      <c r="H31" s="1"/>
      <c r="I31" s="2"/>
    </row>
    <row r="32" spans="1:9" x14ac:dyDescent="0.3">
      <c r="A32" s="11"/>
      <c r="B32" s="12"/>
      <c r="C32" s="12"/>
      <c r="D32" s="12"/>
      <c r="E32" s="12"/>
      <c r="F32" s="12"/>
      <c r="G32" s="12"/>
      <c r="H32" s="12"/>
      <c r="I32" s="13"/>
    </row>
    <row r="33" spans="1:9" x14ac:dyDescent="0.3">
      <c r="A33" s="14" t="s">
        <v>399</v>
      </c>
      <c r="B33" s="12"/>
      <c r="C33" s="12"/>
      <c r="D33" s="12"/>
      <c r="E33" s="12"/>
      <c r="F33" s="12"/>
      <c r="G33" s="12"/>
      <c r="H33" s="12"/>
      <c r="I33" s="13"/>
    </row>
    <row r="34" spans="1:9" x14ac:dyDescent="0.3">
      <c r="A34" s="11"/>
      <c r="B34" s="12"/>
      <c r="C34" s="12"/>
      <c r="D34" s="12"/>
      <c r="E34" s="12"/>
      <c r="F34" s="12"/>
      <c r="G34" s="12"/>
      <c r="H34" s="12"/>
      <c r="I34" s="13"/>
    </row>
    <row r="35" spans="1:9" x14ac:dyDescent="0.3">
      <c r="A35" s="11"/>
      <c r="B35" s="12"/>
      <c r="C35" s="12"/>
      <c r="D35" s="12"/>
      <c r="E35" s="12"/>
      <c r="F35" s="12"/>
      <c r="G35" s="12"/>
      <c r="H35" s="12"/>
      <c r="I35" s="13"/>
    </row>
    <row r="36" spans="1:9" x14ac:dyDescent="0.3">
      <c r="A36" s="11"/>
      <c r="B36" s="12"/>
      <c r="C36" s="12"/>
      <c r="D36" s="12"/>
      <c r="E36" s="12"/>
      <c r="F36" s="12"/>
      <c r="G36" s="12"/>
      <c r="H36" s="12"/>
      <c r="I36" s="13"/>
    </row>
    <row r="37" spans="1:9" x14ac:dyDescent="0.3">
      <c r="A37" s="11"/>
      <c r="B37" s="12"/>
      <c r="C37" s="12"/>
      <c r="D37" s="12"/>
      <c r="E37" s="12"/>
      <c r="F37" s="12"/>
      <c r="G37" s="12"/>
      <c r="H37" s="12"/>
      <c r="I37" s="13"/>
    </row>
    <row r="38" spans="1:9" x14ac:dyDescent="0.3">
      <c r="A38" s="11"/>
      <c r="B38" s="12"/>
      <c r="C38" s="12"/>
      <c r="D38" s="12"/>
      <c r="E38" s="12"/>
      <c r="F38" s="12"/>
      <c r="G38" s="12"/>
      <c r="H38" s="12"/>
      <c r="I38" s="13"/>
    </row>
    <row r="39" spans="1:9" x14ac:dyDescent="0.3">
      <c r="A39" s="11"/>
      <c r="B39" s="12"/>
      <c r="C39" s="12"/>
      <c r="D39" s="12"/>
      <c r="E39" s="12"/>
      <c r="F39" s="12"/>
      <c r="G39" s="12"/>
      <c r="H39" s="12"/>
      <c r="I39" s="13"/>
    </row>
    <row r="40" spans="1:9" x14ac:dyDescent="0.3">
      <c r="A40" s="11"/>
      <c r="B40" s="12"/>
      <c r="C40" s="12"/>
      <c r="D40" s="12"/>
      <c r="E40" s="12"/>
      <c r="F40" s="12"/>
      <c r="G40" s="12"/>
      <c r="H40" s="12"/>
      <c r="I40" s="13"/>
    </row>
    <row r="41" spans="1:9" ht="17.25" thickBot="1" x14ac:dyDescent="0.35">
      <c r="A41" s="16"/>
      <c r="B41" s="1"/>
      <c r="C41" s="1"/>
      <c r="D41" s="1"/>
      <c r="E41" s="1"/>
      <c r="F41" s="1"/>
      <c r="G41" s="1"/>
      <c r="H41" s="1"/>
      <c r="I41" s="2"/>
    </row>
    <row r="42" spans="1:9" x14ac:dyDescent="0.3">
      <c r="A42" s="3" t="s">
        <v>257</v>
      </c>
    </row>
    <row r="48" spans="1:9" x14ac:dyDescent="0.3">
      <c r="A48" s="12"/>
      <c r="B48" s="12"/>
      <c r="C48" s="12"/>
      <c r="D48" s="12"/>
      <c r="E48" s="12"/>
      <c r="F48" s="12"/>
      <c r="G48" s="12"/>
      <c r="H48" s="12"/>
      <c r="I48" s="12"/>
    </row>
    <row r="49" spans="1:9" x14ac:dyDescent="0.3">
      <c r="A49" s="12"/>
      <c r="B49" s="12"/>
      <c r="C49" s="12"/>
      <c r="D49" s="12"/>
      <c r="E49" s="12"/>
      <c r="F49" s="12"/>
      <c r="G49" s="12"/>
      <c r="H49" s="12"/>
      <c r="I49" s="12"/>
    </row>
    <row r="50" spans="1:9" x14ac:dyDescent="0.3">
      <c r="A50" s="12"/>
      <c r="B50" s="12"/>
      <c r="C50" s="12"/>
      <c r="D50" s="12"/>
      <c r="E50" s="12"/>
      <c r="F50" s="12"/>
      <c r="G50" s="12"/>
      <c r="H50" s="12"/>
      <c r="I50" s="12"/>
    </row>
  </sheetData>
  <mergeCells count="7">
    <mergeCell ref="C16:H30"/>
    <mergeCell ref="A1:I1"/>
    <mergeCell ref="A3:I3"/>
    <mergeCell ref="A2:I2"/>
    <mergeCell ref="A4:I4"/>
    <mergeCell ref="B5:G5"/>
    <mergeCell ref="C10:G10"/>
  </mergeCells>
  <pageMargins left="0.42" right="0.32" top="0.54" bottom="0.74803149606299213" header="0.31496062992125984" footer="0.31496062992125984"/>
  <pageSetup scale="8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J50"/>
  <sheetViews>
    <sheetView view="pageBreakPreview" topLeftCell="A28" zoomScaleNormal="100" zoomScaleSheetLayoutView="100" workbookViewId="0">
      <selection activeCell="M18" sqref="M18"/>
    </sheetView>
  </sheetViews>
  <sheetFormatPr baseColWidth="10" defaultColWidth="11.28515625" defaultRowHeight="16.5" x14ac:dyDescent="0.3"/>
  <cols>
    <col min="1" max="1" width="3.7109375" style="3" customWidth="1"/>
    <col min="2" max="8" width="11.28515625" style="3"/>
    <col min="9" max="9" width="12.28515625" style="3" customWidth="1"/>
    <col min="10" max="16384" width="11.28515625" style="3"/>
  </cols>
  <sheetData>
    <row r="1" spans="1:10" x14ac:dyDescent="0.3">
      <c r="A1" s="1085" t="s">
        <v>25</v>
      </c>
      <c r="B1" s="1085"/>
      <c r="C1" s="1085"/>
      <c r="D1" s="1085"/>
      <c r="E1" s="1085"/>
      <c r="F1" s="1085"/>
      <c r="G1" s="1085"/>
      <c r="H1" s="1085"/>
      <c r="I1" s="1085"/>
      <c r="J1" s="1085"/>
    </row>
    <row r="2" spans="1:10" x14ac:dyDescent="0.3">
      <c r="A2" s="1087" t="s">
        <v>9</v>
      </c>
      <c r="B2" s="1087"/>
      <c r="C2" s="1087"/>
      <c r="D2" s="1087"/>
      <c r="E2" s="1087"/>
      <c r="F2" s="1087"/>
      <c r="G2" s="1087"/>
      <c r="H2" s="1087"/>
      <c r="I2" s="1087"/>
      <c r="J2" s="1087"/>
    </row>
    <row r="3" spans="1:10" x14ac:dyDescent="0.3">
      <c r="A3" s="1086" t="str">
        <f>'ETCA-I-01'!A3:G3</f>
        <v>Universidad Tecnológica de Puerto Peñasco</v>
      </c>
      <c r="B3" s="1086"/>
      <c r="C3" s="1086"/>
      <c r="D3" s="1086"/>
      <c r="E3" s="1086"/>
      <c r="F3" s="1086"/>
      <c r="G3" s="1086"/>
      <c r="H3" s="1086"/>
      <c r="I3" s="1086"/>
      <c r="J3" s="1086"/>
    </row>
    <row r="4" spans="1:10" x14ac:dyDescent="0.3">
      <c r="A4" s="1086" t="str">
        <f>'ETCA-I-01'!A4:G4</f>
        <v>Al 30 de Junio de 2017</v>
      </c>
      <c r="B4" s="1086"/>
      <c r="C4" s="1086"/>
      <c r="D4" s="1086"/>
      <c r="E4" s="1086"/>
      <c r="F4" s="1086"/>
      <c r="G4" s="1086"/>
      <c r="H4" s="1086"/>
      <c r="I4" s="1086"/>
      <c r="J4" s="1086"/>
    </row>
    <row r="5" spans="1:10" ht="18" customHeight="1" thickBot="1" x14ac:dyDescent="0.35">
      <c r="A5" s="1099" t="s">
        <v>400</v>
      </c>
      <c r="B5" s="1099"/>
      <c r="C5" s="1099"/>
      <c r="D5" s="1099"/>
      <c r="E5" s="1099"/>
      <c r="F5" s="1099"/>
      <c r="G5" s="1099"/>
      <c r="H5" s="1099"/>
      <c r="I5" s="4"/>
    </row>
    <row r="6" spans="1:10" x14ac:dyDescent="0.3">
      <c r="A6" s="8"/>
      <c r="B6" s="9"/>
      <c r="C6" s="9"/>
      <c r="D6" s="9"/>
      <c r="E6" s="9"/>
      <c r="F6" s="9"/>
      <c r="G6" s="9"/>
      <c r="H6" s="9"/>
      <c r="I6" s="9"/>
      <c r="J6" s="10"/>
    </row>
    <row r="7" spans="1:10" x14ac:dyDescent="0.3">
      <c r="A7" s="11"/>
      <c r="B7" s="12"/>
      <c r="C7" s="12"/>
      <c r="D7" s="12"/>
      <c r="E7" s="12"/>
      <c r="F7" s="12"/>
      <c r="G7" s="12"/>
      <c r="H7" s="12"/>
      <c r="I7" s="12"/>
      <c r="J7" s="13"/>
    </row>
    <row r="8" spans="1:10" x14ac:dyDescent="0.3">
      <c r="A8" s="11"/>
      <c r="B8" s="12"/>
      <c r="C8" s="12"/>
      <c r="D8" s="12"/>
      <c r="E8" s="12"/>
      <c r="F8" s="12"/>
      <c r="G8" s="12"/>
      <c r="H8" s="12"/>
      <c r="I8" s="12"/>
      <c r="J8" s="13"/>
    </row>
    <row r="9" spans="1:10" ht="6" customHeight="1" x14ac:dyDescent="0.3">
      <c r="A9" s="11"/>
      <c r="B9" s="12"/>
      <c r="C9" s="12"/>
      <c r="D9" s="12"/>
      <c r="E9" s="12"/>
      <c r="F9" s="12"/>
      <c r="G9" s="12"/>
      <c r="H9" s="12"/>
      <c r="I9" s="12"/>
      <c r="J9" s="13"/>
    </row>
    <row r="10" spans="1:10" ht="9" customHeight="1" thickBot="1" x14ac:dyDescent="0.35">
      <c r="A10" s="11"/>
      <c r="B10" s="12"/>
      <c r="C10" s="12"/>
      <c r="D10" s="12"/>
      <c r="E10" s="12"/>
      <c r="F10" s="12"/>
      <c r="G10" s="12"/>
      <c r="H10" s="12"/>
      <c r="I10" s="12"/>
      <c r="J10" s="13"/>
    </row>
    <row r="11" spans="1:10" x14ac:dyDescent="0.3">
      <c r="A11" s="11"/>
      <c r="B11" s="12"/>
      <c r="C11" s="1090" t="s">
        <v>401</v>
      </c>
      <c r="D11" s="1091"/>
      <c r="E11" s="1091"/>
      <c r="F11" s="1091"/>
      <c r="G11" s="1091"/>
      <c r="H11" s="1092"/>
      <c r="I11" s="12"/>
      <c r="J11" s="13"/>
    </row>
    <row r="12" spans="1:10" x14ac:dyDescent="0.3">
      <c r="A12" s="11"/>
      <c r="B12" s="12"/>
      <c r="C12" s="1093"/>
      <c r="D12" s="1094"/>
      <c r="E12" s="1094"/>
      <c r="F12" s="1094"/>
      <c r="G12" s="1094"/>
      <c r="H12" s="1095"/>
      <c r="I12" s="12"/>
      <c r="J12" s="13"/>
    </row>
    <row r="13" spans="1:10" x14ac:dyDescent="0.3">
      <c r="A13" s="11"/>
      <c r="B13" s="12"/>
      <c r="C13" s="1093"/>
      <c r="D13" s="1094"/>
      <c r="E13" s="1094"/>
      <c r="F13" s="1094"/>
      <c r="G13" s="1094"/>
      <c r="H13" s="1095"/>
      <c r="I13" s="12"/>
      <c r="J13" s="13"/>
    </row>
    <row r="14" spans="1:10" x14ac:dyDescent="0.3">
      <c r="A14" s="11"/>
      <c r="B14" s="12"/>
      <c r="C14" s="1093"/>
      <c r="D14" s="1094"/>
      <c r="E14" s="1094"/>
      <c r="F14" s="1094"/>
      <c r="G14" s="1094"/>
      <c r="H14" s="1095"/>
      <c r="I14" s="12"/>
      <c r="J14" s="13"/>
    </row>
    <row r="15" spans="1:10" x14ac:dyDescent="0.3">
      <c r="A15" s="11"/>
      <c r="B15" s="12"/>
      <c r="C15" s="1093"/>
      <c r="D15" s="1094"/>
      <c r="E15" s="1094"/>
      <c r="F15" s="1094"/>
      <c r="G15" s="1094"/>
      <c r="H15" s="1095"/>
      <c r="I15" s="12"/>
      <c r="J15" s="13"/>
    </row>
    <row r="16" spans="1:10" x14ac:dyDescent="0.3">
      <c r="A16" s="11"/>
      <c r="B16" s="12"/>
      <c r="C16" s="1093"/>
      <c r="D16" s="1094"/>
      <c r="E16" s="1094"/>
      <c r="F16" s="1094"/>
      <c r="G16" s="1094"/>
      <c r="H16" s="1095"/>
      <c r="I16" s="12"/>
      <c r="J16" s="13"/>
    </row>
    <row r="17" spans="1:10" ht="17.25" thickBot="1" x14ac:dyDescent="0.35">
      <c r="A17" s="11"/>
      <c r="B17" s="12"/>
      <c r="C17" s="1096"/>
      <c r="D17" s="1097"/>
      <c r="E17" s="1097"/>
      <c r="F17" s="1097"/>
      <c r="G17" s="1097"/>
      <c r="H17" s="1098"/>
      <c r="I17" s="12"/>
      <c r="J17" s="13"/>
    </row>
    <row r="18" spans="1:10" x14ac:dyDescent="0.3">
      <c r="A18" s="11"/>
      <c r="B18" s="12"/>
      <c r="C18" s="12"/>
      <c r="D18" s="12"/>
      <c r="E18" s="12"/>
      <c r="F18" s="12"/>
      <c r="G18" s="12"/>
      <c r="H18" s="12"/>
      <c r="I18" s="12"/>
      <c r="J18" s="13"/>
    </row>
    <row r="19" spans="1:10" x14ac:dyDescent="0.3">
      <c r="A19" s="11"/>
      <c r="B19" s="12"/>
      <c r="C19" s="19" t="s">
        <v>402</v>
      </c>
      <c r="D19" s="12"/>
      <c r="E19" s="12"/>
      <c r="F19" s="12"/>
      <c r="G19" s="12"/>
      <c r="H19" s="12"/>
      <c r="I19" s="12"/>
      <c r="J19" s="13"/>
    </row>
    <row r="20" spans="1:10" ht="9.75" customHeight="1" thickBot="1" x14ac:dyDescent="0.35">
      <c r="A20" s="11"/>
      <c r="B20" s="12"/>
      <c r="C20" s="19"/>
      <c r="D20" s="12"/>
      <c r="E20" s="12"/>
      <c r="F20" s="12"/>
      <c r="G20" s="12"/>
      <c r="H20" s="12"/>
      <c r="I20" s="12"/>
      <c r="J20" s="13"/>
    </row>
    <row r="21" spans="1:10" x14ac:dyDescent="0.3">
      <c r="A21" s="11"/>
      <c r="B21" s="12"/>
      <c r="C21" s="20" t="s">
        <v>403</v>
      </c>
      <c r="D21" s="21"/>
      <c r="E21" s="21"/>
      <c r="F21" s="21"/>
      <c r="G21" s="21"/>
      <c r="H21" s="22"/>
      <c r="I21" s="12"/>
      <c r="J21" s="13"/>
    </row>
    <row r="22" spans="1:10" x14ac:dyDescent="0.3">
      <c r="A22" s="11"/>
      <c r="B22" s="12"/>
      <c r="C22" s="23" t="s">
        <v>404</v>
      </c>
      <c r="D22" s="24"/>
      <c r="E22" s="24"/>
      <c r="F22" s="24"/>
      <c r="G22" s="24"/>
      <c r="H22" s="25"/>
      <c r="I22" s="12"/>
      <c r="J22" s="13"/>
    </row>
    <row r="23" spans="1:10" x14ac:dyDescent="0.3">
      <c r="A23" s="11"/>
      <c r="B23" s="12"/>
      <c r="C23" s="23" t="s">
        <v>405</v>
      </c>
      <c r="D23" s="24"/>
      <c r="E23" s="24"/>
      <c r="F23" s="24"/>
      <c r="G23" s="24"/>
      <c r="H23" s="25"/>
      <c r="I23" s="12"/>
      <c r="J23" s="13"/>
    </row>
    <row r="24" spans="1:10" ht="17.25" thickBot="1" x14ac:dyDescent="0.35">
      <c r="A24" s="11"/>
      <c r="B24" s="12"/>
      <c r="C24" s="26" t="s">
        <v>406</v>
      </c>
      <c r="D24" s="27"/>
      <c r="E24" s="27"/>
      <c r="F24" s="27"/>
      <c r="G24" s="27"/>
      <c r="H24" s="28"/>
      <c r="I24" s="12"/>
      <c r="J24" s="13"/>
    </row>
    <row r="25" spans="1:10" x14ac:dyDescent="0.3">
      <c r="A25" s="11"/>
      <c r="B25" s="12"/>
      <c r="C25" s="12"/>
      <c r="D25" s="12"/>
      <c r="E25" s="12"/>
      <c r="F25" s="12"/>
      <c r="G25" s="12"/>
      <c r="H25" s="12"/>
      <c r="I25" s="12"/>
      <c r="J25" s="13"/>
    </row>
    <row r="26" spans="1:10" x14ac:dyDescent="0.3">
      <c r="A26" s="29" t="s">
        <v>407</v>
      </c>
      <c r="B26" s="12" t="s">
        <v>408</v>
      </c>
      <c r="C26" s="12"/>
      <c r="D26" s="12"/>
      <c r="E26" s="12"/>
      <c r="F26" s="12"/>
      <c r="G26" s="12"/>
      <c r="H26" s="12"/>
      <c r="I26" s="12"/>
      <c r="J26" s="13"/>
    </row>
    <row r="27" spans="1:10" x14ac:dyDescent="0.3">
      <c r="A27" s="29" t="s">
        <v>409</v>
      </c>
      <c r="B27" s="12" t="s">
        <v>410</v>
      </c>
      <c r="C27" s="12"/>
      <c r="D27" s="12"/>
      <c r="E27" s="12"/>
      <c r="F27" s="12"/>
      <c r="G27" s="12"/>
      <c r="H27" s="12"/>
      <c r="I27" s="12"/>
      <c r="J27" s="13"/>
    </row>
    <row r="28" spans="1:10" x14ac:dyDescent="0.3">
      <c r="A28" s="29" t="s">
        <v>411</v>
      </c>
      <c r="B28" s="12" t="s">
        <v>412</v>
      </c>
      <c r="C28" s="12"/>
      <c r="D28" s="12"/>
      <c r="E28" s="12"/>
      <c r="F28" s="12"/>
      <c r="G28" s="12"/>
      <c r="H28" s="12"/>
      <c r="I28" s="12"/>
      <c r="J28" s="13"/>
    </row>
    <row r="29" spans="1:10" x14ac:dyDescent="0.3">
      <c r="A29" s="29" t="s">
        <v>413</v>
      </c>
      <c r="B29" s="30" t="s">
        <v>414</v>
      </c>
      <c r="C29" s="12"/>
      <c r="D29" s="12"/>
      <c r="E29" s="12"/>
      <c r="F29" s="12"/>
      <c r="G29" s="12"/>
      <c r="H29" s="12"/>
      <c r="I29" s="12"/>
      <c r="J29" s="13"/>
    </row>
    <row r="30" spans="1:10" x14ac:dyDescent="0.3">
      <c r="A30" s="29" t="s">
        <v>415</v>
      </c>
      <c r="B30" s="30" t="s">
        <v>416</v>
      </c>
      <c r="C30" s="12"/>
      <c r="D30" s="12"/>
      <c r="E30" s="12"/>
      <c r="F30" s="12"/>
      <c r="G30" s="12"/>
      <c r="H30" s="12"/>
      <c r="I30" s="12"/>
      <c r="J30" s="13"/>
    </row>
    <row r="31" spans="1:10" x14ac:dyDescent="0.3">
      <c r="A31" s="29" t="s">
        <v>417</v>
      </c>
      <c r="B31" s="30" t="s">
        <v>418</v>
      </c>
      <c r="C31" s="12"/>
      <c r="D31" s="12"/>
      <c r="E31" s="12"/>
      <c r="F31" s="12"/>
      <c r="G31" s="12"/>
      <c r="H31" s="12"/>
      <c r="I31" s="12"/>
      <c r="J31" s="13"/>
    </row>
    <row r="32" spans="1:10" x14ac:dyDescent="0.3">
      <c r="A32" s="29" t="s">
        <v>419</v>
      </c>
      <c r="B32" s="30" t="s">
        <v>420</v>
      </c>
      <c r="C32" s="12"/>
      <c r="D32" s="12"/>
      <c r="E32" s="12"/>
      <c r="F32" s="12"/>
      <c r="G32" s="12"/>
      <c r="H32" s="12"/>
      <c r="I32" s="12"/>
      <c r="J32" s="13"/>
    </row>
    <row r="33" spans="1:10" x14ac:dyDescent="0.3">
      <c r="A33" s="29" t="s">
        <v>421</v>
      </c>
      <c r="B33" s="30" t="s">
        <v>422</v>
      </c>
      <c r="C33" s="12"/>
      <c r="D33" s="12"/>
      <c r="E33" s="12"/>
      <c r="F33" s="12"/>
      <c r="G33" s="12"/>
      <c r="H33" s="12"/>
      <c r="I33" s="12"/>
      <c r="J33" s="13"/>
    </row>
    <row r="34" spans="1:10" x14ac:dyDescent="0.3">
      <c r="A34" s="29" t="s">
        <v>423</v>
      </c>
      <c r="B34" s="30" t="s">
        <v>424</v>
      </c>
      <c r="C34" s="12"/>
      <c r="D34" s="12"/>
      <c r="E34" s="12"/>
      <c r="F34" s="12"/>
      <c r="G34" s="12"/>
      <c r="H34" s="12"/>
      <c r="I34" s="12"/>
      <c r="J34" s="13"/>
    </row>
    <row r="35" spans="1:10" x14ac:dyDescent="0.3">
      <c r="A35" s="29" t="s">
        <v>425</v>
      </c>
      <c r="B35" s="30" t="s">
        <v>426</v>
      </c>
      <c r="C35" s="12"/>
      <c r="D35" s="12"/>
      <c r="E35" s="12"/>
      <c r="F35" s="12"/>
      <c r="G35" s="12"/>
      <c r="H35" s="12"/>
      <c r="I35" s="12"/>
      <c r="J35" s="13"/>
    </row>
    <row r="36" spans="1:10" x14ac:dyDescent="0.3">
      <c r="A36" s="29" t="s">
        <v>427</v>
      </c>
      <c r="B36" s="30" t="s">
        <v>428</v>
      </c>
      <c r="C36" s="12"/>
      <c r="D36" s="12"/>
      <c r="E36" s="12"/>
      <c r="F36" s="12"/>
      <c r="G36" s="12"/>
      <c r="H36" s="12"/>
      <c r="I36" s="12"/>
      <c r="J36" s="13"/>
    </row>
    <row r="37" spans="1:10" x14ac:dyDescent="0.3">
      <c r="A37" s="29" t="s">
        <v>429</v>
      </c>
      <c r="B37" s="30" t="s">
        <v>430</v>
      </c>
      <c r="C37" s="12"/>
      <c r="D37" s="12"/>
      <c r="E37" s="12"/>
      <c r="F37" s="12"/>
      <c r="G37" s="12"/>
      <c r="H37" s="12"/>
      <c r="I37" s="12"/>
      <c r="J37" s="13"/>
    </row>
    <row r="38" spans="1:10" x14ac:dyDescent="0.3">
      <c r="A38" s="29" t="s">
        <v>431</v>
      </c>
      <c r="B38" s="30" t="s">
        <v>432</v>
      </c>
      <c r="C38" s="12"/>
      <c r="D38" s="12"/>
      <c r="E38" s="12"/>
      <c r="F38" s="12"/>
      <c r="G38" s="12"/>
      <c r="H38" s="12"/>
      <c r="I38" s="12"/>
      <c r="J38" s="13"/>
    </row>
    <row r="39" spans="1:10" x14ac:dyDescent="0.3">
      <c r="A39" s="29" t="s">
        <v>433</v>
      </c>
      <c r="B39" s="30" t="s">
        <v>434</v>
      </c>
      <c r="C39" s="12"/>
      <c r="D39" s="12"/>
      <c r="E39" s="12"/>
      <c r="F39" s="12"/>
      <c r="G39" s="12"/>
      <c r="H39" s="12"/>
      <c r="I39" s="12"/>
      <c r="J39" s="13"/>
    </row>
    <row r="40" spans="1:10" x14ac:dyDescent="0.3">
      <c r="A40" s="29" t="s">
        <v>435</v>
      </c>
      <c r="B40" s="30" t="s">
        <v>436</v>
      </c>
      <c r="C40" s="12"/>
      <c r="D40" s="12"/>
      <c r="E40" s="12"/>
      <c r="F40" s="12"/>
      <c r="G40" s="12"/>
      <c r="H40" s="12"/>
      <c r="I40" s="12"/>
      <c r="J40" s="13"/>
    </row>
    <row r="41" spans="1:10" x14ac:dyDescent="0.3">
      <c r="A41" s="29" t="s">
        <v>437</v>
      </c>
      <c r="B41" s="30" t="s">
        <v>438</v>
      </c>
      <c r="C41" s="12"/>
      <c r="D41" s="12"/>
      <c r="E41" s="12"/>
      <c r="F41" s="12"/>
      <c r="G41" s="12"/>
      <c r="H41" s="12"/>
      <c r="I41" s="12"/>
      <c r="J41" s="13"/>
    </row>
    <row r="42" spans="1:10" x14ac:dyDescent="0.3">
      <c r="A42" s="29" t="s">
        <v>439</v>
      </c>
      <c r="B42" s="30" t="s">
        <v>440</v>
      </c>
      <c r="C42" s="12"/>
      <c r="D42" s="12"/>
      <c r="E42" s="12"/>
      <c r="F42" s="12"/>
      <c r="G42" s="12"/>
      <c r="H42" s="12"/>
      <c r="I42" s="12"/>
      <c r="J42" s="13"/>
    </row>
    <row r="43" spans="1:10" x14ac:dyDescent="0.3">
      <c r="A43" s="11"/>
      <c r="B43" s="12"/>
      <c r="C43" s="12"/>
      <c r="D43" s="12"/>
      <c r="E43" s="12"/>
      <c r="F43" s="12"/>
      <c r="G43" s="12"/>
      <c r="H43" s="12"/>
      <c r="I43" s="12"/>
      <c r="J43" s="13"/>
    </row>
    <row r="44" spans="1:10" x14ac:dyDescent="0.3">
      <c r="A44" s="11"/>
      <c r="B44" s="12"/>
      <c r="C44" s="12"/>
      <c r="D44" s="12"/>
      <c r="E44" s="12"/>
      <c r="F44" s="12"/>
      <c r="G44" s="12"/>
      <c r="H44" s="12"/>
      <c r="I44" s="12"/>
      <c r="J44" s="13"/>
    </row>
    <row r="45" spans="1:10" x14ac:dyDescent="0.3">
      <c r="A45" s="11"/>
      <c r="B45" s="12"/>
      <c r="C45" s="12"/>
      <c r="D45" s="12"/>
      <c r="E45" s="12"/>
      <c r="F45" s="12"/>
      <c r="G45" s="12"/>
      <c r="H45" s="12"/>
      <c r="I45" s="12"/>
      <c r="J45" s="13"/>
    </row>
    <row r="46" spans="1:10" x14ac:dyDescent="0.3">
      <c r="A46" s="11"/>
      <c r="B46" s="12"/>
      <c r="C46" s="12"/>
      <c r="D46" s="12"/>
      <c r="E46" s="12"/>
      <c r="F46" s="12"/>
      <c r="G46" s="12"/>
      <c r="H46" s="12"/>
      <c r="I46" s="12"/>
      <c r="J46" s="13"/>
    </row>
    <row r="47" spans="1:10" x14ac:dyDescent="0.3">
      <c r="A47" s="11"/>
      <c r="B47" s="12"/>
      <c r="C47" s="12"/>
      <c r="D47" s="12"/>
      <c r="E47" s="12"/>
      <c r="F47" s="12"/>
      <c r="G47" s="12"/>
      <c r="H47" s="12"/>
      <c r="I47" s="12"/>
      <c r="J47" s="13"/>
    </row>
    <row r="48" spans="1:10" x14ac:dyDescent="0.3">
      <c r="A48" s="11"/>
      <c r="B48" s="12"/>
      <c r="C48" s="12"/>
      <c r="D48" s="12"/>
      <c r="E48" s="12"/>
      <c r="F48" s="12"/>
      <c r="G48" s="12"/>
      <c r="H48" s="12"/>
      <c r="I48" s="12"/>
      <c r="J48" s="13"/>
    </row>
    <row r="49" spans="1:10" x14ac:dyDescent="0.3">
      <c r="A49" s="11"/>
      <c r="B49" s="12"/>
      <c r="C49" s="12"/>
      <c r="D49" s="12"/>
      <c r="E49" s="12"/>
      <c r="F49" s="12"/>
      <c r="G49" s="12"/>
      <c r="H49" s="12"/>
      <c r="I49" s="19"/>
      <c r="J49" s="13"/>
    </row>
    <row r="50" spans="1:10" ht="17.25" thickBot="1" x14ac:dyDescent="0.35">
      <c r="A50" s="16"/>
      <c r="B50" s="1"/>
      <c r="C50" s="1"/>
      <c r="D50" s="1"/>
      <c r="E50" s="1"/>
      <c r="F50" s="1"/>
      <c r="G50" s="1"/>
      <c r="H50" s="1"/>
      <c r="I50" s="1"/>
      <c r="J50" s="2"/>
    </row>
  </sheetData>
  <sheetProtection password="C115" sheet="1" scenarios="1"/>
  <mergeCells count="6">
    <mergeCell ref="C11:H17"/>
    <mergeCell ref="A1:J1"/>
    <mergeCell ref="A2:J2"/>
    <mergeCell ref="A3:J3"/>
    <mergeCell ref="A4:J4"/>
    <mergeCell ref="A5:H5"/>
  </mergeCells>
  <pageMargins left="0.43307086614173229" right="0.35433070866141736" top="0.47" bottom="0.64" header="0.31496062992125984" footer="0.31496062992125984"/>
  <pageSetup scale="9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60"/>
  <sheetViews>
    <sheetView view="pageBreakPreview" topLeftCell="A40" zoomScaleNormal="100" zoomScaleSheetLayoutView="100" workbookViewId="0">
      <selection activeCell="J46" sqref="J46"/>
    </sheetView>
  </sheetViews>
  <sheetFormatPr baseColWidth="10" defaultColWidth="11.28515625" defaultRowHeight="16.5" x14ac:dyDescent="0.25"/>
  <cols>
    <col min="1" max="1" width="1.140625" style="242" customWidth="1"/>
    <col min="2" max="2" width="31.7109375" style="242" customWidth="1"/>
    <col min="3" max="4" width="14.28515625" style="124" customWidth="1"/>
    <col min="5" max="5" width="13.140625" style="124" customWidth="1"/>
    <col min="6" max="6" width="14" style="124" customWidth="1"/>
    <col min="7" max="7" width="15" style="124" customWidth="1"/>
    <col min="8" max="8" width="14.28515625" style="124" customWidth="1"/>
    <col min="9" max="16384" width="11.28515625" style="124"/>
  </cols>
  <sheetData>
    <row r="1" spans="1:8" x14ac:dyDescent="0.25">
      <c r="A1" s="1034" t="s">
        <v>25</v>
      </c>
      <c r="B1" s="1034"/>
      <c r="C1" s="1034"/>
      <c r="D1" s="1034"/>
      <c r="E1" s="1034"/>
      <c r="F1" s="1034"/>
      <c r="G1" s="1034"/>
      <c r="H1" s="1034"/>
    </row>
    <row r="2" spans="1:8" s="168" customFormat="1" ht="15.75" x14ac:dyDescent="0.25">
      <c r="A2" s="1034" t="s">
        <v>11</v>
      </c>
      <c r="B2" s="1034"/>
      <c r="C2" s="1034"/>
      <c r="D2" s="1034"/>
      <c r="E2" s="1034"/>
      <c r="F2" s="1034"/>
      <c r="G2" s="1034"/>
      <c r="H2" s="1034"/>
    </row>
    <row r="3" spans="1:8" s="168" customFormat="1" ht="15.75" x14ac:dyDescent="0.25">
      <c r="A3" s="1035" t="str">
        <f>'ETCA-I-01'!A3:G3</f>
        <v>Universidad Tecnológica de Puerto Peñasco</v>
      </c>
      <c r="B3" s="1035"/>
      <c r="C3" s="1035"/>
      <c r="D3" s="1035"/>
      <c r="E3" s="1035"/>
      <c r="F3" s="1035"/>
      <c r="G3" s="1035"/>
      <c r="H3" s="1035"/>
    </row>
    <row r="4" spans="1:8" s="168" customFormat="1" x14ac:dyDescent="0.25">
      <c r="A4" s="1036" t="str">
        <f>'ETCA-I-03'!A4:D4</f>
        <v>Del 01 de Enero al 30 de Junio de 2017</v>
      </c>
      <c r="B4" s="1036"/>
      <c r="C4" s="1036"/>
      <c r="D4" s="1036"/>
      <c r="E4" s="1036"/>
      <c r="F4" s="1036"/>
      <c r="G4" s="1036"/>
      <c r="H4" s="1036"/>
    </row>
    <row r="5" spans="1:8" s="170" customFormat="1" ht="17.25" thickBot="1" x14ac:dyDescent="0.3">
      <c r="A5" s="169"/>
      <c r="B5" s="169"/>
      <c r="C5" s="1037" t="s">
        <v>89</v>
      </c>
      <c r="D5" s="1037"/>
      <c r="E5" s="1037"/>
      <c r="F5" s="1037"/>
      <c r="G5" s="548"/>
      <c r="H5" s="51"/>
    </row>
    <row r="6" spans="1:8" s="204" customFormat="1" ht="38.25" x14ac:dyDescent="0.25">
      <c r="A6" s="1102" t="s">
        <v>441</v>
      </c>
      <c r="B6" s="1103"/>
      <c r="C6" s="857" t="s">
        <v>442</v>
      </c>
      <c r="D6" s="857" t="s">
        <v>443</v>
      </c>
      <c r="E6" s="857" t="s">
        <v>444</v>
      </c>
      <c r="F6" s="858" t="s">
        <v>445</v>
      </c>
      <c r="G6" s="858" t="s">
        <v>446</v>
      </c>
      <c r="H6" s="857" t="s">
        <v>447</v>
      </c>
    </row>
    <row r="7" spans="1:8" s="204" customFormat="1" ht="17.25" thickBot="1" x14ac:dyDescent="0.3">
      <c r="A7" s="1104"/>
      <c r="B7" s="1105"/>
      <c r="C7" s="222" t="s">
        <v>448</v>
      </c>
      <c r="D7" s="222" t="s">
        <v>449</v>
      </c>
      <c r="E7" s="222" t="s">
        <v>450</v>
      </c>
      <c r="F7" s="859" t="s">
        <v>451</v>
      </c>
      <c r="G7" s="859" t="s">
        <v>452</v>
      </c>
      <c r="H7" s="222" t="s">
        <v>453</v>
      </c>
    </row>
    <row r="8" spans="1:8" s="204" customFormat="1" ht="8.25" customHeight="1" x14ac:dyDescent="0.25">
      <c r="A8" s="208"/>
      <c r="B8" s="852"/>
      <c r="C8" s="860"/>
      <c r="D8" s="860"/>
      <c r="E8" s="861"/>
      <c r="F8" s="860"/>
      <c r="G8" s="860"/>
      <c r="H8" s="861"/>
    </row>
    <row r="9" spans="1:8" ht="17.100000000000001" customHeight="1" x14ac:dyDescent="0.25">
      <c r="A9" s="209"/>
      <c r="B9" s="853" t="s">
        <v>205</v>
      </c>
      <c r="C9" s="862"/>
      <c r="D9" s="862"/>
      <c r="E9" s="863">
        <f>C9+D9</f>
        <v>0</v>
      </c>
      <c r="F9" s="862"/>
      <c r="G9" s="862"/>
      <c r="H9" s="863">
        <f>G9-C9</f>
        <v>0</v>
      </c>
    </row>
    <row r="10" spans="1:8" ht="17.100000000000001" customHeight="1" x14ac:dyDescent="0.25">
      <c r="A10" s="209"/>
      <c r="B10" s="853" t="s">
        <v>206</v>
      </c>
      <c r="C10" s="862">
        <v>0</v>
      </c>
      <c r="D10" s="862">
        <v>0</v>
      </c>
      <c r="E10" s="863">
        <f t="shared" ref="E10:E24" si="0">C10+D10</f>
        <v>0</v>
      </c>
      <c r="F10" s="862">
        <v>0</v>
      </c>
      <c r="G10" s="862">
        <v>0</v>
      </c>
      <c r="H10" s="863">
        <f t="shared" ref="H10:H24" si="1">G10-C10</f>
        <v>0</v>
      </c>
    </row>
    <row r="11" spans="1:8" ht="17.100000000000001" customHeight="1" x14ac:dyDescent="0.25">
      <c r="A11" s="209"/>
      <c r="B11" s="853" t="s">
        <v>454</v>
      </c>
      <c r="C11" s="862"/>
      <c r="D11" s="862"/>
      <c r="E11" s="863">
        <f t="shared" si="0"/>
        <v>0</v>
      </c>
      <c r="F11" s="862"/>
      <c r="G11" s="862"/>
      <c r="H11" s="863">
        <f t="shared" si="1"/>
        <v>0</v>
      </c>
    </row>
    <row r="12" spans="1:8" ht="17.100000000000001" customHeight="1" x14ac:dyDescent="0.25">
      <c r="A12" s="209"/>
      <c r="B12" s="853" t="s">
        <v>208</v>
      </c>
      <c r="C12" s="862"/>
      <c r="D12" s="862"/>
      <c r="E12" s="863">
        <f t="shared" si="0"/>
        <v>0</v>
      </c>
      <c r="F12" s="862"/>
      <c r="G12" s="862"/>
      <c r="H12" s="863">
        <f t="shared" si="1"/>
        <v>0</v>
      </c>
    </row>
    <row r="13" spans="1:8" ht="17.100000000000001" customHeight="1" x14ac:dyDescent="0.25">
      <c r="A13" s="209"/>
      <c r="B13" s="853" t="s">
        <v>455</v>
      </c>
      <c r="C13" s="863">
        <f>C14+C15</f>
        <v>0</v>
      </c>
      <c r="D13" s="863">
        <f>D14+D15</f>
        <v>0</v>
      </c>
      <c r="E13" s="863">
        <f t="shared" si="0"/>
        <v>0</v>
      </c>
      <c r="F13" s="863">
        <f>F14+F15</f>
        <v>0</v>
      </c>
      <c r="G13" s="863">
        <f>G14+G15</f>
        <v>0</v>
      </c>
      <c r="H13" s="863">
        <f t="shared" si="1"/>
        <v>0</v>
      </c>
    </row>
    <row r="14" spans="1:8" ht="17.100000000000001" customHeight="1" x14ac:dyDescent="0.25">
      <c r="A14" s="209"/>
      <c r="B14" s="853" t="s">
        <v>456</v>
      </c>
      <c r="C14" s="862"/>
      <c r="D14" s="862"/>
      <c r="E14" s="863">
        <f t="shared" si="0"/>
        <v>0</v>
      </c>
      <c r="F14" s="862"/>
      <c r="G14" s="862"/>
      <c r="H14" s="863">
        <f t="shared" si="1"/>
        <v>0</v>
      </c>
    </row>
    <row r="15" spans="1:8" ht="17.100000000000001" customHeight="1" x14ac:dyDescent="0.25">
      <c r="A15" s="209"/>
      <c r="B15" s="853" t="s">
        <v>457</v>
      </c>
      <c r="C15" s="862"/>
      <c r="D15" s="862"/>
      <c r="E15" s="863">
        <f t="shared" si="0"/>
        <v>0</v>
      </c>
      <c r="F15" s="862"/>
      <c r="G15" s="864"/>
      <c r="H15" s="863">
        <f t="shared" si="1"/>
        <v>0</v>
      </c>
    </row>
    <row r="16" spans="1:8" ht="17.100000000000001" customHeight="1" x14ac:dyDescent="0.25">
      <c r="A16" s="209"/>
      <c r="B16" s="853" t="s">
        <v>458</v>
      </c>
      <c r="C16" s="863">
        <f>C17+C18</f>
        <v>0</v>
      </c>
      <c r="D16" s="863">
        <f>D17+D18</f>
        <v>0</v>
      </c>
      <c r="E16" s="863">
        <f t="shared" si="0"/>
        <v>0</v>
      </c>
      <c r="F16" s="863">
        <f>F17+F18</f>
        <v>0</v>
      </c>
      <c r="G16" s="863">
        <f>G17+G18</f>
        <v>0</v>
      </c>
      <c r="H16" s="863">
        <f t="shared" si="1"/>
        <v>0</v>
      </c>
    </row>
    <row r="17" spans="1:8" ht="17.100000000000001" customHeight="1" x14ac:dyDescent="0.25">
      <c r="A17" s="209"/>
      <c r="B17" s="853" t="s">
        <v>456</v>
      </c>
      <c r="C17" s="862"/>
      <c r="D17" s="862"/>
      <c r="E17" s="863">
        <f t="shared" si="0"/>
        <v>0</v>
      </c>
      <c r="F17" s="862"/>
      <c r="G17" s="862"/>
      <c r="H17" s="863">
        <f t="shared" si="1"/>
        <v>0</v>
      </c>
    </row>
    <row r="18" spans="1:8" ht="17.100000000000001" customHeight="1" x14ac:dyDescent="0.25">
      <c r="A18" s="209"/>
      <c r="B18" s="853" t="s">
        <v>457</v>
      </c>
      <c r="C18" s="862"/>
      <c r="D18" s="862"/>
      <c r="E18" s="863">
        <f t="shared" si="0"/>
        <v>0</v>
      </c>
      <c r="F18" s="862"/>
      <c r="G18" s="862"/>
      <c r="H18" s="863">
        <f t="shared" si="1"/>
        <v>0</v>
      </c>
    </row>
    <row r="19" spans="1:8" ht="17.100000000000001" customHeight="1" x14ac:dyDescent="0.25">
      <c r="A19" s="209"/>
      <c r="B19" s="853" t="s">
        <v>459</v>
      </c>
      <c r="C19" s="862">
        <v>1500000</v>
      </c>
      <c r="D19" s="862"/>
      <c r="E19" s="863">
        <f t="shared" si="0"/>
        <v>1500000</v>
      </c>
      <c r="F19" s="862">
        <v>947346.5</v>
      </c>
      <c r="G19" s="862">
        <v>947346.5</v>
      </c>
      <c r="H19" s="863">
        <f t="shared" si="1"/>
        <v>-552653.5</v>
      </c>
    </row>
    <row r="20" spans="1:8" ht="17.100000000000001" customHeight="1" x14ac:dyDescent="0.25">
      <c r="A20" s="209"/>
      <c r="B20" s="853" t="s">
        <v>214</v>
      </c>
      <c r="C20" s="862"/>
      <c r="D20" s="862"/>
      <c r="E20" s="863">
        <f t="shared" si="0"/>
        <v>0</v>
      </c>
      <c r="F20" s="862"/>
      <c r="G20" s="862"/>
      <c r="H20" s="863">
        <f t="shared" si="1"/>
        <v>0</v>
      </c>
    </row>
    <row r="21" spans="1:8" ht="25.5" x14ac:dyDescent="0.25">
      <c r="A21" s="209"/>
      <c r="B21" s="853" t="s">
        <v>460</v>
      </c>
      <c r="C21" s="862">
        <v>9510155</v>
      </c>
      <c r="D21" s="862">
        <v>0</v>
      </c>
      <c r="E21" s="863">
        <f t="shared" si="0"/>
        <v>9510155</v>
      </c>
      <c r="F21" s="862">
        <v>4152672</v>
      </c>
      <c r="G21" s="862">
        <v>4152672</v>
      </c>
      <c r="H21" s="863">
        <f t="shared" si="1"/>
        <v>-5357483</v>
      </c>
    </row>
    <row r="22" spans="1:8" ht="25.5" x14ac:dyDescent="0.25">
      <c r="A22" s="209"/>
      <c r="B22" s="853" t="s">
        <v>461</v>
      </c>
      <c r="C22" s="862">
        <v>5764557</v>
      </c>
      <c r="D22" s="862"/>
      <c r="E22" s="863">
        <f t="shared" si="0"/>
        <v>5764557</v>
      </c>
      <c r="F22" s="862">
        <v>2431695</v>
      </c>
      <c r="G22" s="862">
        <v>2431695</v>
      </c>
      <c r="H22" s="863">
        <f t="shared" si="1"/>
        <v>-3332862</v>
      </c>
    </row>
    <row r="23" spans="1:8" ht="17.100000000000001" customHeight="1" thickBot="1" x14ac:dyDescent="0.3">
      <c r="A23" s="210"/>
      <c r="B23" s="854" t="s">
        <v>462</v>
      </c>
      <c r="C23" s="865"/>
      <c r="D23" s="865"/>
      <c r="E23" s="866">
        <f t="shared" si="0"/>
        <v>0</v>
      </c>
      <c r="F23" s="865"/>
      <c r="G23" s="865"/>
      <c r="H23" s="866">
        <f t="shared" si="1"/>
        <v>0</v>
      </c>
    </row>
    <row r="24" spans="1:8" s="243" customFormat="1" ht="28.5" customHeight="1" thickBot="1" x14ac:dyDescent="0.3">
      <c r="A24" s="1106" t="s">
        <v>266</v>
      </c>
      <c r="B24" s="1107"/>
      <c r="C24" s="867">
        <f>C9+C10+C11+C12+C13+C16+C19+C20+C21+C22+C23</f>
        <v>16774712</v>
      </c>
      <c r="D24" s="867">
        <f>D9+D10+D11+D12+D13+D16+D19+D20+D21+D22+D23</f>
        <v>0</v>
      </c>
      <c r="E24" s="867">
        <f t="shared" si="0"/>
        <v>16774712</v>
      </c>
      <c r="F24" s="867">
        <f>F9+F10+F11+F12+F13+F16+F19+F20+F21+F22+F23</f>
        <v>7531713.5</v>
      </c>
      <c r="G24" s="867">
        <f>G9+G10+G11+G12+G13+G16+G19+G20+G21+G22+G23</f>
        <v>7531713.5</v>
      </c>
      <c r="H24" s="867">
        <f t="shared" si="1"/>
        <v>-9242998.5</v>
      </c>
    </row>
    <row r="25" spans="1:8" ht="22.5" customHeight="1" thickBot="1" x14ac:dyDescent="0.3">
      <c r="A25" s="211"/>
      <c r="B25" s="211"/>
      <c r="C25" s="212"/>
      <c r="D25" s="212"/>
      <c r="E25" s="212"/>
      <c r="F25" s="213"/>
      <c r="G25" s="841" t="s">
        <v>463</v>
      </c>
      <c r="H25" s="842" t="str">
        <f>IF(($G$24-$C$24)&lt;=0,"",$G$24-$C$24)</f>
        <v/>
      </c>
    </row>
    <row r="26" spans="1:8" ht="10.5" customHeight="1" thickBot="1" x14ac:dyDescent="0.3">
      <c r="A26" s="214"/>
      <c r="B26" s="214"/>
      <c r="C26" s="215"/>
      <c r="D26" s="215"/>
      <c r="E26" s="215"/>
      <c r="F26" s="216"/>
      <c r="G26" s="217"/>
      <c r="H26" s="213"/>
    </row>
    <row r="27" spans="1:8" s="204" customFormat="1" ht="38.25" x14ac:dyDescent="0.25">
      <c r="A27" s="1108" t="s">
        <v>464</v>
      </c>
      <c r="B27" s="1109"/>
      <c r="C27" s="218" t="s">
        <v>442</v>
      </c>
      <c r="D27" s="855" t="s">
        <v>443</v>
      </c>
      <c r="E27" s="857" t="s">
        <v>444</v>
      </c>
      <c r="F27" s="858" t="s">
        <v>445</v>
      </c>
      <c r="G27" s="858" t="s">
        <v>446</v>
      </c>
      <c r="H27" s="857" t="s">
        <v>447</v>
      </c>
    </row>
    <row r="28" spans="1:8" s="204" customFormat="1" ht="17.25" thickBot="1" x14ac:dyDescent="0.3">
      <c r="A28" s="219"/>
      <c r="B28" s="220" t="s">
        <v>465</v>
      </c>
      <c r="C28" s="221" t="s">
        <v>448</v>
      </c>
      <c r="D28" s="856" t="s">
        <v>449</v>
      </c>
      <c r="E28" s="222" t="s">
        <v>450</v>
      </c>
      <c r="F28" s="859" t="s">
        <v>451</v>
      </c>
      <c r="G28" s="859" t="s">
        <v>452</v>
      </c>
      <c r="H28" s="222" t="s">
        <v>453</v>
      </c>
    </row>
    <row r="29" spans="1:8" s="225" customFormat="1" ht="17.100000000000001" customHeight="1" x14ac:dyDescent="0.25">
      <c r="A29" s="223" t="s">
        <v>466</v>
      </c>
      <c r="B29" s="224"/>
      <c r="C29" s="493">
        <f t="shared" ref="C29:H29" si="2">SUM(C30:C33,C36,C39:C40)</f>
        <v>0</v>
      </c>
      <c r="D29" s="493">
        <f t="shared" si="2"/>
        <v>0</v>
      </c>
      <c r="E29" s="493">
        <f t="shared" si="2"/>
        <v>0</v>
      </c>
      <c r="F29" s="493">
        <f t="shared" si="2"/>
        <v>0</v>
      </c>
      <c r="G29" s="493">
        <f t="shared" si="2"/>
        <v>0</v>
      </c>
      <c r="H29" s="493">
        <f t="shared" si="2"/>
        <v>0</v>
      </c>
    </row>
    <row r="30" spans="1:8" s="225" customFormat="1" ht="17.100000000000001" customHeight="1" x14ac:dyDescent="0.25">
      <c r="A30" s="226" t="s">
        <v>467</v>
      </c>
      <c r="B30" s="227"/>
      <c r="C30" s="494">
        <v>0</v>
      </c>
      <c r="D30" s="494">
        <v>0</v>
      </c>
      <c r="E30" s="495">
        <f>C30+D30</f>
        <v>0</v>
      </c>
      <c r="F30" s="494">
        <v>0</v>
      </c>
      <c r="G30" s="494">
        <v>0</v>
      </c>
      <c r="H30" s="496">
        <f>G30-C30</f>
        <v>0</v>
      </c>
    </row>
    <row r="31" spans="1:8" s="225" customFormat="1" ht="17.100000000000001" customHeight="1" x14ac:dyDescent="0.25">
      <c r="A31" s="226" t="s">
        <v>454</v>
      </c>
      <c r="B31" s="227"/>
      <c r="C31" s="494"/>
      <c r="D31" s="494"/>
      <c r="E31" s="495">
        <f t="shared" ref="E31:E49" si="3">C31+D31</f>
        <v>0</v>
      </c>
      <c r="F31" s="494"/>
      <c r="G31" s="494"/>
      <c r="H31" s="496">
        <f t="shared" ref="H31:H49" si="4">G31-C31</f>
        <v>0</v>
      </c>
    </row>
    <row r="32" spans="1:8" s="225" customFormat="1" x14ac:dyDescent="0.25">
      <c r="A32" s="1110" t="s">
        <v>208</v>
      </c>
      <c r="B32" s="1111"/>
      <c r="C32" s="494"/>
      <c r="D32" s="494"/>
      <c r="E32" s="495">
        <f t="shared" si="3"/>
        <v>0</v>
      </c>
      <c r="F32" s="494"/>
      <c r="G32" s="494"/>
      <c r="H32" s="496">
        <f t="shared" si="4"/>
        <v>0</v>
      </c>
    </row>
    <row r="33" spans="1:10" s="225" customFormat="1" ht="17.100000000000001" customHeight="1" x14ac:dyDescent="0.25">
      <c r="A33" s="226" t="s">
        <v>455</v>
      </c>
      <c r="B33" s="227"/>
      <c r="C33" s="497">
        <f>C34+C35</f>
        <v>0</v>
      </c>
      <c r="D33" s="497">
        <f>D34+D35</f>
        <v>0</v>
      </c>
      <c r="E33" s="497">
        <f>SUM(E34:E35)</f>
        <v>0</v>
      </c>
      <c r="F33" s="497">
        <f>F34+F35</f>
        <v>0</v>
      </c>
      <c r="G33" s="497">
        <f>G34+G35</f>
        <v>0</v>
      </c>
      <c r="H33" s="498">
        <f>SUM(H34:H35)</f>
        <v>0</v>
      </c>
    </row>
    <row r="34" spans="1:10" s="225" customFormat="1" ht="17.100000000000001" customHeight="1" x14ac:dyDescent="0.25">
      <c r="A34" s="228" t="s">
        <v>468</v>
      </c>
      <c r="B34" s="229"/>
      <c r="C34" s="494"/>
      <c r="D34" s="494"/>
      <c r="E34" s="495">
        <f t="shared" si="3"/>
        <v>0</v>
      </c>
      <c r="F34" s="494"/>
      <c r="G34" s="494"/>
      <c r="H34" s="496">
        <f t="shared" si="4"/>
        <v>0</v>
      </c>
    </row>
    <row r="35" spans="1:10" s="225" customFormat="1" ht="17.100000000000001" customHeight="1" x14ac:dyDescent="0.25">
      <c r="A35" s="228" t="s">
        <v>469</v>
      </c>
      <c r="B35" s="229"/>
      <c r="C35" s="494"/>
      <c r="D35" s="494"/>
      <c r="E35" s="495">
        <f t="shared" si="3"/>
        <v>0</v>
      </c>
      <c r="F35" s="494"/>
      <c r="G35" s="494"/>
      <c r="H35" s="496">
        <f t="shared" si="4"/>
        <v>0</v>
      </c>
    </row>
    <row r="36" spans="1:10" ht="17.100000000000001" customHeight="1" x14ac:dyDescent="0.25">
      <c r="A36" s="1110" t="s">
        <v>458</v>
      </c>
      <c r="B36" s="1111"/>
      <c r="C36" s="499">
        <f>C37+C38</f>
        <v>0</v>
      </c>
      <c r="D36" s="499">
        <f>D37+D38</f>
        <v>0</v>
      </c>
      <c r="E36" s="497">
        <f>SUM(E37:E38)</f>
        <v>0</v>
      </c>
      <c r="F36" s="499">
        <f>F37+F38</f>
        <v>0</v>
      </c>
      <c r="G36" s="499">
        <f>G37+G38</f>
        <v>0</v>
      </c>
      <c r="H36" s="498">
        <f>SUM(H37:H38)</f>
        <v>0</v>
      </c>
    </row>
    <row r="37" spans="1:10" ht="17.100000000000001" customHeight="1" x14ac:dyDescent="0.25">
      <c r="A37" s="839"/>
      <c r="B37" s="230" t="s">
        <v>468</v>
      </c>
      <c r="C37" s="500"/>
      <c r="D37" s="500"/>
      <c r="E37" s="495">
        <f t="shared" si="3"/>
        <v>0</v>
      </c>
      <c r="F37" s="500"/>
      <c r="G37" s="500"/>
      <c r="H37" s="496">
        <f t="shared" si="4"/>
        <v>0</v>
      </c>
    </row>
    <row r="38" spans="1:10" ht="17.100000000000001" customHeight="1" x14ac:dyDescent="0.25">
      <c r="A38" s="839"/>
      <c r="B38" s="230" t="s">
        <v>469</v>
      </c>
      <c r="C38" s="500"/>
      <c r="D38" s="500"/>
      <c r="E38" s="495">
        <f t="shared" si="3"/>
        <v>0</v>
      </c>
      <c r="F38" s="500"/>
      <c r="G38" s="500"/>
      <c r="H38" s="496">
        <f t="shared" si="4"/>
        <v>0</v>
      </c>
    </row>
    <row r="39" spans="1:10" s="225" customFormat="1" x14ac:dyDescent="0.25">
      <c r="A39" s="226" t="s">
        <v>214</v>
      </c>
      <c r="B39" s="227"/>
      <c r="C39" s="494"/>
      <c r="D39" s="494"/>
      <c r="E39" s="495">
        <f t="shared" si="3"/>
        <v>0</v>
      </c>
      <c r="F39" s="494"/>
      <c r="G39" s="494"/>
      <c r="H39" s="496">
        <f t="shared" si="4"/>
        <v>0</v>
      </c>
    </row>
    <row r="40" spans="1:10" s="225" customFormat="1" ht="27.75" customHeight="1" x14ac:dyDescent="0.25">
      <c r="A40" s="1110" t="s">
        <v>470</v>
      </c>
      <c r="B40" s="1111"/>
      <c r="C40" s="494"/>
      <c r="D40" s="494"/>
      <c r="E40" s="495">
        <f t="shared" si="3"/>
        <v>0</v>
      </c>
      <c r="F40" s="494"/>
      <c r="G40" s="494"/>
      <c r="H40" s="496">
        <f t="shared" si="4"/>
        <v>0</v>
      </c>
    </row>
    <row r="41" spans="1:10" s="225" customFormat="1" ht="8.25" customHeight="1" x14ac:dyDescent="0.25">
      <c r="A41" s="231"/>
      <c r="B41" s="232"/>
      <c r="C41" s="494"/>
      <c r="D41" s="494"/>
      <c r="E41" s="495"/>
      <c r="F41" s="494"/>
      <c r="G41" s="494"/>
      <c r="H41" s="496"/>
    </row>
    <row r="42" spans="1:10" s="225" customFormat="1" ht="17.100000000000001" customHeight="1" x14ac:dyDescent="0.25">
      <c r="A42" s="231" t="s">
        <v>471</v>
      </c>
      <c r="B42" s="232"/>
      <c r="C42" s="493">
        <f t="shared" ref="C42:H42" si="5">SUM(C43:C46)</f>
        <v>16774712</v>
      </c>
      <c r="D42" s="493">
        <f t="shared" si="5"/>
        <v>0</v>
      </c>
      <c r="E42" s="493">
        <f t="shared" si="5"/>
        <v>16774712</v>
      </c>
      <c r="F42" s="493">
        <f t="shared" si="5"/>
        <v>7531713.5</v>
      </c>
      <c r="G42" s="493">
        <f t="shared" si="5"/>
        <v>7531713.5</v>
      </c>
      <c r="H42" s="493">
        <f t="shared" si="5"/>
        <v>-9242998.5</v>
      </c>
    </row>
    <row r="43" spans="1:10" s="225" customFormat="1" ht="17.100000000000001" customHeight="1" x14ac:dyDescent="0.25">
      <c r="A43" s="233"/>
      <c r="B43" s="234" t="s">
        <v>472</v>
      </c>
      <c r="C43" s="494"/>
      <c r="D43" s="494"/>
      <c r="E43" s="495">
        <f t="shared" si="3"/>
        <v>0</v>
      </c>
      <c r="F43" s="494"/>
      <c r="G43" s="494"/>
      <c r="H43" s="496">
        <f t="shared" si="4"/>
        <v>0</v>
      </c>
    </row>
    <row r="44" spans="1:10" s="225" customFormat="1" ht="17.100000000000001" customHeight="1" x14ac:dyDescent="0.25">
      <c r="A44" s="233"/>
      <c r="B44" s="234" t="s">
        <v>473</v>
      </c>
      <c r="C44" s="494">
        <v>1500000</v>
      </c>
      <c r="D44" s="494"/>
      <c r="E44" s="495">
        <f t="shared" si="3"/>
        <v>1500000</v>
      </c>
      <c r="F44" s="494">
        <v>947346.5</v>
      </c>
      <c r="G44" s="494">
        <v>947346.5</v>
      </c>
      <c r="H44" s="496">
        <f t="shared" si="4"/>
        <v>-552653.5</v>
      </c>
    </row>
    <row r="45" spans="1:10" s="225" customFormat="1" ht="29.25" customHeight="1" x14ac:dyDescent="0.25">
      <c r="A45" s="233"/>
      <c r="B45" s="235" t="s">
        <v>474</v>
      </c>
      <c r="C45" s="494">
        <v>9510155</v>
      </c>
      <c r="D45" s="494">
        <v>0</v>
      </c>
      <c r="E45" s="495">
        <f t="shared" si="3"/>
        <v>9510155</v>
      </c>
      <c r="F45" s="494">
        <v>4152672</v>
      </c>
      <c r="G45" s="494">
        <v>4152672</v>
      </c>
      <c r="H45" s="496">
        <f t="shared" si="4"/>
        <v>-5357483</v>
      </c>
    </row>
    <row r="46" spans="1:10" s="225" customFormat="1" ht="29.25" customHeight="1" x14ac:dyDescent="0.25">
      <c r="A46" s="233"/>
      <c r="B46" s="235" t="s">
        <v>475</v>
      </c>
      <c r="C46" s="494">
        <v>5764557</v>
      </c>
      <c r="D46" s="494"/>
      <c r="E46" s="495">
        <f t="shared" si="3"/>
        <v>5764557</v>
      </c>
      <c r="F46" s="494">
        <v>2431695</v>
      </c>
      <c r="G46" s="494">
        <v>2431695</v>
      </c>
      <c r="H46" s="496">
        <f t="shared" si="4"/>
        <v>-3332862</v>
      </c>
      <c r="J46" s="888"/>
    </row>
    <row r="47" spans="1:10" s="225" customFormat="1" ht="6" customHeight="1" x14ac:dyDescent="0.25">
      <c r="A47" s="233"/>
      <c r="B47" s="234"/>
      <c r="C47" s="494"/>
      <c r="D47" s="494"/>
      <c r="E47" s="495"/>
      <c r="F47" s="494"/>
      <c r="G47" s="494"/>
      <c r="H47" s="496"/>
    </row>
    <row r="48" spans="1:10" s="225" customFormat="1" ht="17.100000000000001" customHeight="1" x14ac:dyDescent="0.25">
      <c r="A48" s="231" t="s">
        <v>476</v>
      </c>
      <c r="B48" s="232"/>
      <c r="C48" s="493">
        <f t="shared" ref="C48:H48" si="6">C49</f>
        <v>0</v>
      </c>
      <c r="D48" s="493">
        <f t="shared" si="6"/>
        <v>0</v>
      </c>
      <c r="E48" s="493">
        <f t="shared" si="6"/>
        <v>0</v>
      </c>
      <c r="F48" s="493">
        <f t="shared" si="6"/>
        <v>0</v>
      </c>
      <c r="G48" s="493">
        <f t="shared" si="6"/>
        <v>0</v>
      </c>
      <c r="H48" s="493">
        <f t="shared" si="6"/>
        <v>0</v>
      </c>
    </row>
    <row r="49" spans="1:8" s="225" customFormat="1" ht="17.100000000000001" customHeight="1" x14ac:dyDescent="0.25">
      <c r="A49" s="231"/>
      <c r="B49" s="236" t="s">
        <v>462</v>
      </c>
      <c r="C49" s="494"/>
      <c r="D49" s="494"/>
      <c r="E49" s="495">
        <f t="shared" si="3"/>
        <v>0</v>
      </c>
      <c r="F49" s="494"/>
      <c r="G49" s="494"/>
      <c r="H49" s="496">
        <f t="shared" si="4"/>
        <v>0</v>
      </c>
    </row>
    <row r="50" spans="1:8" s="225" customFormat="1" ht="12.75" customHeight="1" thickBot="1" x14ac:dyDescent="0.3">
      <c r="A50" s="237"/>
      <c r="B50" s="238"/>
      <c r="C50" s="501"/>
      <c r="D50" s="501"/>
      <c r="E50" s="502"/>
      <c r="F50" s="501"/>
      <c r="G50" s="501"/>
      <c r="H50" s="503"/>
    </row>
    <row r="51" spans="1:8" ht="21.75" customHeight="1" thickBot="1" x14ac:dyDescent="0.3">
      <c r="A51" s="1100" t="s">
        <v>266</v>
      </c>
      <c r="B51" s="1101"/>
      <c r="C51" s="840">
        <f t="shared" ref="C51:H51" si="7">C29+C42+C48</f>
        <v>16774712</v>
      </c>
      <c r="D51" s="840">
        <f t="shared" si="7"/>
        <v>0</v>
      </c>
      <c r="E51" s="840">
        <f t="shared" si="7"/>
        <v>16774712</v>
      </c>
      <c r="F51" s="840">
        <f t="shared" si="7"/>
        <v>7531713.5</v>
      </c>
      <c r="G51" s="840">
        <f t="shared" si="7"/>
        <v>7531713.5</v>
      </c>
      <c r="H51" s="840">
        <f t="shared" si="7"/>
        <v>-9242998.5</v>
      </c>
    </row>
    <row r="52" spans="1:8" ht="23.25" customHeight="1" thickBot="1" x14ac:dyDescent="0.3">
      <c r="A52" s="211"/>
      <c r="B52" s="211"/>
      <c r="C52" s="239"/>
      <c r="D52" s="239"/>
      <c r="E52" s="239"/>
      <c r="F52" s="240"/>
      <c r="G52" s="843" t="s">
        <v>463</v>
      </c>
      <c r="H52" s="844" t="str">
        <f>IF(($G$51-$C$51)&lt;=0,"",$G$51-$C$51)</f>
        <v/>
      </c>
    </row>
    <row r="53" spans="1:8" ht="23.25" customHeight="1" x14ac:dyDescent="0.25">
      <c r="A53" s="214"/>
      <c r="B53" s="214"/>
      <c r="C53" s="615"/>
      <c r="D53" s="615"/>
      <c r="E53" s="615"/>
      <c r="F53" s="616"/>
      <c r="G53" s="617"/>
      <c r="H53" s="617"/>
    </row>
    <row r="54" spans="1:8" ht="23.25" customHeight="1" x14ac:dyDescent="0.25">
      <c r="A54" s="214"/>
      <c r="B54" s="214"/>
      <c r="C54" s="615"/>
      <c r="D54" s="615"/>
      <c r="E54" s="615"/>
      <c r="F54" s="616"/>
      <c r="G54" s="617"/>
      <c r="H54" s="617"/>
    </row>
    <row r="55" spans="1:8" ht="23.25" customHeight="1" x14ac:dyDescent="0.25">
      <c r="A55" s="214"/>
      <c r="B55" s="214"/>
      <c r="C55" s="615"/>
      <c r="D55" s="615"/>
      <c r="E55" s="615"/>
      <c r="F55" s="616"/>
      <c r="G55" s="617"/>
      <c r="H55" s="617"/>
    </row>
    <row r="56" spans="1:8" ht="8.25" customHeight="1" x14ac:dyDescent="0.25">
      <c r="A56" s="241"/>
      <c r="B56" s="124"/>
    </row>
    <row r="57" spans="1:8" x14ac:dyDescent="0.25">
      <c r="A57" s="244"/>
      <c r="B57" s="124"/>
      <c r="H57" s="448"/>
    </row>
    <row r="58" spans="1:8" x14ac:dyDescent="0.25">
      <c r="A58" s="245"/>
      <c r="B58" s="246" t="s">
        <v>477</v>
      </c>
      <c r="C58" s="247"/>
      <c r="D58" s="247"/>
      <c r="E58" s="247"/>
      <c r="F58" s="247"/>
      <c r="G58" s="247"/>
      <c r="H58" s="247"/>
    </row>
    <row r="59" spans="1:8" x14ac:dyDescent="0.25">
      <c r="A59" s="245"/>
      <c r="B59" s="246" t="s">
        <v>478</v>
      </c>
      <c r="C59" s="247"/>
      <c r="D59" s="247"/>
      <c r="E59" s="247"/>
      <c r="F59" s="247"/>
      <c r="G59" s="247"/>
      <c r="H59" s="247"/>
    </row>
    <row r="60" spans="1:8" x14ac:dyDescent="0.25">
      <c r="A60" s="245"/>
      <c r="B60" s="246"/>
      <c r="C60" s="247"/>
      <c r="D60" s="247"/>
      <c r="E60" s="247"/>
      <c r="F60" s="247"/>
      <c r="G60" s="247"/>
      <c r="H60" s="247"/>
    </row>
  </sheetData>
  <sheetProtection password="C115" sheet="1" scenarios="1" formatColumns="0" formatRows="0" insertHyperlinks="0"/>
  <mergeCells count="12">
    <mergeCell ref="A51:B51"/>
    <mergeCell ref="A1:H1"/>
    <mergeCell ref="A2:H2"/>
    <mergeCell ref="A3:H3"/>
    <mergeCell ref="A4:H4"/>
    <mergeCell ref="C5:F5"/>
    <mergeCell ref="A6:B7"/>
    <mergeCell ref="A24:B24"/>
    <mergeCell ref="A27:B27"/>
    <mergeCell ref="A32:B32"/>
    <mergeCell ref="A36:B36"/>
    <mergeCell ref="A40:B40"/>
  </mergeCells>
  <printOptions horizontalCentered="1"/>
  <pageMargins left="0.39370078740157483" right="0.39370078740157483" top="0.39370078740157483" bottom="0.51181102362204722" header="0.31496062992125984" footer="0.31496062992125984"/>
  <pageSetup scale="88" fitToHeight="2" orientation="landscape" r:id="rId1"/>
  <rowBreaks count="1" manualBreakCount="1">
    <brk id="26" max="7" man="1"/>
  </row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1"/>
  <sheetViews>
    <sheetView view="pageBreakPreview" topLeftCell="A64" zoomScale="125" zoomScaleNormal="120" zoomScaleSheetLayoutView="125" workbookViewId="0">
      <selection activeCell="A4" sqref="A4:I4"/>
    </sheetView>
  </sheetViews>
  <sheetFormatPr baseColWidth="10" defaultColWidth="11.42578125" defaultRowHeight="15" x14ac:dyDescent="0.25"/>
  <cols>
    <col min="1" max="1" width="1.85546875" customWidth="1"/>
    <col min="2" max="2" width="0.85546875" customWidth="1"/>
    <col min="3" max="3" width="48.28515625" customWidth="1"/>
    <col min="4" max="4" width="14.140625" bestFit="1" customWidth="1"/>
    <col min="5" max="5" width="12.85546875" customWidth="1"/>
    <col min="6" max="6" width="14.140625" bestFit="1" customWidth="1"/>
    <col min="7" max="8" width="13.140625" bestFit="1" customWidth="1"/>
    <col min="9" max="9" width="13.7109375" bestFit="1" customWidth="1"/>
  </cols>
  <sheetData>
    <row r="1" spans="1:9" ht="15.75" x14ac:dyDescent="0.25">
      <c r="A1" s="1018" t="s">
        <v>25</v>
      </c>
      <c r="B1" s="1018"/>
      <c r="C1" s="1018"/>
      <c r="D1" s="1018"/>
      <c r="E1" s="1018"/>
      <c r="F1" s="1018"/>
      <c r="G1" s="1018"/>
      <c r="H1" s="1018"/>
      <c r="I1" s="1018"/>
    </row>
    <row r="2" spans="1:9" ht="15.75" customHeight="1" x14ac:dyDescent="0.25">
      <c r="A2" s="1019" t="s">
        <v>479</v>
      </c>
      <c r="B2" s="1019"/>
      <c r="C2" s="1019"/>
      <c r="D2" s="1019"/>
      <c r="E2" s="1019"/>
      <c r="F2" s="1019"/>
      <c r="G2" s="1019"/>
      <c r="H2" s="1019"/>
      <c r="I2" s="1019"/>
    </row>
    <row r="3" spans="1:9" ht="16.5" customHeight="1" x14ac:dyDescent="0.25">
      <c r="A3" s="1019" t="str">
        <f>'ETCA-I-01'!A3:G3</f>
        <v>Universidad Tecnológica de Puerto Peñasco</v>
      </c>
      <c r="B3" s="1019"/>
      <c r="C3" s="1019"/>
      <c r="D3" s="1019"/>
      <c r="E3" s="1019"/>
      <c r="F3" s="1019"/>
      <c r="G3" s="1019"/>
      <c r="H3" s="1019"/>
      <c r="I3" s="1019"/>
    </row>
    <row r="4" spans="1:9" ht="15.75" customHeight="1" x14ac:dyDescent="0.25">
      <c r="A4" s="1152" t="str">
        <f>'ETCA-I-10'!A4:K4</f>
        <v>Del 01 de Enero al 30 de Junio de 2017</v>
      </c>
      <c r="B4" s="1152"/>
      <c r="C4" s="1152"/>
      <c r="D4" s="1152"/>
      <c r="E4" s="1152"/>
      <c r="F4" s="1152"/>
      <c r="G4" s="1152"/>
      <c r="H4" s="1152"/>
      <c r="I4" s="1152"/>
    </row>
    <row r="5" spans="1:9" ht="15.75" customHeight="1" thickBot="1" x14ac:dyDescent="0.3">
      <c r="A5" s="1064" t="s">
        <v>89</v>
      </c>
      <c r="B5" s="1064"/>
      <c r="C5" s="1064"/>
      <c r="D5" s="1064"/>
      <c r="E5" s="1064"/>
      <c r="F5" s="1064"/>
      <c r="G5" s="1064"/>
      <c r="H5" s="1064"/>
      <c r="I5" s="1064"/>
    </row>
    <row r="6" spans="1:9" ht="15.75" thickBot="1" x14ac:dyDescent="0.3">
      <c r="A6" s="1135"/>
      <c r="B6" s="1136"/>
      <c r="C6" s="1137"/>
      <c r="D6" s="1138" t="s">
        <v>480</v>
      </c>
      <c r="E6" s="1139"/>
      <c r="F6" s="1139"/>
      <c r="G6" s="1139"/>
      <c r="H6" s="1140"/>
      <c r="I6" s="1141" t="s">
        <v>481</v>
      </c>
    </row>
    <row r="7" spans="1:9" x14ac:dyDescent="0.25">
      <c r="A7" s="1144" t="s">
        <v>261</v>
      </c>
      <c r="B7" s="1145"/>
      <c r="C7" s="1146"/>
      <c r="D7" s="1141" t="s">
        <v>482</v>
      </c>
      <c r="E7" s="1150" t="s">
        <v>483</v>
      </c>
      <c r="F7" s="1141" t="s">
        <v>484</v>
      </c>
      <c r="G7" s="1141" t="s">
        <v>485</v>
      </c>
      <c r="H7" s="1141" t="s">
        <v>486</v>
      </c>
      <c r="I7" s="1142"/>
    </row>
    <row r="8" spans="1:9" ht="15.75" thickBot="1" x14ac:dyDescent="0.3">
      <c r="A8" s="1147" t="s">
        <v>487</v>
      </c>
      <c r="B8" s="1148"/>
      <c r="C8" s="1149"/>
      <c r="D8" s="1143"/>
      <c r="E8" s="1151"/>
      <c r="F8" s="1143"/>
      <c r="G8" s="1143"/>
      <c r="H8" s="1143"/>
      <c r="I8" s="1143"/>
    </row>
    <row r="9" spans="1:9" x14ac:dyDescent="0.25">
      <c r="A9" s="1130"/>
      <c r="B9" s="1131"/>
      <c r="C9" s="1132"/>
      <c r="D9" s="792"/>
      <c r="E9" s="792"/>
      <c r="F9" s="792"/>
      <c r="G9" s="792"/>
      <c r="H9" s="792"/>
      <c r="I9" s="792"/>
    </row>
    <row r="10" spans="1:9" x14ac:dyDescent="0.25">
      <c r="A10" s="1114" t="s">
        <v>488</v>
      </c>
      <c r="B10" s="1115"/>
      <c r="C10" s="1134"/>
      <c r="D10" s="701"/>
      <c r="E10" s="701"/>
      <c r="F10" s="701"/>
      <c r="G10" s="701"/>
      <c r="H10" s="701"/>
      <c r="I10" s="701"/>
    </row>
    <row r="11" spans="1:9" x14ac:dyDescent="0.25">
      <c r="A11" s="813"/>
      <c r="B11" s="1122" t="s">
        <v>489</v>
      </c>
      <c r="C11" s="1118"/>
      <c r="D11" s="703">
        <v>0</v>
      </c>
      <c r="E11" s="703">
        <v>0</v>
      </c>
      <c r="F11" s="703">
        <f t="shared" ref="F11:F17" si="0">+D11+E11</f>
        <v>0</v>
      </c>
      <c r="G11" s="703">
        <v>0</v>
      </c>
      <c r="H11" s="703">
        <v>0</v>
      </c>
      <c r="I11" s="702">
        <f>+H11-D11</f>
        <v>0</v>
      </c>
    </row>
    <row r="12" spans="1:9" x14ac:dyDescent="0.25">
      <c r="A12" s="813"/>
      <c r="B12" s="1122" t="s">
        <v>490</v>
      </c>
      <c r="C12" s="1118"/>
      <c r="D12" s="703">
        <v>0</v>
      </c>
      <c r="E12" s="703">
        <v>0</v>
      </c>
      <c r="F12" s="703">
        <f t="shared" si="0"/>
        <v>0</v>
      </c>
      <c r="G12" s="703">
        <v>0</v>
      </c>
      <c r="H12" s="703">
        <v>0</v>
      </c>
      <c r="I12" s="702">
        <f t="shared" ref="I12:I17" si="1">+H12-D12</f>
        <v>0</v>
      </c>
    </row>
    <row r="13" spans="1:9" x14ac:dyDescent="0.25">
      <c r="A13" s="813"/>
      <c r="B13" s="1122" t="s">
        <v>491</v>
      </c>
      <c r="C13" s="1118"/>
      <c r="D13" s="703">
        <v>0</v>
      </c>
      <c r="E13" s="703">
        <v>0</v>
      </c>
      <c r="F13" s="703">
        <f t="shared" si="0"/>
        <v>0</v>
      </c>
      <c r="G13" s="703">
        <v>0</v>
      </c>
      <c r="H13" s="703">
        <v>0</v>
      </c>
      <c r="I13" s="702">
        <f t="shared" si="1"/>
        <v>0</v>
      </c>
    </row>
    <row r="14" spans="1:9" x14ac:dyDescent="0.25">
      <c r="A14" s="813"/>
      <c r="B14" s="1122" t="s">
        <v>492</v>
      </c>
      <c r="C14" s="1118"/>
      <c r="D14" s="703">
        <v>0</v>
      </c>
      <c r="E14" s="703">
        <v>0</v>
      </c>
      <c r="F14" s="703">
        <f t="shared" si="0"/>
        <v>0</v>
      </c>
      <c r="G14" s="703">
        <v>0</v>
      </c>
      <c r="H14" s="703">
        <v>0</v>
      </c>
      <c r="I14" s="702">
        <f t="shared" si="1"/>
        <v>0</v>
      </c>
    </row>
    <row r="15" spans="1:9" x14ac:dyDescent="0.25">
      <c r="A15" s="813"/>
      <c r="B15" s="1122" t="s">
        <v>493</v>
      </c>
      <c r="C15" s="1118"/>
      <c r="D15" s="703">
        <v>0</v>
      </c>
      <c r="E15" s="703">
        <v>0</v>
      </c>
      <c r="F15" s="703">
        <f t="shared" si="0"/>
        <v>0</v>
      </c>
      <c r="G15" s="703">
        <v>0</v>
      </c>
      <c r="H15" s="703">
        <v>0</v>
      </c>
      <c r="I15" s="702">
        <f t="shared" si="1"/>
        <v>0</v>
      </c>
    </row>
    <row r="16" spans="1:9" x14ac:dyDescent="0.25">
      <c r="A16" s="813"/>
      <c r="B16" s="1122" t="s">
        <v>494</v>
      </c>
      <c r="C16" s="1118"/>
      <c r="D16" s="703">
        <v>0</v>
      </c>
      <c r="E16" s="703">
        <v>0</v>
      </c>
      <c r="F16" s="703">
        <f t="shared" si="0"/>
        <v>0</v>
      </c>
      <c r="G16" s="703">
        <v>0</v>
      </c>
      <c r="H16" s="703"/>
      <c r="I16" s="702">
        <f t="shared" si="1"/>
        <v>0</v>
      </c>
    </row>
    <row r="17" spans="1:9" x14ac:dyDescent="0.25">
      <c r="A17" s="813"/>
      <c r="B17" s="1122" t="s">
        <v>495</v>
      </c>
      <c r="C17" s="1118"/>
      <c r="D17" s="703">
        <v>1500000</v>
      </c>
      <c r="E17" s="703">
        <v>0</v>
      </c>
      <c r="F17" s="703">
        <f t="shared" si="0"/>
        <v>1500000</v>
      </c>
      <c r="G17" s="703">
        <v>947346.5</v>
      </c>
      <c r="H17" s="703">
        <v>947346.5</v>
      </c>
      <c r="I17" s="702">
        <f t="shared" si="1"/>
        <v>-552653.5</v>
      </c>
    </row>
    <row r="18" spans="1:9" x14ac:dyDescent="0.25">
      <c r="A18" s="1133"/>
      <c r="B18" s="1122" t="s">
        <v>496</v>
      </c>
      <c r="C18" s="1118"/>
      <c r="D18" s="1127">
        <f t="shared" ref="D18:I18" si="2">SUM(D20:D30)</f>
        <v>0</v>
      </c>
      <c r="E18" s="1127">
        <f t="shared" si="2"/>
        <v>0</v>
      </c>
      <c r="F18" s="1127">
        <f t="shared" si="2"/>
        <v>0</v>
      </c>
      <c r="G18" s="1127">
        <f t="shared" si="2"/>
        <v>0</v>
      </c>
      <c r="H18" s="1127">
        <f t="shared" si="2"/>
        <v>0</v>
      </c>
      <c r="I18" s="1127">
        <f t="shared" si="2"/>
        <v>0</v>
      </c>
    </row>
    <row r="19" spans="1:9" x14ac:dyDescent="0.25">
      <c r="A19" s="1133"/>
      <c r="B19" s="1122" t="s">
        <v>497</v>
      </c>
      <c r="C19" s="1118"/>
      <c r="D19" s="1127"/>
      <c r="E19" s="1127"/>
      <c r="F19" s="1127"/>
      <c r="G19" s="1127"/>
      <c r="H19" s="1127"/>
      <c r="I19" s="1127"/>
    </row>
    <row r="20" spans="1:9" x14ac:dyDescent="0.25">
      <c r="A20" s="813"/>
      <c r="B20" s="811"/>
      <c r="C20" s="812" t="s">
        <v>498</v>
      </c>
      <c r="D20" s="703">
        <v>0</v>
      </c>
      <c r="E20" s="703">
        <v>0</v>
      </c>
      <c r="F20" s="703">
        <f t="shared" ref="F20:F30" si="3">+D20+E20</f>
        <v>0</v>
      </c>
      <c r="G20" s="703">
        <v>0</v>
      </c>
      <c r="H20" s="703">
        <v>0</v>
      </c>
      <c r="I20" s="702">
        <f>+H20-D20</f>
        <v>0</v>
      </c>
    </row>
    <row r="21" spans="1:9" x14ac:dyDescent="0.25">
      <c r="A21" s="813"/>
      <c r="B21" s="811"/>
      <c r="C21" s="812" t="s">
        <v>499</v>
      </c>
      <c r="D21" s="703">
        <v>0</v>
      </c>
      <c r="E21" s="703">
        <v>0</v>
      </c>
      <c r="F21" s="703">
        <f t="shared" si="3"/>
        <v>0</v>
      </c>
      <c r="G21" s="703">
        <v>0</v>
      </c>
      <c r="H21" s="703">
        <v>0</v>
      </c>
      <c r="I21" s="702">
        <f t="shared" ref="I21:I37" si="4">+H21-D21</f>
        <v>0</v>
      </c>
    </row>
    <row r="22" spans="1:9" x14ac:dyDescent="0.25">
      <c r="A22" s="813"/>
      <c r="B22" s="811"/>
      <c r="C22" s="812" t="s">
        <v>500</v>
      </c>
      <c r="D22" s="703">
        <v>0</v>
      </c>
      <c r="E22" s="703">
        <v>0</v>
      </c>
      <c r="F22" s="703">
        <f t="shared" si="3"/>
        <v>0</v>
      </c>
      <c r="G22" s="703">
        <v>0</v>
      </c>
      <c r="H22" s="703">
        <v>0</v>
      </c>
      <c r="I22" s="702">
        <f t="shared" si="4"/>
        <v>0</v>
      </c>
    </row>
    <row r="23" spans="1:9" x14ac:dyDescent="0.25">
      <c r="A23" s="813"/>
      <c r="B23" s="811"/>
      <c r="C23" s="812" t="s">
        <v>501</v>
      </c>
      <c r="D23" s="703">
        <v>0</v>
      </c>
      <c r="E23" s="703">
        <v>0</v>
      </c>
      <c r="F23" s="703">
        <f t="shared" si="3"/>
        <v>0</v>
      </c>
      <c r="G23" s="703">
        <v>0</v>
      </c>
      <c r="H23" s="703">
        <v>0</v>
      </c>
      <c r="I23" s="702">
        <f t="shared" si="4"/>
        <v>0</v>
      </c>
    </row>
    <row r="24" spans="1:9" x14ac:dyDescent="0.25">
      <c r="A24" s="813"/>
      <c r="B24" s="811"/>
      <c r="C24" s="812" t="s">
        <v>502</v>
      </c>
      <c r="D24" s="703">
        <v>0</v>
      </c>
      <c r="E24" s="703">
        <v>0</v>
      </c>
      <c r="F24" s="703">
        <f t="shared" si="3"/>
        <v>0</v>
      </c>
      <c r="G24" s="703">
        <v>0</v>
      </c>
      <c r="H24" s="703">
        <v>0</v>
      </c>
      <c r="I24" s="702">
        <f t="shared" si="4"/>
        <v>0</v>
      </c>
    </row>
    <row r="25" spans="1:9" x14ac:dyDescent="0.25">
      <c r="A25" s="813"/>
      <c r="B25" s="811"/>
      <c r="C25" s="812" t="s">
        <v>503</v>
      </c>
      <c r="D25" s="703">
        <v>0</v>
      </c>
      <c r="E25" s="703">
        <v>0</v>
      </c>
      <c r="F25" s="703">
        <f t="shared" si="3"/>
        <v>0</v>
      </c>
      <c r="G25" s="703">
        <v>0</v>
      </c>
      <c r="H25" s="703">
        <v>0</v>
      </c>
      <c r="I25" s="702">
        <f t="shared" si="4"/>
        <v>0</v>
      </c>
    </row>
    <row r="26" spans="1:9" x14ac:dyDescent="0.25">
      <c r="A26" s="813"/>
      <c r="B26" s="811"/>
      <c r="C26" s="812" t="s">
        <v>504</v>
      </c>
      <c r="D26" s="703">
        <v>0</v>
      </c>
      <c r="E26" s="703">
        <v>0</v>
      </c>
      <c r="F26" s="703">
        <f t="shared" si="3"/>
        <v>0</v>
      </c>
      <c r="G26" s="703">
        <v>0</v>
      </c>
      <c r="H26" s="703">
        <v>0</v>
      </c>
      <c r="I26" s="702">
        <f t="shared" si="4"/>
        <v>0</v>
      </c>
    </row>
    <row r="27" spans="1:9" x14ac:dyDescent="0.25">
      <c r="A27" s="813"/>
      <c r="B27" s="811"/>
      <c r="C27" s="812" t="s">
        <v>505</v>
      </c>
      <c r="D27" s="703">
        <v>0</v>
      </c>
      <c r="E27" s="703">
        <v>0</v>
      </c>
      <c r="F27" s="703">
        <f t="shared" si="3"/>
        <v>0</v>
      </c>
      <c r="G27" s="703">
        <v>0</v>
      </c>
      <c r="H27" s="703">
        <v>0</v>
      </c>
      <c r="I27" s="702">
        <f t="shared" si="4"/>
        <v>0</v>
      </c>
    </row>
    <row r="28" spans="1:9" x14ac:dyDescent="0.25">
      <c r="A28" s="813"/>
      <c r="B28" s="811"/>
      <c r="C28" s="812" t="s">
        <v>506</v>
      </c>
      <c r="D28" s="703">
        <v>0</v>
      </c>
      <c r="E28" s="703">
        <v>0</v>
      </c>
      <c r="F28" s="703">
        <f t="shared" si="3"/>
        <v>0</v>
      </c>
      <c r="G28" s="703">
        <v>0</v>
      </c>
      <c r="H28" s="703">
        <v>0</v>
      </c>
      <c r="I28" s="702">
        <f t="shared" si="4"/>
        <v>0</v>
      </c>
    </row>
    <row r="29" spans="1:9" x14ac:dyDescent="0.25">
      <c r="A29" s="813"/>
      <c r="B29" s="811"/>
      <c r="C29" s="812" t="s">
        <v>507</v>
      </c>
      <c r="D29" s="703">
        <v>0</v>
      </c>
      <c r="E29" s="703">
        <v>0</v>
      </c>
      <c r="F29" s="703">
        <f t="shared" si="3"/>
        <v>0</v>
      </c>
      <c r="G29" s="703">
        <v>0</v>
      </c>
      <c r="H29" s="703">
        <v>0</v>
      </c>
      <c r="I29" s="702">
        <f t="shared" si="4"/>
        <v>0</v>
      </c>
    </row>
    <row r="30" spans="1:9" x14ac:dyDescent="0.25">
      <c r="A30" s="813"/>
      <c r="B30" s="811"/>
      <c r="C30" s="812" t="s">
        <v>508</v>
      </c>
      <c r="D30" s="703">
        <v>0</v>
      </c>
      <c r="E30" s="703">
        <v>0</v>
      </c>
      <c r="F30" s="703">
        <f t="shared" si="3"/>
        <v>0</v>
      </c>
      <c r="G30" s="703">
        <v>0</v>
      </c>
      <c r="H30" s="703">
        <v>0</v>
      </c>
      <c r="I30" s="702">
        <f t="shared" si="4"/>
        <v>0</v>
      </c>
    </row>
    <row r="31" spans="1:9" x14ac:dyDescent="0.25">
      <c r="A31" s="813"/>
      <c r="B31" s="1122" t="s">
        <v>509</v>
      </c>
      <c r="C31" s="1118"/>
      <c r="D31" s="702">
        <f t="shared" ref="D31:I31" si="5">SUM(D32:D36)</f>
        <v>0</v>
      </c>
      <c r="E31" s="702">
        <f t="shared" si="5"/>
        <v>0</v>
      </c>
      <c r="F31" s="702">
        <f t="shared" si="5"/>
        <v>0</v>
      </c>
      <c r="G31" s="702">
        <f t="shared" si="5"/>
        <v>0</v>
      </c>
      <c r="H31" s="702">
        <f t="shared" si="5"/>
        <v>0</v>
      </c>
      <c r="I31" s="702">
        <f t="shared" si="5"/>
        <v>0</v>
      </c>
    </row>
    <row r="32" spans="1:9" x14ac:dyDescent="0.25">
      <c r="A32" s="813"/>
      <c r="B32" s="811"/>
      <c r="C32" s="812" t="s">
        <v>510</v>
      </c>
      <c r="D32" s="703">
        <v>0</v>
      </c>
      <c r="E32" s="703">
        <v>0</v>
      </c>
      <c r="F32" s="703">
        <v>0</v>
      </c>
      <c r="G32" s="703"/>
      <c r="H32" s="703">
        <v>0</v>
      </c>
      <c r="I32" s="702">
        <f t="shared" si="4"/>
        <v>0</v>
      </c>
    </row>
    <row r="33" spans="1:9" x14ac:dyDescent="0.25">
      <c r="A33" s="813"/>
      <c r="B33" s="811"/>
      <c r="C33" s="812" t="s">
        <v>511</v>
      </c>
      <c r="D33" s="703">
        <v>0</v>
      </c>
      <c r="E33" s="703">
        <v>0</v>
      </c>
      <c r="F33" s="703">
        <f>+D33+E33</f>
        <v>0</v>
      </c>
      <c r="G33" s="703"/>
      <c r="H33" s="703">
        <v>0</v>
      </c>
      <c r="I33" s="702">
        <f t="shared" si="4"/>
        <v>0</v>
      </c>
    </row>
    <row r="34" spans="1:9" ht="15.75" thickBot="1" x14ac:dyDescent="0.3">
      <c r="A34" s="669"/>
      <c r="B34" s="744"/>
      <c r="C34" s="795" t="s">
        <v>512</v>
      </c>
      <c r="D34" s="704">
        <v>0</v>
      </c>
      <c r="E34" s="704">
        <v>0</v>
      </c>
      <c r="F34" s="704">
        <f>+D34+E34</f>
        <v>0</v>
      </c>
      <c r="G34" s="704"/>
      <c r="H34" s="704"/>
      <c r="I34" s="768">
        <f t="shared" si="4"/>
        <v>0</v>
      </c>
    </row>
    <row r="35" spans="1:9" x14ac:dyDescent="0.25">
      <c r="A35" s="813"/>
      <c r="B35" s="811"/>
      <c r="C35" s="812" t="s">
        <v>513</v>
      </c>
      <c r="D35" s="703">
        <v>0</v>
      </c>
      <c r="E35" s="703">
        <v>0</v>
      </c>
      <c r="F35" s="703">
        <f>+D35+E35</f>
        <v>0</v>
      </c>
      <c r="G35" s="703"/>
      <c r="H35" s="703"/>
      <c r="I35" s="702">
        <f t="shared" si="4"/>
        <v>0</v>
      </c>
    </row>
    <row r="36" spans="1:9" x14ac:dyDescent="0.25">
      <c r="A36" s="813"/>
      <c r="B36" s="811"/>
      <c r="C36" s="812" t="s">
        <v>514</v>
      </c>
      <c r="D36" s="703">
        <v>0</v>
      </c>
      <c r="E36" s="703">
        <v>0</v>
      </c>
      <c r="F36" s="703">
        <f>+D36+E36</f>
        <v>0</v>
      </c>
      <c r="G36" s="703"/>
      <c r="H36" s="703"/>
      <c r="I36" s="702">
        <f t="shared" si="4"/>
        <v>0</v>
      </c>
    </row>
    <row r="37" spans="1:9" x14ac:dyDescent="0.25">
      <c r="A37" s="813"/>
      <c r="B37" s="1128" t="s">
        <v>515</v>
      </c>
      <c r="C37" s="1129"/>
      <c r="D37" s="703">
        <v>0</v>
      </c>
      <c r="E37" s="703"/>
      <c r="F37" s="793">
        <f>+D37+E37</f>
        <v>0</v>
      </c>
      <c r="G37" s="703"/>
      <c r="H37" s="703"/>
      <c r="I37" s="794">
        <f t="shared" si="4"/>
        <v>0</v>
      </c>
    </row>
    <row r="38" spans="1:9" x14ac:dyDescent="0.25">
      <c r="A38" s="813"/>
      <c r="B38" s="1122" t="s">
        <v>516</v>
      </c>
      <c r="C38" s="1118"/>
      <c r="D38" s="702">
        <f t="shared" ref="D38:I38" si="6">SUM(D39)</f>
        <v>15274712</v>
      </c>
      <c r="E38" s="702">
        <f t="shared" si="6"/>
        <v>0</v>
      </c>
      <c r="F38" s="702">
        <f t="shared" si="6"/>
        <v>15274712</v>
      </c>
      <c r="G38" s="702">
        <f t="shared" si="6"/>
        <v>6584367</v>
      </c>
      <c r="H38" s="702">
        <f t="shared" si="6"/>
        <v>6584367</v>
      </c>
      <c r="I38" s="702">
        <f t="shared" si="6"/>
        <v>-8690345</v>
      </c>
    </row>
    <row r="39" spans="1:9" x14ac:dyDescent="0.25">
      <c r="A39" s="813"/>
      <c r="B39" s="811"/>
      <c r="C39" s="812" t="s">
        <v>517</v>
      </c>
      <c r="D39" s="703">
        <v>15274712</v>
      </c>
      <c r="E39" s="703"/>
      <c r="F39" s="703">
        <f>+D39+E39</f>
        <v>15274712</v>
      </c>
      <c r="G39" s="703">
        <v>6584367</v>
      </c>
      <c r="H39" s="703">
        <v>6584367</v>
      </c>
      <c r="I39" s="702">
        <f>+H39-D39</f>
        <v>-8690345</v>
      </c>
    </row>
    <row r="40" spans="1:9" x14ac:dyDescent="0.25">
      <c r="A40" s="813"/>
      <c r="B40" s="1122" t="s">
        <v>518</v>
      </c>
      <c r="C40" s="1118"/>
      <c r="D40" s="702">
        <f t="shared" ref="D40:I40" si="7">SUM(D41:D42)</f>
        <v>0</v>
      </c>
      <c r="E40" s="702">
        <f t="shared" si="7"/>
        <v>0</v>
      </c>
      <c r="F40" s="702">
        <f t="shared" si="7"/>
        <v>0</v>
      </c>
      <c r="G40" s="702">
        <f t="shared" si="7"/>
        <v>0</v>
      </c>
      <c r="H40" s="702">
        <f t="shared" si="7"/>
        <v>0</v>
      </c>
      <c r="I40" s="702">
        <f t="shared" si="7"/>
        <v>0</v>
      </c>
    </row>
    <row r="41" spans="1:9" x14ac:dyDescent="0.25">
      <c r="A41" s="813"/>
      <c r="B41" s="811"/>
      <c r="C41" s="812" t="s">
        <v>519</v>
      </c>
      <c r="D41" s="703">
        <v>0</v>
      </c>
      <c r="E41" s="703">
        <v>0</v>
      </c>
      <c r="F41" s="703">
        <f>+D41+E41</f>
        <v>0</v>
      </c>
      <c r="G41" s="703"/>
      <c r="H41" s="703"/>
      <c r="I41" s="702">
        <f>H41-D41</f>
        <v>0</v>
      </c>
    </row>
    <row r="42" spans="1:9" x14ac:dyDescent="0.25">
      <c r="A42" s="813"/>
      <c r="B42" s="811"/>
      <c r="C42" s="812" t="s">
        <v>520</v>
      </c>
      <c r="D42" s="703">
        <v>0</v>
      </c>
      <c r="E42" s="703">
        <v>0</v>
      </c>
      <c r="F42" s="703">
        <f>+D42+E42</f>
        <v>0</v>
      </c>
      <c r="G42" s="703"/>
      <c r="H42" s="703"/>
      <c r="I42" s="702">
        <f>H42-D42</f>
        <v>0</v>
      </c>
    </row>
    <row r="43" spans="1:9" ht="8.25" customHeight="1" x14ac:dyDescent="0.25">
      <c r="A43" s="813"/>
      <c r="B43" s="811"/>
      <c r="C43" s="812"/>
      <c r="D43" s="698"/>
      <c r="E43" s="698"/>
      <c r="F43" s="698"/>
      <c r="G43" s="698"/>
      <c r="H43" s="698"/>
      <c r="I43" s="702"/>
    </row>
    <row r="44" spans="1:9" ht="15" customHeight="1" x14ac:dyDescent="0.25">
      <c r="A44" s="831" t="s">
        <v>521</v>
      </c>
      <c r="B44" s="677"/>
      <c r="C44" s="697"/>
      <c r="D44" s="1126">
        <f t="shared" ref="D44:I44" si="8">+D11+D12+D13+D14+D15+D16+D17+D18+D31+D37+D38+D40</f>
        <v>16774712</v>
      </c>
      <c r="E44" s="1126">
        <f t="shared" si="8"/>
        <v>0</v>
      </c>
      <c r="F44" s="1126">
        <f t="shared" si="8"/>
        <v>16774712</v>
      </c>
      <c r="G44" s="1126">
        <f t="shared" si="8"/>
        <v>7531713.5</v>
      </c>
      <c r="H44" s="1126">
        <f t="shared" si="8"/>
        <v>7531713.5</v>
      </c>
      <c r="I44" s="1126">
        <f t="shared" si="8"/>
        <v>-9242998.5</v>
      </c>
    </row>
    <row r="45" spans="1:9" x14ac:dyDescent="0.25">
      <c r="A45" s="831" t="s">
        <v>522</v>
      </c>
      <c r="B45" s="677"/>
      <c r="C45" s="697"/>
      <c r="D45" s="1126"/>
      <c r="E45" s="1126"/>
      <c r="F45" s="1126"/>
      <c r="G45" s="1126"/>
      <c r="H45" s="1126"/>
      <c r="I45" s="1126"/>
    </row>
    <row r="46" spans="1:9" ht="8.25" customHeight="1" x14ac:dyDescent="0.25">
      <c r="A46" s="832"/>
      <c r="B46" s="814"/>
      <c r="C46" s="815"/>
      <c r="D46" s="1126"/>
      <c r="E46" s="1126"/>
      <c r="F46" s="1126"/>
      <c r="G46" s="1126"/>
      <c r="H46" s="1126"/>
      <c r="I46" s="1126"/>
    </row>
    <row r="47" spans="1:9" x14ac:dyDescent="0.25">
      <c r="A47" s="1114" t="s">
        <v>523</v>
      </c>
      <c r="B47" s="1115"/>
      <c r="C47" s="1116"/>
      <c r="D47" s="705"/>
      <c r="E47" s="705"/>
      <c r="F47" s="705"/>
      <c r="G47" s="705"/>
      <c r="H47" s="705"/>
      <c r="I47" s="706" t="str">
        <f>IF(($H$44-$D$44)&lt;=0," ",$H$44-$D$44)</f>
        <v xml:space="preserve"> </v>
      </c>
    </row>
    <row r="48" spans="1:9" ht="11.25" customHeight="1" x14ac:dyDescent="0.25">
      <c r="A48" s="813"/>
      <c r="B48" s="811"/>
      <c r="C48" s="812"/>
      <c r="D48" s="698"/>
      <c r="E48" s="698"/>
      <c r="F48" s="698"/>
      <c r="G48" s="698"/>
      <c r="H48" s="698"/>
      <c r="I48" s="702"/>
    </row>
    <row r="49" spans="1:9" x14ac:dyDescent="0.25">
      <c r="A49" s="1114" t="s">
        <v>524</v>
      </c>
      <c r="B49" s="1115"/>
      <c r="C49" s="1116"/>
      <c r="D49" s="698"/>
      <c r="E49" s="698"/>
      <c r="F49" s="698"/>
      <c r="G49" s="698"/>
      <c r="H49" s="698"/>
      <c r="I49" s="702"/>
    </row>
    <row r="50" spans="1:9" x14ac:dyDescent="0.25">
      <c r="A50" s="813"/>
      <c r="B50" s="1122" t="s">
        <v>525</v>
      </c>
      <c r="C50" s="1118"/>
      <c r="D50" s="698">
        <f t="shared" ref="D50:I50" si="9">SUM(D51:D58)</f>
        <v>0</v>
      </c>
      <c r="E50" s="698">
        <f t="shared" si="9"/>
        <v>0</v>
      </c>
      <c r="F50" s="698">
        <f t="shared" si="9"/>
        <v>0</v>
      </c>
      <c r="G50" s="698">
        <f t="shared" si="9"/>
        <v>0</v>
      </c>
      <c r="H50" s="698">
        <f t="shared" si="9"/>
        <v>0</v>
      </c>
      <c r="I50" s="702">
        <f t="shared" si="9"/>
        <v>0</v>
      </c>
    </row>
    <row r="51" spans="1:9" x14ac:dyDescent="0.25">
      <c r="A51" s="813"/>
      <c r="B51" s="811"/>
      <c r="C51" s="812" t="s">
        <v>526</v>
      </c>
      <c r="D51" s="703">
        <v>0</v>
      </c>
      <c r="E51" s="703">
        <v>0</v>
      </c>
      <c r="F51" s="703">
        <f t="shared" ref="F51:F79" si="10">+D51+E51</f>
        <v>0</v>
      </c>
      <c r="G51" s="703">
        <v>0</v>
      </c>
      <c r="H51" s="703">
        <v>0</v>
      </c>
      <c r="I51" s="702">
        <f>H51-D51</f>
        <v>0</v>
      </c>
    </row>
    <row r="52" spans="1:9" x14ac:dyDescent="0.25">
      <c r="A52" s="813"/>
      <c r="B52" s="811"/>
      <c r="C52" s="812" t="s">
        <v>527</v>
      </c>
      <c r="D52" s="703">
        <v>0</v>
      </c>
      <c r="E52" s="703"/>
      <c r="F52" s="703">
        <f t="shared" si="10"/>
        <v>0</v>
      </c>
      <c r="G52" s="703"/>
      <c r="H52" s="703"/>
      <c r="I52" s="702">
        <f t="shared" ref="I52:I63" si="11">H52-D52</f>
        <v>0</v>
      </c>
    </row>
    <row r="53" spans="1:9" x14ac:dyDescent="0.25">
      <c r="A53" s="813"/>
      <c r="B53" s="811"/>
      <c r="C53" s="812" t="s">
        <v>528</v>
      </c>
      <c r="D53" s="703">
        <v>0</v>
      </c>
      <c r="E53" s="703"/>
      <c r="F53" s="703">
        <f t="shared" si="10"/>
        <v>0</v>
      </c>
      <c r="G53" s="703"/>
      <c r="H53" s="703"/>
      <c r="I53" s="702">
        <f t="shared" si="11"/>
        <v>0</v>
      </c>
    </row>
    <row r="54" spans="1:9" ht="19.5" x14ac:dyDescent="0.25">
      <c r="A54" s="813"/>
      <c r="B54" s="811"/>
      <c r="C54" s="816" t="s">
        <v>529</v>
      </c>
      <c r="D54" s="703">
        <v>0</v>
      </c>
      <c r="E54" s="703"/>
      <c r="F54" s="703">
        <f t="shared" si="10"/>
        <v>0</v>
      </c>
      <c r="G54" s="703"/>
      <c r="H54" s="703"/>
      <c r="I54" s="702">
        <f t="shared" si="11"/>
        <v>0</v>
      </c>
    </row>
    <row r="55" spans="1:9" x14ac:dyDescent="0.25">
      <c r="A55" s="813"/>
      <c r="B55" s="811"/>
      <c r="C55" s="812" t="s">
        <v>530</v>
      </c>
      <c r="D55" s="703">
        <v>0</v>
      </c>
      <c r="E55" s="703">
        <v>0</v>
      </c>
      <c r="F55" s="703">
        <f t="shared" si="10"/>
        <v>0</v>
      </c>
      <c r="G55" s="703">
        <v>0</v>
      </c>
      <c r="H55" s="703">
        <v>0</v>
      </c>
      <c r="I55" s="702">
        <f t="shared" si="11"/>
        <v>0</v>
      </c>
    </row>
    <row r="56" spans="1:9" x14ac:dyDescent="0.25">
      <c r="A56" s="813"/>
      <c r="B56" s="811"/>
      <c r="C56" s="812" t="s">
        <v>531</v>
      </c>
      <c r="D56" s="703">
        <v>0</v>
      </c>
      <c r="E56" s="703"/>
      <c r="F56" s="703">
        <f t="shared" si="10"/>
        <v>0</v>
      </c>
      <c r="G56" s="703"/>
      <c r="H56" s="703"/>
      <c r="I56" s="702">
        <f t="shared" si="11"/>
        <v>0</v>
      </c>
    </row>
    <row r="57" spans="1:9" ht="19.5" x14ac:dyDescent="0.25">
      <c r="A57" s="813"/>
      <c r="B57" s="811"/>
      <c r="C57" s="816" t="s">
        <v>532</v>
      </c>
      <c r="D57" s="703">
        <v>0</v>
      </c>
      <c r="E57" s="703"/>
      <c r="F57" s="703">
        <f t="shared" si="10"/>
        <v>0</v>
      </c>
      <c r="G57" s="703"/>
      <c r="H57" s="703"/>
      <c r="I57" s="702">
        <f t="shared" si="11"/>
        <v>0</v>
      </c>
    </row>
    <row r="58" spans="1:9" ht="19.5" x14ac:dyDescent="0.25">
      <c r="A58" s="813"/>
      <c r="B58" s="811"/>
      <c r="C58" s="816" t="s">
        <v>533</v>
      </c>
      <c r="D58" s="703">
        <v>0</v>
      </c>
      <c r="E58" s="703"/>
      <c r="F58" s="703">
        <f t="shared" si="10"/>
        <v>0</v>
      </c>
      <c r="G58" s="703"/>
      <c r="H58" s="703"/>
      <c r="I58" s="702">
        <f t="shared" si="11"/>
        <v>0</v>
      </c>
    </row>
    <row r="59" spans="1:9" x14ac:dyDescent="0.25">
      <c r="A59" s="813"/>
      <c r="B59" s="1122" t="s">
        <v>534</v>
      </c>
      <c r="C59" s="1118"/>
      <c r="D59" s="698">
        <f t="shared" ref="D59:I59" si="12">SUM(D60:D63)</f>
        <v>0</v>
      </c>
      <c r="E59" s="698">
        <f t="shared" si="12"/>
        <v>0</v>
      </c>
      <c r="F59" s="698">
        <f t="shared" si="12"/>
        <v>0</v>
      </c>
      <c r="G59" s="698">
        <f t="shared" si="12"/>
        <v>0</v>
      </c>
      <c r="H59" s="698">
        <f t="shared" si="12"/>
        <v>0</v>
      </c>
      <c r="I59" s="702">
        <f t="shared" si="12"/>
        <v>0</v>
      </c>
    </row>
    <row r="60" spans="1:9" x14ac:dyDescent="0.25">
      <c r="A60" s="813"/>
      <c r="B60" s="811"/>
      <c r="C60" s="812" t="s">
        <v>535</v>
      </c>
      <c r="D60" s="703">
        <v>0</v>
      </c>
      <c r="E60" s="703"/>
      <c r="F60" s="703">
        <f t="shared" si="10"/>
        <v>0</v>
      </c>
      <c r="G60" s="703"/>
      <c r="H60" s="703"/>
      <c r="I60" s="702">
        <f t="shared" si="11"/>
        <v>0</v>
      </c>
    </row>
    <row r="61" spans="1:9" x14ac:dyDescent="0.25">
      <c r="A61" s="813"/>
      <c r="B61" s="811"/>
      <c r="C61" s="812" t="s">
        <v>536</v>
      </c>
      <c r="D61" s="703">
        <v>0</v>
      </c>
      <c r="E61" s="703"/>
      <c r="F61" s="703">
        <v>0</v>
      </c>
      <c r="G61" s="703"/>
      <c r="H61" s="703"/>
      <c r="I61" s="702">
        <f t="shared" si="11"/>
        <v>0</v>
      </c>
    </row>
    <row r="62" spans="1:9" x14ac:dyDescent="0.25">
      <c r="A62" s="813"/>
      <c r="B62" s="811"/>
      <c r="C62" s="812" t="s">
        <v>537</v>
      </c>
      <c r="D62" s="703">
        <v>0</v>
      </c>
      <c r="E62" s="703"/>
      <c r="F62" s="703">
        <v>0</v>
      </c>
      <c r="G62" s="703"/>
      <c r="H62" s="703"/>
      <c r="I62" s="702">
        <f t="shared" si="11"/>
        <v>0</v>
      </c>
    </row>
    <row r="63" spans="1:9" x14ac:dyDescent="0.25">
      <c r="A63" s="813"/>
      <c r="B63" s="811"/>
      <c r="C63" s="812" t="s">
        <v>538</v>
      </c>
      <c r="D63" s="703">
        <v>0</v>
      </c>
      <c r="E63" s="703"/>
      <c r="F63" s="703">
        <v>0</v>
      </c>
      <c r="G63" s="703"/>
      <c r="H63" s="703"/>
      <c r="I63" s="702">
        <f t="shared" si="11"/>
        <v>0</v>
      </c>
    </row>
    <row r="64" spans="1:9" x14ac:dyDescent="0.25">
      <c r="A64" s="813"/>
      <c r="B64" s="1122" t="s">
        <v>539</v>
      </c>
      <c r="C64" s="1118"/>
      <c r="D64" s="698">
        <f t="shared" ref="D64:I64" si="13">SUM(D65:D66)</f>
        <v>0</v>
      </c>
      <c r="E64" s="698">
        <f t="shared" si="13"/>
        <v>0</v>
      </c>
      <c r="F64" s="698">
        <f t="shared" si="13"/>
        <v>0</v>
      </c>
      <c r="G64" s="698">
        <f t="shared" si="13"/>
        <v>0</v>
      </c>
      <c r="H64" s="698">
        <f t="shared" si="13"/>
        <v>0</v>
      </c>
      <c r="I64" s="702">
        <f t="shared" si="13"/>
        <v>0</v>
      </c>
    </row>
    <row r="65" spans="1:10" ht="20.25" thickBot="1" x14ac:dyDescent="0.3">
      <c r="A65" s="669"/>
      <c r="B65" s="744"/>
      <c r="C65" s="745" t="s">
        <v>540</v>
      </c>
      <c r="D65" s="704">
        <v>0</v>
      </c>
      <c r="E65" s="704">
        <v>0</v>
      </c>
      <c r="F65" s="704">
        <f t="shared" si="10"/>
        <v>0</v>
      </c>
      <c r="G65" s="704">
        <v>0</v>
      </c>
      <c r="H65" s="704">
        <v>0</v>
      </c>
      <c r="I65" s="768">
        <f>H65-D65</f>
        <v>0</v>
      </c>
    </row>
    <row r="66" spans="1:10" x14ac:dyDescent="0.25">
      <c r="A66" s="813"/>
      <c r="B66" s="811"/>
      <c r="C66" s="816" t="s">
        <v>541</v>
      </c>
      <c r="D66" s="703">
        <v>0</v>
      </c>
      <c r="E66" s="703">
        <v>0</v>
      </c>
      <c r="F66" s="793">
        <v>0</v>
      </c>
      <c r="G66" s="703">
        <v>0</v>
      </c>
      <c r="H66" s="703">
        <v>0</v>
      </c>
      <c r="I66" s="702">
        <f>H66-D66</f>
        <v>0</v>
      </c>
    </row>
    <row r="67" spans="1:10" x14ac:dyDescent="0.25">
      <c r="A67" s="813"/>
      <c r="B67" s="1122" t="s">
        <v>542</v>
      </c>
      <c r="C67" s="1118"/>
      <c r="D67" s="703">
        <v>0</v>
      </c>
      <c r="E67" s="703">
        <v>0</v>
      </c>
      <c r="F67" s="703">
        <f t="shared" si="10"/>
        <v>0</v>
      </c>
      <c r="G67" s="703">
        <v>0</v>
      </c>
      <c r="H67" s="703">
        <v>0</v>
      </c>
      <c r="I67" s="702">
        <f>H67-D67</f>
        <v>0</v>
      </c>
    </row>
    <row r="68" spans="1:10" x14ac:dyDescent="0.25">
      <c r="A68" s="813"/>
      <c r="B68" s="1122" t="s">
        <v>543</v>
      </c>
      <c r="C68" s="1118"/>
      <c r="D68" s="703">
        <v>0</v>
      </c>
      <c r="E68" s="703">
        <v>0</v>
      </c>
      <c r="F68" s="703">
        <f t="shared" si="10"/>
        <v>0</v>
      </c>
      <c r="G68" s="703">
        <v>0</v>
      </c>
      <c r="H68" s="703">
        <v>0</v>
      </c>
      <c r="I68" s="702">
        <f>H68-D68</f>
        <v>0</v>
      </c>
    </row>
    <row r="69" spans="1:10" ht="8.25" customHeight="1" x14ac:dyDescent="0.25">
      <c r="A69" s="813"/>
      <c r="B69" s="1122"/>
      <c r="C69" s="1118"/>
      <c r="D69" s="698"/>
      <c r="E69" s="698"/>
      <c r="F69" s="698" t="s">
        <v>258</v>
      </c>
      <c r="G69" s="698"/>
      <c r="H69" s="698"/>
      <c r="I69" s="702"/>
    </row>
    <row r="70" spans="1:10" x14ac:dyDescent="0.25">
      <c r="A70" s="1123" t="s">
        <v>544</v>
      </c>
      <c r="B70" s="1124"/>
      <c r="C70" s="1125"/>
      <c r="D70" s="700">
        <f t="shared" ref="D70:I70" si="14">+D50+D59+D64+D67+D68</f>
        <v>0</v>
      </c>
      <c r="E70" s="700">
        <f t="shared" si="14"/>
        <v>0</v>
      </c>
      <c r="F70" s="700">
        <f t="shared" si="14"/>
        <v>0</v>
      </c>
      <c r="G70" s="700">
        <f t="shared" si="14"/>
        <v>0</v>
      </c>
      <c r="H70" s="700">
        <f t="shared" si="14"/>
        <v>0</v>
      </c>
      <c r="I70" s="769">
        <f t="shared" si="14"/>
        <v>0</v>
      </c>
    </row>
    <row r="71" spans="1:10" ht="6" customHeight="1" x14ac:dyDescent="0.25">
      <c r="A71" s="813"/>
      <c r="B71" s="1122"/>
      <c r="C71" s="1118"/>
      <c r="D71" s="698"/>
      <c r="E71" s="698"/>
      <c r="F71" s="698" t="s">
        <v>258</v>
      </c>
      <c r="G71" s="698"/>
      <c r="H71" s="698"/>
      <c r="I71" s="702"/>
    </row>
    <row r="72" spans="1:10" x14ac:dyDescent="0.25">
      <c r="A72" s="1114" t="s">
        <v>545</v>
      </c>
      <c r="B72" s="1115"/>
      <c r="C72" s="1116"/>
      <c r="D72" s="700">
        <f t="shared" ref="D72:I72" si="15">SUM(D73)</f>
        <v>0</v>
      </c>
      <c r="E72" s="700">
        <f t="shared" si="15"/>
        <v>0</v>
      </c>
      <c r="F72" s="700">
        <f t="shared" si="15"/>
        <v>0</v>
      </c>
      <c r="G72" s="700">
        <f t="shared" si="15"/>
        <v>0</v>
      </c>
      <c r="H72" s="700">
        <f t="shared" si="15"/>
        <v>0</v>
      </c>
      <c r="I72" s="769">
        <f t="shared" si="15"/>
        <v>0</v>
      </c>
    </row>
    <row r="73" spans="1:10" x14ac:dyDescent="0.25">
      <c r="A73" s="813"/>
      <c r="B73" s="1117" t="s">
        <v>546</v>
      </c>
      <c r="C73" s="1118"/>
      <c r="D73" s="703">
        <v>0</v>
      </c>
      <c r="E73" s="703"/>
      <c r="F73" s="703" t="s">
        <v>258</v>
      </c>
      <c r="G73" s="703"/>
      <c r="H73" s="703">
        <v>0</v>
      </c>
      <c r="I73" s="702">
        <f>H73-D73</f>
        <v>0</v>
      </c>
    </row>
    <row r="74" spans="1:10" ht="7.5" customHeight="1" x14ac:dyDescent="0.25">
      <c r="A74" s="813"/>
      <c r="B74" s="1117"/>
      <c r="C74" s="1118"/>
      <c r="D74" s="698"/>
      <c r="E74" s="698"/>
      <c r="F74" s="698" t="s">
        <v>258</v>
      </c>
      <c r="G74" s="698"/>
      <c r="H74" s="698"/>
      <c r="I74" s="702"/>
    </row>
    <row r="75" spans="1:10" x14ac:dyDescent="0.25">
      <c r="A75" s="1114" t="s">
        <v>547</v>
      </c>
      <c r="B75" s="1115"/>
      <c r="C75" s="1116"/>
      <c r="D75" s="700">
        <f t="shared" ref="D75:I75" si="16">+D44+D70+D72</f>
        <v>16774712</v>
      </c>
      <c r="E75" s="700">
        <f t="shared" si="16"/>
        <v>0</v>
      </c>
      <c r="F75" s="700">
        <f t="shared" si="16"/>
        <v>16774712</v>
      </c>
      <c r="G75" s="700">
        <f t="shared" si="16"/>
        <v>7531713.5</v>
      </c>
      <c r="H75" s="700">
        <f t="shared" si="16"/>
        <v>7531713.5</v>
      </c>
      <c r="I75" s="769">
        <f t="shared" si="16"/>
        <v>-9242998.5</v>
      </c>
    </row>
    <row r="76" spans="1:10" ht="6" customHeight="1" x14ac:dyDescent="0.25">
      <c r="A76" s="813"/>
      <c r="B76" s="1117"/>
      <c r="C76" s="1118"/>
      <c r="D76" s="698"/>
      <c r="E76" s="698"/>
      <c r="F76" s="698" t="s">
        <v>258</v>
      </c>
      <c r="G76" s="698"/>
      <c r="H76" s="698"/>
      <c r="I76" s="702"/>
    </row>
    <row r="77" spans="1:10" x14ac:dyDescent="0.25">
      <c r="A77" s="813"/>
      <c r="B77" s="1119" t="s">
        <v>548</v>
      </c>
      <c r="C77" s="1116"/>
      <c r="D77" s="702"/>
      <c r="E77" s="702"/>
      <c r="F77" s="702" t="s">
        <v>258</v>
      </c>
      <c r="G77" s="702"/>
      <c r="H77" s="702"/>
      <c r="I77" s="702"/>
    </row>
    <row r="78" spans="1:10" ht="21.75" customHeight="1" x14ac:dyDescent="0.25">
      <c r="A78" s="813"/>
      <c r="B78" s="1120" t="s">
        <v>549</v>
      </c>
      <c r="C78" s="1121"/>
      <c r="D78" s="703">
        <v>0</v>
      </c>
      <c r="E78" s="703">
        <v>0</v>
      </c>
      <c r="F78" s="703">
        <f t="shared" si="10"/>
        <v>0</v>
      </c>
      <c r="G78" s="703">
        <v>0</v>
      </c>
      <c r="H78" s="703">
        <v>0</v>
      </c>
      <c r="I78" s="702">
        <f>H78-D78</f>
        <v>0</v>
      </c>
    </row>
    <row r="79" spans="1:10" ht="22.5" customHeight="1" x14ac:dyDescent="0.25">
      <c r="A79" s="813"/>
      <c r="B79" s="1120" t="s">
        <v>550</v>
      </c>
      <c r="C79" s="1121"/>
      <c r="D79" s="703">
        <v>0</v>
      </c>
      <c r="E79" s="703">
        <v>0</v>
      </c>
      <c r="F79" s="703">
        <f t="shared" si="10"/>
        <v>0</v>
      </c>
      <c r="G79" s="703">
        <v>0</v>
      </c>
      <c r="H79" s="703">
        <v>0</v>
      </c>
      <c r="I79" s="702">
        <f>H79-D79</f>
        <v>0</v>
      </c>
    </row>
    <row r="80" spans="1:10" x14ac:dyDescent="0.25">
      <c r="A80" s="813"/>
      <c r="B80" s="1119" t="s">
        <v>551</v>
      </c>
      <c r="C80" s="1116"/>
      <c r="D80" s="700">
        <f t="shared" ref="D80:I80" si="17">+D78+D79</f>
        <v>0</v>
      </c>
      <c r="E80" s="700">
        <f t="shared" si="17"/>
        <v>0</v>
      </c>
      <c r="F80" s="700">
        <f t="shared" si="17"/>
        <v>0</v>
      </c>
      <c r="G80" s="700">
        <f t="shared" si="17"/>
        <v>0</v>
      </c>
      <c r="H80" s="700">
        <f t="shared" si="17"/>
        <v>0</v>
      </c>
      <c r="I80" s="769">
        <f t="shared" si="17"/>
        <v>0</v>
      </c>
      <c r="J80" s="528" t="str">
        <f>IF(D75&lt;&gt;'ETCA-II-01'!C24,"ERROR!!!!! EL MONTO ESTIMADO NO COINCIDE CON LO REPORTADO EN EL FORMATO ETCA-II-01 EN EL TOTAL DE INGRESOS","")</f>
        <v/>
      </c>
    </row>
    <row r="81" spans="1:10" ht="15.75" thickBot="1" x14ac:dyDescent="0.3">
      <c r="A81" s="668"/>
      <c r="B81" s="1112"/>
      <c r="C81" s="1113"/>
      <c r="D81" s="699"/>
      <c r="E81" s="699"/>
      <c r="F81" s="699"/>
      <c r="G81" s="699"/>
      <c r="H81" s="699"/>
      <c r="I81" s="699"/>
      <c r="J81" s="528" t="str">
        <f>IF(E75&lt;&gt;'ETCA-II-01'!D24,"ERROR!!!!! EL MONTO NO COINCIDE CON LO REPORTADO EN EL FORMATO ETCA-II-01 EN EL TOTAL DE INGRESOS","")</f>
        <v/>
      </c>
    </row>
    <row r="82" spans="1:10" x14ac:dyDescent="0.25">
      <c r="J82" s="528" t="str">
        <f>IF(F75&lt;&gt;'ETCA-II-01'!E24,"ERROR!!!!! EL MONTO NO COINCIDE CON LO REPORTADO EN EL FORMATO ETCA-II-01 EN EL TOTAL DE INGRESOS","")</f>
        <v/>
      </c>
    </row>
    <row r="83" spans="1:10" x14ac:dyDescent="0.25">
      <c r="J83" s="528" t="str">
        <f>IF(G75&lt;&gt;'ETCA-II-01'!F24,"ERROR!!!!! EL MONTO NO COINCIDE CON LO REPORTADO EN EL FORMATO ETCA-II-01 EN EL TOTAL DE INGRESOS","")</f>
        <v/>
      </c>
    </row>
    <row r="84" spans="1:10" x14ac:dyDescent="0.25">
      <c r="J84" s="528" t="str">
        <f>IF(H75&lt;&gt;'ETCA-II-01'!G24,"ERROR!!!!! EL MONTO NO COINCIDE CON LO REPORTADO EN EL FORMATO ETCA-II-01 EN EL TOTAL DE INGRESOS","")</f>
        <v/>
      </c>
    </row>
    <row r="85" spans="1:10" x14ac:dyDescent="0.25">
      <c r="J85" s="528" t="str">
        <f>IF(I75&lt;&gt;'ETCA-II-01'!H24,"ERROR!!!!! EL MONTO NO COINCIDE CON LO REPORTADO EN EL FORMATO ETCA-II-01 EN EL TOTAL DE INGRESOS","")</f>
        <v/>
      </c>
    </row>
    <row r="86" spans="1:10" x14ac:dyDescent="0.25">
      <c r="J86" s="528" t="str">
        <f>IF(D75&lt;&gt;'ETCA-II-01'!C51,"ERROR!!!!! EL MONTO NO COINCIDE CON LO REPORTADO EN EL FORMATO ETCA-II-01 EN EL TOTAL DE INGRESOS","")</f>
        <v/>
      </c>
    </row>
    <row r="87" spans="1:10" x14ac:dyDescent="0.25">
      <c r="J87" s="528" t="str">
        <f>IF(E75&lt;&gt;'ETCA-II-01'!D51,"ERROR!!!!! EL MONTO NO COINCIDE CON LO REPORTADO EN EL FORMATO ETCA-II-01 EN EL TOTAL DE INGRESOS","")</f>
        <v/>
      </c>
    </row>
    <row r="88" spans="1:10" x14ac:dyDescent="0.25">
      <c r="J88" s="528" t="str">
        <f>IF(F75&lt;&gt;'ETCA-II-01'!E51,"ERROR!!!!! EL MONTO NO COINCIDE CON LO REPORTADO EN EL FORMATO ETCA-II-01 EN EL TOTAL DE INGRESOS","")</f>
        <v/>
      </c>
    </row>
    <row r="89" spans="1:10" x14ac:dyDescent="0.25">
      <c r="J89" s="528" t="str">
        <f>IF(G75&lt;&gt;'ETCA-II-01'!F51,"ERROR!!!!! EL MONTO NO COINCIDE CON LO REPORTADO EN EL FORMATO ETCA-II-01 EN EL TOTAL DE INGRESOS","")</f>
        <v/>
      </c>
    </row>
    <row r="90" spans="1:10" x14ac:dyDescent="0.25">
      <c r="J90" s="528" t="str">
        <f>IF(H75&lt;&gt;'ETCA-II-01'!G51,"ERROR!!!!! EL MONTO NO COINCIDE CON LO REPORTADO EN EL FORMATO ETCA-II-01 EN EL TOTAL DE INGRESOS","")</f>
        <v/>
      </c>
    </row>
    <row r="91" spans="1:10" x14ac:dyDescent="0.25">
      <c r="J91" s="528" t="str">
        <f>IF(I75&lt;&gt;'ETCA-II-01'!H51,"ERROR!!!!! EL MONTO NO COINCIDE CON LO REPORTADO EN EL FORMATO ETCA-II-01 EN EL TOTAL DE INGRESOS","")</f>
        <v/>
      </c>
    </row>
  </sheetData>
  <sheetProtection password="C115" sheet="1" scenarios="1" formatColumns="0" formatRows="0" insertHyperlinks="0"/>
  <mergeCells count="63">
    <mergeCell ref="A5:I5"/>
    <mergeCell ref="A4:I4"/>
    <mergeCell ref="A2:I2"/>
    <mergeCell ref="A1:I1"/>
    <mergeCell ref="A3:I3"/>
    <mergeCell ref="A6:C6"/>
    <mergeCell ref="D6:H6"/>
    <mergeCell ref="I6:I8"/>
    <mergeCell ref="A7:C7"/>
    <mergeCell ref="A8:C8"/>
    <mergeCell ref="D7:D8"/>
    <mergeCell ref="E7:E8"/>
    <mergeCell ref="F7:F8"/>
    <mergeCell ref="G7:G8"/>
    <mergeCell ref="H7:H8"/>
    <mergeCell ref="A9:C9"/>
    <mergeCell ref="B17:C17"/>
    <mergeCell ref="A18:A19"/>
    <mergeCell ref="B18:C18"/>
    <mergeCell ref="B19:C19"/>
    <mergeCell ref="B16:C16"/>
    <mergeCell ref="B15:C15"/>
    <mergeCell ref="A10:C10"/>
    <mergeCell ref="B11:C11"/>
    <mergeCell ref="B12:C12"/>
    <mergeCell ref="B13:C13"/>
    <mergeCell ref="B14:C14"/>
    <mergeCell ref="G44:G46"/>
    <mergeCell ref="H44:H46"/>
    <mergeCell ref="I44:I46"/>
    <mergeCell ref="B31:C31"/>
    <mergeCell ref="B37:C37"/>
    <mergeCell ref="G18:G19"/>
    <mergeCell ref="H18:H19"/>
    <mergeCell ref="I18:I19"/>
    <mergeCell ref="D18:D19"/>
    <mergeCell ref="E18:E19"/>
    <mergeCell ref="A47:C47"/>
    <mergeCell ref="B38:C38"/>
    <mergeCell ref="B40:C40"/>
    <mergeCell ref="D44:D46"/>
    <mergeCell ref="F18:F19"/>
    <mergeCell ref="E44:E46"/>
    <mergeCell ref="F44:F46"/>
    <mergeCell ref="B74:C74"/>
    <mergeCell ref="A49:C49"/>
    <mergeCell ref="B50:C50"/>
    <mergeCell ref="B59:C59"/>
    <mergeCell ref="B64:C64"/>
    <mergeCell ref="B67:C67"/>
    <mergeCell ref="B68:C68"/>
    <mergeCell ref="B69:C69"/>
    <mergeCell ref="A70:C70"/>
    <mergeCell ref="B71:C71"/>
    <mergeCell ref="A72:C72"/>
    <mergeCell ref="B73:C73"/>
    <mergeCell ref="B81:C81"/>
    <mergeCell ref="A75:C75"/>
    <mergeCell ref="B76:C76"/>
    <mergeCell ref="B77:C77"/>
    <mergeCell ref="B78:C78"/>
    <mergeCell ref="B79:C79"/>
    <mergeCell ref="B80:C80"/>
  </mergeCells>
  <printOptions horizontalCentered="1"/>
  <pageMargins left="0.23622047244094491" right="0.23622047244094491" top="0.74803149606299213" bottom="0.74803149606299213" header="0.31496062992125984" footer="0.31496062992125984"/>
  <pageSetup scale="88" orientation="landscape" r:id="rId1"/>
  <rowBreaks count="2" manualBreakCount="2">
    <brk id="34" max="8" man="1"/>
    <brk id="65" max="8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1">
    <pageSetUpPr fitToPage="1"/>
  </sheetPr>
  <dimension ref="A1:E23"/>
  <sheetViews>
    <sheetView view="pageBreakPreview" topLeftCell="A19" zoomScaleNormal="100" zoomScaleSheetLayoutView="100" workbookViewId="0">
      <selection activeCell="A4" sqref="A4:I4"/>
    </sheetView>
  </sheetViews>
  <sheetFormatPr baseColWidth="10" defaultColWidth="11.28515625" defaultRowHeight="16.5" x14ac:dyDescent="0.25"/>
  <cols>
    <col min="1" max="1" width="1.28515625" style="124" customWidth="1"/>
    <col min="2" max="2" width="43.85546875" style="124" customWidth="1"/>
    <col min="3" max="4" width="25.7109375" style="124" customWidth="1"/>
    <col min="5" max="5" width="62" style="243" customWidth="1"/>
    <col min="6" max="16384" width="11.28515625" style="124"/>
  </cols>
  <sheetData>
    <row r="1" spans="1:5" x14ac:dyDescent="0.25">
      <c r="A1" s="1034" t="s">
        <v>25</v>
      </c>
      <c r="B1" s="1034"/>
      <c r="C1" s="1034"/>
      <c r="D1" s="1034"/>
    </row>
    <row r="2" spans="1:5" s="168" customFormat="1" ht="15.75" x14ac:dyDescent="0.25">
      <c r="A2" s="1034" t="s">
        <v>552</v>
      </c>
      <c r="B2" s="1034"/>
      <c r="C2" s="1034"/>
      <c r="D2" s="1034"/>
      <c r="E2" s="426"/>
    </row>
    <row r="3" spans="1:5" s="168" customFormat="1" ht="15.75" x14ac:dyDescent="0.25">
      <c r="A3" s="1035" t="str">
        <f>'ETCA-I-01'!A3:G3</f>
        <v>Universidad Tecnológica de Puerto Peñasco</v>
      </c>
      <c r="B3" s="1035"/>
      <c r="C3" s="1035"/>
      <c r="D3" s="1035"/>
      <c r="E3" s="425"/>
    </row>
    <row r="4" spans="1:5" s="168" customFormat="1" x14ac:dyDescent="0.25">
      <c r="A4" s="1036" t="str">
        <f>'ETCA-I-01'!A4:G4</f>
        <v>Al 30 de Junio de 2017</v>
      </c>
      <c r="B4" s="1036"/>
      <c r="C4" s="1036"/>
      <c r="D4" s="1036"/>
      <c r="E4" s="425"/>
    </row>
    <row r="5" spans="1:5" s="170" customFormat="1" ht="17.25" thickBot="1" x14ac:dyDescent="0.3">
      <c r="A5" s="169"/>
      <c r="B5" s="1037" t="s">
        <v>553</v>
      </c>
      <c r="C5" s="1037"/>
      <c r="D5" s="248"/>
      <c r="E5" s="427"/>
    </row>
    <row r="6" spans="1:5" s="171" customFormat="1" ht="27" customHeight="1" thickBot="1" x14ac:dyDescent="0.3">
      <c r="A6" s="1153" t="s">
        <v>554</v>
      </c>
      <c r="B6" s="1154"/>
      <c r="C6" s="257"/>
      <c r="D6" s="258">
        <f>'ETCA-II-01'!F24</f>
        <v>7531713.5</v>
      </c>
      <c r="E6" s="428" t="str">
        <f>IF(D6&lt;&gt;'ETCA-II-01'!F51,"ERROR!!!!! EL MONTO NO COINCIDE CON LO REPORTADO EN EL FORMATO ETCA-II-01 EN EL TOTAL DEVENGADO DEL ANALÍTICO DE INGRESOS","")</f>
        <v/>
      </c>
    </row>
    <row r="7" spans="1:5" s="251" customFormat="1" ht="9.75" customHeight="1" x14ac:dyDescent="0.25">
      <c r="A7" s="270"/>
      <c r="B7" s="249"/>
      <c r="C7" s="250"/>
      <c r="D7" s="272"/>
      <c r="E7" s="429"/>
    </row>
    <row r="8" spans="1:5" s="251" customFormat="1" ht="17.25" customHeight="1" thickBot="1" x14ac:dyDescent="0.3">
      <c r="A8" s="271" t="s">
        <v>555</v>
      </c>
      <c r="B8" s="252"/>
      <c r="C8" s="253"/>
      <c r="D8" s="273"/>
      <c r="E8" s="428"/>
    </row>
    <row r="9" spans="1:5" ht="20.100000000000001" customHeight="1" thickBot="1" x14ac:dyDescent="0.3">
      <c r="A9" s="259" t="s">
        <v>556</v>
      </c>
      <c r="B9" s="260"/>
      <c r="C9" s="261"/>
      <c r="D9" s="262">
        <f>SUM(C10:C14)</f>
        <v>1233.67</v>
      </c>
      <c r="E9" s="428"/>
    </row>
    <row r="10" spans="1:5" ht="20.100000000000001" customHeight="1" x14ac:dyDescent="0.2">
      <c r="A10" s="172"/>
      <c r="B10" s="279" t="s">
        <v>557</v>
      </c>
      <c r="C10" s="263"/>
      <c r="D10" s="430"/>
      <c r="E10" s="449" t="str">
        <f>IF(C10&lt;&gt;'ETCA-I-03'!C22,"ERROR!!!, NO COINCIDEN LOS MONTOS CON LO REPORTADO EN EL FORMATO ETCA-I-03 EN EL EJERCICIO 2017","")</f>
        <v/>
      </c>
    </row>
    <row r="11" spans="1:5" ht="33" customHeight="1" x14ac:dyDescent="0.2">
      <c r="A11" s="172"/>
      <c r="B11" s="280" t="s">
        <v>558</v>
      </c>
      <c r="C11" s="263"/>
      <c r="D11" s="430"/>
      <c r="E11" s="449" t="str">
        <f>IF(C11&lt;&gt;'ETCA-I-03'!C23,"ERROR!!!, NO COINCIDEN LOS MONTOS CON LO REPORTADO EN EL FORMATO ETCA-I-03 EN EL EJERCICIO 2017","")</f>
        <v/>
      </c>
    </row>
    <row r="12" spans="1:5" ht="20.100000000000001" customHeight="1" x14ac:dyDescent="0.2">
      <c r="A12" s="173"/>
      <c r="B12" s="280" t="s">
        <v>559</v>
      </c>
      <c r="C12" s="263"/>
      <c r="D12" s="430"/>
      <c r="E12" s="449" t="str">
        <f>IF(C12&lt;&gt;'ETCA-I-03'!C24,"ERROR!!!, NO COINCIDEN LOS MONTOS CON LO REPORTADO EN EL FORMATO ETCA-I-03 EN EL EJERCICIO 2017","")</f>
        <v/>
      </c>
    </row>
    <row r="13" spans="1:5" ht="20.100000000000001" customHeight="1" x14ac:dyDescent="0.2">
      <c r="A13" s="173"/>
      <c r="B13" s="280" t="s">
        <v>560</v>
      </c>
      <c r="C13" s="263"/>
      <c r="D13" s="430"/>
      <c r="E13" s="449" t="str">
        <f>IF(C13&lt;&gt;'ETCA-I-03'!C25,"ERROR!!!, NO COINCIDEN LOS MONTOS CON LO REPORTADO EN EL FORMATO ETCA-I-03 EN EL EJERCICIO 2017","")</f>
        <v/>
      </c>
    </row>
    <row r="14" spans="1:5" ht="24.75" customHeight="1" thickBot="1" x14ac:dyDescent="0.3">
      <c r="A14" s="254" t="s">
        <v>561</v>
      </c>
      <c r="B14" s="283"/>
      <c r="C14" s="264">
        <v>1233.67</v>
      </c>
      <c r="D14" s="431"/>
      <c r="E14" s="428"/>
    </row>
    <row r="15" spans="1:5" ht="7.5" customHeight="1" x14ac:dyDescent="0.25">
      <c r="A15" s="284"/>
      <c r="B15" s="274"/>
      <c r="C15" s="275"/>
      <c r="D15" s="276"/>
      <c r="E15" s="428"/>
    </row>
    <row r="16" spans="1:5" ht="20.100000000000001" customHeight="1" thickBot="1" x14ac:dyDescent="0.3">
      <c r="A16" s="285" t="s">
        <v>562</v>
      </c>
      <c r="B16" s="277"/>
      <c r="C16" s="278"/>
      <c r="D16" s="255"/>
      <c r="E16" s="428"/>
    </row>
    <row r="17" spans="1:5" ht="20.100000000000001" customHeight="1" thickBot="1" x14ac:dyDescent="0.3">
      <c r="A17" s="259" t="s">
        <v>563</v>
      </c>
      <c r="B17" s="260"/>
      <c r="C17" s="261"/>
      <c r="D17" s="262">
        <f>SUM(C18:C22)</f>
        <v>0</v>
      </c>
      <c r="E17" s="428"/>
    </row>
    <row r="18" spans="1:5" ht="20.100000000000001" customHeight="1" x14ac:dyDescent="0.25">
      <c r="A18" s="173"/>
      <c r="B18" s="279" t="s">
        <v>564</v>
      </c>
      <c r="C18" s="265"/>
      <c r="D18" s="430"/>
      <c r="E18" s="428"/>
    </row>
    <row r="19" spans="1:5" ht="20.100000000000001" customHeight="1" x14ac:dyDescent="0.25">
      <c r="A19" s="173"/>
      <c r="B19" s="280" t="s">
        <v>565</v>
      </c>
      <c r="C19" s="265"/>
      <c r="D19" s="430"/>
      <c r="E19" s="428"/>
    </row>
    <row r="20" spans="1:5" ht="20.100000000000001" customHeight="1" x14ac:dyDescent="0.25">
      <c r="A20" s="173"/>
      <c r="B20" s="280" t="s">
        <v>566</v>
      </c>
      <c r="C20" s="265"/>
      <c r="D20" s="430"/>
      <c r="E20" s="428"/>
    </row>
    <row r="21" spans="1:5" ht="20.100000000000001" customHeight="1" x14ac:dyDescent="0.25">
      <c r="A21" s="256" t="s">
        <v>567</v>
      </c>
      <c r="B21" s="281"/>
      <c r="C21" s="265"/>
      <c r="D21" s="430"/>
      <c r="E21" s="428"/>
    </row>
    <row r="22" spans="1:5" ht="20.100000000000001" customHeight="1" thickBot="1" x14ac:dyDescent="0.3">
      <c r="A22" s="173"/>
      <c r="B22" s="282"/>
      <c r="C22" s="266"/>
      <c r="D22" s="430"/>
      <c r="E22" s="428"/>
    </row>
    <row r="23" spans="1:5" ht="26.25" customHeight="1" thickBot="1" x14ac:dyDescent="0.3">
      <c r="A23" s="267" t="s">
        <v>568</v>
      </c>
      <c r="B23" s="268"/>
      <c r="C23" s="269"/>
      <c r="D23" s="258">
        <f>D6+D9-D17</f>
        <v>7532947.1699999999</v>
      </c>
      <c r="E23" s="428" t="str">
        <f>IF(D23&lt;&gt;'ETCA-I-03'!C27,"ERROR!!!!! EL MONTO NO COINCIDE CON LO REPORTADO EN EL FORMATO ETCA-I-03 EN EL TOTAL DE INGRESOS Y OTROS BENEFICIOS","")</f>
        <v/>
      </c>
    </row>
  </sheetData>
  <sheetProtection password="C195" sheet="1" scenarios="1" insertHyperlinks="0"/>
  <mergeCells count="6">
    <mergeCell ref="A6:B6"/>
    <mergeCell ref="A1:D1"/>
    <mergeCell ref="A3:D3"/>
    <mergeCell ref="A2:D2"/>
    <mergeCell ref="A4:D4"/>
    <mergeCell ref="B5:C5"/>
  </mergeCells>
  <printOptions horizontalCentered="1"/>
  <pageMargins left="0.39370078740157483" right="0.39370078740157483" top="0.74803149606299213" bottom="0.74803149606299213" header="0.31496062992125984" footer="0.31496062992125984"/>
  <pageSetup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1"/>
  <sheetViews>
    <sheetView view="pageBreakPreview" topLeftCell="A55" zoomScale="98" zoomScaleNormal="100" zoomScaleSheetLayoutView="98" workbookViewId="0">
      <selection activeCell="F59" sqref="F59"/>
    </sheetView>
  </sheetViews>
  <sheetFormatPr baseColWidth="10" defaultRowHeight="15" x14ac:dyDescent="0.25"/>
  <cols>
    <col min="1" max="1" width="52.28515625" bestFit="1" customWidth="1"/>
    <col min="2" max="2" width="13.7109375" customWidth="1"/>
    <col min="3" max="3" width="15.42578125" customWidth="1"/>
    <col min="4" max="7" width="13.7109375" customWidth="1"/>
  </cols>
  <sheetData>
    <row r="1" spans="1:7" ht="15.75" x14ac:dyDescent="0.25">
      <c r="A1" s="1034" t="s">
        <v>25</v>
      </c>
      <c r="B1" s="1034"/>
      <c r="C1" s="1034"/>
      <c r="D1" s="1034"/>
      <c r="E1" s="1034"/>
      <c r="F1" s="1034"/>
      <c r="G1" s="1034"/>
    </row>
    <row r="2" spans="1:7" ht="15.75" x14ac:dyDescent="0.25">
      <c r="A2" s="1034" t="s">
        <v>569</v>
      </c>
      <c r="B2" s="1034"/>
      <c r="C2" s="1034"/>
      <c r="D2" s="1034"/>
      <c r="E2" s="1034"/>
      <c r="F2" s="1034"/>
      <c r="G2" s="1034"/>
    </row>
    <row r="3" spans="1:7" ht="15.75" x14ac:dyDescent="0.25">
      <c r="A3" s="1034" t="s">
        <v>570</v>
      </c>
      <c r="B3" s="1034"/>
      <c r="C3" s="1034"/>
      <c r="D3" s="1034"/>
      <c r="E3" s="1034"/>
      <c r="F3" s="1034"/>
      <c r="G3" s="1034"/>
    </row>
    <row r="4" spans="1:7" ht="15.75" x14ac:dyDescent="0.25">
      <c r="A4" s="1035" t="str">
        <f>'ETCA-I-01'!A3:G3</f>
        <v>Universidad Tecnológica de Puerto Peñasco</v>
      </c>
      <c r="B4" s="1035"/>
      <c r="C4" s="1035"/>
      <c r="D4" s="1035"/>
      <c r="E4" s="1035"/>
      <c r="F4" s="1035"/>
      <c r="G4" s="1035"/>
    </row>
    <row r="5" spans="1:7" ht="16.5" x14ac:dyDescent="0.25">
      <c r="A5" s="1036" t="str">
        <f>'ETCA-I-03'!A4:D4</f>
        <v>Del 01 de Enero al 30 de Junio de 2017</v>
      </c>
      <c r="B5" s="1036"/>
      <c r="C5" s="1036"/>
      <c r="D5" s="1036"/>
      <c r="E5" s="1036"/>
      <c r="F5" s="1036"/>
      <c r="G5" s="1036"/>
    </row>
    <row r="6" spans="1:7" ht="17.25" thickBot="1" x14ac:dyDescent="0.3">
      <c r="A6" s="1157" t="s">
        <v>571</v>
      </c>
      <c r="B6" s="1157"/>
      <c r="C6" s="1157"/>
      <c r="D6" s="1157"/>
      <c r="E6" s="1157"/>
      <c r="F6" s="248"/>
      <c r="G6" s="170"/>
    </row>
    <row r="7" spans="1:7" ht="38.25" x14ac:dyDescent="0.25">
      <c r="A7" s="1155" t="s">
        <v>572</v>
      </c>
      <c r="B7" s="201" t="s">
        <v>573</v>
      </c>
      <c r="C7" s="201" t="s">
        <v>483</v>
      </c>
      <c r="D7" s="477" t="s">
        <v>574</v>
      </c>
      <c r="E7" s="202" t="s">
        <v>575</v>
      </c>
      <c r="F7" s="202" t="s">
        <v>576</v>
      </c>
      <c r="G7" s="478" t="s">
        <v>577</v>
      </c>
    </row>
    <row r="8" spans="1:7" ht="15.75" thickBot="1" x14ac:dyDescent="0.3">
      <c r="A8" s="1156"/>
      <c r="B8" s="205" t="s">
        <v>448</v>
      </c>
      <c r="C8" s="205" t="s">
        <v>449</v>
      </c>
      <c r="D8" s="479" t="s">
        <v>578</v>
      </c>
      <c r="E8" s="206" t="s">
        <v>451</v>
      </c>
      <c r="F8" s="206" t="s">
        <v>452</v>
      </c>
      <c r="G8" s="480" t="s">
        <v>579</v>
      </c>
    </row>
    <row r="9" spans="1:7" x14ac:dyDescent="0.25">
      <c r="A9" s="481" t="s">
        <v>225</v>
      </c>
      <c r="B9" s="486">
        <f>SUM(B10:B16)</f>
        <v>13825598</v>
      </c>
      <c r="C9" s="486">
        <f>SUM(C10:C16)</f>
        <v>0</v>
      </c>
      <c r="D9" s="486">
        <f>B9+C9</f>
        <v>13825598</v>
      </c>
      <c r="E9" s="486">
        <f>SUM(E10:E16)</f>
        <v>5092219.53</v>
      </c>
      <c r="F9" s="486">
        <f>SUM(F10:F16)</f>
        <v>5092219.53</v>
      </c>
      <c r="G9" s="487">
        <f>D9-E9</f>
        <v>8733378.4699999988</v>
      </c>
    </row>
    <row r="10" spans="1:7" x14ac:dyDescent="0.25">
      <c r="A10" s="482" t="s">
        <v>580</v>
      </c>
      <c r="B10" s="488">
        <v>10380347.91</v>
      </c>
      <c r="C10" s="488">
        <v>-30445</v>
      </c>
      <c r="D10" s="486">
        <f t="shared" ref="D10:D72" si="0">B10+C10</f>
        <v>10349902.91</v>
      </c>
      <c r="E10" s="488">
        <v>4784151.01</v>
      </c>
      <c r="F10" s="488">
        <v>4784151.01</v>
      </c>
      <c r="G10" s="487">
        <f t="shared" ref="G10:G73" si="1">D10-E10</f>
        <v>5565751.9000000004</v>
      </c>
    </row>
    <row r="11" spans="1:7" x14ac:dyDescent="0.25">
      <c r="A11" s="482" t="s">
        <v>581</v>
      </c>
      <c r="B11" s="488">
        <v>0</v>
      </c>
      <c r="C11" s="488">
        <v>0</v>
      </c>
      <c r="D11" s="486">
        <f t="shared" si="0"/>
        <v>0</v>
      </c>
      <c r="E11" s="488"/>
      <c r="F11" s="488"/>
      <c r="G11" s="487">
        <f t="shared" si="1"/>
        <v>0</v>
      </c>
    </row>
    <row r="12" spans="1:7" x14ac:dyDescent="0.25">
      <c r="A12" s="482" t="s">
        <v>582</v>
      </c>
      <c r="B12" s="488">
        <v>1755615.7</v>
      </c>
      <c r="C12" s="488">
        <v>800</v>
      </c>
      <c r="D12" s="486">
        <f t="shared" si="0"/>
        <v>1756415.7</v>
      </c>
      <c r="E12" s="488">
        <v>73572.41</v>
      </c>
      <c r="F12" s="488">
        <v>73572.41</v>
      </c>
      <c r="G12" s="487">
        <f t="shared" si="1"/>
        <v>1682843.29</v>
      </c>
    </row>
    <row r="13" spans="1:7" x14ac:dyDescent="0.25">
      <c r="A13" s="482" t="s">
        <v>583</v>
      </c>
      <c r="B13" s="488">
        <v>1639634.39</v>
      </c>
      <c r="C13" s="488"/>
      <c r="D13" s="486">
        <f t="shared" si="0"/>
        <v>1639634.39</v>
      </c>
      <c r="E13" s="488">
        <v>155546.91</v>
      </c>
      <c r="F13" s="488">
        <v>155546.91</v>
      </c>
      <c r="G13" s="487">
        <f t="shared" si="1"/>
        <v>1484087.48</v>
      </c>
    </row>
    <row r="14" spans="1:7" x14ac:dyDescent="0.25">
      <c r="A14" s="482" t="s">
        <v>584</v>
      </c>
      <c r="B14" s="488">
        <v>50000</v>
      </c>
      <c r="C14" s="488">
        <v>29645</v>
      </c>
      <c r="D14" s="486">
        <f t="shared" si="0"/>
        <v>79645</v>
      </c>
      <c r="E14" s="488">
        <v>78949.2</v>
      </c>
      <c r="F14" s="488">
        <v>78949.2</v>
      </c>
      <c r="G14" s="487">
        <f t="shared" si="1"/>
        <v>695.80000000000291</v>
      </c>
    </row>
    <row r="15" spans="1:7" x14ac:dyDescent="0.25">
      <c r="A15" s="482" t="s">
        <v>585</v>
      </c>
      <c r="B15" s="488">
        <v>0</v>
      </c>
      <c r="C15" s="488">
        <v>0</v>
      </c>
      <c r="D15" s="486">
        <f t="shared" si="0"/>
        <v>0</v>
      </c>
      <c r="E15" s="488">
        <v>0</v>
      </c>
      <c r="F15" s="488">
        <v>0</v>
      </c>
      <c r="G15" s="487">
        <f t="shared" si="1"/>
        <v>0</v>
      </c>
    </row>
    <row r="16" spans="1:7" x14ac:dyDescent="0.25">
      <c r="A16" s="482" t="s">
        <v>586</v>
      </c>
      <c r="B16" s="488">
        <v>0</v>
      </c>
      <c r="C16" s="488">
        <v>0</v>
      </c>
      <c r="D16" s="486">
        <f t="shared" si="0"/>
        <v>0</v>
      </c>
      <c r="E16" s="488">
        <v>0</v>
      </c>
      <c r="F16" s="488">
        <v>0</v>
      </c>
      <c r="G16" s="487">
        <f t="shared" si="1"/>
        <v>0</v>
      </c>
    </row>
    <row r="17" spans="1:7" x14ac:dyDescent="0.25">
      <c r="A17" s="483" t="s">
        <v>226</v>
      </c>
      <c r="B17" s="486">
        <f>SUM(B18:B26)</f>
        <v>758317.8</v>
      </c>
      <c r="C17" s="486">
        <f>SUM(C18:C26)</f>
        <v>98256.39</v>
      </c>
      <c r="D17" s="486">
        <f>B17+C17</f>
        <v>856574.19000000006</v>
      </c>
      <c r="E17" s="486">
        <f>SUM(E18:E26)</f>
        <v>430499.87</v>
      </c>
      <c r="F17" s="486">
        <f>SUM(F18:F26)</f>
        <v>430499.87</v>
      </c>
      <c r="G17" s="487">
        <f t="shared" si="1"/>
        <v>426074.32000000007</v>
      </c>
    </row>
    <row r="18" spans="1:7" ht="25.5" x14ac:dyDescent="0.25">
      <c r="A18" s="482" t="s">
        <v>587</v>
      </c>
      <c r="B18" s="488">
        <v>292505.14</v>
      </c>
      <c r="C18" s="488">
        <v>2300</v>
      </c>
      <c r="D18" s="486">
        <f t="shared" si="0"/>
        <v>294805.14</v>
      </c>
      <c r="E18" s="488">
        <v>75284.320000000007</v>
      </c>
      <c r="F18" s="488">
        <v>75284.320000000007</v>
      </c>
      <c r="G18" s="487">
        <f t="shared" si="1"/>
        <v>219520.82</v>
      </c>
    </row>
    <row r="19" spans="1:7" x14ac:dyDescent="0.25">
      <c r="A19" s="482" t="s">
        <v>588</v>
      </c>
      <c r="B19" s="488">
        <v>44346</v>
      </c>
      <c r="C19" s="488">
        <v>-4876.72</v>
      </c>
      <c r="D19" s="486">
        <f t="shared" si="0"/>
        <v>39469.279999999999</v>
      </c>
      <c r="E19" s="488">
        <v>15044.5</v>
      </c>
      <c r="F19" s="488">
        <v>15044.5</v>
      </c>
      <c r="G19" s="487">
        <f t="shared" si="1"/>
        <v>24424.78</v>
      </c>
    </row>
    <row r="20" spans="1:7" x14ac:dyDescent="0.25">
      <c r="A20" s="482" t="s">
        <v>589</v>
      </c>
      <c r="B20" s="488">
        <v>0</v>
      </c>
      <c r="C20" s="488">
        <v>1000</v>
      </c>
      <c r="D20" s="486">
        <f t="shared" si="0"/>
        <v>1000</v>
      </c>
      <c r="E20" s="488">
        <v>0</v>
      </c>
      <c r="F20" s="488">
        <v>0</v>
      </c>
      <c r="G20" s="487">
        <f t="shared" si="1"/>
        <v>1000</v>
      </c>
    </row>
    <row r="21" spans="1:7" x14ac:dyDescent="0.25">
      <c r="A21" s="482" t="s">
        <v>590</v>
      </c>
      <c r="B21" s="488">
        <v>56923.43</v>
      </c>
      <c r="C21" s="488">
        <v>-8540.32</v>
      </c>
      <c r="D21" s="486">
        <f t="shared" si="0"/>
        <v>48383.11</v>
      </c>
      <c r="E21" s="488">
        <v>10906.23</v>
      </c>
      <c r="F21" s="488">
        <v>10906.23</v>
      </c>
      <c r="G21" s="487">
        <f t="shared" si="1"/>
        <v>37476.880000000005</v>
      </c>
    </row>
    <row r="22" spans="1:7" x14ac:dyDescent="0.25">
      <c r="A22" s="482" t="s">
        <v>591</v>
      </c>
      <c r="B22" s="488">
        <v>4825</v>
      </c>
      <c r="C22" s="488"/>
      <c r="D22" s="486">
        <f t="shared" si="0"/>
        <v>4825</v>
      </c>
      <c r="E22" s="488">
        <v>2339.65</v>
      </c>
      <c r="F22" s="488">
        <v>2339.65</v>
      </c>
      <c r="G22" s="487">
        <f t="shared" si="1"/>
        <v>2485.35</v>
      </c>
    </row>
    <row r="23" spans="1:7" x14ac:dyDescent="0.25">
      <c r="A23" s="482" t="s">
        <v>592</v>
      </c>
      <c r="B23" s="488">
        <v>296255</v>
      </c>
      <c r="C23" s="488">
        <v>3026.72</v>
      </c>
      <c r="D23" s="486">
        <f t="shared" si="0"/>
        <v>299281.71999999997</v>
      </c>
      <c r="E23" s="488">
        <v>185407.94</v>
      </c>
      <c r="F23" s="488">
        <v>185407.94</v>
      </c>
      <c r="G23" s="487">
        <f t="shared" si="1"/>
        <v>113873.77999999997</v>
      </c>
    </row>
    <row r="24" spans="1:7" x14ac:dyDescent="0.25">
      <c r="A24" s="482" t="s">
        <v>593</v>
      </c>
      <c r="B24" s="488">
        <v>0</v>
      </c>
      <c r="C24" s="488">
        <v>1276</v>
      </c>
      <c r="D24" s="486">
        <f t="shared" si="0"/>
        <v>1276</v>
      </c>
      <c r="E24" s="488">
        <v>1276</v>
      </c>
      <c r="F24" s="488">
        <v>1276</v>
      </c>
      <c r="G24" s="487">
        <f t="shared" si="1"/>
        <v>0</v>
      </c>
    </row>
    <row r="25" spans="1:7" x14ac:dyDescent="0.25">
      <c r="A25" s="482" t="s">
        <v>594</v>
      </c>
      <c r="B25" s="488">
        <v>0</v>
      </c>
      <c r="C25" s="488"/>
      <c r="D25" s="486">
        <f t="shared" si="0"/>
        <v>0</v>
      </c>
      <c r="E25" s="488"/>
      <c r="F25" s="488"/>
      <c r="G25" s="487">
        <f t="shared" si="1"/>
        <v>0</v>
      </c>
    </row>
    <row r="26" spans="1:7" x14ac:dyDescent="0.25">
      <c r="A26" s="482" t="s">
        <v>595</v>
      </c>
      <c r="B26" s="488">
        <v>63463.23</v>
      </c>
      <c r="C26" s="488">
        <v>104070.71</v>
      </c>
      <c r="D26" s="486">
        <f t="shared" si="0"/>
        <v>167533.94</v>
      </c>
      <c r="E26" s="488">
        <v>140241.23000000001</v>
      </c>
      <c r="F26" s="488">
        <v>140241.23000000001</v>
      </c>
      <c r="G26" s="487">
        <f t="shared" si="1"/>
        <v>27292.709999999992</v>
      </c>
    </row>
    <row r="27" spans="1:7" x14ac:dyDescent="0.25">
      <c r="A27" s="483" t="s">
        <v>227</v>
      </c>
      <c r="B27" s="486">
        <f>SUM(B28:B36)</f>
        <v>2190796.2000000002</v>
      </c>
      <c r="C27" s="486">
        <f>SUM(C28:C36)</f>
        <v>650853.81999999995</v>
      </c>
      <c r="D27" s="486">
        <f>B27+C27</f>
        <v>2841650.02</v>
      </c>
      <c r="E27" s="486">
        <f>SUM(E28:E36)</f>
        <v>1220693.0699999998</v>
      </c>
      <c r="F27" s="486">
        <f>SUM(F28:F36)</f>
        <v>1220693.0699999998</v>
      </c>
      <c r="G27" s="487">
        <f t="shared" si="1"/>
        <v>1620956.9500000002</v>
      </c>
    </row>
    <row r="28" spans="1:7" x14ac:dyDescent="0.25">
      <c r="A28" s="482" t="s">
        <v>596</v>
      </c>
      <c r="B28" s="488">
        <v>846136</v>
      </c>
      <c r="C28" s="488">
        <v>-58000</v>
      </c>
      <c r="D28" s="486">
        <f t="shared" si="0"/>
        <v>788136</v>
      </c>
      <c r="E28" s="488">
        <v>251388.29</v>
      </c>
      <c r="F28" s="488">
        <v>251388.29</v>
      </c>
      <c r="G28" s="487">
        <f t="shared" si="1"/>
        <v>536747.71</v>
      </c>
    </row>
    <row r="29" spans="1:7" x14ac:dyDescent="0.25">
      <c r="A29" s="482" t="s">
        <v>597</v>
      </c>
      <c r="B29" s="488">
        <v>60000</v>
      </c>
      <c r="C29" s="488">
        <v>11088</v>
      </c>
      <c r="D29" s="486">
        <f t="shared" si="0"/>
        <v>71088</v>
      </c>
      <c r="E29" s="488">
        <v>34307.14</v>
      </c>
      <c r="F29" s="488">
        <v>34307.14</v>
      </c>
      <c r="G29" s="487">
        <f t="shared" si="1"/>
        <v>36780.86</v>
      </c>
    </row>
    <row r="30" spans="1:7" x14ac:dyDescent="0.25">
      <c r="A30" s="482" t="s">
        <v>598</v>
      </c>
      <c r="B30" s="488">
        <v>439181.2</v>
      </c>
      <c r="C30" s="488">
        <v>716065</v>
      </c>
      <c r="D30" s="486">
        <f t="shared" si="0"/>
        <v>1155246.2</v>
      </c>
      <c r="E30" s="488">
        <v>583329.48</v>
      </c>
      <c r="F30" s="488">
        <v>583329.48</v>
      </c>
      <c r="G30" s="487">
        <f t="shared" si="1"/>
        <v>571916.72</v>
      </c>
    </row>
    <row r="31" spans="1:7" x14ac:dyDescent="0.25">
      <c r="A31" s="482" t="s">
        <v>599</v>
      </c>
      <c r="B31" s="488">
        <v>48400</v>
      </c>
      <c r="C31" s="488">
        <v>12377.82</v>
      </c>
      <c r="D31" s="486">
        <f t="shared" si="0"/>
        <v>60777.82</v>
      </c>
      <c r="E31" s="488">
        <v>45600.86</v>
      </c>
      <c r="F31" s="488">
        <v>45600.86</v>
      </c>
      <c r="G31" s="487">
        <f t="shared" si="1"/>
        <v>15176.96</v>
      </c>
    </row>
    <row r="32" spans="1:7" x14ac:dyDescent="0.25">
      <c r="A32" s="482" t="s">
        <v>600</v>
      </c>
      <c r="B32" s="488">
        <v>143879</v>
      </c>
      <c r="C32" s="488">
        <v>-22516</v>
      </c>
      <c r="D32" s="486">
        <f t="shared" si="0"/>
        <v>121363</v>
      </c>
      <c r="E32" s="488">
        <v>18749.32</v>
      </c>
      <c r="F32" s="488">
        <v>18749.32</v>
      </c>
      <c r="G32" s="487">
        <f t="shared" si="1"/>
        <v>102613.68</v>
      </c>
    </row>
    <row r="33" spans="1:7" x14ac:dyDescent="0.25">
      <c r="A33" s="482" t="s">
        <v>601</v>
      </c>
      <c r="B33" s="488">
        <v>5100</v>
      </c>
      <c r="C33" s="488">
        <v>4800</v>
      </c>
      <c r="D33" s="486">
        <f t="shared" si="0"/>
        <v>9900</v>
      </c>
      <c r="E33" s="488">
        <v>9879.6</v>
      </c>
      <c r="F33" s="488">
        <v>9879.6</v>
      </c>
      <c r="G33" s="487">
        <f t="shared" si="1"/>
        <v>20.399999999999636</v>
      </c>
    </row>
    <row r="34" spans="1:7" x14ac:dyDescent="0.25">
      <c r="A34" s="482" t="s">
        <v>602</v>
      </c>
      <c r="B34" s="488">
        <v>551900</v>
      </c>
      <c r="C34" s="488">
        <v>3868</v>
      </c>
      <c r="D34" s="486">
        <f t="shared" si="0"/>
        <v>555768</v>
      </c>
      <c r="E34" s="488">
        <v>261690.38</v>
      </c>
      <c r="F34" s="488">
        <v>261690.38</v>
      </c>
      <c r="G34" s="487">
        <f t="shared" si="1"/>
        <v>294077.62</v>
      </c>
    </row>
    <row r="35" spans="1:7" ht="15.75" thickBot="1" x14ac:dyDescent="0.3">
      <c r="A35" s="484" t="s">
        <v>603</v>
      </c>
      <c r="B35" s="489">
        <v>41000</v>
      </c>
      <c r="C35" s="489"/>
      <c r="D35" s="490">
        <f t="shared" si="0"/>
        <v>41000</v>
      </c>
      <c r="E35" s="489">
        <v>15748</v>
      </c>
      <c r="F35" s="489">
        <v>15748</v>
      </c>
      <c r="G35" s="491">
        <f t="shared" si="1"/>
        <v>25252</v>
      </c>
    </row>
    <row r="36" spans="1:7" x14ac:dyDescent="0.25">
      <c r="A36" s="482" t="s">
        <v>604</v>
      </c>
      <c r="B36" s="488">
        <v>55200</v>
      </c>
      <c r="C36" s="488">
        <v>-16829</v>
      </c>
      <c r="D36" s="486">
        <f t="shared" si="0"/>
        <v>38371</v>
      </c>
      <c r="E36" s="488">
        <v>0</v>
      </c>
      <c r="F36" s="488">
        <v>0</v>
      </c>
      <c r="G36" s="487">
        <f t="shared" si="1"/>
        <v>38371</v>
      </c>
    </row>
    <row r="37" spans="1:7" x14ac:dyDescent="0.25">
      <c r="A37" s="483" t="s">
        <v>470</v>
      </c>
      <c r="B37" s="486">
        <f>SUM(B38:B46)</f>
        <v>0</v>
      </c>
      <c r="C37" s="486">
        <f>SUM(C38:C46)</f>
        <v>0</v>
      </c>
      <c r="D37" s="486">
        <f>B37+C37</f>
        <v>0</v>
      </c>
      <c r="E37" s="486">
        <f>SUM(E38:E46)</f>
        <v>0</v>
      </c>
      <c r="F37" s="486">
        <f>SUM(F38:F46)</f>
        <v>0</v>
      </c>
      <c r="G37" s="487">
        <f t="shared" si="1"/>
        <v>0</v>
      </c>
    </row>
    <row r="38" spans="1:7" x14ac:dyDescent="0.25">
      <c r="A38" s="482" t="s">
        <v>228</v>
      </c>
      <c r="B38" s="488"/>
      <c r="C38" s="488"/>
      <c r="D38" s="486">
        <f t="shared" si="0"/>
        <v>0</v>
      </c>
      <c r="E38" s="488"/>
      <c r="F38" s="488"/>
      <c r="G38" s="487">
        <f t="shared" si="1"/>
        <v>0</v>
      </c>
    </row>
    <row r="39" spans="1:7" x14ac:dyDescent="0.25">
      <c r="A39" s="482" t="s">
        <v>229</v>
      </c>
      <c r="B39" s="488"/>
      <c r="C39" s="488"/>
      <c r="D39" s="486">
        <f t="shared" si="0"/>
        <v>0</v>
      </c>
      <c r="E39" s="488"/>
      <c r="F39" s="488"/>
      <c r="G39" s="487">
        <f t="shared" si="1"/>
        <v>0</v>
      </c>
    </row>
    <row r="40" spans="1:7" x14ac:dyDescent="0.25">
      <c r="A40" s="482" t="s">
        <v>230</v>
      </c>
      <c r="B40" s="488"/>
      <c r="C40" s="488"/>
      <c r="D40" s="486">
        <f t="shared" si="0"/>
        <v>0</v>
      </c>
      <c r="E40" s="488"/>
      <c r="F40" s="488"/>
      <c r="G40" s="487">
        <f t="shared" si="1"/>
        <v>0</v>
      </c>
    </row>
    <row r="41" spans="1:7" x14ac:dyDescent="0.25">
      <c r="A41" s="482" t="s">
        <v>231</v>
      </c>
      <c r="B41" s="488"/>
      <c r="C41" s="488"/>
      <c r="D41" s="486">
        <f t="shared" si="0"/>
        <v>0</v>
      </c>
      <c r="E41" s="488"/>
      <c r="F41" s="488"/>
      <c r="G41" s="487">
        <f t="shared" si="1"/>
        <v>0</v>
      </c>
    </row>
    <row r="42" spans="1:7" x14ac:dyDescent="0.25">
      <c r="A42" s="482" t="s">
        <v>232</v>
      </c>
      <c r="B42" s="488"/>
      <c r="C42" s="488"/>
      <c r="D42" s="486">
        <f t="shared" si="0"/>
        <v>0</v>
      </c>
      <c r="E42" s="488"/>
      <c r="F42" s="488"/>
      <c r="G42" s="487">
        <f t="shared" si="1"/>
        <v>0</v>
      </c>
    </row>
    <row r="43" spans="1:7" x14ac:dyDescent="0.25">
      <c r="A43" s="482" t="s">
        <v>605</v>
      </c>
      <c r="B43" s="488"/>
      <c r="C43" s="488"/>
      <c r="D43" s="486">
        <f t="shared" si="0"/>
        <v>0</v>
      </c>
      <c r="E43" s="488"/>
      <c r="F43" s="488"/>
      <c r="G43" s="487">
        <f t="shared" si="1"/>
        <v>0</v>
      </c>
    </row>
    <row r="44" spans="1:7" x14ac:dyDescent="0.25">
      <c r="A44" s="482" t="s">
        <v>234</v>
      </c>
      <c r="B44" s="488"/>
      <c r="C44" s="488"/>
      <c r="D44" s="486">
        <f t="shared" si="0"/>
        <v>0</v>
      </c>
      <c r="E44" s="488"/>
      <c r="F44" s="488"/>
      <c r="G44" s="487">
        <f t="shared" si="1"/>
        <v>0</v>
      </c>
    </row>
    <row r="45" spans="1:7" x14ac:dyDescent="0.25">
      <c r="A45" s="482" t="s">
        <v>235</v>
      </c>
      <c r="B45" s="488"/>
      <c r="C45" s="488"/>
      <c r="D45" s="486">
        <f t="shared" si="0"/>
        <v>0</v>
      </c>
      <c r="E45" s="488"/>
      <c r="F45" s="488"/>
      <c r="G45" s="487">
        <f t="shared" si="1"/>
        <v>0</v>
      </c>
    </row>
    <row r="46" spans="1:7" x14ac:dyDescent="0.25">
      <c r="A46" s="482" t="s">
        <v>236</v>
      </c>
      <c r="B46" s="488"/>
      <c r="C46" s="488"/>
      <c r="D46" s="486">
        <f t="shared" si="0"/>
        <v>0</v>
      </c>
      <c r="E46" s="488"/>
      <c r="F46" s="488"/>
      <c r="G46" s="487">
        <f t="shared" si="1"/>
        <v>0</v>
      </c>
    </row>
    <row r="47" spans="1:7" x14ac:dyDescent="0.25">
      <c r="A47" s="483" t="s">
        <v>606</v>
      </c>
      <c r="B47" s="486">
        <f>SUM(B48:B56)</f>
        <v>0</v>
      </c>
      <c r="C47" s="486">
        <f>SUM(C48:C56)</f>
        <v>309627.32</v>
      </c>
      <c r="D47" s="486">
        <f>B47+C47</f>
        <v>309627.32</v>
      </c>
      <c r="E47" s="486">
        <f>SUM(E48:E56)</f>
        <v>309383.71999999997</v>
      </c>
      <c r="F47" s="486">
        <f>SUM(F48:F56)</f>
        <v>309383.71999999997</v>
      </c>
      <c r="G47" s="487">
        <f t="shared" si="1"/>
        <v>243.60000000003492</v>
      </c>
    </row>
    <row r="48" spans="1:7" x14ac:dyDescent="0.25">
      <c r="A48" s="482" t="s">
        <v>607</v>
      </c>
      <c r="B48" s="488">
        <v>0</v>
      </c>
      <c r="C48" s="488">
        <v>173628.32</v>
      </c>
      <c r="D48" s="486">
        <f t="shared" si="0"/>
        <v>173628.32</v>
      </c>
      <c r="E48" s="488">
        <v>173384.72</v>
      </c>
      <c r="F48" s="488">
        <v>173384.72</v>
      </c>
      <c r="G48" s="487">
        <f>D48-E48</f>
        <v>243.60000000000582</v>
      </c>
    </row>
    <row r="49" spans="1:7" x14ac:dyDescent="0.25">
      <c r="A49" s="482" t="s">
        <v>608</v>
      </c>
      <c r="B49" s="488"/>
      <c r="C49" s="488">
        <v>12000</v>
      </c>
      <c r="D49" s="486">
        <f t="shared" si="0"/>
        <v>12000</v>
      </c>
      <c r="E49" s="488">
        <v>12000</v>
      </c>
      <c r="F49" s="488">
        <v>12000</v>
      </c>
      <c r="G49" s="487">
        <f t="shared" si="1"/>
        <v>0</v>
      </c>
    </row>
    <row r="50" spans="1:7" x14ac:dyDescent="0.25">
      <c r="A50" s="482" t="s">
        <v>609</v>
      </c>
      <c r="B50" s="488"/>
      <c r="C50" s="488"/>
      <c r="D50" s="486">
        <f t="shared" si="0"/>
        <v>0</v>
      </c>
      <c r="E50" s="488"/>
      <c r="F50" s="488"/>
      <c r="G50" s="487">
        <f t="shared" si="1"/>
        <v>0</v>
      </c>
    </row>
    <row r="51" spans="1:7" x14ac:dyDescent="0.25">
      <c r="A51" s="482" t="s">
        <v>610</v>
      </c>
      <c r="B51" s="488"/>
      <c r="C51" s="488"/>
      <c r="D51" s="486">
        <f t="shared" si="0"/>
        <v>0</v>
      </c>
      <c r="E51" s="488"/>
      <c r="F51" s="488"/>
      <c r="G51" s="487">
        <f t="shared" si="1"/>
        <v>0</v>
      </c>
    </row>
    <row r="52" spans="1:7" x14ac:dyDescent="0.25">
      <c r="A52" s="482" t="s">
        <v>611</v>
      </c>
      <c r="B52" s="488"/>
      <c r="C52" s="488"/>
      <c r="D52" s="486">
        <f t="shared" si="0"/>
        <v>0</v>
      </c>
      <c r="E52" s="488"/>
      <c r="F52" s="488"/>
      <c r="G52" s="487">
        <f t="shared" si="1"/>
        <v>0</v>
      </c>
    </row>
    <row r="53" spans="1:7" x14ac:dyDescent="0.25">
      <c r="A53" s="482" t="s">
        <v>612</v>
      </c>
      <c r="B53" s="488"/>
      <c r="C53" s="488">
        <v>103999</v>
      </c>
      <c r="D53" s="486">
        <f t="shared" si="0"/>
        <v>103999</v>
      </c>
      <c r="E53" s="488">
        <v>103999</v>
      </c>
      <c r="F53" s="488">
        <v>103999</v>
      </c>
      <c r="G53" s="487">
        <f t="shared" si="1"/>
        <v>0</v>
      </c>
    </row>
    <row r="54" spans="1:7" x14ac:dyDescent="0.25">
      <c r="A54" s="482" t="s">
        <v>613</v>
      </c>
      <c r="B54" s="488"/>
      <c r="C54" s="488"/>
      <c r="D54" s="486">
        <f t="shared" si="0"/>
        <v>0</v>
      </c>
      <c r="E54" s="488"/>
      <c r="F54" s="488"/>
      <c r="G54" s="487">
        <f t="shared" si="1"/>
        <v>0</v>
      </c>
    </row>
    <row r="55" spans="1:7" x14ac:dyDescent="0.25">
      <c r="A55" s="482" t="s">
        <v>614</v>
      </c>
      <c r="B55" s="488"/>
      <c r="C55" s="488"/>
      <c r="D55" s="486">
        <f t="shared" si="0"/>
        <v>0</v>
      </c>
      <c r="E55" s="488"/>
      <c r="F55" s="488"/>
      <c r="G55" s="487">
        <f t="shared" si="1"/>
        <v>0</v>
      </c>
    </row>
    <row r="56" spans="1:7" x14ac:dyDescent="0.25">
      <c r="A56" s="482" t="s">
        <v>59</v>
      </c>
      <c r="B56" s="488"/>
      <c r="C56" s="488">
        <v>20000</v>
      </c>
      <c r="D56" s="486">
        <f t="shared" si="0"/>
        <v>20000</v>
      </c>
      <c r="E56" s="488">
        <v>20000</v>
      </c>
      <c r="F56" s="488">
        <v>20000</v>
      </c>
      <c r="G56" s="487">
        <f t="shared" si="1"/>
        <v>0</v>
      </c>
    </row>
    <row r="57" spans="1:7" x14ac:dyDescent="0.25">
      <c r="A57" s="483" t="s">
        <v>253</v>
      </c>
      <c r="B57" s="486">
        <f>SUM(B58:B60)</f>
        <v>0</v>
      </c>
      <c r="C57" s="486">
        <f>SUM(C58:C60)</f>
        <v>1735430.68</v>
      </c>
      <c r="D57" s="486">
        <f>B57+C57</f>
        <v>1735430.68</v>
      </c>
      <c r="E57" s="486">
        <f>SUM(E58:E60)</f>
        <v>0</v>
      </c>
      <c r="F57" s="486">
        <f>SUM(F58:F60)</f>
        <v>0</v>
      </c>
      <c r="G57" s="487">
        <f t="shared" si="1"/>
        <v>1735430.68</v>
      </c>
    </row>
    <row r="58" spans="1:7" x14ac:dyDescent="0.25">
      <c r="A58" s="482" t="s">
        <v>615</v>
      </c>
      <c r="B58" s="488"/>
      <c r="C58" s="488">
        <v>1735430.68</v>
      </c>
      <c r="D58" s="486">
        <f t="shared" si="0"/>
        <v>1735430.68</v>
      </c>
      <c r="E58" s="488">
        <v>0</v>
      </c>
      <c r="F58" s="488">
        <v>0</v>
      </c>
      <c r="G58" s="487">
        <f t="shared" si="1"/>
        <v>1735430.68</v>
      </c>
    </row>
    <row r="59" spans="1:7" x14ac:dyDescent="0.25">
      <c r="A59" s="482" t="s">
        <v>616</v>
      </c>
      <c r="B59" s="488"/>
      <c r="C59" s="488"/>
      <c r="D59" s="486">
        <f t="shared" si="0"/>
        <v>0</v>
      </c>
      <c r="E59" s="488"/>
      <c r="F59" s="488"/>
      <c r="G59" s="487">
        <f t="shared" si="1"/>
        <v>0</v>
      </c>
    </row>
    <row r="60" spans="1:7" x14ac:dyDescent="0.25">
      <c r="A60" s="482" t="s">
        <v>617</v>
      </c>
      <c r="B60" s="488"/>
      <c r="C60" s="488"/>
      <c r="D60" s="486">
        <f t="shared" si="0"/>
        <v>0</v>
      </c>
      <c r="E60" s="488"/>
      <c r="F60" s="488"/>
      <c r="G60" s="487">
        <f t="shared" si="1"/>
        <v>0</v>
      </c>
    </row>
    <row r="61" spans="1:7" x14ac:dyDescent="0.25">
      <c r="A61" s="483" t="s">
        <v>618</v>
      </c>
      <c r="B61" s="486">
        <f>SUM(B62:B68)</f>
        <v>0</v>
      </c>
      <c r="C61" s="486">
        <f>SUM(C62:C68)</f>
        <v>0</v>
      </c>
      <c r="D61" s="486">
        <f>B61+C61</f>
        <v>0</v>
      </c>
      <c r="E61" s="486">
        <f>SUM(E62:E68)</f>
        <v>0</v>
      </c>
      <c r="F61" s="486">
        <f>SUM(F62:F68)</f>
        <v>0</v>
      </c>
      <c r="G61" s="487">
        <f t="shared" si="1"/>
        <v>0</v>
      </c>
    </row>
    <row r="62" spans="1:7" x14ac:dyDescent="0.25">
      <c r="A62" s="482" t="s">
        <v>619</v>
      </c>
      <c r="B62" s="488"/>
      <c r="C62" s="488"/>
      <c r="D62" s="486">
        <f t="shared" si="0"/>
        <v>0</v>
      </c>
      <c r="E62" s="488"/>
      <c r="F62" s="488"/>
      <c r="G62" s="487">
        <f t="shared" si="1"/>
        <v>0</v>
      </c>
    </row>
    <row r="63" spans="1:7" ht="15.75" thickBot="1" x14ac:dyDescent="0.3">
      <c r="A63" s="484" t="s">
        <v>620</v>
      </c>
      <c r="B63" s="489"/>
      <c r="C63" s="489"/>
      <c r="D63" s="490">
        <f t="shared" si="0"/>
        <v>0</v>
      </c>
      <c r="E63" s="489"/>
      <c r="F63" s="489"/>
      <c r="G63" s="491">
        <f t="shared" si="1"/>
        <v>0</v>
      </c>
    </row>
    <row r="64" spans="1:7" x14ac:dyDescent="0.25">
      <c r="A64" s="482" t="s">
        <v>621</v>
      </c>
      <c r="B64" s="488"/>
      <c r="C64" s="488"/>
      <c r="D64" s="486">
        <f t="shared" si="0"/>
        <v>0</v>
      </c>
      <c r="E64" s="488"/>
      <c r="F64" s="488"/>
      <c r="G64" s="487">
        <f t="shared" si="1"/>
        <v>0</v>
      </c>
    </row>
    <row r="65" spans="1:7" x14ac:dyDescent="0.25">
      <c r="A65" s="482" t="s">
        <v>622</v>
      </c>
      <c r="B65" s="488"/>
      <c r="C65" s="488"/>
      <c r="D65" s="486">
        <f t="shared" si="0"/>
        <v>0</v>
      </c>
      <c r="E65" s="488"/>
      <c r="F65" s="488"/>
      <c r="G65" s="487">
        <f t="shared" si="1"/>
        <v>0</v>
      </c>
    </row>
    <row r="66" spans="1:7" x14ac:dyDescent="0.25">
      <c r="A66" s="482" t="s">
        <v>623</v>
      </c>
      <c r="B66" s="488"/>
      <c r="C66" s="488"/>
      <c r="D66" s="486">
        <f t="shared" si="0"/>
        <v>0</v>
      </c>
      <c r="E66" s="488"/>
      <c r="F66" s="488"/>
      <c r="G66" s="487">
        <f t="shared" si="1"/>
        <v>0</v>
      </c>
    </row>
    <row r="67" spans="1:7" x14ac:dyDescent="0.25">
      <c r="A67" s="482" t="s">
        <v>624</v>
      </c>
      <c r="B67" s="488"/>
      <c r="C67" s="488"/>
      <c r="D67" s="486">
        <f t="shared" si="0"/>
        <v>0</v>
      </c>
      <c r="E67" s="488"/>
      <c r="F67" s="488"/>
      <c r="G67" s="487">
        <f t="shared" si="1"/>
        <v>0</v>
      </c>
    </row>
    <row r="68" spans="1:7" x14ac:dyDescent="0.25">
      <c r="A68" s="482" t="s">
        <v>625</v>
      </c>
      <c r="B68" s="488"/>
      <c r="C68" s="488"/>
      <c r="D68" s="486">
        <f t="shared" si="0"/>
        <v>0</v>
      </c>
      <c r="E68" s="488"/>
      <c r="F68" s="488"/>
      <c r="G68" s="487">
        <f t="shared" si="1"/>
        <v>0</v>
      </c>
    </row>
    <row r="69" spans="1:7" x14ac:dyDescent="0.25">
      <c r="A69" s="483" t="s">
        <v>214</v>
      </c>
      <c r="B69" s="486">
        <f>SUM(B70:B72)</f>
        <v>0</v>
      </c>
      <c r="C69" s="486">
        <f>SUM(C70:C72)</f>
        <v>0</v>
      </c>
      <c r="D69" s="486">
        <f>B69+C69</f>
        <v>0</v>
      </c>
      <c r="E69" s="486">
        <f>SUM(E70:E72)</f>
        <v>0</v>
      </c>
      <c r="F69" s="486">
        <f>SUM(F70:F72)</f>
        <v>0</v>
      </c>
      <c r="G69" s="487">
        <f t="shared" si="1"/>
        <v>0</v>
      </c>
    </row>
    <row r="70" spans="1:7" x14ac:dyDescent="0.25">
      <c r="A70" s="482" t="s">
        <v>238</v>
      </c>
      <c r="B70" s="488"/>
      <c r="C70" s="488"/>
      <c r="D70" s="486">
        <f t="shared" si="0"/>
        <v>0</v>
      </c>
      <c r="E70" s="488"/>
      <c r="F70" s="488"/>
      <c r="G70" s="487">
        <f t="shared" si="1"/>
        <v>0</v>
      </c>
    </row>
    <row r="71" spans="1:7" x14ac:dyDescent="0.25">
      <c r="A71" s="482" t="s">
        <v>72</v>
      </c>
      <c r="B71" s="488"/>
      <c r="C71" s="488"/>
      <c r="D71" s="486">
        <f t="shared" si="0"/>
        <v>0</v>
      </c>
      <c r="E71" s="488"/>
      <c r="F71" s="488"/>
      <c r="G71" s="487">
        <f t="shared" si="1"/>
        <v>0</v>
      </c>
    </row>
    <row r="72" spans="1:7" x14ac:dyDescent="0.25">
      <c r="A72" s="482" t="s">
        <v>239</v>
      </c>
      <c r="B72" s="488"/>
      <c r="C72" s="488"/>
      <c r="D72" s="486">
        <f t="shared" si="0"/>
        <v>0</v>
      </c>
      <c r="E72" s="488"/>
      <c r="F72" s="488"/>
      <c r="G72" s="487">
        <f t="shared" si="1"/>
        <v>0</v>
      </c>
    </row>
    <row r="73" spans="1:7" x14ac:dyDescent="0.25">
      <c r="A73" s="483" t="s">
        <v>626</v>
      </c>
      <c r="B73" s="486">
        <f>SUM(B74:B80)</f>
        <v>0</v>
      </c>
      <c r="C73" s="486">
        <f>SUM(C74:C80)</f>
        <v>0</v>
      </c>
      <c r="D73" s="486">
        <f>B73+C73</f>
        <v>0</v>
      </c>
      <c r="E73" s="486">
        <f>SUM(E74:E80)</f>
        <v>0</v>
      </c>
      <c r="F73" s="486">
        <f>SUM(F74:F80)</f>
        <v>0</v>
      </c>
      <c r="G73" s="487">
        <f t="shared" si="1"/>
        <v>0</v>
      </c>
    </row>
    <row r="74" spans="1:7" x14ac:dyDescent="0.25">
      <c r="A74" s="482" t="s">
        <v>627</v>
      </c>
      <c r="B74" s="488"/>
      <c r="C74" s="488"/>
      <c r="D74" s="486">
        <f t="shared" ref="D74:D80" si="2">B74+C74</f>
        <v>0</v>
      </c>
      <c r="E74" s="488"/>
      <c r="F74" s="488"/>
      <c r="G74" s="487">
        <f t="shared" ref="G74:G80" si="3">D74-E74</f>
        <v>0</v>
      </c>
    </row>
    <row r="75" spans="1:7" x14ac:dyDescent="0.25">
      <c r="A75" s="482" t="s">
        <v>241</v>
      </c>
      <c r="B75" s="488"/>
      <c r="C75" s="488"/>
      <c r="D75" s="486">
        <f t="shared" si="2"/>
        <v>0</v>
      </c>
      <c r="E75" s="488"/>
      <c r="F75" s="488"/>
      <c r="G75" s="487">
        <f t="shared" si="3"/>
        <v>0</v>
      </c>
    </row>
    <row r="76" spans="1:7" x14ac:dyDescent="0.25">
      <c r="A76" s="482" t="s">
        <v>242</v>
      </c>
      <c r="B76" s="488"/>
      <c r="C76" s="488"/>
      <c r="D76" s="486">
        <f t="shared" si="2"/>
        <v>0</v>
      </c>
      <c r="E76" s="488"/>
      <c r="F76" s="488"/>
      <c r="G76" s="487">
        <f t="shared" si="3"/>
        <v>0</v>
      </c>
    </row>
    <row r="77" spans="1:7" x14ac:dyDescent="0.25">
      <c r="A77" s="482" t="s">
        <v>243</v>
      </c>
      <c r="B77" s="488"/>
      <c r="C77" s="488"/>
      <c r="D77" s="486">
        <f t="shared" si="2"/>
        <v>0</v>
      </c>
      <c r="E77" s="488"/>
      <c r="F77" s="488"/>
      <c r="G77" s="487">
        <f t="shared" si="3"/>
        <v>0</v>
      </c>
    </row>
    <row r="78" spans="1:7" x14ac:dyDescent="0.25">
      <c r="A78" s="482" t="s">
        <v>244</v>
      </c>
      <c r="B78" s="488"/>
      <c r="C78" s="488"/>
      <c r="D78" s="486">
        <f t="shared" si="2"/>
        <v>0</v>
      </c>
      <c r="E78" s="488"/>
      <c r="F78" s="488"/>
      <c r="G78" s="487">
        <f t="shared" si="3"/>
        <v>0</v>
      </c>
    </row>
    <row r="79" spans="1:7" x14ac:dyDescent="0.25">
      <c r="A79" s="482" t="s">
        <v>245</v>
      </c>
      <c r="B79" s="488"/>
      <c r="C79" s="488"/>
      <c r="D79" s="486">
        <f t="shared" si="2"/>
        <v>0</v>
      </c>
      <c r="E79" s="488"/>
      <c r="F79" s="488"/>
      <c r="G79" s="487">
        <f t="shared" si="3"/>
        <v>0</v>
      </c>
    </row>
    <row r="80" spans="1:7" ht="15.75" thickBot="1" x14ac:dyDescent="0.3">
      <c r="A80" s="484" t="s">
        <v>628</v>
      </c>
      <c r="B80" s="489"/>
      <c r="C80" s="489"/>
      <c r="D80" s="490">
        <f t="shared" si="2"/>
        <v>0</v>
      </c>
      <c r="E80" s="489"/>
      <c r="F80" s="489"/>
      <c r="G80" s="491">
        <f t="shared" si="3"/>
        <v>0</v>
      </c>
    </row>
    <row r="81" spans="1:7" ht="15.75" thickBot="1" x14ac:dyDescent="0.3">
      <c r="A81" s="485" t="s">
        <v>629</v>
      </c>
      <c r="B81" s="458">
        <f>B73+B69+B61+B57+B47+B37+B27+B17+B9</f>
        <v>16774712</v>
      </c>
      <c r="C81" s="458">
        <f>C73+C69+C61+C57+C47+C37+C27+C17+C9</f>
        <v>2794168.21</v>
      </c>
      <c r="D81" s="458">
        <f>B81+C81</f>
        <v>19568880.210000001</v>
      </c>
      <c r="E81" s="458">
        <f>E73+E69+E61+E57+E47+E37+E27+E17+E9</f>
        <v>7052796.1899999995</v>
      </c>
      <c r="F81" s="458">
        <f>F73+F69+F61+F57+F47+F37+F27+F17+F9</f>
        <v>7052796.1899999995</v>
      </c>
      <c r="G81" s="492">
        <f>D81-E81</f>
        <v>12516084.020000001</v>
      </c>
    </row>
    <row r="82" spans="1:7" x14ac:dyDescent="0.25">
      <c r="A82" s="620"/>
      <c r="B82" s="621"/>
      <c r="C82" s="621"/>
      <c r="D82" s="621"/>
      <c r="E82" s="621"/>
      <c r="F82" s="621"/>
      <c r="G82" s="621"/>
    </row>
    <row r="83" spans="1:7" x14ac:dyDescent="0.25">
      <c r="A83" s="620"/>
      <c r="B83" s="621"/>
      <c r="C83" s="621"/>
      <c r="D83" s="621"/>
      <c r="E83" s="621"/>
      <c r="F83" s="621"/>
      <c r="G83" s="621"/>
    </row>
    <row r="84" spans="1:7" x14ac:dyDescent="0.25">
      <c r="A84" s="620"/>
      <c r="B84" s="621"/>
      <c r="C84" s="621"/>
      <c r="D84" s="621"/>
      <c r="E84" s="621"/>
      <c r="F84" s="621"/>
      <c r="G84" s="621"/>
    </row>
    <row r="85" spans="1:7" x14ac:dyDescent="0.25">
      <c r="A85" s="620"/>
      <c r="B85" s="621"/>
      <c r="C85" s="621"/>
      <c r="D85" s="621"/>
      <c r="E85" s="621"/>
      <c r="F85" s="621"/>
      <c r="G85" s="621"/>
    </row>
    <row r="86" spans="1:7" x14ac:dyDescent="0.25">
      <c r="A86" s="620"/>
      <c r="B86" s="621"/>
      <c r="C86" s="621"/>
      <c r="D86" s="621"/>
      <c r="E86" s="621"/>
      <c r="F86" s="621"/>
      <c r="G86" s="621"/>
    </row>
    <row r="87" spans="1:7" x14ac:dyDescent="0.25">
      <c r="A87" s="620"/>
      <c r="B87" s="621"/>
      <c r="C87" s="621"/>
      <c r="D87" s="621"/>
      <c r="E87" s="621"/>
      <c r="F87" s="621"/>
      <c r="G87" s="621"/>
    </row>
    <row r="88" spans="1:7" ht="16.5" x14ac:dyDescent="0.25">
      <c r="A88" s="124"/>
      <c r="B88" s="124"/>
      <c r="C88" s="124"/>
      <c r="D88" s="124"/>
      <c r="E88" s="124"/>
      <c r="F88" s="124"/>
      <c r="G88" s="124"/>
    </row>
    <row r="89" spans="1:7" ht="16.5" x14ac:dyDescent="0.25">
      <c r="A89" s="124"/>
      <c r="B89" s="124"/>
      <c r="C89" s="124"/>
      <c r="D89" s="124"/>
      <c r="E89" s="124"/>
      <c r="F89" s="124"/>
      <c r="G89" s="124"/>
    </row>
    <row r="90" spans="1:7" ht="16.5" x14ac:dyDescent="0.25">
      <c r="A90" s="124"/>
      <c r="B90" s="124"/>
      <c r="C90" s="124"/>
      <c r="D90" s="124"/>
      <c r="E90" s="124"/>
      <c r="F90" s="124"/>
      <c r="G90" s="124"/>
    </row>
    <row r="91" spans="1:7" ht="16.5" x14ac:dyDescent="0.25">
      <c r="A91" s="124"/>
      <c r="B91" s="124"/>
      <c r="C91" s="124"/>
      <c r="D91" s="124"/>
      <c r="E91" s="124"/>
      <c r="F91" s="124"/>
      <c r="G91" s="124"/>
    </row>
  </sheetData>
  <sheetProtection password="C195" sheet="1" scenarios="1" formatColumns="0" formatRows="0"/>
  <mergeCells count="7">
    <mergeCell ref="A7:A8"/>
    <mergeCell ref="A1:G1"/>
    <mergeCell ref="A2:G2"/>
    <mergeCell ref="A3:G3"/>
    <mergeCell ref="A4:G4"/>
    <mergeCell ref="A5:G5"/>
    <mergeCell ref="A6:E6"/>
  </mergeCells>
  <pageMargins left="0.70866141732283472" right="0.70866141732283472" top="0.74803149606299213" bottom="0.74803149606299213" header="0.31496062992125984" footer="0.31496062992125984"/>
  <pageSetup scale="90" orientation="landscape" horizontalDpi="1200" verticalDpi="1200" r:id="rId1"/>
  <rowBreaks count="2" manualBreakCount="2">
    <brk id="35" max="16383" man="1"/>
    <brk id="63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0"/>
  <sheetViews>
    <sheetView view="pageBreakPreview" topLeftCell="A134" zoomScaleNormal="100" zoomScaleSheetLayoutView="100" workbookViewId="0">
      <selection activeCell="A2" sqref="A2:H2"/>
    </sheetView>
  </sheetViews>
  <sheetFormatPr baseColWidth="10" defaultRowHeight="15" x14ac:dyDescent="0.25"/>
  <cols>
    <col min="1" max="1" width="6.140625" style="900" customWidth="1"/>
    <col min="2" max="2" width="49.5703125" style="900" customWidth="1"/>
    <col min="3" max="3" width="12" style="900" customWidth="1"/>
    <col min="4" max="4" width="11.5703125" style="900" customWidth="1"/>
    <col min="5" max="5" width="12.5703125" style="900" customWidth="1"/>
    <col min="6" max="6" width="12" style="900" customWidth="1"/>
    <col min="7" max="8" width="12.5703125" style="900" customWidth="1"/>
    <col min="9" max="16384" width="11.42578125" style="900"/>
  </cols>
  <sheetData>
    <row r="1" spans="1:8" x14ac:dyDescent="0.25">
      <c r="A1" s="1162" t="s">
        <v>25</v>
      </c>
      <c r="B1" s="1173"/>
      <c r="C1" s="1173"/>
      <c r="D1" s="1173"/>
      <c r="E1" s="1173"/>
      <c r="F1" s="1173"/>
      <c r="G1" s="1173"/>
      <c r="H1" s="1174"/>
    </row>
    <row r="2" spans="1:8" x14ac:dyDescent="0.25">
      <c r="A2" s="1175" t="str">
        <f>'ETCA-I-01'!A3:G3</f>
        <v>Universidad Tecnológica de Puerto Peñasco</v>
      </c>
      <c r="B2" s="1176"/>
      <c r="C2" s="1176"/>
      <c r="D2" s="1176"/>
      <c r="E2" s="1176"/>
      <c r="F2" s="1176"/>
      <c r="G2" s="1176"/>
      <c r="H2" s="1177"/>
    </row>
    <row r="3" spans="1:8" x14ac:dyDescent="0.25">
      <c r="A3" s="1175" t="s">
        <v>630</v>
      </c>
      <c r="B3" s="1176"/>
      <c r="C3" s="1176"/>
      <c r="D3" s="1176"/>
      <c r="E3" s="1176"/>
      <c r="F3" s="1176"/>
      <c r="G3" s="1176"/>
      <c r="H3" s="1177"/>
    </row>
    <row r="4" spans="1:8" x14ac:dyDescent="0.25">
      <c r="A4" s="1175" t="s">
        <v>631</v>
      </c>
      <c r="B4" s="1176"/>
      <c r="C4" s="1176"/>
      <c r="D4" s="1176"/>
      <c r="E4" s="1176"/>
      <c r="F4" s="1176"/>
      <c r="G4" s="1176"/>
      <c r="H4" s="1177"/>
    </row>
    <row r="5" spans="1:8" x14ac:dyDescent="0.25">
      <c r="A5" s="1175" t="str">
        <f>'ETCA-II-02'!A4:I4</f>
        <v>Del 01 de Enero al 30 de Junio de 2017</v>
      </c>
      <c r="B5" s="1176"/>
      <c r="C5" s="1176"/>
      <c r="D5" s="1176"/>
      <c r="E5" s="1176"/>
      <c r="F5" s="1176"/>
      <c r="G5" s="1176"/>
      <c r="H5" s="1177"/>
    </row>
    <row r="6" spans="1:8" ht="15.75" thickBot="1" x14ac:dyDescent="0.3">
      <c r="A6" s="1164" t="s">
        <v>89</v>
      </c>
      <c r="B6" s="1171"/>
      <c r="C6" s="1171"/>
      <c r="D6" s="1171"/>
      <c r="E6" s="1171"/>
      <c r="F6" s="1171"/>
      <c r="G6" s="1171"/>
      <c r="H6" s="1172"/>
    </row>
    <row r="7" spans="1:8" ht="15.75" thickBot="1" x14ac:dyDescent="0.3">
      <c r="A7" s="1162" t="s">
        <v>90</v>
      </c>
      <c r="B7" s="1163"/>
      <c r="C7" s="1166" t="s">
        <v>632</v>
      </c>
      <c r="D7" s="1167"/>
      <c r="E7" s="1167"/>
      <c r="F7" s="1167"/>
      <c r="G7" s="1168"/>
      <c r="H7" s="1169" t="s">
        <v>633</v>
      </c>
    </row>
    <row r="8" spans="1:8" ht="39" thickBot="1" x14ac:dyDescent="0.3">
      <c r="A8" s="1164"/>
      <c r="B8" s="1165"/>
      <c r="C8" s="905" t="s">
        <v>634</v>
      </c>
      <c r="D8" s="906" t="s">
        <v>635</v>
      </c>
      <c r="E8" s="905" t="s">
        <v>636</v>
      </c>
      <c r="F8" s="905" t="s">
        <v>485</v>
      </c>
      <c r="G8" s="905" t="s">
        <v>637</v>
      </c>
      <c r="H8" s="1170"/>
    </row>
    <row r="9" spans="1:8" x14ac:dyDescent="0.25">
      <c r="A9" s="902"/>
      <c r="B9" s="782"/>
      <c r="C9" s="782"/>
      <c r="D9" s="783"/>
      <c r="E9" s="782"/>
      <c r="F9" s="782"/>
      <c r="G9" s="782"/>
      <c r="H9" s="784"/>
    </row>
    <row r="10" spans="1:8" x14ac:dyDescent="0.25">
      <c r="A10" s="1158" t="s">
        <v>638</v>
      </c>
      <c r="B10" s="1159"/>
      <c r="C10" s="907">
        <f t="shared" ref="C10:H10" si="0">+C11+C19+C29+C39+C49+C59+C63+C72+C76</f>
        <v>16774712</v>
      </c>
      <c r="D10" s="907">
        <f t="shared" si="0"/>
        <v>1735430.68</v>
      </c>
      <c r="E10" s="907">
        <f t="shared" si="0"/>
        <v>18510142.68</v>
      </c>
      <c r="F10" s="907">
        <f t="shared" si="0"/>
        <v>6322273.0900000008</v>
      </c>
      <c r="G10" s="907">
        <f t="shared" si="0"/>
        <v>6322273.0900000008</v>
      </c>
      <c r="H10" s="907">
        <f t="shared" si="0"/>
        <v>12187869.59</v>
      </c>
    </row>
    <row r="11" spans="1:8" x14ac:dyDescent="0.25">
      <c r="A11" s="1160" t="s">
        <v>639</v>
      </c>
      <c r="B11" s="1161"/>
      <c r="C11" s="908">
        <f t="shared" ref="C11:H11" si="1">SUM(C12:C18)</f>
        <v>13825598</v>
      </c>
      <c r="D11" s="908">
        <f t="shared" si="1"/>
        <v>0</v>
      </c>
      <c r="E11" s="909">
        <f t="shared" si="1"/>
        <v>13825598</v>
      </c>
      <c r="F11" s="908">
        <f t="shared" si="1"/>
        <v>5092219.53</v>
      </c>
      <c r="G11" s="908">
        <f t="shared" si="1"/>
        <v>5092219.53</v>
      </c>
      <c r="H11" s="908">
        <f t="shared" si="1"/>
        <v>8733378.4700000007</v>
      </c>
    </row>
    <row r="12" spans="1:8" x14ac:dyDescent="0.25">
      <c r="A12" s="910"/>
      <c r="B12" s="911" t="s">
        <v>640</v>
      </c>
      <c r="C12" s="899">
        <v>10380347.91</v>
      </c>
      <c r="D12" s="901">
        <v>-30445</v>
      </c>
      <c r="E12" s="909">
        <f>C12+D12</f>
        <v>10349902.91</v>
      </c>
      <c r="F12" s="901">
        <v>4784151.01</v>
      </c>
      <c r="G12" s="901">
        <v>4784151.01</v>
      </c>
      <c r="H12" s="912">
        <f t="shared" ref="H12:H18" si="2">+E12-F12</f>
        <v>5565751.9000000004</v>
      </c>
    </row>
    <row r="13" spans="1:8" x14ac:dyDescent="0.25">
      <c r="A13" s="910"/>
      <c r="B13" s="911" t="s">
        <v>641</v>
      </c>
      <c r="C13" s="899"/>
      <c r="D13" s="901"/>
      <c r="E13" s="909">
        <f t="shared" ref="E13:E77" si="3">C13+D13</f>
        <v>0</v>
      </c>
      <c r="F13" s="901"/>
      <c r="G13" s="901"/>
      <c r="H13" s="912">
        <f t="shared" si="2"/>
        <v>0</v>
      </c>
    </row>
    <row r="14" spans="1:8" x14ac:dyDescent="0.25">
      <c r="A14" s="910"/>
      <c r="B14" s="911" t="s">
        <v>642</v>
      </c>
      <c r="C14" s="899">
        <v>1755615.7</v>
      </c>
      <c r="D14" s="901">
        <v>800</v>
      </c>
      <c r="E14" s="909">
        <f t="shared" si="3"/>
        <v>1756415.7</v>
      </c>
      <c r="F14" s="901">
        <v>73572.41</v>
      </c>
      <c r="G14" s="901">
        <v>73572.41</v>
      </c>
      <c r="H14" s="912">
        <f t="shared" si="2"/>
        <v>1682843.29</v>
      </c>
    </row>
    <row r="15" spans="1:8" x14ac:dyDescent="0.25">
      <c r="A15" s="910"/>
      <c r="B15" s="911" t="s">
        <v>643</v>
      </c>
      <c r="C15" s="899">
        <v>1639634.39</v>
      </c>
      <c r="D15" s="901">
        <v>0</v>
      </c>
      <c r="E15" s="909">
        <f t="shared" si="3"/>
        <v>1639634.39</v>
      </c>
      <c r="F15" s="901">
        <v>155546.91</v>
      </c>
      <c r="G15" s="901">
        <v>155546.91</v>
      </c>
      <c r="H15" s="912">
        <f t="shared" si="2"/>
        <v>1484087.48</v>
      </c>
    </row>
    <row r="16" spans="1:8" x14ac:dyDescent="0.25">
      <c r="A16" s="910"/>
      <c r="B16" s="911" t="s">
        <v>644</v>
      </c>
      <c r="C16" s="899">
        <v>50000</v>
      </c>
      <c r="D16" s="901">
        <v>29645</v>
      </c>
      <c r="E16" s="909">
        <f t="shared" si="3"/>
        <v>79645</v>
      </c>
      <c r="F16" s="901">
        <v>78949.2</v>
      </c>
      <c r="G16" s="901">
        <v>78949.2</v>
      </c>
      <c r="H16" s="912">
        <f t="shared" si="2"/>
        <v>695.80000000000291</v>
      </c>
    </row>
    <row r="17" spans="1:8" x14ac:dyDescent="0.25">
      <c r="A17" s="910"/>
      <c r="B17" s="911" t="s">
        <v>645</v>
      </c>
      <c r="C17" s="899"/>
      <c r="D17" s="901"/>
      <c r="E17" s="909">
        <f t="shared" si="3"/>
        <v>0</v>
      </c>
      <c r="F17" s="901"/>
      <c r="G17" s="901"/>
      <c r="H17" s="912">
        <f t="shared" si="2"/>
        <v>0</v>
      </c>
    </row>
    <row r="18" spans="1:8" x14ac:dyDescent="0.25">
      <c r="A18" s="910"/>
      <c r="B18" s="911" t="s">
        <v>646</v>
      </c>
      <c r="C18" s="899"/>
      <c r="D18" s="901"/>
      <c r="E18" s="909">
        <f t="shared" si="3"/>
        <v>0</v>
      </c>
      <c r="F18" s="901"/>
      <c r="G18" s="901"/>
      <c r="H18" s="912">
        <f t="shared" si="2"/>
        <v>0</v>
      </c>
    </row>
    <row r="19" spans="1:8" x14ac:dyDescent="0.25">
      <c r="A19" s="1160" t="s">
        <v>647</v>
      </c>
      <c r="B19" s="1161"/>
      <c r="C19" s="908">
        <f t="shared" ref="C19:H19" si="4">SUM(C20:C28)</f>
        <v>758317.8</v>
      </c>
      <c r="D19" s="908">
        <f t="shared" si="4"/>
        <v>1099.9999999999982</v>
      </c>
      <c r="E19" s="909">
        <f t="shared" si="4"/>
        <v>759417.8</v>
      </c>
      <c r="F19" s="908">
        <f t="shared" si="4"/>
        <v>334763.48000000004</v>
      </c>
      <c r="G19" s="908">
        <f t="shared" si="4"/>
        <v>334763.48000000004</v>
      </c>
      <c r="H19" s="908">
        <f t="shared" si="4"/>
        <v>424654.31999999995</v>
      </c>
    </row>
    <row r="20" spans="1:8" x14ac:dyDescent="0.25">
      <c r="A20" s="910"/>
      <c r="B20" s="911" t="s">
        <v>648</v>
      </c>
      <c r="C20" s="899">
        <v>292505.14</v>
      </c>
      <c r="D20" s="901">
        <v>-200</v>
      </c>
      <c r="E20" s="909">
        <f t="shared" si="3"/>
        <v>292305.14</v>
      </c>
      <c r="F20" s="901">
        <v>74072.320000000007</v>
      </c>
      <c r="G20" s="901">
        <v>74072.320000000007</v>
      </c>
      <c r="H20" s="912">
        <f t="shared" ref="H20:H83" si="5">+E20-F20</f>
        <v>218232.82</v>
      </c>
    </row>
    <row r="21" spans="1:8" x14ac:dyDescent="0.25">
      <c r="A21" s="910"/>
      <c r="B21" s="911" t="s">
        <v>649</v>
      </c>
      <c r="C21" s="899">
        <v>44346</v>
      </c>
      <c r="D21" s="901">
        <v>-4876.72</v>
      </c>
      <c r="E21" s="909">
        <f t="shared" si="3"/>
        <v>39469.279999999999</v>
      </c>
      <c r="F21" s="901">
        <v>15044.5</v>
      </c>
      <c r="G21" s="901">
        <v>15044.5</v>
      </c>
      <c r="H21" s="912">
        <f t="shared" si="5"/>
        <v>24424.78</v>
      </c>
    </row>
    <row r="22" spans="1:8" x14ac:dyDescent="0.25">
      <c r="A22" s="910"/>
      <c r="B22" s="911" t="s">
        <v>650</v>
      </c>
      <c r="C22" s="899">
        <v>0</v>
      </c>
      <c r="D22" s="901">
        <v>1000</v>
      </c>
      <c r="E22" s="909">
        <f t="shared" si="3"/>
        <v>1000</v>
      </c>
      <c r="F22" s="901">
        <v>0</v>
      </c>
      <c r="G22" s="901">
        <v>0</v>
      </c>
      <c r="H22" s="912">
        <f t="shared" si="5"/>
        <v>1000</v>
      </c>
    </row>
    <row r="23" spans="1:8" x14ac:dyDescent="0.25">
      <c r="A23" s="910"/>
      <c r="B23" s="911" t="s">
        <v>651</v>
      </c>
      <c r="C23" s="899">
        <v>56923.43</v>
      </c>
      <c r="D23" s="901">
        <v>-10075</v>
      </c>
      <c r="E23" s="909">
        <f t="shared" si="3"/>
        <v>46848.43</v>
      </c>
      <c r="F23" s="901">
        <v>9371.5499999999993</v>
      </c>
      <c r="G23" s="901">
        <v>9371.5499999999993</v>
      </c>
      <c r="H23" s="912">
        <f t="shared" si="5"/>
        <v>37476.880000000005</v>
      </c>
    </row>
    <row r="24" spans="1:8" x14ac:dyDescent="0.25">
      <c r="A24" s="910"/>
      <c r="B24" s="911" t="s">
        <v>652</v>
      </c>
      <c r="C24" s="899">
        <v>4825</v>
      </c>
      <c r="D24" s="901">
        <v>0</v>
      </c>
      <c r="E24" s="909">
        <f t="shared" si="3"/>
        <v>4825</v>
      </c>
      <c r="F24" s="901">
        <v>2339.65</v>
      </c>
      <c r="G24" s="901">
        <v>2339.65</v>
      </c>
      <c r="H24" s="912">
        <f t="shared" si="5"/>
        <v>2485.35</v>
      </c>
    </row>
    <row r="25" spans="1:8" x14ac:dyDescent="0.25">
      <c r="A25" s="910"/>
      <c r="B25" s="911" t="s">
        <v>653</v>
      </c>
      <c r="C25" s="899">
        <v>296255</v>
      </c>
      <c r="D25" s="901">
        <v>3026.72</v>
      </c>
      <c r="E25" s="909">
        <f t="shared" si="3"/>
        <v>299281.71999999997</v>
      </c>
      <c r="F25" s="901">
        <v>185407.94</v>
      </c>
      <c r="G25" s="901">
        <v>185407.94</v>
      </c>
      <c r="H25" s="912">
        <f t="shared" si="5"/>
        <v>113873.77999999997</v>
      </c>
    </row>
    <row r="26" spans="1:8" x14ac:dyDescent="0.25">
      <c r="A26" s="910"/>
      <c r="B26" s="911" t="s">
        <v>654</v>
      </c>
      <c r="C26" s="899">
        <v>0</v>
      </c>
      <c r="D26" s="901">
        <v>1276</v>
      </c>
      <c r="E26" s="909">
        <f t="shared" si="3"/>
        <v>1276</v>
      </c>
      <c r="F26" s="901">
        <v>1276</v>
      </c>
      <c r="G26" s="901">
        <v>1276</v>
      </c>
      <c r="H26" s="912">
        <f t="shared" si="5"/>
        <v>0</v>
      </c>
    </row>
    <row r="27" spans="1:8" x14ac:dyDescent="0.25">
      <c r="A27" s="910"/>
      <c r="B27" s="911" t="s">
        <v>655</v>
      </c>
      <c r="C27" s="899"/>
      <c r="D27" s="901"/>
      <c r="E27" s="909">
        <f t="shared" si="3"/>
        <v>0</v>
      </c>
      <c r="F27" s="901"/>
      <c r="G27" s="901"/>
      <c r="H27" s="912">
        <f t="shared" si="5"/>
        <v>0</v>
      </c>
    </row>
    <row r="28" spans="1:8" x14ac:dyDescent="0.25">
      <c r="A28" s="910"/>
      <c r="B28" s="911" t="s">
        <v>656</v>
      </c>
      <c r="C28" s="899">
        <v>63463.23</v>
      </c>
      <c r="D28" s="901">
        <v>10949</v>
      </c>
      <c r="E28" s="909">
        <f t="shared" si="3"/>
        <v>74412.23000000001</v>
      </c>
      <c r="F28" s="901">
        <v>47251.519999999997</v>
      </c>
      <c r="G28" s="901">
        <v>47251.519999999997</v>
      </c>
      <c r="H28" s="912">
        <f t="shared" si="5"/>
        <v>27160.710000000014</v>
      </c>
    </row>
    <row r="29" spans="1:8" x14ac:dyDescent="0.25">
      <c r="A29" s="1160" t="s">
        <v>657</v>
      </c>
      <c r="B29" s="1161"/>
      <c r="C29" s="908">
        <f t="shared" ref="C29:H29" si="6">SUM(C30:C38)</f>
        <v>2190796.2000000002</v>
      </c>
      <c r="D29" s="908">
        <f t="shared" si="6"/>
        <v>-15879</v>
      </c>
      <c r="E29" s="909">
        <f t="shared" si="6"/>
        <v>2174917.2000000002</v>
      </c>
      <c r="F29" s="908">
        <f t="shared" si="6"/>
        <v>880511.67999999993</v>
      </c>
      <c r="G29" s="908">
        <f t="shared" si="6"/>
        <v>880511.67999999993</v>
      </c>
      <c r="H29" s="908">
        <f t="shared" si="6"/>
        <v>1294405.52</v>
      </c>
    </row>
    <row r="30" spans="1:8" x14ac:dyDescent="0.25">
      <c r="A30" s="910"/>
      <c r="B30" s="911" t="s">
        <v>658</v>
      </c>
      <c r="C30" s="899">
        <v>846136</v>
      </c>
      <c r="D30" s="901">
        <v>-58000</v>
      </c>
      <c r="E30" s="909">
        <f t="shared" si="3"/>
        <v>788136</v>
      </c>
      <c r="F30" s="901">
        <v>251388.29</v>
      </c>
      <c r="G30" s="901">
        <v>251388.29</v>
      </c>
      <c r="H30" s="912">
        <f t="shared" si="5"/>
        <v>536747.71</v>
      </c>
    </row>
    <row r="31" spans="1:8" x14ac:dyDescent="0.25">
      <c r="A31" s="910"/>
      <c r="B31" s="911" t="s">
        <v>659</v>
      </c>
      <c r="C31" s="899">
        <v>60000</v>
      </c>
      <c r="D31" s="901">
        <v>11088</v>
      </c>
      <c r="E31" s="909">
        <f t="shared" si="3"/>
        <v>71088</v>
      </c>
      <c r="F31" s="901">
        <v>34307.14</v>
      </c>
      <c r="G31" s="901">
        <v>34307.14</v>
      </c>
      <c r="H31" s="912">
        <f t="shared" si="5"/>
        <v>36780.86</v>
      </c>
    </row>
    <row r="32" spans="1:8" x14ac:dyDescent="0.25">
      <c r="A32" s="910"/>
      <c r="B32" s="911" t="s">
        <v>660</v>
      </c>
      <c r="C32" s="899">
        <v>439181.2</v>
      </c>
      <c r="D32" s="901">
        <v>52110</v>
      </c>
      <c r="E32" s="909">
        <f t="shared" si="3"/>
        <v>491291.2</v>
      </c>
      <c r="F32" s="901">
        <v>244750.48</v>
      </c>
      <c r="G32" s="901">
        <v>244750.48</v>
      </c>
      <c r="H32" s="912">
        <f t="shared" si="5"/>
        <v>246540.72</v>
      </c>
    </row>
    <row r="33" spans="1:8" x14ac:dyDescent="0.25">
      <c r="A33" s="910"/>
      <c r="B33" s="911" t="s">
        <v>661</v>
      </c>
      <c r="C33" s="899">
        <v>48400</v>
      </c>
      <c r="D33" s="901">
        <v>9600</v>
      </c>
      <c r="E33" s="909">
        <f t="shared" si="3"/>
        <v>58000</v>
      </c>
      <c r="F33" s="901">
        <v>43998.47</v>
      </c>
      <c r="G33" s="901">
        <v>43998.47</v>
      </c>
      <c r="H33" s="912">
        <f t="shared" si="5"/>
        <v>14001.529999999999</v>
      </c>
    </row>
    <row r="34" spans="1:8" x14ac:dyDescent="0.25">
      <c r="A34" s="910"/>
      <c r="B34" s="911" t="s">
        <v>662</v>
      </c>
      <c r="C34" s="899">
        <v>143879</v>
      </c>
      <c r="D34" s="901">
        <v>-22516</v>
      </c>
      <c r="E34" s="909">
        <f t="shared" si="3"/>
        <v>121363</v>
      </c>
      <c r="F34" s="901">
        <v>18749.32</v>
      </c>
      <c r="G34" s="901">
        <v>18749.32</v>
      </c>
      <c r="H34" s="912">
        <f t="shared" si="5"/>
        <v>102613.68</v>
      </c>
    </row>
    <row r="35" spans="1:8" x14ac:dyDescent="0.25">
      <c r="A35" s="910"/>
      <c r="B35" s="911" t="s">
        <v>663</v>
      </c>
      <c r="C35" s="899">
        <v>5100</v>
      </c>
      <c r="D35" s="901">
        <v>4800</v>
      </c>
      <c r="E35" s="909">
        <f t="shared" si="3"/>
        <v>9900</v>
      </c>
      <c r="F35" s="901">
        <v>9879.6</v>
      </c>
      <c r="G35" s="901">
        <v>9879.6</v>
      </c>
      <c r="H35" s="912">
        <f t="shared" si="5"/>
        <v>20.399999999999636</v>
      </c>
    </row>
    <row r="36" spans="1:8" x14ac:dyDescent="0.25">
      <c r="A36" s="910"/>
      <c r="B36" s="911" t="s">
        <v>664</v>
      </c>
      <c r="C36" s="899">
        <v>551900</v>
      </c>
      <c r="D36" s="901">
        <v>3868</v>
      </c>
      <c r="E36" s="909">
        <f t="shared" si="3"/>
        <v>555768</v>
      </c>
      <c r="F36" s="901">
        <v>261690.38</v>
      </c>
      <c r="G36" s="901">
        <v>261690.38</v>
      </c>
      <c r="H36" s="912">
        <f t="shared" si="5"/>
        <v>294077.62</v>
      </c>
    </row>
    <row r="37" spans="1:8" x14ac:dyDescent="0.25">
      <c r="A37" s="910"/>
      <c r="B37" s="911" t="s">
        <v>665</v>
      </c>
      <c r="C37" s="899">
        <v>41000</v>
      </c>
      <c r="D37" s="901">
        <v>0</v>
      </c>
      <c r="E37" s="909">
        <f t="shared" si="3"/>
        <v>41000</v>
      </c>
      <c r="F37" s="901">
        <v>15748</v>
      </c>
      <c r="G37" s="901">
        <v>15748</v>
      </c>
      <c r="H37" s="912">
        <f t="shared" si="5"/>
        <v>25252</v>
      </c>
    </row>
    <row r="38" spans="1:8" ht="15.75" thickBot="1" x14ac:dyDescent="0.3">
      <c r="A38" s="913"/>
      <c r="B38" s="914" t="s">
        <v>666</v>
      </c>
      <c r="C38" s="915">
        <v>55200</v>
      </c>
      <c r="D38" s="915">
        <v>-16829</v>
      </c>
      <c r="E38" s="915">
        <f t="shared" si="3"/>
        <v>38371</v>
      </c>
      <c r="F38" s="915">
        <v>0</v>
      </c>
      <c r="G38" s="915">
        <v>0</v>
      </c>
      <c r="H38" s="916">
        <f t="shared" si="5"/>
        <v>38371</v>
      </c>
    </row>
    <row r="39" spans="1:8" x14ac:dyDescent="0.25">
      <c r="A39" s="1160" t="s">
        <v>667</v>
      </c>
      <c r="B39" s="1161"/>
      <c r="C39" s="908">
        <f t="shared" ref="C39:H39" si="7">SUM(C40:C48)</f>
        <v>0</v>
      </c>
      <c r="D39" s="908">
        <f t="shared" si="7"/>
        <v>0</v>
      </c>
      <c r="E39" s="908">
        <f t="shared" si="7"/>
        <v>0</v>
      </c>
      <c r="F39" s="908">
        <f t="shared" si="7"/>
        <v>0</v>
      </c>
      <c r="G39" s="908">
        <f t="shared" si="7"/>
        <v>0</v>
      </c>
      <c r="H39" s="908">
        <f t="shared" si="7"/>
        <v>0</v>
      </c>
    </row>
    <row r="40" spans="1:8" x14ac:dyDescent="0.25">
      <c r="A40" s="910"/>
      <c r="B40" s="911" t="s">
        <v>668</v>
      </c>
      <c r="C40" s="917"/>
      <c r="D40" s="917"/>
      <c r="E40" s="909">
        <f t="shared" si="3"/>
        <v>0</v>
      </c>
      <c r="F40" s="917"/>
      <c r="G40" s="917"/>
      <c r="H40" s="912">
        <f t="shared" si="5"/>
        <v>0</v>
      </c>
    </row>
    <row r="41" spans="1:8" x14ac:dyDescent="0.25">
      <c r="A41" s="910"/>
      <c r="B41" s="911" t="s">
        <v>669</v>
      </c>
      <c r="C41" s="917"/>
      <c r="D41" s="917"/>
      <c r="E41" s="909">
        <f t="shared" si="3"/>
        <v>0</v>
      </c>
      <c r="F41" s="917"/>
      <c r="G41" s="917"/>
      <c r="H41" s="912">
        <f t="shared" si="5"/>
        <v>0</v>
      </c>
    </row>
    <row r="42" spans="1:8" x14ac:dyDescent="0.25">
      <c r="A42" s="910"/>
      <c r="B42" s="911" t="s">
        <v>670</v>
      </c>
      <c r="C42" s="917"/>
      <c r="D42" s="917"/>
      <c r="E42" s="909">
        <f t="shared" si="3"/>
        <v>0</v>
      </c>
      <c r="F42" s="917"/>
      <c r="G42" s="917"/>
      <c r="H42" s="912">
        <f t="shared" si="5"/>
        <v>0</v>
      </c>
    </row>
    <row r="43" spans="1:8" x14ac:dyDescent="0.25">
      <c r="A43" s="910"/>
      <c r="B43" s="911" t="s">
        <v>671</v>
      </c>
      <c r="C43" s="917"/>
      <c r="D43" s="917"/>
      <c r="E43" s="909">
        <f t="shared" si="3"/>
        <v>0</v>
      </c>
      <c r="F43" s="917"/>
      <c r="G43" s="917"/>
      <c r="H43" s="912">
        <f t="shared" si="5"/>
        <v>0</v>
      </c>
    </row>
    <row r="44" spans="1:8" x14ac:dyDescent="0.25">
      <c r="A44" s="910"/>
      <c r="B44" s="911" t="s">
        <v>672</v>
      </c>
      <c r="C44" s="917"/>
      <c r="D44" s="917"/>
      <c r="E44" s="909">
        <f t="shared" si="3"/>
        <v>0</v>
      </c>
      <c r="F44" s="917"/>
      <c r="G44" s="917"/>
      <c r="H44" s="912">
        <f t="shared" si="5"/>
        <v>0</v>
      </c>
    </row>
    <row r="45" spans="1:8" x14ac:dyDescent="0.25">
      <c r="A45" s="910"/>
      <c r="B45" s="911" t="s">
        <v>673</v>
      </c>
      <c r="C45" s="917"/>
      <c r="D45" s="917"/>
      <c r="E45" s="909">
        <f t="shared" si="3"/>
        <v>0</v>
      </c>
      <c r="F45" s="917"/>
      <c r="G45" s="917"/>
      <c r="H45" s="912">
        <f t="shared" si="5"/>
        <v>0</v>
      </c>
    </row>
    <row r="46" spans="1:8" x14ac:dyDescent="0.25">
      <c r="A46" s="910"/>
      <c r="B46" s="911" t="s">
        <v>674</v>
      </c>
      <c r="C46" s="917"/>
      <c r="D46" s="917"/>
      <c r="E46" s="909">
        <f t="shared" si="3"/>
        <v>0</v>
      </c>
      <c r="F46" s="917"/>
      <c r="G46" s="917"/>
      <c r="H46" s="912">
        <f t="shared" si="5"/>
        <v>0</v>
      </c>
    </row>
    <row r="47" spans="1:8" x14ac:dyDescent="0.25">
      <c r="A47" s="910"/>
      <c r="B47" s="911" t="s">
        <v>675</v>
      </c>
      <c r="C47" s="917"/>
      <c r="D47" s="917"/>
      <c r="E47" s="909">
        <f t="shared" si="3"/>
        <v>0</v>
      </c>
      <c r="F47" s="917"/>
      <c r="G47" s="917"/>
      <c r="H47" s="912">
        <f t="shared" si="5"/>
        <v>0</v>
      </c>
    </row>
    <row r="48" spans="1:8" x14ac:dyDescent="0.25">
      <c r="A48" s="910"/>
      <c r="B48" s="911" t="s">
        <v>676</v>
      </c>
      <c r="C48" s="917"/>
      <c r="D48" s="917"/>
      <c r="E48" s="909">
        <f t="shared" si="3"/>
        <v>0</v>
      </c>
      <c r="F48" s="917"/>
      <c r="G48" s="917"/>
      <c r="H48" s="912">
        <f t="shared" si="5"/>
        <v>0</v>
      </c>
    </row>
    <row r="49" spans="1:8" x14ac:dyDescent="0.25">
      <c r="A49" s="1160" t="s">
        <v>677</v>
      </c>
      <c r="B49" s="1161"/>
      <c r="C49" s="908">
        <f t="shared" ref="C49:H49" si="8">SUM(C50:C58)</f>
        <v>0</v>
      </c>
      <c r="D49" s="908">
        <f t="shared" si="8"/>
        <v>14779</v>
      </c>
      <c r="E49" s="909">
        <f t="shared" si="8"/>
        <v>14779</v>
      </c>
      <c r="F49" s="908">
        <f t="shared" si="8"/>
        <v>14778.4</v>
      </c>
      <c r="G49" s="908">
        <f t="shared" si="8"/>
        <v>14778.4</v>
      </c>
      <c r="H49" s="908">
        <f t="shared" si="8"/>
        <v>0.6000000000003638</v>
      </c>
    </row>
    <row r="50" spans="1:8" x14ac:dyDescent="0.25">
      <c r="A50" s="910"/>
      <c r="B50" s="911" t="s">
        <v>678</v>
      </c>
      <c r="C50" s="917">
        <v>0</v>
      </c>
      <c r="D50" s="901">
        <v>14779</v>
      </c>
      <c r="E50" s="909">
        <f t="shared" si="3"/>
        <v>14779</v>
      </c>
      <c r="F50" s="901">
        <v>14778.4</v>
      </c>
      <c r="G50" s="901">
        <v>14778.4</v>
      </c>
      <c r="H50" s="912">
        <f t="shared" si="5"/>
        <v>0.6000000000003638</v>
      </c>
    </row>
    <row r="51" spans="1:8" x14ac:dyDescent="0.25">
      <c r="A51" s="910"/>
      <c r="B51" s="911" t="s">
        <v>679</v>
      </c>
      <c r="C51" s="917">
        <v>0</v>
      </c>
      <c r="D51" s="917"/>
      <c r="E51" s="909">
        <f t="shared" si="3"/>
        <v>0</v>
      </c>
      <c r="F51" s="917"/>
      <c r="G51" s="917"/>
      <c r="H51" s="912">
        <f t="shared" si="5"/>
        <v>0</v>
      </c>
    </row>
    <row r="52" spans="1:8" x14ac:dyDescent="0.25">
      <c r="A52" s="910"/>
      <c r="B52" s="911" t="s">
        <v>680</v>
      </c>
      <c r="C52" s="917"/>
      <c r="D52" s="917"/>
      <c r="E52" s="909">
        <f t="shared" si="3"/>
        <v>0</v>
      </c>
      <c r="F52" s="917"/>
      <c r="G52" s="917"/>
      <c r="H52" s="912">
        <f t="shared" si="5"/>
        <v>0</v>
      </c>
    </row>
    <row r="53" spans="1:8" x14ac:dyDescent="0.25">
      <c r="A53" s="910"/>
      <c r="B53" s="911" t="s">
        <v>681</v>
      </c>
      <c r="C53" s="917"/>
      <c r="D53" s="917"/>
      <c r="E53" s="909">
        <f t="shared" si="3"/>
        <v>0</v>
      </c>
      <c r="F53" s="917"/>
      <c r="G53" s="917"/>
      <c r="H53" s="912">
        <f t="shared" si="5"/>
        <v>0</v>
      </c>
    </row>
    <row r="54" spans="1:8" x14ac:dyDescent="0.25">
      <c r="A54" s="910"/>
      <c r="B54" s="911" t="s">
        <v>682</v>
      </c>
      <c r="C54" s="917"/>
      <c r="D54" s="917"/>
      <c r="E54" s="909">
        <f t="shared" si="3"/>
        <v>0</v>
      </c>
      <c r="F54" s="917"/>
      <c r="G54" s="917"/>
      <c r="H54" s="912">
        <f t="shared" si="5"/>
        <v>0</v>
      </c>
    </row>
    <row r="55" spans="1:8" x14ac:dyDescent="0.25">
      <c r="A55" s="910"/>
      <c r="B55" s="911" t="s">
        <v>683</v>
      </c>
      <c r="C55" s="917"/>
      <c r="D55" s="917"/>
      <c r="E55" s="909">
        <f t="shared" si="3"/>
        <v>0</v>
      </c>
      <c r="F55" s="917"/>
      <c r="G55" s="917"/>
      <c r="H55" s="912">
        <f t="shared" si="5"/>
        <v>0</v>
      </c>
    </row>
    <row r="56" spans="1:8" x14ac:dyDescent="0.25">
      <c r="A56" s="910"/>
      <c r="B56" s="911" t="s">
        <v>684</v>
      </c>
      <c r="C56" s="917"/>
      <c r="D56" s="917"/>
      <c r="E56" s="909">
        <f t="shared" si="3"/>
        <v>0</v>
      </c>
      <c r="F56" s="917"/>
      <c r="G56" s="917"/>
      <c r="H56" s="912">
        <f t="shared" si="5"/>
        <v>0</v>
      </c>
    </row>
    <row r="57" spans="1:8" x14ac:dyDescent="0.25">
      <c r="A57" s="910"/>
      <c r="B57" s="911" t="s">
        <v>685</v>
      </c>
      <c r="C57" s="917"/>
      <c r="D57" s="917"/>
      <c r="E57" s="909">
        <f t="shared" si="3"/>
        <v>0</v>
      </c>
      <c r="F57" s="917"/>
      <c r="G57" s="917"/>
      <c r="H57" s="912">
        <f t="shared" si="5"/>
        <v>0</v>
      </c>
    </row>
    <row r="58" spans="1:8" x14ac:dyDescent="0.25">
      <c r="A58" s="910"/>
      <c r="B58" s="911" t="s">
        <v>686</v>
      </c>
      <c r="C58" s="917"/>
      <c r="D58" s="917"/>
      <c r="E58" s="909">
        <f t="shared" si="3"/>
        <v>0</v>
      </c>
      <c r="F58" s="917"/>
      <c r="G58" s="917"/>
      <c r="H58" s="912">
        <f t="shared" si="5"/>
        <v>0</v>
      </c>
    </row>
    <row r="59" spans="1:8" x14ac:dyDescent="0.25">
      <c r="A59" s="1160" t="s">
        <v>687</v>
      </c>
      <c r="B59" s="1161"/>
      <c r="C59" s="908">
        <f t="shared" ref="C59:H59" si="9">SUM(C60:C62)</f>
        <v>0</v>
      </c>
      <c r="D59" s="908">
        <f t="shared" si="9"/>
        <v>1735430.68</v>
      </c>
      <c r="E59" s="909">
        <f t="shared" si="9"/>
        <v>1735430.68</v>
      </c>
      <c r="F59" s="908">
        <f t="shared" si="9"/>
        <v>0</v>
      </c>
      <c r="G59" s="908">
        <f t="shared" si="9"/>
        <v>0</v>
      </c>
      <c r="H59" s="908">
        <f t="shared" si="9"/>
        <v>1735430.68</v>
      </c>
    </row>
    <row r="60" spans="1:8" x14ac:dyDescent="0.25">
      <c r="A60" s="910"/>
      <c r="B60" s="911" t="s">
        <v>688</v>
      </c>
      <c r="C60" s="917"/>
      <c r="D60" s="917">
        <v>1735430.68</v>
      </c>
      <c r="E60" s="909">
        <f t="shared" si="3"/>
        <v>1735430.68</v>
      </c>
      <c r="F60" s="917"/>
      <c r="G60" s="917"/>
      <c r="H60" s="912">
        <f t="shared" si="5"/>
        <v>1735430.68</v>
      </c>
    </row>
    <row r="61" spans="1:8" x14ac:dyDescent="0.25">
      <c r="A61" s="910"/>
      <c r="B61" s="911" t="s">
        <v>689</v>
      </c>
      <c r="C61" s="917"/>
      <c r="D61" s="917"/>
      <c r="E61" s="909">
        <f t="shared" si="3"/>
        <v>0</v>
      </c>
      <c r="F61" s="917"/>
      <c r="G61" s="917"/>
      <c r="H61" s="912">
        <f t="shared" si="5"/>
        <v>0</v>
      </c>
    </row>
    <row r="62" spans="1:8" x14ac:dyDescent="0.25">
      <c r="A62" s="910"/>
      <c r="B62" s="911" t="s">
        <v>690</v>
      </c>
      <c r="C62" s="917"/>
      <c r="D62" s="917"/>
      <c r="E62" s="909">
        <f t="shared" si="3"/>
        <v>0</v>
      </c>
      <c r="F62" s="917"/>
      <c r="G62" s="917"/>
      <c r="H62" s="912">
        <f t="shared" si="5"/>
        <v>0</v>
      </c>
    </row>
    <row r="63" spans="1:8" x14ac:dyDescent="0.25">
      <c r="A63" s="1160" t="s">
        <v>691</v>
      </c>
      <c r="B63" s="1161"/>
      <c r="C63" s="908">
        <f t="shared" ref="C63:H63" si="10">SUM(C64:C71)</f>
        <v>0</v>
      </c>
      <c r="D63" s="908">
        <f t="shared" si="10"/>
        <v>0</v>
      </c>
      <c r="E63" s="908">
        <f t="shared" si="10"/>
        <v>0</v>
      </c>
      <c r="F63" s="908">
        <f t="shared" si="10"/>
        <v>0</v>
      </c>
      <c r="G63" s="908">
        <f t="shared" si="10"/>
        <v>0</v>
      </c>
      <c r="H63" s="908">
        <f t="shared" si="10"/>
        <v>0</v>
      </c>
    </row>
    <row r="64" spans="1:8" x14ac:dyDescent="0.25">
      <c r="A64" s="910"/>
      <c r="B64" s="911" t="s">
        <v>692</v>
      </c>
      <c r="C64" s="917"/>
      <c r="D64" s="917"/>
      <c r="E64" s="909">
        <f t="shared" si="3"/>
        <v>0</v>
      </c>
      <c r="F64" s="917"/>
      <c r="G64" s="917"/>
      <c r="H64" s="912">
        <f t="shared" si="5"/>
        <v>0</v>
      </c>
    </row>
    <row r="65" spans="1:8" x14ac:dyDescent="0.25">
      <c r="A65" s="910"/>
      <c r="B65" s="911" t="s">
        <v>693</v>
      </c>
      <c r="C65" s="917"/>
      <c r="D65" s="917"/>
      <c r="E65" s="909">
        <f t="shared" si="3"/>
        <v>0</v>
      </c>
      <c r="F65" s="917"/>
      <c r="G65" s="917"/>
      <c r="H65" s="912">
        <f t="shared" si="5"/>
        <v>0</v>
      </c>
    </row>
    <row r="66" spans="1:8" x14ac:dyDescent="0.25">
      <c r="A66" s="910"/>
      <c r="B66" s="911" t="s">
        <v>694</v>
      </c>
      <c r="C66" s="917"/>
      <c r="D66" s="917"/>
      <c r="E66" s="909">
        <f t="shared" si="3"/>
        <v>0</v>
      </c>
      <c r="F66" s="917"/>
      <c r="G66" s="917"/>
      <c r="H66" s="912">
        <f t="shared" si="5"/>
        <v>0</v>
      </c>
    </row>
    <row r="67" spans="1:8" x14ac:dyDescent="0.25">
      <c r="A67" s="910"/>
      <c r="B67" s="911" t="s">
        <v>695</v>
      </c>
      <c r="C67" s="917"/>
      <c r="D67" s="917"/>
      <c r="E67" s="909">
        <f t="shared" si="3"/>
        <v>0</v>
      </c>
      <c r="F67" s="917"/>
      <c r="G67" s="917"/>
      <c r="H67" s="912">
        <f t="shared" si="5"/>
        <v>0</v>
      </c>
    </row>
    <row r="68" spans="1:8" x14ac:dyDescent="0.25">
      <c r="A68" s="910"/>
      <c r="B68" s="911" t="s">
        <v>696</v>
      </c>
      <c r="C68" s="917"/>
      <c r="D68" s="917"/>
      <c r="E68" s="909">
        <f t="shared" si="3"/>
        <v>0</v>
      </c>
      <c r="F68" s="917"/>
      <c r="G68" s="917"/>
      <c r="H68" s="912">
        <f t="shared" si="5"/>
        <v>0</v>
      </c>
    </row>
    <row r="69" spans="1:8" x14ac:dyDescent="0.25">
      <c r="A69" s="910"/>
      <c r="B69" s="911" t="s">
        <v>697</v>
      </c>
      <c r="C69" s="917"/>
      <c r="D69" s="917"/>
      <c r="E69" s="909">
        <f t="shared" si="3"/>
        <v>0</v>
      </c>
      <c r="F69" s="917"/>
      <c r="G69" s="917"/>
      <c r="H69" s="912">
        <f t="shared" si="5"/>
        <v>0</v>
      </c>
    </row>
    <row r="70" spans="1:8" x14ac:dyDescent="0.25">
      <c r="A70" s="910"/>
      <c r="B70" s="911" t="s">
        <v>698</v>
      </c>
      <c r="C70" s="917"/>
      <c r="D70" s="917"/>
      <c r="E70" s="909">
        <f t="shared" si="3"/>
        <v>0</v>
      </c>
      <c r="F70" s="917"/>
      <c r="G70" s="917"/>
      <c r="H70" s="912">
        <f t="shared" si="5"/>
        <v>0</v>
      </c>
    </row>
    <row r="71" spans="1:8" x14ac:dyDescent="0.25">
      <c r="A71" s="910"/>
      <c r="B71" s="911" t="s">
        <v>699</v>
      </c>
      <c r="C71" s="917"/>
      <c r="D71" s="917"/>
      <c r="E71" s="909">
        <f t="shared" si="3"/>
        <v>0</v>
      </c>
      <c r="F71" s="917"/>
      <c r="G71" s="917"/>
      <c r="H71" s="912">
        <f t="shared" si="5"/>
        <v>0</v>
      </c>
    </row>
    <row r="72" spans="1:8" x14ac:dyDescent="0.25">
      <c r="A72" s="1160" t="s">
        <v>700</v>
      </c>
      <c r="B72" s="1161"/>
      <c r="C72" s="908">
        <f t="shared" ref="C72:H72" si="11">SUM(C73:C75)</f>
        <v>0</v>
      </c>
      <c r="D72" s="908">
        <f t="shared" si="11"/>
        <v>0</v>
      </c>
      <c r="E72" s="909">
        <f t="shared" si="11"/>
        <v>0</v>
      </c>
      <c r="F72" s="908">
        <f t="shared" si="11"/>
        <v>0</v>
      </c>
      <c r="G72" s="908">
        <f t="shared" si="11"/>
        <v>0</v>
      </c>
      <c r="H72" s="908">
        <f t="shared" si="11"/>
        <v>0</v>
      </c>
    </row>
    <row r="73" spans="1:8" ht="15.75" thickBot="1" x14ac:dyDescent="0.3">
      <c r="A73" s="913"/>
      <c r="B73" s="914" t="s">
        <v>701</v>
      </c>
      <c r="C73" s="918"/>
      <c r="D73" s="918"/>
      <c r="E73" s="915">
        <f t="shared" si="3"/>
        <v>0</v>
      </c>
      <c r="F73" s="918"/>
      <c r="G73" s="918"/>
      <c r="H73" s="916">
        <f t="shared" si="5"/>
        <v>0</v>
      </c>
    </row>
    <row r="74" spans="1:8" x14ac:dyDescent="0.25">
      <c r="A74" s="910"/>
      <c r="B74" s="911" t="s">
        <v>702</v>
      </c>
      <c r="C74" s="917"/>
      <c r="D74" s="917"/>
      <c r="E74" s="909">
        <f t="shared" si="3"/>
        <v>0</v>
      </c>
      <c r="F74" s="917"/>
      <c r="G74" s="917"/>
      <c r="H74" s="912">
        <f t="shared" si="5"/>
        <v>0</v>
      </c>
    </row>
    <row r="75" spans="1:8" x14ac:dyDescent="0.25">
      <c r="A75" s="910"/>
      <c r="B75" s="911" t="s">
        <v>703</v>
      </c>
      <c r="C75" s="917"/>
      <c r="D75" s="917"/>
      <c r="E75" s="909">
        <f t="shared" si="3"/>
        <v>0</v>
      </c>
      <c r="F75" s="917"/>
      <c r="G75" s="917"/>
      <c r="H75" s="912">
        <f t="shared" si="5"/>
        <v>0</v>
      </c>
    </row>
    <row r="76" spans="1:8" x14ac:dyDescent="0.25">
      <c r="A76" s="1160" t="s">
        <v>704</v>
      </c>
      <c r="B76" s="1161"/>
      <c r="C76" s="908">
        <f t="shared" ref="C76:H76" si="12">SUM(C77:C83)</f>
        <v>0</v>
      </c>
      <c r="D76" s="908">
        <f t="shared" si="12"/>
        <v>0</v>
      </c>
      <c r="E76" s="909">
        <f t="shared" si="12"/>
        <v>0</v>
      </c>
      <c r="F76" s="908">
        <f t="shared" si="12"/>
        <v>0</v>
      </c>
      <c r="G76" s="908">
        <f t="shared" si="12"/>
        <v>0</v>
      </c>
      <c r="H76" s="908">
        <f t="shared" si="12"/>
        <v>0</v>
      </c>
    </row>
    <row r="77" spans="1:8" x14ac:dyDescent="0.25">
      <c r="A77" s="910"/>
      <c r="B77" s="911" t="s">
        <v>705</v>
      </c>
      <c r="C77" s="917"/>
      <c r="D77" s="917"/>
      <c r="E77" s="909">
        <f t="shared" si="3"/>
        <v>0</v>
      </c>
      <c r="F77" s="917"/>
      <c r="G77" s="917"/>
      <c r="H77" s="912">
        <f t="shared" si="5"/>
        <v>0</v>
      </c>
    </row>
    <row r="78" spans="1:8" x14ac:dyDescent="0.25">
      <c r="A78" s="910"/>
      <c r="B78" s="911" t="s">
        <v>706</v>
      </c>
      <c r="C78" s="917"/>
      <c r="D78" s="917"/>
      <c r="E78" s="909">
        <f t="shared" ref="E78:E83" si="13">C78+D78</f>
        <v>0</v>
      </c>
      <c r="F78" s="917"/>
      <c r="G78" s="917"/>
      <c r="H78" s="912">
        <f t="shared" si="5"/>
        <v>0</v>
      </c>
    </row>
    <row r="79" spans="1:8" x14ac:dyDescent="0.25">
      <c r="A79" s="910"/>
      <c r="B79" s="911" t="s">
        <v>707</v>
      </c>
      <c r="C79" s="917"/>
      <c r="D79" s="917"/>
      <c r="E79" s="909">
        <f t="shared" si="13"/>
        <v>0</v>
      </c>
      <c r="F79" s="917"/>
      <c r="G79" s="917"/>
      <c r="H79" s="912">
        <f t="shared" si="5"/>
        <v>0</v>
      </c>
    </row>
    <row r="80" spans="1:8" x14ac:dyDescent="0.25">
      <c r="A80" s="910"/>
      <c r="B80" s="911" t="s">
        <v>708</v>
      </c>
      <c r="C80" s="917"/>
      <c r="D80" s="917"/>
      <c r="E80" s="909">
        <f t="shared" si="13"/>
        <v>0</v>
      </c>
      <c r="F80" s="917"/>
      <c r="G80" s="917"/>
      <c r="H80" s="912">
        <f t="shared" si="5"/>
        <v>0</v>
      </c>
    </row>
    <row r="81" spans="1:8" x14ac:dyDescent="0.25">
      <c r="A81" s="910"/>
      <c r="B81" s="911" t="s">
        <v>709</v>
      </c>
      <c r="C81" s="917"/>
      <c r="D81" s="917"/>
      <c r="E81" s="909">
        <f t="shared" si="13"/>
        <v>0</v>
      </c>
      <c r="F81" s="917"/>
      <c r="G81" s="917"/>
      <c r="H81" s="912">
        <f t="shared" si="5"/>
        <v>0</v>
      </c>
    </row>
    <row r="82" spans="1:8" x14ac:dyDescent="0.25">
      <c r="A82" s="910"/>
      <c r="B82" s="911" t="s">
        <v>710</v>
      </c>
      <c r="C82" s="917"/>
      <c r="D82" s="917"/>
      <c r="E82" s="909">
        <f t="shared" si="13"/>
        <v>0</v>
      </c>
      <c r="F82" s="917"/>
      <c r="G82" s="917"/>
      <c r="H82" s="912">
        <f t="shared" si="5"/>
        <v>0</v>
      </c>
    </row>
    <row r="83" spans="1:8" x14ac:dyDescent="0.25">
      <c r="A83" s="910"/>
      <c r="B83" s="911" t="s">
        <v>711</v>
      </c>
      <c r="C83" s="917"/>
      <c r="D83" s="917"/>
      <c r="E83" s="909">
        <f t="shared" si="13"/>
        <v>0</v>
      </c>
      <c r="F83" s="917"/>
      <c r="G83" s="917"/>
      <c r="H83" s="912">
        <f t="shared" si="5"/>
        <v>0</v>
      </c>
    </row>
    <row r="84" spans="1:8" x14ac:dyDescent="0.25">
      <c r="A84" s="1158" t="s">
        <v>712</v>
      </c>
      <c r="B84" s="1159"/>
      <c r="C84" s="907">
        <f t="shared" ref="C84:H84" si="14">+C85+C93+C103+C113+C123+C133+C137+C146+C150</f>
        <v>0</v>
      </c>
      <c r="D84" s="907">
        <f t="shared" si="14"/>
        <v>1058737.53</v>
      </c>
      <c r="E84" s="919">
        <f t="shared" si="14"/>
        <v>1058737.53</v>
      </c>
      <c r="F84" s="907">
        <f t="shared" si="14"/>
        <v>730523.10000000009</v>
      </c>
      <c r="G84" s="907">
        <f t="shared" si="14"/>
        <v>730523.10000000009</v>
      </c>
      <c r="H84" s="907">
        <f t="shared" si="14"/>
        <v>328214.43</v>
      </c>
    </row>
    <row r="85" spans="1:8" x14ac:dyDescent="0.25">
      <c r="A85" s="1160" t="s">
        <v>639</v>
      </c>
      <c r="B85" s="1161"/>
      <c r="C85" s="908">
        <f t="shared" ref="C85:H85" si="15">SUM(C86:C92)</f>
        <v>0</v>
      </c>
      <c r="D85" s="908">
        <f t="shared" si="15"/>
        <v>0</v>
      </c>
      <c r="E85" s="909">
        <f t="shared" si="15"/>
        <v>0</v>
      </c>
      <c r="F85" s="908">
        <f t="shared" si="15"/>
        <v>0</v>
      </c>
      <c r="G85" s="908">
        <f t="shared" si="15"/>
        <v>0</v>
      </c>
      <c r="H85" s="908">
        <f t="shared" si="15"/>
        <v>0</v>
      </c>
    </row>
    <row r="86" spans="1:8" x14ac:dyDescent="0.25">
      <c r="A86" s="910"/>
      <c r="B86" s="911" t="s">
        <v>640</v>
      </c>
      <c r="C86" s="917"/>
      <c r="D86" s="917"/>
      <c r="E86" s="909">
        <f t="shared" ref="E86:E92" si="16">C86+D86</f>
        <v>0</v>
      </c>
      <c r="F86" s="917"/>
      <c r="G86" s="917"/>
      <c r="H86" s="912">
        <f t="shared" ref="H86:H149" si="17">+E86-F86</f>
        <v>0</v>
      </c>
    </row>
    <row r="87" spans="1:8" x14ac:dyDescent="0.25">
      <c r="A87" s="910"/>
      <c r="B87" s="911" t="s">
        <v>641</v>
      </c>
      <c r="C87" s="917"/>
      <c r="D87" s="917"/>
      <c r="E87" s="909">
        <f t="shared" si="16"/>
        <v>0</v>
      </c>
      <c r="F87" s="917"/>
      <c r="G87" s="917"/>
      <c r="H87" s="912">
        <f t="shared" si="17"/>
        <v>0</v>
      </c>
    </row>
    <row r="88" spans="1:8" x14ac:dyDescent="0.25">
      <c r="A88" s="910"/>
      <c r="B88" s="911" t="s">
        <v>642</v>
      </c>
      <c r="C88" s="917"/>
      <c r="D88" s="917"/>
      <c r="E88" s="909">
        <f t="shared" si="16"/>
        <v>0</v>
      </c>
      <c r="F88" s="917"/>
      <c r="G88" s="917"/>
      <c r="H88" s="912">
        <f t="shared" si="17"/>
        <v>0</v>
      </c>
    </row>
    <row r="89" spans="1:8" x14ac:dyDescent="0.25">
      <c r="A89" s="910"/>
      <c r="B89" s="911" t="s">
        <v>643</v>
      </c>
      <c r="C89" s="917"/>
      <c r="D89" s="917"/>
      <c r="E89" s="909">
        <f t="shared" si="16"/>
        <v>0</v>
      </c>
      <c r="F89" s="917"/>
      <c r="G89" s="917"/>
      <c r="H89" s="912">
        <f t="shared" si="17"/>
        <v>0</v>
      </c>
    </row>
    <row r="90" spans="1:8" x14ac:dyDescent="0.25">
      <c r="A90" s="910"/>
      <c r="B90" s="911" t="s">
        <v>644</v>
      </c>
      <c r="C90" s="917"/>
      <c r="D90" s="917"/>
      <c r="E90" s="909">
        <f t="shared" si="16"/>
        <v>0</v>
      </c>
      <c r="F90" s="917"/>
      <c r="G90" s="917"/>
      <c r="H90" s="912">
        <f t="shared" si="17"/>
        <v>0</v>
      </c>
    </row>
    <row r="91" spans="1:8" x14ac:dyDescent="0.25">
      <c r="A91" s="910"/>
      <c r="B91" s="911" t="s">
        <v>645</v>
      </c>
      <c r="C91" s="917"/>
      <c r="D91" s="917"/>
      <c r="E91" s="909">
        <f t="shared" si="16"/>
        <v>0</v>
      </c>
      <c r="F91" s="917"/>
      <c r="G91" s="917"/>
      <c r="H91" s="912">
        <f t="shared" si="17"/>
        <v>0</v>
      </c>
    </row>
    <row r="92" spans="1:8" x14ac:dyDescent="0.25">
      <c r="A92" s="910"/>
      <c r="B92" s="911" t="s">
        <v>646</v>
      </c>
      <c r="C92" s="917"/>
      <c r="D92" s="917"/>
      <c r="E92" s="909">
        <f t="shared" si="16"/>
        <v>0</v>
      </c>
      <c r="F92" s="917"/>
      <c r="G92" s="917"/>
      <c r="H92" s="912">
        <f t="shared" si="17"/>
        <v>0</v>
      </c>
    </row>
    <row r="93" spans="1:8" x14ac:dyDescent="0.25">
      <c r="A93" s="1160" t="s">
        <v>647</v>
      </c>
      <c r="B93" s="1161"/>
      <c r="C93" s="908">
        <f t="shared" ref="C93:H93" si="18">SUM(C94:C102)</f>
        <v>0</v>
      </c>
      <c r="D93" s="908">
        <f t="shared" si="18"/>
        <v>97156.390000000014</v>
      </c>
      <c r="E93" s="909">
        <f t="shared" si="18"/>
        <v>97156.390000000014</v>
      </c>
      <c r="F93" s="908">
        <f t="shared" si="18"/>
        <v>95736.390000000014</v>
      </c>
      <c r="G93" s="908">
        <f t="shared" si="18"/>
        <v>95736.390000000014</v>
      </c>
      <c r="H93" s="908">
        <f t="shared" si="18"/>
        <v>1420</v>
      </c>
    </row>
    <row r="94" spans="1:8" x14ac:dyDescent="0.25">
      <c r="A94" s="910"/>
      <c r="B94" s="911" t="s">
        <v>648</v>
      </c>
      <c r="C94" s="917"/>
      <c r="D94" s="901">
        <v>2500</v>
      </c>
      <c r="E94" s="909">
        <f t="shared" ref="E94:E102" si="19">C94+D94</f>
        <v>2500</v>
      </c>
      <c r="F94" s="901">
        <v>1212</v>
      </c>
      <c r="G94" s="901">
        <v>1212</v>
      </c>
      <c r="H94" s="912">
        <f t="shared" si="17"/>
        <v>1288</v>
      </c>
    </row>
    <row r="95" spans="1:8" x14ac:dyDescent="0.25">
      <c r="A95" s="910"/>
      <c r="B95" s="911" t="s">
        <v>649</v>
      </c>
      <c r="C95" s="917"/>
      <c r="D95" s="901"/>
      <c r="E95" s="909">
        <f t="shared" si="19"/>
        <v>0</v>
      </c>
      <c r="F95" s="901"/>
      <c r="G95" s="901"/>
      <c r="H95" s="912">
        <f t="shared" si="17"/>
        <v>0</v>
      </c>
    </row>
    <row r="96" spans="1:8" x14ac:dyDescent="0.25">
      <c r="A96" s="910"/>
      <c r="B96" s="911" t="s">
        <v>650</v>
      </c>
      <c r="C96" s="917"/>
      <c r="D96" s="901"/>
      <c r="E96" s="909">
        <f t="shared" si="19"/>
        <v>0</v>
      </c>
      <c r="F96" s="901"/>
      <c r="G96" s="901"/>
      <c r="H96" s="912">
        <f t="shared" si="17"/>
        <v>0</v>
      </c>
    </row>
    <row r="97" spans="1:8" x14ac:dyDescent="0.25">
      <c r="A97" s="910"/>
      <c r="B97" s="911" t="s">
        <v>651</v>
      </c>
      <c r="C97" s="917"/>
      <c r="D97" s="901">
        <v>1534.68</v>
      </c>
      <c r="E97" s="909">
        <f t="shared" si="19"/>
        <v>1534.68</v>
      </c>
      <c r="F97" s="901">
        <v>1534.68</v>
      </c>
      <c r="G97" s="901">
        <v>1534.68</v>
      </c>
      <c r="H97" s="912">
        <f t="shared" si="17"/>
        <v>0</v>
      </c>
    </row>
    <row r="98" spans="1:8" x14ac:dyDescent="0.25">
      <c r="A98" s="910"/>
      <c r="B98" s="911" t="s">
        <v>652</v>
      </c>
      <c r="C98" s="917"/>
      <c r="D98" s="901"/>
      <c r="E98" s="909">
        <f t="shared" si="19"/>
        <v>0</v>
      </c>
      <c r="F98" s="901"/>
      <c r="G98" s="901"/>
      <c r="H98" s="912">
        <f t="shared" si="17"/>
        <v>0</v>
      </c>
    </row>
    <row r="99" spans="1:8" x14ac:dyDescent="0.25">
      <c r="A99" s="910"/>
      <c r="B99" s="911" t="s">
        <v>653</v>
      </c>
      <c r="C99" s="917"/>
      <c r="D99" s="901"/>
      <c r="E99" s="909">
        <f t="shared" si="19"/>
        <v>0</v>
      </c>
      <c r="F99" s="901"/>
      <c r="G99" s="901"/>
      <c r="H99" s="912">
        <f t="shared" si="17"/>
        <v>0</v>
      </c>
    </row>
    <row r="100" spans="1:8" x14ac:dyDescent="0.25">
      <c r="A100" s="910"/>
      <c r="B100" s="911" t="s">
        <v>654</v>
      </c>
      <c r="C100" s="917"/>
      <c r="D100" s="901"/>
      <c r="E100" s="909">
        <f t="shared" si="19"/>
        <v>0</v>
      </c>
      <c r="F100" s="901"/>
      <c r="G100" s="901"/>
      <c r="H100" s="912">
        <f t="shared" si="17"/>
        <v>0</v>
      </c>
    </row>
    <row r="101" spans="1:8" x14ac:dyDescent="0.25">
      <c r="A101" s="910"/>
      <c r="B101" s="911" t="s">
        <v>655</v>
      </c>
      <c r="C101" s="917"/>
      <c r="D101" s="901"/>
      <c r="E101" s="909">
        <f t="shared" si="19"/>
        <v>0</v>
      </c>
      <c r="F101" s="901"/>
      <c r="G101" s="901"/>
      <c r="H101" s="912">
        <f t="shared" si="17"/>
        <v>0</v>
      </c>
    </row>
    <row r="102" spans="1:8" x14ac:dyDescent="0.25">
      <c r="A102" s="910"/>
      <c r="B102" s="911" t="s">
        <v>656</v>
      </c>
      <c r="C102" s="917"/>
      <c r="D102" s="901">
        <v>93121.71</v>
      </c>
      <c r="E102" s="909">
        <f t="shared" si="19"/>
        <v>93121.71</v>
      </c>
      <c r="F102" s="901">
        <v>92989.71</v>
      </c>
      <c r="G102" s="901">
        <v>92989.71</v>
      </c>
      <c r="H102" s="912">
        <f t="shared" si="17"/>
        <v>132</v>
      </c>
    </row>
    <row r="103" spans="1:8" x14ac:dyDescent="0.25">
      <c r="A103" s="1160" t="s">
        <v>657</v>
      </c>
      <c r="B103" s="1161"/>
      <c r="C103" s="908">
        <f t="shared" ref="C103:H103" si="20">SUM(C104:C112)</f>
        <v>0</v>
      </c>
      <c r="D103" s="908">
        <f t="shared" si="20"/>
        <v>666732.81999999995</v>
      </c>
      <c r="E103" s="909">
        <f t="shared" si="20"/>
        <v>666732.81999999995</v>
      </c>
      <c r="F103" s="908">
        <f t="shared" si="20"/>
        <v>340181.39</v>
      </c>
      <c r="G103" s="908">
        <f t="shared" si="20"/>
        <v>340181.39</v>
      </c>
      <c r="H103" s="908">
        <f t="shared" si="20"/>
        <v>326551.43</v>
      </c>
    </row>
    <row r="104" spans="1:8" x14ac:dyDescent="0.25">
      <c r="A104" s="910"/>
      <c r="B104" s="911" t="s">
        <v>658</v>
      </c>
      <c r="C104" s="917"/>
      <c r="D104" s="901"/>
      <c r="E104" s="909">
        <f t="shared" ref="E104:E112" si="21">C104+D104</f>
        <v>0</v>
      </c>
      <c r="F104" s="901"/>
      <c r="G104" s="901"/>
      <c r="H104" s="912">
        <f t="shared" si="17"/>
        <v>0</v>
      </c>
    </row>
    <row r="105" spans="1:8" x14ac:dyDescent="0.25">
      <c r="A105" s="910"/>
      <c r="B105" s="911" t="s">
        <v>659</v>
      </c>
      <c r="C105" s="917"/>
      <c r="D105" s="901"/>
      <c r="E105" s="909">
        <f t="shared" si="21"/>
        <v>0</v>
      </c>
      <c r="F105" s="901"/>
      <c r="G105" s="901"/>
      <c r="H105" s="912">
        <f t="shared" si="17"/>
        <v>0</v>
      </c>
    </row>
    <row r="106" spans="1:8" x14ac:dyDescent="0.25">
      <c r="A106" s="910"/>
      <c r="B106" s="911" t="s">
        <v>660</v>
      </c>
      <c r="C106" s="917"/>
      <c r="D106" s="901">
        <v>663955</v>
      </c>
      <c r="E106" s="909">
        <f t="shared" si="21"/>
        <v>663955</v>
      </c>
      <c r="F106" s="901">
        <v>338579</v>
      </c>
      <c r="G106" s="901">
        <v>338579</v>
      </c>
      <c r="H106" s="912">
        <f t="shared" si="17"/>
        <v>325376</v>
      </c>
    </row>
    <row r="107" spans="1:8" x14ac:dyDescent="0.25">
      <c r="A107" s="910"/>
      <c r="B107" s="911" t="s">
        <v>661</v>
      </c>
      <c r="C107" s="917"/>
      <c r="D107" s="901">
        <v>2777.82</v>
      </c>
      <c r="E107" s="909">
        <f t="shared" si="21"/>
        <v>2777.82</v>
      </c>
      <c r="F107" s="901">
        <v>1602.39</v>
      </c>
      <c r="G107" s="901">
        <v>1602.39</v>
      </c>
      <c r="H107" s="912">
        <f t="shared" si="17"/>
        <v>1175.43</v>
      </c>
    </row>
    <row r="108" spans="1:8" ht="15.75" thickBot="1" x14ac:dyDescent="0.3">
      <c r="A108" s="913"/>
      <c r="B108" s="914" t="s">
        <v>662</v>
      </c>
      <c r="C108" s="918"/>
      <c r="D108" s="915"/>
      <c r="E108" s="915">
        <f t="shared" si="21"/>
        <v>0</v>
      </c>
      <c r="F108" s="915"/>
      <c r="G108" s="915"/>
      <c r="H108" s="916">
        <f t="shared" si="17"/>
        <v>0</v>
      </c>
    </row>
    <row r="109" spans="1:8" x14ac:dyDescent="0.25">
      <c r="A109" s="910"/>
      <c r="B109" s="911" t="s">
        <v>663</v>
      </c>
      <c r="C109" s="917"/>
      <c r="D109" s="901"/>
      <c r="E109" s="909">
        <f t="shared" si="21"/>
        <v>0</v>
      </c>
      <c r="F109" s="901"/>
      <c r="G109" s="901"/>
      <c r="H109" s="912">
        <f t="shared" si="17"/>
        <v>0</v>
      </c>
    </row>
    <row r="110" spans="1:8" x14ac:dyDescent="0.25">
      <c r="A110" s="910"/>
      <c r="B110" s="911" t="s">
        <v>664</v>
      </c>
      <c r="C110" s="917"/>
      <c r="D110" s="901"/>
      <c r="E110" s="909">
        <f t="shared" si="21"/>
        <v>0</v>
      </c>
      <c r="F110" s="901"/>
      <c r="G110" s="901"/>
      <c r="H110" s="912">
        <f t="shared" si="17"/>
        <v>0</v>
      </c>
    </row>
    <row r="111" spans="1:8" x14ac:dyDescent="0.25">
      <c r="A111" s="910"/>
      <c r="B111" s="911" t="s">
        <v>665</v>
      </c>
      <c r="C111" s="917"/>
      <c r="D111" s="901"/>
      <c r="E111" s="909">
        <f t="shared" si="21"/>
        <v>0</v>
      </c>
      <c r="F111" s="901"/>
      <c r="G111" s="901"/>
      <c r="H111" s="912">
        <f t="shared" si="17"/>
        <v>0</v>
      </c>
    </row>
    <row r="112" spans="1:8" x14ac:dyDescent="0.25">
      <c r="A112" s="910"/>
      <c r="B112" s="911" t="s">
        <v>666</v>
      </c>
      <c r="C112" s="917"/>
      <c r="D112" s="901"/>
      <c r="E112" s="909">
        <f t="shared" si="21"/>
        <v>0</v>
      </c>
      <c r="F112" s="901"/>
      <c r="G112" s="901"/>
      <c r="H112" s="912">
        <f t="shared" si="17"/>
        <v>0</v>
      </c>
    </row>
    <row r="113" spans="1:8" x14ac:dyDescent="0.25">
      <c r="A113" s="1160" t="s">
        <v>667</v>
      </c>
      <c r="B113" s="1161"/>
      <c r="C113" s="908">
        <f t="shared" ref="C113:H113" si="22">SUM(C114:C122)</f>
        <v>0</v>
      </c>
      <c r="D113" s="908">
        <f t="shared" si="22"/>
        <v>0</v>
      </c>
      <c r="E113" s="909">
        <f t="shared" si="22"/>
        <v>0</v>
      </c>
      <c r="F113" s="908">
        <f t="shared" si="22"/>
        <v>0</v>
      </c>
      <c r="G113" s="908">
        <f t="shared" si="22"/>
        <v>0</v>
      </c>
      <c r="H113" s="908">
        <f t="shared" si="22"/>
        <v>0</v>
      </c>
    </row>
    <row r="114" spans="1:8" x14ac:dyDescent="0.25">
      <c r="A114" s="910"/>
      <c r="B114" s="911" t="s">
        <v>668</v>
      </c>
      <c r="C114" s="917"/>
      <c r="D114" s="917"/>
      <c r="E114" s="909">
        <f t="shared" ref="E114:E122" si="23">C114+D114</f>
        <v>0</v>
      </c>
      <c r="F114" s="917"/>
      <c r="G114" s="917"/>
      <c r="H114" s="912">
        <f t="shared" si="17"/>
        <v>0</v>
      </c>
    </row>
    <row r="115" spans="1:8" x14ac:dyDescent="0.25">
      <c r="A115" s="910"/>
      <c r="B115" s="911" t="s">
        <v>669</v>
      </c>
      <c r="C115" s="917"/>
      <c r="D115" s="917"/>
      <c r="E115" s="909">
        <f t="shared" si="23"/>
        <v>0</v>
      </c>
      <c r="F115" s="917"/>
      <c r="G115" s="917"/>
      <c r="H115" s="912">
        <f t="shared" si="17"/>
        <v>0</v>
      </c>
    </row>
    <row r="116" spans="1:8" x14ac:dyDescent="0.25">
      <c r="A116" s="910"/>
      <c r="B116" s="911" t="s">
        <v>670</v>
      </c>
      <c r="C116" s="917"/>
      <c r="D116" s="917"/>
      <c r="E116" s="909">
        <f t="shared" si="23"/>
        <v>0</v>
      </c>
      <c r="F116" s="917"/>
      <c r="G116" s="917"/>
      <c r="H116" s="912">
        <f t="shared" si="17"/>
        <v>0</v>
      </c>
    </row>
    <row r="117" spans="1:8" x14ac:dyDescent="0.25">
      <c r="A117" s="910"/>
      <c r="B117" s="911" t="s">
        <v>671</v>
      </c>
      <c r="C117" s="917"/>
      <c r="D117" s="917"/>
      <c r="E117" s="909">
        <f t="shared" si="23"/>
        <v>0</v>
      </c>
      <c r="F117" s="917"/>
      <c r="G117" s="917"/>
      <c r="H117" s="912">
        <f t="shared" si="17"/>
        <v>0</v>
      </c>
    </row>
    <row r="118" spans="1:8" x14ac:dyDescent="0.25">
      <c r="A118" s="910"/>
      <c r="B118" s="911" t="s">
        <v>672</v>
      </c>
      <c r="C118" s="917"/>
      <c r="D118" s="917"/>
      <c r="E118" s="909">
        <f t="shared" si="23"/>
        <v>0</v>
      </c>
      <c r="F118" s="917"/>
      <c r="G118" s="917"/>
      <c r="H118" s="912">
        <f t="shared" si="17"/>
        <v>0</v>
      </c>
    </row>
    <row r="119" spans="1:8" x14ac:dyDescent="0.25">
      <c r="A119" s="910"/>
      <c r="B119" s="911" t="s">
        <v>673</v>
      </c>
      <c r="C119" s="917"/>
      <c r="D119" s="917"/>
      <c r="E119" s="909">
        <f t="shared" si="23"/>
        <v>0</v>
      </c>
      <c r="F119" s="917"/>
      <c r="G119" s="917"/>
      <c r="H119" s="912">
        <f t="shared" si="17"/>
        <v>0</v>
      </c>
    </row>
    <row r="120" spans="1:8" x14ac:dyDescent="0.25">
      <c r="A120" s="910"/>
      <c r="B120" s="911" t="s">
        <v>674</v>
      </c>
      <c r="C120" s="917"/>
      <c r="D120" s="917"/>
      <c r="E120" s="909">
        <f t="shared" si="23"/>
        <v>0</v>
      </c>
      <c r="F120" s="917"/>
      <c r="G120" s="917"/>
      <c r="H120" s="912">
        <f t="shared" si="17"/>
        <v>0</v>
      </c>
    </row>
    <row r="121" spans="1:8" x14ac:dyDescent="0.25">
      <c r="A121" s="910"/>
      <c r="B121" s="911" t="s">
        <v>675</v>
      </c>
      <c r="C121" s="917"/>
      <c r="D121" s="917"/>
      <c r="E121" s="909">
        <f t="shared" si="23"/>
        <v>0</v>
      </c>
      <c r="F121" s="917"/>
      <c r="G121" s="917"/>
      <c r="H121" s="912">
        <f t="shared" si="17"/>
        <v>0</v>
      </c>
    </row>
    <row r="122" spans="1:8" x14ac:dyDescent="0.25">
      <c r="A122" s="910"/>
      <c r="B122" s="911" t="s">
        <v>676</v>
      </c>
      <c r="C122" s="917"/>
      <c r="D122" s="917"/>
      <c r="E122" s="909">
        <f t="shared" si="23"/>
        <v>0</v>
      </c>
      <c r="F122" s="917"/>
      <c r="G122" s="917"/>
      <c r="H122" s="912">
        <f t="shared" si="17"/>
        <v>0</v>
      </c>
    </row>
    <row r="123" spans="1:8" x14ac:dyDescent="0.25">
      <c r="A123" s="1160" t="s">
        <v>677</v>
      </c>
      <c r="B123" s="1161"/>
      <c r="C123" s="908">
        <f t="shared" ref="C123:H123" si="24">SUM(C124:C132)</f>
        <v>0</v>
      </c>
      <c r="D123" s="908">
        <f t="shared" si="24"/>
        <v>294848.32</v>
      </c>
      <c r="E123" s="909">
        <f t="shared" si="24"/>
        <v>294848.32</v>
      </c>
      <c r="F123" s="908">
        <f t="shared" si="24"/>
        <v>294605.32</v>
      </c>
      <c r="G123" s="908">
        <f t="shared" si="24"/>
        <v>294605.32</v>
      </c>
      <c r="H123" s="908">
        <f t="shared" si="24"/>
        <v>243</v>
      </c>
    </row>
    <row r="124" spans="1:8" x14ac:dyDescent="0.25">
      <c r="A124" s="910"/>
      <c r="B124" s="911" t="s">
        <v>678</v>
      </c>
      <c r="C124" s="917">
        <v>0</v>
      </c>
      <c r="D124" s="901">
        <v>158849.32</v>
      </c>
      <c r="E124" s="909">
        <f t="shared" ref="E124:E132" si="25">C124+D124</f>
        <v>158849.32</v>
      </c>
      <c r="F124" s="901">
        <v>158606.32</v>
      </c>
      <c r="G124" s="901">
        <v>158606.32</v>
      </c>
      <c r="H124" s="912">
        <f t="shared" si="17"/>
        <v>243</v>
      </c>
    </row>
    <row r="125" spans="1:8" x14ac:dyDescent="0.25">
      <c r="A125" s="910"/>
      <c r="B125" s="911" t="s">
        <v>679</v>
      </c>
      <c r="C125" s="917"/>
      <c r="D125" s="901">
        <v>12000</v>
      </c>
      <c r="E125" s="909">
        <f t="shared" si="25"/>
        <v>12000</v>
      </c>
      <c r="F125" s="901">
        <v>12000</v>
      </c>
      <c r="G125" s="901">
        <v>12000</v>
      </c>
      <c r="H125" s="912">
        <f t="shared" si="17"/>
        <v>0</v>
      </c>
    </row>
    <row r="126" spans="1:8" x14ac:dyDescent="0.25">
      <c r="A126" s="910"/>
      <c r="B126" s="911" t="s">
        <v>680</v>
      </c>
      <c r="C126" s="917"/>
      <c r="D126" s="901"/>
      <c r="E126" s="909">
        <f t="shared" si="25"/>
        <v>0</v>
      </c>
      <c r="F126" s="901"/>
      <c r="G126" s="901"/>
      <c r="H126" s="912">
        <f t="shared" si="17"/>
        <v>0</v>
      </c>
    </row>
    <row r="127" spans="1:8" x14ac:dyDescent="0.25">
      <c r="A127" s="910"/>
      <c r="B127" s="911" t="s">
        <v>681</v>
      </c>
      <c r="C127" s="917"/>
      <c r="D127" s="901"/>
      <c r="E127" s="909">
        <f t="shared" si="25"/>
        <v>0</v>
      </c>
      <c r="F127" s="901"/>
      <c r="G127" s="901"/>
      <c r="H127" s="912">
        <f t="shared" si="17"/>
        <v>0</v>
      </c>
    </row>
    <row r="128" spans="1:8" x14ac:dyDescent="0.25">
      <c r="A128" s="910"/>
      <c r="B128" s="911" t="s">
        <v>682</v>
      </c>
      <c r="C128" s="917"/>
      <c r="D128" s="901"/>
      <c r="E128" s="909">
        <f t="shared" si="25"/>
        <v>0</v>
      </c>
      <c r="F128" s="901"/>
      <c r="G128" s="901"/>
      <c r="H128" s="912">
        <f t="shared" si="17"/>
        <v>0</v>
      </c>
    </row>
    <row r="129" spans="1:8" x14ac:dyDescent="0.25">
      <c r="A129" s="910"/>
      <c r="B129" s="911" t="s">
        <v>683</v>
      </c>
      <c r="C129" s="917"/>
      <c r="D129" s="901">
        <v>103999</v>
      </c>
      <c r="E129" s="909">
        <f t="shared" si="25"/>
        <v>103999</v>
      </c>
      <c r="F129" s="901">
        <v>103999</v>
      </c>
      <c r="G129" s="901">
        <v>103999</v>
      </c>
      <c r="H129" s="912">
        <f t="shared" si="17"/>
        <v>0</v>
      </c>
    </row>
    <row r="130" spans="1:8" x14ac:dyDescent="0.25">
      <c r="A130" s="910"/>
      <c r="B130" s="911" t="s">
        <v>684</v>
      </c>
      <c r="C130" s="917"/>
      <c r="D130" s="917"/>
      <c r="E130" s="909">
        <f t="shared" si="25"/>
        <v>0</v>
      </c>
      <c r="F130" s="917"/>
      <c r="G130" s="917"/>
      <c r="H130" s="912">
        <f t="shared" si="17"/>
        <v>0</v>
      </c>
    </row>
    <row r="131" spans="1:8" x14ac:dyDescent="0.25">
      <c r="A131" s="910"/>
      <c r="B131" s="911" t="s">
        <v>685</v>
      </c>
      <c r="C131" s="917"/>
      <c r="D131" s="917"/>
      <c r="E131" s="909">
        <f t="shared" si="25"/>
        <v>0</v>
      </c>
      <c r="F131" s="917"/>
      <c r="G131" s="917"/>
      <c r="H131" s="912">
        <f t="shared" si="17"/>
        <v>0</v>
      </c>
    </row>
    <row r="132" spans="1:8" x14ac:dyDescent="0.25">
      <c r="A132" s="910"/>
      <c r="B132" s="911" t="s">
        <v>686</v>
      </c>
      <c r="C132" s="917"/>
      <c r="D132" s="901">
        <v>20000</v>
      </c>
      <c r="E132" s="909">
        <f t="shared" si="25"/>
        <v>20000</v>
      </c>
      <c r="F132" s="901">
        <v>20000</v>
      </c>
      <c r="G132" s="901">
        <v>20000</v>
      </c>
      <c r="H132" s="912">
        <f t="shared" si="17"/>
        <v>0</v>
      </c>
    </row>
    <row r="133" spans="1:8" x14ac:dyDescent="0.25">
      <c r="A133" s="1160" t="s">
        <v>687</v>
      </c>
      <c r="B133" s="1161"/>
      <c r="C133" s="908">
        <f t="shared" ref="C133:H133" si="26">SUM(C134:C136)</f>
        <v>0</v>
      </c>
      <c r="D133" s="908">
        <f t="shared" si="26"/>
        <v>0</v>
      </c>
      <c r="E133" s="909">
        <f t="shared" si="26"/>
        <v>0</v>
      </c>
      <c r="F133" s="908">
        <f t="shared" si="26"/>
        <v>0</v>
      </c>
      <c r="G133" s="908">
        <f t="shared" si="26"/>
        <v>0</v>
      </c>
      <c r="H133" s="908">
        <f t="shared" si="26"/>
        <v>0</v>
      </c>
    </row>
    <row r="134" spans="1:8" x14ac:dyDescent="0.25">
      <c r="A134" s="910"/>
      <c r="B134" s="911" t="s">
        <v>688</v>
      </c>
      <c r="C134" s="917"/>
      <c r="D134" s="917"/>
      <c r="E134" s="909">
        <f>C134+D134</f>
        <v>0</v>
      </c>
      <c r="F134" s="917"/>
      <c r="G134" s="917"/>
      <c r="H134" s="912">
        <f t="shared" si="17"/>
        <v>0</v>
      </c>
    </row>
    <row r="135" spans="1:8" x14ac:dyDescent="0.25">
      <c r="A135" s="910"/>
      <c r="B135" s="911" t="s">
        <v>689</v>
      </c>
      <c r="C135" s="917"/>
      <c r="D135" s="917"/>
      <c r="E135" s="909">
        <f>C135+D135</f>
        <v>0</v>
      </c>
      <c r="F135" s="917"/>
      <c r="G135" s="917"/>
      <c r="H135" s="912">
        <f t="shared" si="17"/>
        <v>0</v>
      </c>
    </row>
    <row r="136" spans="1:8" x14ac:dyDescent="0.25">
      <c r="A136" s="910"/>
      <c r="B136" s="911" t="s">
        <v>690</v>
      </c>
      <c r="C136" s="917"/>
      <c r="D136" s="917"/>
      <c r="E136" s="909">
        <f>C136+D136</f>
        <v>0</v>
      </c>
      <c r="F136" s="917"/>
      <c r="G136" s="917"/>
      <c r="H136" s="912">
        <f t="shared" si="17"/>
        <v>0</v>
      </c>
    </row>
    <row r="137" spans="1:8" x14ac:dyDescent="0.25">
      <c r="A137" s="1160" t="s">
        <v>691</v>
      </c>
      <c r="B137" s="1161"/>
      <c r="C137" s="908">
        <f t="shared" ref="C137:H137" si="27">SUM(C138:C145)</f>
        <v>0</v>
      </c>
      <c r="D137" s="908">
        <f t="shared" si="27"/>
        <v>0</v>
      </c>
      <c r="E137" s="909">
        <f t="shared" si="27"/>
        <v>0</v>
      </c>
      <c r="F137" s="908">
        <f t="shared" si="27"/>
        <v>0</v>
      </c>
      <c r="G137" s="908">
        <f t="shared" si="27"/>
        <v>0</v>
      </c>
      <c r="H137" s="908">
        <f t="shared" si="27"/>
        <v>0</v>
      </c>
    </row>
    <row r="138" spans="1:8" x14ac:dyDescent="0.25">
      <c r="A138" s="910"/>
      <c r="B138" s="911" t="s">
        <v>692</v>
      </c>
      <c r="C138" s="917"/>
      <c r="D138" s="917"/>
      <c r="E138" s="909">
        <f t="shared" ref="E138:E145" si="28">C138+D138</f>
        <v>0</v>
      </c>
      <c r="F138" s="917"/>
      <c r="G138" s="917"/>
      <c r="H138" s="912">
        <f t="shared" si="17"/>
        <v>0</v>
      </c>
    </row>
    <row r="139" spans="1:8" x14ac:dyDescent="0.25">
      <c r="A139" s="910"/>
      <c r="B139" s="911" t="s">
        <v>693</v>
      </c>
      <c r="C139" s="917"/>
      <c r="D139" s="917"/>
      <c r="E139" s="909">
        <f t="shared" si="28"/>
        <v>0</v>
      </c>
      <c r="F139" s="917"/>
      <c r="G139" s="917"/>
      <c r="H139" s="912">
        <f t="shared" si="17"/>
        <v>0</v>
      </c>
    </row>
    <row r="140" spans="1:8" x14ac:dyDescent="0.25">
      <c r="A140" s="910"/>
      <c r="B140" s="911" t="s">
        <v>694</v>
      </c>
      <c r="C140" s="917"/>
      <c r="D140" s="917"/>
      <c r="E140" s="909">
        <f t="shared" si="28"/>
        <v>0</v>
      </c>
      <c r="F140" s="917"/>
      <c r="G140" s="917"/>
      <c r="H140" s="912">
        <f t="shared" si="17"/>
        <v>0</v>
      </c>
    </row>
    <row r="141" spans="1:8" x14ac:dyDescent="0.25">
      <c r="A141" s="910"/>
      <c r="B141" s="911" t="s">
        <v>695</v>
      </c>
      <c r="C141" s="917"/>
      <c r="D141" s="917"/>
      <c r="E141" s="909">
        <f t="shared" si="28"/>
        <v>0</v>
      </c>
      <c r="F141" s="917"/>
      <c r="G141" s="917"/>
      <c r="H141" s="912">
        <f t="shared" si="17"/>
        <v>0</v>
      </c>
    </row>
    <row r="142" spans="1:8" x14ac:dyDescent="0.25">
      <c r="A142" s="910"/>
      <c r="B142" s="911" t="s">
        <v>696</v>
      </c>
      <c r="C142" s="917"/>
      <c r="D142" s="917"/>
      <c r="E142" s="909">
        <f t="shared" si="28"/>
        <v>0</v>
      </c>
      <c r="F142" s="917"/>
      <c r="G142" s="917"/>
      <c r="H142" s="912">
        <f t="shared" si="17"/>
        <v>0</v>
      </c>
    </row>
    <row r="143" spans="1:8" ht="15.75" thickBot="1" x14ac:dyDescent="0.3">
      <c r="A143" s="913"/>
      <c r="B143" s="914" t="s">
        <v>697</v>
      </c>
      <c r="C143" s="918"/>
      <c r="D143" s="918"/>
      <c r="E143" s="915">
        <f t="shared" si="28"/>
        <v>0</v>
      </c>
      <c r="F143" s="918"/>
      <c r="G143" s="918"/>
      <c r="H143" s="916">
        <f t="shared" si="17"/>
        <v>0</v>
      </c>
    </row>
    <row r="144" spans="1:8" x14ac:dyDescent="0.25">
      <c r="A144" s="910"/>
      <c r="B144" s="911" t="s">
        <v>698</v>
      </c>
      <c r="C144" s="917"/>
      <c r="D144" s="917"/>
      <c r="E144" s="909">
        <f t="shared" si="28"/>
        <v>0</v>
      </c>
      <c r="F144" s="917"/>
      <c r="G144" s="917"/>
      <c r="H144" s="912">
        <f t="shared" si="17"/>
        <v>0</v>
      </c>
    </row>
    <row r="145" spans="1:8" x14ac:dyDescent="0.25">
      <c r="A145" s="910"/>
      <c r="B145" s="911" t="s">
        <v>699</v>
      </c>
      <c r="C145" s="917"/>
      <c r="D145" s="917"/>
      <c r="E145" s="909">
        <f t="shared" si="28"/>
        <v>0</v>
      </c>
      <c r="F145" s="917"/>
      <c r="G145" s="917"/>
      <c r="H145" s="912">
        <f t="shared" si="17"/>
        <v>0</v>
      </c>
    </row>
    <row r="146" spans="1:8" x14ac:dyDescent="0.25">
      <c r="A146" s="1160" t="s">
        <v>700</v>
      </c>
      <c r="B146" s="1161"/>
      <c r="C146" s="908">
        <f t="shared" ref="C146:H146" si="29">SUM(C147:C149)</f>
        <v>0</v>
      </c>
      <c r="D146" s="908">
        <f t="shared" si="29"/>
        <v>0</v>
      </c>
      <c r="E146" s="909">
        <f t="shared" si="29"/>
        <v>0</v>
      </c>
      <c r="F146" s="908">
        <f t="shared" si="29"/>
        <v>0</v>
      </c>
      <c r="G146" s="908">
        <f t="shared" si="29"/>
        <v>0</v>
      </c>
      <c r="H146" s="908">
        <f t="shared" si="29"/>
        <v>0</v>
      </c>
    </row>
    <row r="147" spans="1:8" x14ac:dyDescent="0.25">
      <c r="A147" s="910"/>
      <c r="B147" s="911" t="s">
        <v>701</v>
      </c>
      <c r="C147" s="917"/>
      <c r="D147" s="917"/>
      <c r="E147" s="909">
        <f>C147+D147</f>
        <v>0</v>
      </c>
      <c r="F147" s="917"/>
      <c r="G147" s="917"/>
      <c r="H147" s="912">
        <f t="shared" si="17"/>
        <v>0</v>
      </c>
    </row>
    <row r="148" spans="1:8" x14ac:dyDescent="0.25">
      <c r="A148" s="910"/>
      <c r="B148" s="911" t="s">
        <v>702</v>
      </c>
      <c r="C148" s="917"/>
      <c r="D148" s="917"/>
      <c r="E148" s="909">
        <f>C148+D148</f>
        <v>0</v>
      </c>
      <c r="F148" s="917"/>
      <c r="G148" s="917"/>
      <c r="H148" s="912">
        <f t="shared" si="17"/>
        <v>0</v>
      </c>
    </row>
    <row r="149" spans="1:8" x14ac:dyDescent="0.25">
      <c r="A149" s="910"/>
      <c r="B149" s="911" t="s">
        <v>703</v>
      </c>
      <c r="C149" s="917"/>
      <c r="D149" s="917"/>
      <c r="E149" s="909">
        <f>C149+D149</f>
        <v>0</v>
      </c>
      <c r="F149" s="917"/>
      <c r="G149" s="917"/>
      <c r="H149" s="912">
        <f t="shared" si="17"/>
        <v>0</v>
      </c>
    </row>
    <row r="150" spans="1:8" x14ac:dyDescent="0.25">
      <c r="A150" s="1160" t="s">
        <v>704</v>
      </c>
      <c r="B150" s="1161"/>
      <c r="C150" s="908">
        <f t="shared" ref="C150:H150" si="30">SUM(C151:C157)</f>
        <v>0</v>
      </c>
      <c r="D150" s="908">
        <f t="shared" si="30"/>
        <v>0</v>
      </c>
      <c r="E150" s="909">
        <f t="shared" si="30"/>
        <v>0</v>
      </c>
      <c r="F150" s="908">
        <f t="shared" si="30"/>
        <v>0</v>
      </c>
      <c r="G150" s="908">
        <f t="shared" si="30"/>
        <v>0</v>
      </c>
      <c r="H150" s="908">
        <f t="shared" si="30"/>
        <v>0</v>
      </c>
    </row>
    <row r="151" spans="1:8" x14ac:dyDescent="0.25">
      <c r="A151" s="910"/>
      <c r="B151" s="911" t="s">
        <v>705</v>
      </c>
      <c r="C151" s="917"/>
      <c r="D151" s="917"/>
      <c r="E151" s="909">
        <f t="shared" ref="E151:E158" si="31">C151+D151</f>
        <v>0</v>
      </c>
      <c r="F151" s="917"/>
      <c r="G151" s="917"/>
      <c r="H151" s="912">
        <f t="shared" ref="H151:H157" si="32">+E151-F151</f>
        <v>0</v>
      </c>
    </row>
    <row r="152" spans="1:8" x14ac:dyDescent="0.25">
      <c r="A152" s="910"/>
      <c r="B152" s="911" t="s">
        <v>706</v>
      </c>
      <c r="C152" s="917"/>
      <c r="D152" s="917"/>
      <c r="E152" s="909">
        <f t="shared" si="31"/>
        <v>0</v>
      </c>
      <c r="F152" s="917"/>
      <c r="G152" s="917"/>
      <c r="H152" s="912">
        <f t="shared" si="32"/>
        <v>0</v>
      </c>
    </row>
    <row r="153" spans="1:8" x14ac:dyDescent="0.25">
      <c r="A153" s="910"/>
      <c r="B153" s="911" t="s">
        <v>707</v>
      </c>
      <c r="C153" s="917"/>
      <c r="D153" s="917"/>
      <c r="E153" s="909">
        <f t="shared" si="31"/>
        <v>0</v>
      </c>
      <c r="F153" s="917"/>
      <c r="G153" s="917"/>
      <c r="H153" s="912">
        <f t="shared" si="32"/>
        <v>0</v>
      </c>
    </row>
    <row r="154" spans="1:8" x14ac:dyDescent="0.25">
      <c r="A154" s="910"/>
      <c r="B154" s="911" t="s">
        <v>708</v>
      </c>
      <c r="C154" s="917"/>
      <c r="D154" s="917"/>
      <c r="E154" s="909">
        <f t="shared" si="31"/>
        <v>0</v>
      </c>
      <c r="F154" s="917"/>
      <c r="G154" s="917"/>
      <c r="H154" s="912">
        <f t="shared" si="32"/>
        <v>0</v>
      </c>
    </row>
    <row r="155" spans="1:8" x14ac:dyDescent="0.25">
      <c r="A155" s="910"/>
      <c r="B155" s="911" t="s">
        <v>709</v>
      </c>
      <c r="C155" s="917"/>
      <c r="D155" s="917"/>
      <c r="E155" s="909">
        <f t="shared" si="31"/>
        <v>0</v>
      </c>
      <c r="F155" s="917"/>
      <c r="G155" s="917"/>
      <c r="H155" s="912">
        <f t="shared" si="32"/>
        <v>0</v>
      </c>
    </row>
    <row r="156" spans="1:8" x14ac:dyDescent="0.25">
      <c r="A156" s="910"/>
      <c r="B156" s="911" t="s">
        <v>710</v>
      </c>
      <c r="C156" s="917"/>
      <c r="D156" s="917"/>
      <c r="E156" s="909">
        <f t="shared" si="31"/>
        <v>0</v>
      </c>
      <c r="F156" s="917"/>
      <c r="G156" s="917"/>
      <c r="H156" s="912">
        <f t="shared" si="32"/>
        <v>0</v>
      </c>
    </row>
    <row r="157" spans="1:8" x14ac:dyDescent="0.25">
      <c r="A157" s="910"/>
      <c r="B157" s="911" t="s">
        <v>711</v>
      </c>
      <c r="C157" s="917"/>
      <c r="D157" s="917"/>
      <c r="E157" s="909">
        <f t="shared" si="31"/>
        <v>0</v>
      </c>
      <c r="F157" s="917"/>
      <c r="G157" s="917"/>
      <c r="H157" s="912">
        <f t="shared" si="32"/>
        <v>0</v>
      </c>
    </row>
    <row r="158" spans="1:8" x14ac:dyDescent="0.25">
      <c r="A158" s="910"/>
      <c r="B158" s="911"/>
      <c r="C158" s="908"/>
      <c r="D158" s="908"/>
      <c r="E158" s="909">
        <f t="shared" si="31"/>
        <v>0</v>
      </c>
      <c r="F158" s="908"/>
      <c r="G158" s="908"/>
      <c r="H158" s="912"/>
    </row>
    <row r="159" spans="1:8" x14ac:dyDescent="0.25">
      <c r="A159" s="1158" t="s">
        <v>713</v>
      </c>
      <c r="B159" s="1159"/>
      <c r="C159" s="907">
        <f t="shared" ref="C159:H159" si="33">+C10+C84</f>
        <v>16774712</v>
      </c>
      <c r="D159" s="907">
        <f t="shared" si="33"/>
        <v>2794168.21</v>
      </c>
      <c r="E159" s="919">
        <f t="shared" si="33"/>
        <v>19568880.210000001</v>
      </c>
      <c r="F159" s="907">
        <f t="shared" si="33"/>
        <v>7052796.1900000013</v>
      </c>
      <c r="G159" s="907">
        <f t="shared" si="33"/>
        <v>7052796.1900000013</v>
      </c>
      <c r="H159" s="907">
        <f t="shared" si="33"/>
        <v>12516084.02</v>
      </c>
    </row>
    <row r="160" spans="1:8" ht="15.75" thickBot="1" x14ac:dyDescent="0.3">
      <c r="A160" s="765"/>
      <c r="B160" s="710"/>
      <c r="C160" s="711"/>
      <c r="D160" s="711"/>
      <c r="E160" s="711"/>
      <c r="F160" s="711"/>
      <c r="G160" s="711"/>
      <c r="H160" s="712"/>
    </row>
  </sheetData>
  <mergeCells count="30">
    <mergeCell ref="A6:H6"/>
    <mergeCell ref="A1:H1"/>
    <mergeCell ref="A2:H2"/>
    <mergeCell ref="A3:H3"/>
    <mergeCell ref="A4:H4"/>
    <mergeCell ref="A5:H5"/>
    <mergeCell ref="A72:B72"/>
    <mergeCell ref="A7:B8"/>
    <mergeCell ref="C7:G7"/>
    <mergeCell ref="H7:H8"/>
    <mergeCell ref="A10:B10"/>
    <mergeCell ref="A11:B11"/>
    <mergeCell ref="A19:B19"/>
    <mergeCell ref="A29:B29"/>
    <mergeCell ref="A39:B39"/>
    <mergeCell ref="A49:B49"/>
    <mergeCell ref="A59:B59"/>
    <mergeCell ref="A63:B63"/>
    <mergeCell ref="A159:B159"/>
    <mergeCell ref="A76:B76"/>
    <mergeCell ref="A84:B84"/>
    <mergeCell ref="A85:B85"/>
    <mergeCell ref="A93:B93"/>
    <mergeCell ref="A103:B103"/>
    <mergeCell ref="A113:B113"/>
    <mergeCell ref="A123:B123"/>
    <mergeCell ref="A133:B133"/>
    <mergeCell ref="A137:B137"/>
    <mergeCell ref="A146:B146"/>
    <mergeCell ref="A150:B150"/>
  </mergeCells>
  <printOptions horizontalCentered="1"/>
  <pageMargins left="0.70866141732283472" right="0.70866141732283472" top="0.74803149606299213" bottom="0.74803149606299213" header="0.31496062992125984" footer="0.31496062992125984"/>
  <pageSetup scale="77" orientation="landscape" r:id="rId1"/>
  <rowBreaks count="4" manualBreakCount="4">
    <brk id="38" max="16383" man="1"/>
    <brk id="73" max="16383" man="1"/>
    <brk id="108" max="16383" man="1"/>
    <brk id="143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view="pageBreakPreview" zoomScaleNormal="100" zoomScaleSheetLayoutView="100" workbookViewId="0">
      <selection activeCell="C10" sqref="C10"/>
    </sheetView>
  </sheetViews>
  <sheetFormatPr baseColWidth="10" defaultRowHeight="15" x14ac:dyDescent="0.25"/>
  <cols>
    <col min="1" max="1" width="36.7109375" style="900" customWidth="1"/>
    <col min="2" max="7" width="13.7109375" style="900" customWidth="1"/>
    <col min="8" max="16384" width="11.42578125" style="900"/>
  </cols>
  <sheetData>
    <row r="1" spans="1:7" ht="16.5" customHeight="1" x14ac:dyDescent="0.25">
      <c r="A1" s="1034" t="s">
        <v>25</v>
      </c>
      <c r="B1" s="1034"/>
      <c r="C1" s="1034"/>
      <c r="D1" s="1034"/>
      <c r="E1" s="1034"/>
      <c r="F1" s="1034"/>
      <c r="G1" s="1034"/>
    </row>
    <row r="2" spans="1:7" ht="16.5" customHeight="1" x14ac:dyDescent="0.25">
      <c r="A2" s="1034" t="s">
        <v>569</v>
      </c>
      <c r="B2" s="1034"/>
      <c r="C2" s="1034"/>
      <c r="D2" s="1034"/>
      <c r="E2" s="1034"/>
      <c r="F2" s="1034"/>
      <c r="G2" s="1034"/>
    </row>
    <row r="3" spans="1:7" ht="16.5" customHeight="1" x14ac:dyDescent="0.25">
      <c r="A3" s="1034" t="s">
        <v>714</v>
      </c>
      <c r="B3" s="1034"/>
      <c r="C3" s="1034"/>
      <c r="D3" s="1034"/>
      <c r="E3" s="1034"/>
      <c r="F3" s="1034"/>
      <c r="G3" s="1034"/>
    </row>
    <row r="4" spans="1:7" ht="16.5" customHeight="1" x14ac:dyDescent="0.25">
      <c r="A4" s="1035" t="str">
        <f>'ETCA-I-01'!A3:G3</f>
        <v>Universidad Tecnológica de Puerto Peñasco</v>
      </c>
      <c r="B4" s="1035"/>
      <c r="C4" s="1035"/>
      <c r="D4" s="1035"/>
      <c r="E4" s="1035"/>
      <c r="F4" s="1035"/>
      <c r="G4" s="1035"/>
    </row>
    <row r="5" spans="1:7" ht="16.5" customHeight="1" x14ac:dyDescent="0.25">
      <c r="A5" s="1036" t="str">
        <f>'ETCA-I-03'!A4:D4</f>
        <v>Del 01 de Enero al 30 de Junio de 2017</v>
      </c>
      <c r="B5" s="1036"/>
      <c r="C5" s="1036"/>
      <c r="D5" s="1036"/>
      <c r="E5" s="1036"/>
      <c r="F5" s="1036"/>
      <c r="G5" s="1036"/>
    </row>
    <row r="6" spans="1:7" ht="16.5" customHeight="1" thickBot="1" x14ac:dyDescent="0.3">
      <c r="A6" s="1157" t="s">
        <v>715</v>
      </c>
      <c r="B6" s="1157"/>
      <c r="C6" s="1157"/>
      <c r="D6" s="1157"/>
      <c r="E6" s="1157"/>
      <c r="F6" s="169"/>
      <c r="G6" s="903"/>
    </row>
    <row r="7" spans="1:7" ht="38.25" x14ac:dyDescent="0.25">
      <c r="A7" s="1102" t="s">
        <v>261</v>
      </c>
      <c r="B7" s="201" t="s">
        <v>573</v>
      </c>
      <c r="C7" s="201" t="s">
        <v>483</v>
      </c>
      <c r="D7" s="201" t="s">
        <v>574</v>
      </c>
      <c r="E7" s="202" t="s">
        <v>575</v>
      </c>
      <c r="F7" s="202" t="s">
        <v>576</v>
      </c>
      <c r="G7" s="203" t="s">
        <v>577</v>
      </c>
    </row>
    <row r="8" spans="1:7" ht="15.75" thickBot="1" x14ac:dyDescent="0.3">
      <c r="A8" s="1104"/>
      <c r="B8" s="205" t="s">
        <v>448</v>
      </c>
      <c r="C8" s="205" t="s">
        <v>449</v>
      </c>
      <c r="D8" s="205" t="s">
        <v>578</v>
      </c>
      <c r="E8" s="205" t="s">
        <v>451</v>
      </c>
      <c r="F8" s="205" t="s">
        <v>452</v>
      </c>
      <c r="G8" s="207" t="s">
        <v>579</v>
      </c>
    </row>
    <row r="9" spans="1:7" ht="21.75" customHeight="1" x14ac:dyDescent="0.25">
      <c r="A9" s="293" t="s">
        <v>716</v>
      </c>
      <c r="B9" s="474">
        <v>16774712</v>
      </c>
      <c r="C9" s="474">
        <v>749110.21</v>
      </c>
      <c r="D9" s="475">
        <f>C9+B9</f>
        <v>17523822.210000001</v>
      </c>
      <c r="E9" s="474">
        <v>6743412.4699999997</v>
      </c>
      <c r="F9" s="474">
        <v>6743412.4699999997</v>
      </c>
      <c r="G9" s="476">
        <f>D9-E9</f>
        <v>10780409.740000002</v>
      </c>
    </row>
    <row r="10" spans="1:7" ht="24.75" customHeight="1" x14ac:dyDescent="0.25">
      <c r="A10" s="293" t="s">
        <v>717</v>
      </c>
      <c r="B10" s="474"/>
      <c r="C10" s="474">
        <v>2045058</v>
      </c>
      <c r="D10" s="475">
        <f>C10+B10</f>
        <v>2045058</v>
      </c>
      <c r="E10" s="474">
        <v>309383.71999999997</v>
      </c>
      <c r="F10" s="474">
        <v>309383.71999999997</v>
      </c>
      <c r="G10" s="476">
        <f>D10-E10</f>
        <v>1735674.28</v>
      </c>
    </row>
    <row r="11" spans="1:7" ht="21.75" customHeight="1" x14ac:dyDescent="0.25">
      <c r="A11" s="293" t="s">
        <v>718</v>
      </c>
      <c r="B11" s="474"/>
      <c r="C11" s="474"/>
      <c r="D11" s="475">
        <f>C11+B11</f>
        <v>0</v>
      </c>
      <c r="E11" s="474"/>
      <c r="F11" s="474"/>
      <c r="G11" s="476">
        <f>D11-E11</f>
        <v>0</v>
      </c>
    </row>
    <row r="12" spans="1:7" ht="25.5" customHeight="1" x14ac:dyDescent="0.25">
      <c r="A12" s="293" t="s">
        <v>232</v>
      </c>
      <c r="B12" s="474"/>
      <c r="C12" s="474"/>
      <c r="D12" s="475">
        <f>C12+B12</f>
        <v>0</v>
      </c>
      <c r="E12" s="474"/>
      <c r="F12" s="474"/>
      <c r="G12" s="476">
        <f>D12-E12</f>
        <v>0</v>
      </c>
    </row>
    <row r="13" spans="1:7" ht="31.5" customHeight="1" x14ac:dyDescent="0.25">
      <c r="A13" s="293" t="s">
        <v>238</v>
      </c>
      <c r="B13" s="474"/>
      <c r="C13" s="474"/>
      <c r="D13" s="475">
        <f>C13+B13</f>
        <v>0</v>
      </c>
      <c r="E13" s="474"/>
      <c r="F13" s="474"/>
      <c r="G13" s="476">
        <f>D13-E13</f>
        <v>0</v>
      </c>
    </row>
    <row r="14" spans="1:7" ht="15.75" thickBot="1" x14ac:dyDescent="0.3">
      <c r="A14" s="294"/>
      <c r="B14" s="535"/>
      <c r="C14" s="535"/>
      <c r="D14" s="536"/>
      <c r="E14" s="535"/>
      <c r="F14" s="535"/>
      <c r="G14" s="537"/>
    </row>
    <row r="15" spans="1:7" ht="16.5" customHeight="1" thickBot="1" x14ac:dyDescent="0.3">
      <c r="A15" s="904" t="s">
        <v>629</v>
      </c>
      <c r="B15" s="538">
        <f>SUM(B9:B14)</f>
        <v>16774712</v>
      </c>
      <c r="C15" s="538">
        <f>SUM(C9:C14)</f>
        <v>2794168.21</v>
      </c>
      <c r="D15" s="539">
        <f>C15+B15</f>
        <v>19568880.210000001</v>
      </c>
      <c r="E15" s="538">
        <f>SUM(E9:E14)</f>
        <v>7052796.1899999995</v>
      </c>
      <c r="F15" s="538">
        <f>SUM(F9:F14)</f>
        <v>7052796.1899999995</v>
      </c>
      <c r="G15" s="540">
        <f>D15-E15</f>
        <v>12516084.020000001</v>
      </c>
    </row>
    <row r="16" spans="1:7" x14ac:dyDescent="0.25">
      <c r="A16" s="510"/>
      <c r="B16" s="618"/>
      <c r="C16" s="618"/>
      <c r="D16" s="619"/>
      <c r="E16" s="618"/>
      <c r="F16" s="618"/>
      <c r="G16" s="618"/>
    </row>
    <row r="17" spans="1:7" x14ac:dyDescent="0.25">
      <c r="A17" s="510"/>
      <c r="B17" s="618"/>
      <c r="C17" s="618"/>
      <c r="D17" s="619"/>
      <c r="E17" s="618"/>
      <c r="F17" s="618"/>
      <c r="G17" s="618"/>
    </row>
    <row r="18" spans="1:7" x14ac:dyDescent="0.25">
      <c r="A18" s="510"/>
      <c r="B18" s="618"/>
      <c r="C18" s="618"/>
      <c r="D18" s="619"/>
      <c r="E18" s="618"/>
      <c r="F18" s="618"/>
      <c r="G18" s="618"/>
    </row>
    <row r="19" spans="1:7" x14ac:dyDescent="0.25">
      <c r="A19" s="510"/>
      <c r="B19" s="618"/>
      <c r="C19" s="618"/>
      <c r="D19" s="619"/>
      <c r="E19" s="618"/>
      <c r="F19" s="618"/>
      <c r="G19" s="618"/>
    </row>
    <row r="20" spans="1:7" x14ac:dyDescent="0.25">
      <c r="A20" s="510"/>
      <c r="B20" s="618"/>
      <c r="C20" s="618"/>
      <c r="D20" s="619"/>
      <c r="E20" s="618"/>
      <c r="F20" s="618"/>
      <c r="G20" s="618"/>
    </row>
    <row r="21" spans="1:7" x14ac:dyDescent="0.25">
      <c r="A21" s="510"/>
      <c r="B21" s="618"/>
      <c r="C21" s="618"/>
      <c r="D21" s="619"/>
      <c r="E21" s="618"/>
      <c r="F21" s="618"/>
      <c r="G21" s="618"/>
    </row>
    <row r="22" spans="1:7" x14ac:dyDescent="0.25">
      <c r="A22" s="510"/>
      <c r="B22" s="618"/>
      <c r="C22" s="618"/>
      <c r="D22" s="619"/>
      <c r="E22" s="618"/>
      <c r="F22" s="618"/>
      <c r="G22" s="618"/>
    </row>
    <row r="23" spans="1:7" x14ac:dyDescent="0.25">
      <c r="A23" s="510"/>
      <c r="B23" s="618"/>
      <c r="C23" s="618"/>
      <c r="D23" s="619"/>
      <c r="E23" s="618"/>
      <c r="F23" s="618"/>
      <c r="G23" s="618"/>
    </row>
    <row r="24" spans="1:7" x14ac:dyDescent="0.25">
      <c r="A24" s="510"/>
      <c r="B24" s="618"/>
      <c r="C24" s="618"/>
      <c r="D24" s="619"/>
      <c r="E24" s="618"/>
      <c r="F24" s="618"/>
      <c r="G24" s="618"/>
    </row>
    <row r="25" spans="1:7" x14ac:dyDescent="0.25">
      <c r="A25" s="510"/>
      <c r="B25" s="618"/>
      <c r="C25" s="618"/>
      <c r="D25" s="619"/>
      <c r="E25" s="618"/>
      <c r="F25" s="618"/>
      <c r="G25" s="618"/>
    </row>
    <row r="26" spans="1:7" ht="16.5" x14ac:dyDescent="0.25">
      <c r="A26" s="286"/>
      <c r="B26" s="286"/>
      <c r="C26" s="286"/>
      <c r="D26" s="286"/>
      <c r="E26" s="286"/>
      <c r="F26" s="286"/>
      <c r="G26" s="286"/>
    </row>
    <row r="29" spans="1:7" s="986" customFormat="1" ht="15.75" x14ac:dyDescent="0.25">
      <c r="A29" s="1179" t="s">
        <v>719</v>
      </c>
      <c r="B29" s="1179"/>
      <c r="C29" s="1179"/>
      <c r="D29" s="1179"/>
      <c r="E29" s="1179"/>
      <c r="F29" s="1179"/>
      <c r="G29" s="290"/>
    </row>
    <row r="30" spans="1:7" s="986" customFormat="1" x14ac:dyDescent="0.25">
      <c r="A30" s="292" t="s">
        <v>720</v>
      </c>
      <c r="B30" s="290"/>
      <c r="C30" s="290"/>
      <c r="D30" s="290"/>
      <c r="E30" s="290"/>
      <c r="F30" s="290"/>
      <c r="G30" s="290"/>
    </row>
    <row r="31" spans="1:7" s="986" customFormat="1" x14ac:dyDescent="0.25">
      <c r="A31" s="1178" t="s">
        <v>721</v>
      </c>
      <c r="B31" s="1178"/>
      <c r="C31" s="1178"/>
      <c r="D31" s="1178"/>
      <c r="E31" s="1178"/>
      <c r="F31" s="1178"/>
      <c r="G31" s="1178"/>
    </row>
    <row r="32" spans="1:7" s="986" customFormat="1" x14ac:dyDescent="0.25">
      <c r="A32" s="292" t="s">
        <v>722</v>
      </c>
      <c r="B32" s="290"/>
      <c r="C32" s="290"/>
      <c r="D32" s="290"/>
      <c r="E32" s="290"/>
      <c r="F32" s="290"/>
      <c r="G32" s="290"/>
    </row>
    <row r="33" spans="1:7" s="986" customFormat="1" x14ac:dyDescent="0.25">
      <c r="A33" s="1178" t="s">
        <v>723</v>
      </c>
      <c r="B33" s="1178"/>
      <c r="C33" s="1178"/>
      <c r="D33" s="1178"/>
      <c r="E33" s="1178"/>
      <c r="F33" s="1178"/>
      <c r="G33" s="1178"/>
    </row>
    <row r="34" spans="1:7" s="986" customFormat="1" x14ac:dyDescent="0.25">
      <c r="A34" s="1180" t="s">
        <v>724</v>
      </c>
      <c r="B34" s="1180"/>
      <c r="C34" s="1180"/>
      <c r="D34" s="1180"/>
      <c r="E34" s="290"/>
      <c r="F34" s="290"/>
      <c r="G34" s="290"/>
    </row>
    <row r="35" spans="1:7" s="986" customFormat="1" x14ac:dyDescent="0.25">
      <c r="A35" s="1178" t="s">
        <v>725</v>
      </c>
      <c r="B35" s="1178"/>
      <c r="C35" s="1178"/>
      <c r="D35" s="1178"/>
      <c r="E35" s="1178"/>
      <c r="F35" s="1178"/>
      <c r="G35" s="1178"/>
    </row>
    <row r="36" spans="1:7" s="986" customFormat="1" x14ac:dyDescent="0.25">
      <c r="A36" s="292" t="s">
        <v>726</v>
      </c>
      <c r="B36" s="290"/>
      <c r="C36" s="290"/>
      <c r="D36" s="290"/>
      <c r="E36" s="290"/>
      <c r="F36" s="290"/>
      <c r="G36" s="290"/>
    </row>
    <row r="37" spans="1:7" s="986" customFormat="1" x14ac:dyDescent="0.25">
      <c r="A37" s="1178" t="s">
        <v>727</v>
      </c>
      <c r="B37" s="1178"/>
      <c r="C37" s="1178"/>
      <c r="D37" s="1178"/>
      <c r="E37" s="1178"/>
      <c r="F37" s="1178"/>
      <c r="G37" s="1178"/>
    </row>
    <row r="38" spans="1:7" s="986" customFormat="1" x14ac:dyDescent="0.25">
      <c r="A38" s="987" t="s">
        <v>728</v>
      </c>
      <c r="B38" s="290"/>
      <c r="C38" s="290"/>
      <c r="D38" s="290"/>
      <c r="E38" s="290"/>
      <c r="F38" s="290"/>
      <c r="G38" s="290"/>
    </row>
    <row r="39" spans="1:7" s="986" customFormat="1" x14ac:dyDescent="0.25">
      <c r="A39" s="292" t="s">
        <v>729</v>
      </c>
      <c r="B39" s="290"/>
      <c r="C39" s="290"/>
      <c r="D39" s="290"/>
      <c r="E39" s="290"/>
      <c r="F39" s="290"/>
      <c r="G39" s="290"/>
    </row>
    <row r="40" spans="1:7" s="986" customFormat="1" x14ac:dyDescent="0.25">
      <c r="A40" s="1178" t="s">
        <v>730</v>
      </c>
      <c r="B40" s="1178"/>
      <c r="C40" s="1178"/>
      <c r="D40" s="1178"/>
      <c r="E40" s="1178"/>
      <c r="F40" s="1178"/>
      <c r="G40" s="1178"/>
    </row>
    <row r="41" spans="1:7" s="986" customFormat="1" x14ac:dyDescent="0.25">
      <c r="A41" s="987" t="s">
        <v>728</v>
      </c>
      <c r="B41" s="290"/>
      <c r="C41" s="290"/>
      <c r="D41" s="290"/>
      <c r="E41" s="290"/>
      <c r="F41" s="290"/>
      <c r="G41" s="290"/>
    </row>
  </sheetData>
  <mergeCells count="14">
    <mergeCell ref="A37:G37"/>
    <mergeCell ref="A40:G40"/>
    <mergeCell ref="A7:A8"/>
    <mergeCell ref="A29:F29"/>
    <mergeCell ref="A31:G31"/>
    <mergeCell ref="A33:G33"/>
    <mergeCell ref="A34:D34"/>
    <mergeCell ref="A35:G35"/>
    <mergeCell ref="A6:E6"/>
    <mergeCell ref="A1:G1"/>
    <mergeCell ref="A2:G2"/>
    <mergeCell ref="A3:G3"/>
    <mergeCell ref="A4:G4"/>
    <mergeCell ref="A5:G5"/>
  </mergeCells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H61"/>
  <sheetViews>
    <sheetView view="pageBreakPreview" topLeftCell="A34" zoomScaleNormal="100" zoomScaleSheetLayoutView="100" workbookViewId="0">
      <selection activeCell="G44" sqref="G44"/>
    </sheetView>
  </sheetViews>
  <sheetFormatPr baseColWidth="10" defaultColWidth="11.28515625" defaultRowHeight="16.5" x14ac:dyDescent="0.3"/>
  <cols>
    <col min="1" max="1" width="51.140625" style="50" customWidth="1"/>
    <col min="2" max="2" width="16" style="50" customWidth="1"/>
    <col min="3" max="3" width="15.7109375" style="50" customWidth="1"/>
    <col min="4" max="4" width="38.7109375" style="50" customWidth="1"/>
    <col min="5" max="5" width="10.28515625" style="50" customWidth="1"/>
    <col min="6" max="6" width="15.28515625" style="50" bestFit="1" customWidth="1"/>
    <col min="7" max="7" width="15.7109375" style="50" customWidth="1"/>
    <col min="8" max="8" width="164.28515625" style="50" customWidth="1"/>
    <col min="9" max="16384" width="11.28515625" style="50"/>
  </cols>
  <sheetData>
    <row r="1" spans="1:7" x14ac:dyDescent="0.3">
      <c r="A1" s="1018" t="s">
        <v>25</v>
      </c>
      <c r="B1" s="1018"/>
      <c r="C1" s="1018"/>
      <c r="D1" s="1018"/>
      <c r="E1" s="1018"/>
      <c r="F1" s="1018"/>
      <c r="G1" s="1018"/>
    </row>
    <row r="2" spans="1:7" x14ac:dyDescent="0.3">
      <c r="A2" s="1019" t="s">
        <v>26</v>
      </c>
      <c r="B2" s="1019"/>
      <c r="C2" s="1019"/>
      <c r="D2" s="1019"/>
      <c r="E2" s="1019"/>
      <c r="F2" s="1019"/>
      <c r="G2" s="1019"/>
    </row>
    <row r="3" spans="1:7" x14ac:dyDescent="0.3">
      <c r="A3" s="1019" t="s">
        <v>1103</v>
      </c>
      <c r="B3" s="1019"/>
      <c r="C3" s="1019"/>
      <c r="D3" s="1019"/>
      <c r="E3" s="1019"/>
      <c r="F3" s="1019"/>
      <c r="G3" s="1019"/>
    </row>
    <row r="4" spans="1:7" x14ac:dyDescent="0.3">
      <c r="A4" s="1020" t="s">
        <v>1102</v>
      </c>
      <c r="B4" s="1020"/>
      <c r="C4" s="1020"/>
      <c r="D4" s="1020"/>
      <c r="E4" s="1020"/>
      <c r="F4" s="1020"/>
      <c r="G4" s="1020"/>
    </row>
    <row r="5" spans="1:7" ht="17.25" thickBot="1" x14ac:dyDescent="0.35">
      <c r="A5" s="1016" t="s">
        <v>27</v>
      </c>
      <c r="B5" s="1016"/>
      <c r="C5" s="1016"/>
      <c r="D5" s="1016"/>
      <c r="E5" s="99"/>
      <c r="F5" s="1017"/>
      <c r="G5" s="1017"/>
    </row>
    <row r="6" spans="1:7" ht="24" customHeight="1" thickBot="1" x14ac:dyDescent="0.35">
      <c r="A6" s="98" t="s">
        <v>28</v>
      </c>
      <c r="B6" s="874">
        <v>2017</v>
      </c>
      <c r="C6" s="874">
        <v>2016</v>
      </c>
      <c r="D6" s="122" t="s">
        <v>29</v>
      </c>
      <c r="E6" s="122"/>
      <c r="F6" s="874">
        <v>2017</v>
      </c>
      <c r="G6" s="875">
        <v>2016</v>
      </c>
    </row>
    <row r="7" spans="1:7" ht="17.25" thickTop="1" x14ac:dyDescent="0.3">
      <c r="A7" s="55"/>
      <c r="B7" s="56"/>
      <c r="C7" s="56"/>
      <c r="D7" s="56"/>
      <c r="E7" s="56"/>
      <c r="F7" s="56"/>
      <c r="G7" s="57"/>
    </row>
    <row r="8" spans="1:7" x14ac:dyDescent="0.3">
      <c r="A8" s="58" t="s">
        <v>30</v>
      </c>
      <c r="B8" s="59"/>
      <c r="C8" s="59"/>
      <c r="D8" s="61" t="s">
        <v>31</v>
      </c>
      <c r="E8" s="61"/>
      <c r="F8" s="59"/>
      <c r="G8" s="62"/>
    </row>
    <row r="9" spans="1:7" x14ac:dyDescent="0.3">
      <c r="A9" s="63" t="s">
        <v>32</v>
      </c>
      <c r="B9" s="64">
        <v>3102853.04</v>
      </c>
      <c r="C9" s="64">
        <v>2794168.21</v>
      </c>
      <c r="D9" s="1015" t="s">
        <v>33</v>
      </c>
      <c r="E9" s="1015"/>
      <c r="F9" s="64">
        <v>138672.34</v>
      </c>
      <c r="G9" s="66">
        <v>310565.72000000003</v>
      </c>
    </row>
    <row r="10" spans="1:7" x14ac:dyDescent="0.3">
      <c r="A10" s="63" t="s">
        <v>34</v>
      </c>
      <c r="B10" s="64">
        <v>8738.4599999999991</v>
      </c>
      <c r="C10" s="64">
        <v>9165.69</v>
      </c>
      <c r="D10" s="1015" t="s">
        <v>35</v>
      </c>
      <c r="E10" s="1015"/>
      <c r="F10" s="64">
        <v>0</v>
      </c>
      <c r="G10" s="66"/>
    </row>
    <row r="11" spans="1:7" x14ac:dyDescent="0.3">
      <c r="A11" s="63" t="s">
        <v>36</v>
      </c>
      <c r="B11" s="64">
        <v>0</v>
      </c>
      <c r="C11" s="64">
        <v>0</v>
      </c>
      <c r="D11" s="1015" t="s">
        <v>37</v>
      </c>
      <c r="E11" s="1015"/>
      <c r="F11" s="64">
        <v>0</v>
      </c>
      <c r="G11" s="66">
        <v>0</v>
      </c>
    </row>
    <row r="12" spans="1:7" x14ac:dyDescent="0.3">
      <c r="A12" s="63" t="s">
        <v>38</v>
      </c>
      <c r="B12" s="64">
        <v>0</v>
      </c>
      <c r="C12" s="64">
        <v>0</v>
      </c>
      <c r="D12" s="1015" t="s">
        <v>39</v>
      </c>
      <c r="E12" s="1015"/>
      <c r="F12" s="64">
        <v>0</v>
      </c>
      <c r="G12" s="66">
        <v>0</v>
      </c>
    </row>
    <row r="13" spans="1:7" x14ac:dyDescent="0.3">
      <c r="A13" s="63" t="s">
        <v>40</v>
      </c>
      <c r="B13" s="64">
        <v>0</v>
      </c>
      <c r="C13" s="64">
        <v>0</v>
      </c>
      <c r="D13" s="1015" t="s">
        <v>41</v>
      </c>
      <c r="E13" s="1015"/>
      <c r="F13" s="64">
        <v>0</v>
      </c>
      <c r="G13" s="66">
        <v>0</v>
      </c>
    </row>
    <row r="14" spans="1:7" ht="33" customHeight="1" x14ac:dyDescent="0.3">
      <c r="A14" s="542" t="s">
        <v>42</v>
      </c>
      <c r="B14" s="64">
        <v>0</v>
      </c>
      <c r="C14" s="64">
        <v>0</v>
      </c>
      <c r="D14" s="1015" t="s">
        <v>43</v>
      </c>
      <c r="E14" s="1015"/>
      <c r="F14" s="64">
        <v>0</v>
      </c>
      <c r="G14" s="66">
        <v>0</v>
      </c>
    </row>
    <row r="15" spans="1:7" x14ac:dyDescent="0.3">
      <c r="A15" s="63" t="s">
        <v>44</v>
      </c>
      <c r="B15" s="64">
        <v>0</v>
      </c>
      <c r="C15" s="64">
        <v>0</v>
      </c>
      <c r="D15" s="1015" t="s">
        <v>45</v>
      </c>
      <c r="E15" s="1015"/>
      <c r="F15" s="64">
        <v>0</v>
      </c>
      <c r="G15" s="66">
        <v>0</v>
      </c>
    </row>
    <row r="16" spans="1:7" x14ac:dyDescent="0.3">
      <c r="A16" s="68"/>
      <c r="B16" s="64"/>
      <c r="C16" s="64"/>
      <c r="D16" s="1015" t="s">
        <v>46</v>
      </c>
      <c r="E16" s="1015"/>
      <c r="F16" s="64">
        <v>0</v>
      </c>
      <c r="G16" s="66">
        <v>0</v>
      </c>
    </row>
    <row r="17" spans="1:7" x14ac:dyDescent="0.3">
      <c r="A17" s="68"/>
      <c r="B17" s="69"/>
      <c r="C17" s="69"/>
      <c r="D17" s="60"/>
      <c r="E17" s="60"/>
      <c r="F17" s="64"/>
      <c r="G17" s="66"/>
    </row>
    <row r="18" spans="1:7" x14ac:dyDescent="0.3">
      <c r="A18" s="102" t="s">
        <v>47</v>
      </c>
      <c r="B18" s="48">
        <f>SUM(B9:B17)</f>
        <v>3111591.5</v>
      </c>
      <c r="C18" s="48">
        <f>SUM(C9:C17)</f>
        <v>2803333.9</v>
      </c>
      <c r="D18" s="103" t="s">
        <v>48</v>
      </c>
      <c r="E18" s="103"/>
      <c r="F18" s="48">
        <f>SUM(F9:F17)</f>
        <v>138672.34</v>
      </c>
      <c r="G18" s="91">
        <f>SUM(G9:G17)</f>
        <v>310565.72000000003</v>
      </c>
    </row>
    <row r="19" spans="1:7" x14ac:dyDescent="0.3">
      <c r="A19" s="68"/>
      <c r="B19" s="70"/>
      <c r="C19" s="70"/>
      <c r="D19" s="71"/>
      <c r="E19" s="71"/>
      <c r="F19" s="70"/>
      <c r="G19" s="72"/>
    </row>
    <row r="20" spans="1:7" x14ac:dyDescent="0.3">
      <c r="A20" s="58" t="s">
        <v>49</v>
      </c>
      <c r="B20" s="64"/>
      <c r="C20" s="64"/>
      <c r="D20" s="61" t="s">
        <v>50</v>
      </c>
      <c r="E20" s="61"/>
      <c r="F20" s="73"/>
      <c r="G20" s="74"/>
    </row>
    <row r="21" spans="1:7" x14ac:dyDescent="0.3">
      <c r="A21" s="63" t="s">
        <v>51</v>
      </c>
      <c r="B21" s="64">
        <v>0</v>
      </c>
      <c r="C21" s="64">
        <v>0</v>
      </c>
      <c r="D21" s="65" t="s">
        <v>52</v>
      </c>
      <c r="E21" s="65"/>
      <c r="F21" s="64">
        <v>0</v>
      </c>
      <c r="G21" s="66">
        <v>0</v>
      </c>
    </row>
    <row r="22" spans="1:7" x14ac:dyDescent="0.3">
      <c r="A22" s="67" t="s">
        <v>53</v>
      </c>
      <c r="B22" s="64">
        <v>0</v>
      </c>
      <c r="C22" s="64">
        <v>0</v>
      </c>
      <c r="D22" s="805" t="s">
        <v>54</v>
      </c>
      <c r="E22" s="805"/>
      <c r="F22" s="64">
        <v>0</v>
      </c>
      <c r="G22" s="66">
        <v>0</v>
      </c>
    </row>
    <row r="23" spans="1:7" ht="16.5" customHeight="1" x14ac:dyDescent="0.3">
      <c r="A23" s="541" t="s">
        <v>55</v>
      </c>
      <c r="B23" s="64">
        <v>67432838.549999997</v>
      </c>
      <c r="C23" s="64">
        <v>67695626.840000004</v>
      </c>
      <c r="D23" s="65" t="s">
        <v>56</v>
      </c>
      <c r="E23" s="65"/>
      <c r="F23" s="64">
        <v>0</v>
      </c>
      <c r="G23" s="66">
        <v>0</v>
      </c>
    </row>
    <row r="24" spans="1:7" ht="16.5" customHeight="1" x14ac:dyDescent="0.3">
      <c r="A24" s="63" t="s">
        <v>57</v>
      </c>
      <c r="B24" s="64">
        <v>13367169.040000001</v>
      </c>
      <c r="C24" s="64">
        <v>12438964.640000001</v>
      </c>
      <c r="D24" s="65" t="s">
        <v>58</v>
      </c>
      <c r="E24" s="65"/>
      <c r="F24" s="64">
        <v>0</v>
      </c>
      <c r="G24" s="66">
        <v>0</v>
      </c>
    </row>
    <row r="25" spans="1:7" ht="33" customHeight="1" x14ac:dyDescent="0.3">
      <c r="A25" s="543" t="s">
        <v>59</v>
      </c>
      <c r="B25" s="64">
        <v>1242354.3500000001</v>
      </c>
      <c r="C25" s="64">
        <v>1222354.3500000001</v>
      </c>
      <c r="D25" s="1015" t="s">
        <v>60</v>
      </c>
      <c r="E25" s="1015"/>
      <c r="F25" s="64">
        <v>0</v>
      </c>
      <c r="G25" s="66">
        <v>0</v>
      </c>
    </row>
    <row r="26" spans="1:7" x14ac:dyDescent="0.3">
      <c r="A26" s="67" t="s">
        <v>61</v>
      </c>
      <c r="B26" s="64">
        <v>-15892685</v>
      </c>
      <c r="C26" s="64">
        <v>-6266091.6600000001</v>
      </c>
      <c r="D26" s="65" t="s">
        <v>62</v>
      </c>
      <c r="E26" s="65"/>
      <c r="F26" s="64">
        <v>0</v>
      </c>
      <c r="G26" s="66">
        <v>0</v>
      </c>
    </row>
    <row r="27" spans="1:7" x14ac:dyDescent="0.3">
      <c r="A27" s="63" t="s">
        <v>63</v>
      </c>
      <c r="B27" s="64">
        <v>61143</v>
      </c>
      <c r="C27" s="64">
        <v>61143</v>
      </c>
      <c r="D27" s="65"/>
      <c r="E27" s="65"/>
      <c r="F27" s="64"/>
      <c r="G27" s="66"/>
    </row>
    <row r="28" spans="1:7" x14ac:dyDescent="0.3">
      <c r="A28" s="67" t="s">
        <v>64</v>
      </c>
      <c r="B28" s="64">
        <v>0</v>
      </c>
      <c r="C28" s="64">
        <v>0</v>
      </c>
      <c r="D28" s="75"/>
      <c r="E28" s="75"/>
      <c r="F28" s="64"/>
      <c r="G28" s="66"/>
    </row>
    <row r="29" spans="1:7" x14ac:dyDescent="0.3">
      <c r="A29" s="63" t="s">
        <v>65</v>
      </c>
      <c r="B29" s="64">
        <v>0</v>
      </c>
      <c r="C29" s="64">
        <v>0</v>
      </c>
      <c r="D29" s="75"/>
      <c r="E29" s="75"/>
      <c r="F29" s="73"/>
      <c r="G29" s="74"/>
    </row>
    <row r="30" spans="1:7" x14ac:dyDescent="0.3">
      <c r="A30" s="76"/>
      <c r="B30" s="64"/>
      <c r="C30" s="64"/>
      <c r="D30" s="75"/>
      <c r="E30" s="75"/>
      <c r="F30" s="73"/>
      <c r="G30" s="74"/>
    </row>
    <row r="31" spans="1:7" x14ac:dyDescent="0.3">
      <c r="A31" s="102" t="s">
        <v>66</v>
      </c>
      <c r="B31" s="48">
        <f>SUM(B21:B29)</f>
        <v>66210819.939999998</v>
      </c>
      <c r="C31" s="48">
        <f>SUM(C21:C29)</f>
        <v>75151997.170000002</v>
      </c>
      <c r="D31" s="104" t="s">
        <v>67</v>
      </c>
      <c r="E31" s="104"/>
      <c r="F31" s="48">
        <f>SUM(F21:F29)</f>
        <v>0</v>
      </c>
      <c r="G31" s="91">
        <f>SUM(G21:G29)</f>
        <v>0</v>
      </c>
    </row>
    <row r="32" spans="1:7" x14ac:dyDescent="0.3">
      <c r="A32" s="76"/>
      <c r="B32" s="64"/>
      <c r="C32" s="64"/>
      <c r="D32" s="75"/>
      <c r="E32" s="75"/>
      <c r="F32" s="69"/>
      <c r="G32" s="77"/>
    </row>
    <row r="33" spans="1:7" x14ac:dyDescent="0.3">
      <c r="A33" s="102" t="s">
        <v>68</v>
      </c>
      <c r="B33" s="48">
        <f>B31+B18</f>
        <v>69322411.439999998</v>
      </c>
      <c r="C33" s="48">
        <f>C31+C18</f>
        <v>77955331.070000008</v>
      </c>
      <c r="D33" s="104" t="s">
        <v>69</v>
      </c>
      <c r="E33" s="104"/>
      <c r="F33" s="48">
        <f>F31+F18</f>
        <v>138672.34</v>
      </c>
      <c r="G33" s="91">
        <f>G31+G18</f>
        <v>310565.72000000003</v>
      </c>
    </row>
    <row r="34" spans="1:7" x14ac:dyDescent="0.3">
      <c r="A34" s="68"/>
      <c r="B34" s="78"/>
      <c r="C34" s="78"/>
      <c r="D34" s="75"/>
      <c r="E34" s="75"/>
      <c r="F34" s="73"/>
      <c r="G34" s="74"/>
    </row>
    <row r="35" spans="1:7" x14ac:dyDescent="0.3">
      <c r="A35" s="68"/>
      <c r="B35" s="64"/>
      <c r="C35" s="64"/>
      <c r="D35" s="79" t="s">
        <v>70</v>
      </c>
      <c r="E35" s="79"/>
      <c r="F35" s="69"/>
      <c r="G35" s="77"/>
    </row>
    <row r="36" spans="1:7" x14ac:dyDescent="0.3">
      <c r="A36" s="68"/>
      <c r="B36" s="69"/>
      <c r="C36" s="69"/>
      <c r="D36" s="104" t="s">
        <v>71</v>
      </c>
      <c r="E36" s="104"/>
      <c r="F36" s="92">
        <f>SUM(F37:F39)</f>
        <v>76746552.590000004</v>
      </c>
      <c r="G36" s="93">
        <f>SUM(G37:G39)</f>
        <v>76107731.910000011</v>
      </c>
    </row>
    <row r="37" spans="1:7" x14ac:dyDescent="0.3">
      <c r="A37" s="68"/>
      <c r="B37" s="69"/>
      <c r="C37" s="69"/>
      <c r="D37" s="65" t="s">
        <v>72</v>
      </c>
      <c r="E37" s="65"/>
      <c r="F37" s="64">
        <v>418728.04</v>
      </c>
      <c r="G37" s="66">
        <v>418728.04</v>
      </c>
    </row>
    <row r="38" spans="1:7" x14ac:dyDescent="0.3">
      <c r="A38" s="68"/>
      <c r="B38" s="69"/>
      <c r="C38" s="69"/>
      <c r="D38" s="65" t="s">
        <v>73</v>
      </c>
      <c r="E38" s="65"/>
      <c r="F38" s="64">
        <v>70294407.719999999</v>
      </c>
      <c r="G38" s="66">
        <v>69655587.040000007</v>
      </c>
    </row>
    <row r="39" spans="1:7" ht="33" x14ac:dyDescent="0.3">
      <c r="A39" s="68"/>
      <c r="B39" s="69"/>
      <c r="C39" s="69"/>
      <c r="D39" s="65" t="s">
        <v>74</v>
      </c>
      <c r="E39" s="65"/>
      <c r="F39" s="64">
        <v>6033416.8300000001</v>
      </c>
      <c r="G39" s="66">
        <v>6033416.8300000001</v>
      </c>
    </row>
    <row r="40" spans="1:7" x14ac:dyDescent="0.3">
      <c r="A40" s="76"/>
      <c r="B40" s="70"/>
      <c r="C40" s="70"/>
      <c r="D40" s="104" t="s">
        <v>75</v>
      </c>
      <c r="E40" s="104"/>
      <c r="F40" s="92">
        <f>SUM(F41:F45)</f>
        <v>-7562813.4900000002</v>
      </c>
      <c r="G40" s="93">
        <f>SUM(G41:G45)</f>
        <v>1537033.44</v>
      </c>
    </row>
    <row r="41" spans="1:7" x14ac:dyDescent="0.3">
      <c r="A41" s="76"/>
      <c r="B41" s="70"/>
      <c r="C41" s="70"/>
      <c r="D41" s="65" t="s">
        <v>76</v>
      </c>
      <c r="E41" s="65"/>
      <c r="F41" s="64">
        <v>-1981340.01</v>
      </c>
      <c r="G41" s="66">
        <v>-791692.59</v>
      </c>
    </row>
    <row r="42" spans="1:7" x14ac:dyDescent="0.3">
      <c r="A42" s="76"/>
      <c r="B42" s="70"/>
      <c r="C42" s="70"/>
      <c r="D42" s="65" t="s">
        <v>77</v>
      </c>
      <c r="E42" s="65"/>
      <c r="F42" s="64">
        <v>371958.44</v>
      </c>
      <c r="G42" s="66">
        <v>1163651.03</v>
      </c>
    </row>
    <row r="43" spans="1:7" x14ac:dyDescent="0.3">
      <c r="A43" s="68"/>
      <c r="B43" s="69"/>
      <c r="C43" s="69"/>
      <c r="D43" s="65" t="s">
        <v>78</v>
      </c>
      <c r="E43" s="65"/>
      <c r="F43" s="64">
        <v>0</v>
      </c>
      <c r="G43" s="66"/>
    </row>
    <row r="44" spans="1:7" x14ac:dyDescent="0.3">
      <c r="A44" s="68"/>
      <c r="B44" s="69"/>
      <c r="C44" s="69"/>
      <c r="D44" s="65" t="s">
        <v>79</v>
      </c>
      <c r="E44" s="65"/>
      <c r="F44" s="64">
        <v>1164675</v>
      </c>
      <c r="G44" s="66">
        <v>1164675</v>
      </c>
    </row>
    <row r="45" spans="1:7" ht="33" x14ac:dyDescent="0.3">
      <c r="A45" s="68"/>
      <c r="B45" s="69"/>
      <c r="C45" s="69"/>
      <c r="D45" s="65" t="s">
        <v>80</v>
      </c>
      <c r="E45" s="65"/>
      <c r="F45" s="64">
        <v>-7118106.9199999999</v>
      </c>
      <c r="G45" s="66">
        <v>400</v>
      </c>
    </row>
    <row r="46" spans="1:7" ht="33" x14ac:dyDescent="0.3">
      <c r="A46" s="68"/>
      <c r="B46" s="69"/>
      <c r="C46" s="69"/>
      <c r="D46" s="105" t="s">
        <v>81</v>
      </c>
      <c r="E46" s="105"/>
      <c r="F46" s="94">
        <f>SUM(F47:F48)</f>
        <v>0</v>
      </c>
      <c r="G46" s="95">
        <f>SUM(G47:G48)</f>
        <v>0</v>
      </c>
    </row>
    <row r="47" spans="1:7" x14ac:dyDescent="0.3">
      <c r="A47" s="63"/>
      <c r="B47" s="69"/>
      <c r="C47" s="69"/>
      <c r="D47" s="65" t="s">
        <v>82</v>
      </c>
      <c r="E47" s="65"/>
      <c r="F47" s="64">
        <v>0</v>
      </c>
      <c r="G47" s="66">
        <v>0</v>
      </c>
    </row>
    <row r="48" spans="1:7" ht="33" x14ac:dyDescent="0.3">
      <c r="A48" s="80"/>
      <c r="B48" s="81"/>
      <c r="C48" s="81"/>
      <c r="D48" s="65" t="s">
        <v>83</v>
      </c>
      <c r="E48" s="65"/>
      <c r="F48" s="64">
        <v>0</v>
      </c>
      <c r="G48" s="66">
        <v>0</v>
      </c>
    </row>
    <row r="49" spans="1:8" x14ac:dyDescent="0.3">
      <c r="A49" s="68"/>
      <c r="B49" s="81"/>
      <c r="C49" s="81"/>
      <c r="D49" s="82"/>
      <c r="E49" s="82"/>
      <c r="F49" s="81"/>
      <c r="G49" s="83"/>
    </row>
    <row r="50" spans="1:8" x14ac:dyDescent="0.3">
      <c r="A50" s="63"/>
      <c r="B50" s="81"/>
      <c r="C50" s="81"/>
      <c r="D50" s="104" t="s">
        <v>84</v>
      </c>
      <c r="E50" s="104"/>
      <c r="F50" s="96">
        <f>F46+F40+F36</f>
        <v>69183739.100000009</v>
      </c>
      <c r="G50" s="97">
        <f>G46+G40+G36</f>
        <v>77644765.350000009</v>
      </c>
    </row>
    <row r="51" spans="1:8" x14ac:dyDescent="0.3">
      <c r="A51" s="80"/>
      <c r="B51" s="81"/>
      <c r="C51" s="81"/>
      <c r="D51" s="71"/>
      <c r="E51" s="71"/>
      <c r="F51" s="84"/>
      <c r="G51" s="85"/>
    </row>
    <row r="52" spans="1:8" ht="33" x14ac:dyDescent="0.3">
      <c r="A52" s="68"/>
      <c r="D52" s="104" t="s">
        <v>85</v>
      </c>
      <c r="E52" s="104"/>
      <c r="F52" s="96">
        <f>F50+F33</f>
        <v>69322411.440000013</v>
      </c>
      <c r="G52" s="97">
        <f>G50+G33</f>
        <v>77955331.070000008</v>
      </c>
      <c r="H52" s="767" t="str">
        <f>IF($B$33=$F$52,"","VALOR INCORRECTO EJERCICIO 2017, TOTAL DE ACTIVOS TIENE QUE SER IGUAL AL TOTAL DE LA SUMA DE PASIVO Y HCIENDA")</f>
        <v/>
      </c>
    </row>
    <row r="53" spans="1:8" ht="17.25" thickBot="1" x14ac:dyDescent="0.35">
      <c r="A53" s="86"/>
      <c r="B53" s="87"/>
      <c r="C53" s="87"/>
      <c r="D53" s="88"/>
      <c r="E53" s="88"/>
      <c r="F53" s="89"/>
      <c r="G53" s="90"/>
      <c r="H53" s="767" t="str">
        <f>IF($C$33=$G$52,"","VALOR INCORRECTO EJERCICIO 2016, TOTAL DE ACTIVOS TIENE QUE SER IGUAL AL TOTAL DE LA SUMA DE PASIVO Y HCIENDA")</f>
        <v/>
      </c>
    </row>
    <row r="54" spans="1:8" x14ac:dyDescent="0.3">
      <c r="A54" s="50" t="s">
        <v>86</v>
      </c>
      <c r="B54" s="505"/>
      <c r="C54" s="505"/>
      <c r="D54" s="52"/>
      <c r="E54" s="52"/>
      <c r="F54" s="506"/>
      <c r="G54" s="506"/>
      <c r="H54" s="767"/>
    </row>
    <row r="55" spans="1:8" x14ac:dyDescent="0.3">
      <c r="B55" s="505"/>
      <c r="C55" s="505"/>
      <c r="D55" s="52"/>
      <c r="E55" s="52"/>
      <c r="F55" s="506"/>
      <c r="G55" s="506"/>
      <c r="H55" s="767"/>
    </row>
    <row r="56" spans="1:8" x14ac:dyDescent="0.3">
      <c r="A56" s="52"/>
      <c r="B56" s="505"/>
      <c r="C56" s="505"/>
      <c r="D56" s="52"/>
      <c r="E56" s="52"/>
      <c r="F56" s="506"/>
      <c r="G56" s="506"/>
      <c r="H56" s="767"/>
    </row>
    <row r="57" spans="1:8" x14ac:dyDescent="0.3">
      <c r="A57" s="52"/>
      <c r="B57" s="505"/>
      <c r="C57" s="505"/>
      <c r="D57" s="52"/>
      <c r="E57" s="52"/>
      <c r="F57" s="506"/>
      <c r="G57" s="506"/>
      <c r="H57" s="767"/>
    </row>
    <row r="58" spans="1:8" x14ac:dyDescent="0.3">
      <c r="A58" s="52"/>
      <c r="B58" s="505"/>
      <c r="C58" s="505"/>
      <c r="D58" s="52"/>
      <c r="E58" s="52"/>
      <c r="F58" s="506"/>
      <c r="G58" s="506"/>
      <c r="H58" s="767"/>
    </row>
    <row r="61" spans="1:8" x14ac:dyDescent="0.3">
      <c r="B61" s="100"/>
      <c r="C61" s="101" t="s">
        <v>87</v>
      </c>
    </row>
  </sheetData>
  <sheetProtection password="C115" sheet="1" scenarios="1" formatColumns="0" formatRows="0" insertHyperlinks="0"/>
  <mergeCells count="15">
    <mergeCell ref="F5:G5"/>
    <mergeCell ref="A1:G1"/>
    <mergeCell ref="A2:G2"/>
    <mergeCell ref="A3:G3"/>
    <mergeCell ref="A4:G4"/>
    <mergeCell ref="D9:E9"/>
    <mergeCell ref="D10:E10"/>
    <mergeCell ref="D11:E11"/>
    <mergeCell ref="D12:E12"/>
    <mergeCell ref="A5:D5"/>
    <mergeCell ref="D13:E13"/>
    <mergeCell ref="D14:E14"/>
    <mergeCell ref="D15:E15"/>
    <mergeCell ref="D16:E16"/>
    <mergeCell ref="D25:E25"/>
  </mergeCells>
  <printOptions horizontalCentered="1"/>
  <pageMargins left="0.27559055118110237" right="0.15748031496062992" top="0.39370078740157483" bottom="0.51181102362204722" header="0.31496062992125984" footer="0.31496062992125984"/>
  <pageSetup scale="63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view="pageBreakPreview" topLeftCell="A10" zoomScale="115" zoomScaleNormal="100" zoomScaleSheetLayoutView="115" workbookViewId="0">
      <selection activeCell="C9" sqref="C9"/>
    </sheetView>
  </sheetViews>
  <sheetFormatPr baseColWidth="10" defaultColWidth="11.28515625" defaultRowHeight="16.5" x14ac:dyDescent="0.25"/>
  <cols>
    <col min="1" max="1" width="39.85546875" style="286" customWidth="1"/>
    <col min="2" max="7" width="13.7109375" style="286" customWidth="1"/>
    <col min="8" max="16384" width="11.28515625" style="286"/>
  </cols>
  <sheetData>
    <row r="1" spans="1:7" x14ac:dyDescent="0.25">
      <c r="A1" s="1034" t="s">
        <v>25</v>
      </c>
      <c r="B1" s="1034"/>
      <c r="C1" s="1034"/>
      <c r="D1" s="1034"/>
      <c r="E1" s="1034"/>
      <c r="F1" s="1034"/>
      <c r="G1" s="1034"/>
    </row>
    <row r="2" spans="1:7" s="288" customFormat="1" x14ac:dyDescent="0.25">
      <c r="A2" s="1034" t="s">
        <v>569</v>
      </c>
      <c r="B2" s="1034"/>
      <c r="C2" s="1034"/>
      <c r="D2" s="1034"/>
      <c r="E2" s="1034"/>
      <c r="F2" s="1034"/>
      <c r="G2" s="1034"/>
    </row>
    <row r="3" spans="1:7" s="288" customFormat="1" x14ac:dyDescent="0.25">
      <c r="A3" s="1034" t="s">
        <v>731</v>
      </c>
      <c r="B3" s="1034"/>
      <c r="C3" s="1034"/>
      <c r="D3" s="1034"/>
      <c r="E3" s="1034"/>
      <c r="F3" s="1034"/>
      <c r="G3" s="1034"/>
    </row>
    <row r="4" spans="1:7" s="288" customFormat="1" x14ac:dyDescent="0.25">
      <c r="A4" s="1035" t="str">
        <f>'ETCA-I-01'!A3:G3</f>
        <v>Universidad Tecnológica de Puerto Peñasco</v>
      </c>
      <c r="B4" s="1035"/>
      <c r="C4" s="1035"/>
      <c r="D4" s="1035"/>
      <c r="E4" s="1035"/>
      <c r="F4" s="1035"/>
      <c r="G4" s="1035"/>
    </row>
    <row r="5" spans="1:7" s="288" customFormat="1" x14ac:dyDescent="0.25">
      <c r="A5" s="1036" t="str">
        <f>'ETCA-I-03'!A4:D4</f>
        <v>Del 01 de Enero al 30 de Junio de 2017</v>
      </c>
      <c r="B5" s="1036"/>
      <c r="C5" s="1036"/>
      <c r="D5" s="1036"/>
      <c r="E5" s="1036"/>
      <c r="F5" s="1036"/>
      <c r="G5" s="1036"/>
    </row>
    <row r="6" spans="1:7" s="288" customFormat="1" ht="17.25" thickBot="1" x14ac:dyDescent="0.3">
      <c r="A6" s="1157" t="s">
        <v>732</v>
      </c>
      <c r="B6" s="1157"/>
      <c r="C6" s="1157"/>
      <c r="D6" s="1157"/>
      <c r="E6" s="1157"/>
      <c r="F6" s="169"/>
      <c r="G6" s="804"/>
    </row>
    <row r="7" spans="1:7" s="295" customFormat="1" ht="38.25" x14ac:dyDescent="0.25">
      <c r="A7" s="1181" t="s">
        <v>731</v>
      </c>
      <c r="B7" s="201" t="s">
        <v>573</v>
      </c>
      <c r="C7" s="201" t="s">
        <v>483</v>
      </c>
      <c r="D7" s="201" t="s">
        <v>574</v>
      </c>
      <c r="E7" s="202" t="s">
        <v>575</v>
      </c>
      <c r="F7" s="202" t="s">
        <v>576</v>
      </c>
      <c r="G7" s="203" t="s">
        <v>577</v>
      </c>
    </row>
    <row r="8" spans="1:7" s="298" customFormat="1" ht="17.25" thickBot="1" x14ac:dyDescent="0.3">
      <c r="A8" s="1182"/>
      <c r="B8" s="296" t="s">
        <v>448</v>
      </c>
      <c r="C8" s="296" t="s">
        <v>449</v>
      </c>
      <c r="D8" s="296" t="s">
        <v>578</v>
      </c>
      <c r="E8" s="296" t="s">
        <v>451</v>
      </c>
      <c r="F8" s="296" t="s">
        <v>452</v>
      </c>
      <c r="G8" s="297" t="s">
        <v>579</v>
      </c>
    </row>
    <row r="9" spans="1:7" ht="21" customHeight="1" x14ac:dyDescent="0.25">
      <c r="A9" s="299" t="s">
        <v>1108</v>
      </c>
      <c r="B9" s="474">
        <v>16181141</v>
      </c>
      <c r="C9" s="474">
        <v>1735430.68</v>
      </c>
      <c r="D9" s="474">
        <f>IF($A9="","",B9+C9)</f>
        <v>17916571.68</v>
      </c>
      <c r="E9" s="889">
        <v>6110195.0499999998</v>
      </c>
      <c r="F9" s="891">
        <v>6110195.0499999998</v>
      </c>
      <c r="G9" s="531">
        <f>IF($A9="","",D9-E9)</f>
        <v>11806376.629999999</v>
      </c>
    </row>
    <row r="10" spans="1:7" ht="21" customHeight="1" x14ac:dyDescent="0.25">
      <c r="A10" s="299" t="s">
        <v>1109</v>
      </c>
      <c r="B10" s="474">
        <v>182707</v>
      </c>
      <c r="C10" s="474">
        <v>1058737.53</v>
      </c>
      <c r="D10" s="474">
        <f t="shared" ref="D10:D31" si="0">IF($A10="","",B10+C10)</f>
        <v>1241444.53</v>
      </c>
      <c r="E10" s="890">
        <v>833691.64</v>
      </c>
      <c r="F10" s="892">
        <v>833691.64</v>
      </c>
      <c r="G10" s="531">
        <f t="shared" ref="G10:G31" si="1">IF($A10="","",D10-E10)</f>
        <v>407752.89</v>
      </c>
    </row>
    <row r="11" spans="1:7" ht="21" customHeight="1" x14ac:dyDescent="0.25">
      <c r="A11" s="299" t="s">
        <v>1110</v>
      </c>
      <c r="B11" s="474">
        <v>141058</v>
      </c>
      <c r="C11" s="474"/>
      <c r="D11" s="474">
        <f t="shared" si="0"/>
        <v>141058</v>
      </c>
      <c r="E11" s="890">
        <v>5824.16</v>
      </c>
      <c r="F11" s="892">
        <v>5824.16</v>
      </c>
      <c r="G11" s="531">
        <f t="shared" si="1"/>
        <v>135233.84</v>
      </c>
    </row>
    <row r="12" spans="1:7" ht="21" customHeight="1" x14ac:dyDescent="0.25">
      <c r="A12" s="299" t="s">
        <v>1111</v>
      </c>
      <c r="B12" s="474">
        <v>126086</v>
      </c>
      <c r="C12" s="474"/>
      <c r="D12" s="474">
        <f t="shared" si="0"/>
        <v>126086</v>
      </c>
      <c r="E12" s="890">
        <v>76035.399999999994</v>
      </c>
      <c r="F12" s="892">
        <v>76035.399999999994</v>
      </c>
      <c r="G12" s="531">
        <f t="shared" si="1"/>
        <v>50050.600000000006</v>
      </c>
    </row>
    <row r="13" spans="1:7" ht="21" customHeight="1" x14ac:dyDescent="0.25">
      <c r="A13" s="299" t="s">
        <v>1112</v>
      </c>
      <c r="B13" s="474">
        <v>143720</v>
      </c>
      <c r="C13" s="474"/>
      <c r="D13" s="474">
        <f t="shared" si="0"/>
        <v>143720</v>
      </c>
      <c r="E13" s="890">
        <v>27049.94</v>
      </c>
      <c r="F13" s="892">
        <v>27049.94</v>
      </c>
      <c r="G13" s="531">
        <f t="shared" si="1"/>
        <v>116670.06</v>
      </c>
    </row>
    <row r="14" spans="1:7" ht="21" customHeight="1" x14ac:dyDescent="0.25">
      <c r="A14" s="299"/>
      <c r="B14" s="474"/>
      <c r="C14" s="474"/>
      <c r="D14" s="474" t="str">
        <f t="shared" si="0"/>
        <v/>
      </c>
      <c r="E14" s="474"/>
      <c r="F14" s="474"/>
      <c r="G14" s="531" t="str">
        <f t="shared" si="1"/>
        <v/>
      </c>
    </row>
    <row r="15" spans="1:7" ht="21" customHeight="1" x14ac:dyDescent="0.25">
      <c r="A15" s="299"/>
      <c r="B15" s="474"/>
      <c r="C15" s="474"/>
      <c r="D15" s="474" t="str">
        <f t="shared" si="0"/>
        <v/>
      </c>
      <c r="E15" s="474"/>
      <c r="F15" s="474"/>
      <c r="G15" s="531" t="str">
        <f t="shared" si="1"/>
        <v/>
      </c>
    </row>
    <row r="16" spans="1:7" ht="21" customHeight="1" x14ac:dyDescent="0.25">
      <c r="A16" s="299"/>
      <c r="B16" s="474"/>
      <c r="C16" s="474"/>
      <c r="D16" s="474" t="str">
        <f t="shared" si="0"/>
        <v/>
      </c>
      <c r="E16" s="474"/>
      <c r="F16" s="474"/>
      <c r="G16" s="531" t="str">
        <f t="shared" si="1"/>
        <v/>
      </c>
    </row>
    <row r="17" spans="1:8" ht="21" customHeight="1" x14ac:dyDescent="0.25">
      <c r="A17" s="299"/>
      <c r="B17" s="474"/>
      <c r="C17" s="474"/>
      <c r="D17" s="474" t="str">
        <f t="shared" si="0"/>
        <v/>
      </c>
      <c r="E17" s="474"/>
      <c r="F17" s="474"/>
      <c r="G17" s="531" t="str">
        <f t="shared" si="1"/>
        <v/>
      </c>
    </row>
    <row r="18" spans="1:8" ht="21" customHeight="1" x14ac:dyDescent="0.25">
      <c r="A18" s="299"/>
      <c r="B18" s="474"/>
      <c r="C18" s="474"/>
      <c r="D18" s="474" t="str">
        <f t="shared" si="0"/>
        <v/>
      </c>
      <c r="E18" s="474"/>
      <c r="F18" s="474"/>
      <c r="G18" s="531" t="str">
        <f t="shared" si="1"/>
        <v/>
      </c>
    </row>
    <row r="19" spans="1:8" ht="21" customHeight="1" x14ac:dyDescent="0.25">
      <c r="A19" s="299"/>
      <c r="B19" s="474"/>
      <c r="C19" s="474"/>
      <c r="D19" s="474" t="str">
        <f t="shared" si="0"/>
        <v/>
      </c>
      <c r="E19" s="474"/>
      <c r="F19" s="474"/>
      <c r="G19" s="531" t="str">
        <f t="shared" si="1"/>
        <v/>
      </c>
    </row>
    <row r="20" spans="1:8" ht="21" customHeight="1" x14ac:dyDescent="0.25">
      <c r="A20" s="299"/>
      <c r="B20" s="474"/>
      <c r="C20" s="474"/>
      <c r="D20" s="474" t="str">
        <f t="shared" si="0"/>
        <v/>
      </c>
      <c r="E20" s="474"/>
      <c r="F20" s="474"/>
      <c r="G20" s="531" t="str">
        <f t="shared" si="1"/>
        <v/>
      </c>
    </row>
    <row r="21" spans="1:8" ht="21" customHeight="1" x14ac:dyDescent="0.25">
      <c r="A21" s="299"/>
      <c r="B21" s="474"/>
      <c r="C21" s="474"/>
      <c r="D21" s="474" t="str">
        <f t="shared" si="0"/>
        <v/>
      </c>
      <c r="E21" s="474"/>
      <c r="F21" s="474"/>
      <c r="G21" s="531" t="str">
        <f t="shared" si="1"/>
        <v/>
      </c>
    </row>
    <row r="22" spans="1:8" ht="21" customHeight="1" x14ac:dyDescent="0.25">
      <c r="A22" s="299"/>
      <c r="B22" s="474"/>
      <c r="C22" s="474"/>
      <c r="D22" s="474" t="str">
        <f t="shared" si="0"/>
        <v/>
      </c>
      <c r="E22" s="474"/>
      <c r="F22" s="474"/>
      <c r="G22" s="531" t="str">
        <f t="shared" si="1"/>
        <v/>
      </c>
    </row>
    <row r="23" spans="1:8" ht="21" customHeight="1" x14ac:dyDescent="0.25">
      <c r="A23" s="299"/>
      <c r="B23" s="474"/>
      <c r="C23" s="474"/>
      <c r="D23" s="474" t="str">
        <f t="shared" si="0"/>
        <v/>
      </c>
      <c r="E23" s="474"/>
      <c r="F23" s="474"/>
      <c r="G23" s="531" t="str">
        <f t="shared" si="1"/>
        <v/>
      </c>
    </row>
    <row r="24" spans="1:8" ht="21" customHeight="1" x14ac:dyDescent="0.25">
      <c r="A24" s="299"/>
      <c r="B24" s="474"/>
      <c r="C24" s="474"/>
      <c r="D24" s="474" t="str">
        <f t="shared" si="0"/>
        <v/>
      </c>
      <c r="E24" s="474"/>
      <c r="F24" s="474"/>
      <c r="G24" s="531" t="str">
        <f t="shared" si="1"/>
        <v/>
      </c>
    </row>
    <row r="25" spans="1:8" ht="21" customHeight="1" x14ac:dyDescent="0.25">
      <c r="A25" s="299"/>
      <c r="B25" s="474"/>
      <c r="C25" s="474"/>
      <c r="D25" s="474" t="str">
        <f t="shared" si="0"/>
        <v/>
      </c>
      <c r="E25" s="474"/>
      <c r="F25" s="474"/>
      <c r="G25" s="531" t="str">
        <f t="shared" si="1"/>
        <v/>
      </c>
    </row>
    <row r="26" spans="1:8" ht="21" customHeight="1" x14ac:dyDescent="0.25">
      <c r="A26" s="299"/>
      <c r="B26" s="474"/>
      <c r="C26" s="474"/>
      <c r="D26" s="474" t="str">
        <f t="shared" si="0"/>
        <v/>
      </c>
      <c r="E26" s="474"/>
      <c r="F26" s="474"/>
      <c r="G26" s="531" t="str">
        <f t="shared" si="1"/>
        <v/>
      </c>
    </row>
    <row r="27" spans="1:8" ht="21" customHeight="1" x14ac:dyDescent="0.25">
      <c r="A27" s="299"/>
      <c r="B27" s="474"/>
      <c r="C27" s="474"/>
      <c r="D27" s="474" t="str">
        <f t="shared" si="0"/>
        <v/>
      </c>
      <c r="E27" s="474"/>
      <c r="F27" s="474"/>
      <c r="G27" s="531" t="str">
        <f t="shared" si="1"/>
        <v/>
      </c>
    </row>
    <row r="28" spans="1:8" ht="21" customHeight="1" x14ac:dyDescent="0.25">
      <c r="A28" s="299"/>
      <c r="B28" s="474"/>
      <c r="C28" s="474"/>
      <c r="D28" s="474" t="str">
        <f t="shared" si="0"/>
        <v/>
      </c>
      <c r="E28" s="474"/>
      <c r="F28" s="474"/>
      <c r="G28" s="531" t="str">
        <f t="shared" si="1"/>
        <v/>
      </c>
    </row>
    <row r="29" spans="1:8" ht="21" customHeight="1" x14ac:dyDescent="0.25">
      <c r="A29" s="299"/>
      <c r="B29" s="474"/>
      <c r="C29" s="474"/>
      <c r="D29" s="474" t="str">
        <f t="shared" si="0"/>
        <v/>
      </c>
      <c r="E29" s="474"/>
      <c r="F29" s="474"/>
      <c r="G29" s="531" t="str">
        <f t="shared" si="1"/>
        <v/>
      </c>
    </row>
    <row r="30" spans="1:8" ht="21" customHeight="1" x14ac:dyDescent="0.25">
      <c r="A30" s="299"/>
      <c r="B30" s="474"/>
      <c r="C30" s="474"/>
      <c r="D30" s="474" t="str">
        <f t="shared" si="0"/>
        <v/>
      </c>
      <c r="E30" s="474"/>
      <c r="F30" s="474"/>
      <c r="G30" s="531" t="str">
        <f t="shared" si="1"/>
        <v/>
      </c>
    </row>
    <row r="31" spans="1:8" ht="21" customHeight="1" thickBot="1" x14ac:dyDescent="0.3">
      <c r="A31" s="299"/>
      <c r="B31" s="474"/>
      <c r="C31" s="474"/>
      <c r="D31" s="474" t="str">
        <f t="shared" si="0"/>
        <v/>
      </c>
      <c r="E31" s="474"/>
      <c r="F31" s="474"/>
      <c r="G31" s="531" t="str">
        <f t="shared" si="1"/>
        <v/>
      </c>
    </row>
    <row r="32" spans="1:8" ht="21" customHeight="1" thickBot="1" x14ac:dyDescent="0.3">
      <c r="A32" s="300" t="s">
        <v>629</v>
      </c>
      <c r="B32" s="468">
        <f>SUM(B9:B31)</f>
        <v>16774712</v>
      </c>
      <c r="C32" s="468">
        <f>SUM(C9:C31)</f>
        <v>2794168.21</v>
      </c>
      <c r="D32" s="468">
        <f>IF($A32="","",B32+C32)</f>
        <v>19568880.210000001</v>
      </c>
      <c r="E32" s="468">
        <f>SUM(E9:E31)</f>
        <v>7052796.1900000004</v>
      </c>
      <c r="F32" s="468">
        <f>SUM(F9:F31)</f>
        <v>7052796.1900000004</v>
      </c>
      <c r="G32" s="469">
        <f>IF($A32="","",D32-E32)</f>
        <v>12516084.02</v>
      </c>
      <c r="H32" s="289" t="str">
        <f>IF(($B$32-'ETCA II-04'!B81)&gt;0.9,"ERROR!!!!! EL MONTO NO COINCIDE CON LO REPORTADO EN EL FORMATO ETCA-II-04 EN EL TOTAL APROBADO ANUAL DEL ANALÍTICO DE EGRESOS","")</f>
        <v/>
      </c>
    </row>
    <row r="33" spans="8:8" x14ac:dyDescent="0.25">
      <c r="H33" s="289" t="str">
        <f>IF(($C$32-'ETCA II-04'!C81)&gt;0.9,"ERROR!!!!! EL MONTO NO COINCIDE CON LO REPORTADO EN EL FORMATO ETCA-II-04 EN EL TOTAL APROBADO ANUAL DEL ANALÍTICO DE EGRESOS","")</f>
        <v/>
      </c>
    </row>
    <row r="34" spans="8:8" x14ac:dyDescent="0.25">
      <c r="H34" s="289" t="str">
        <f>IF(($D$32-'ETCA II-04'!D81)&gt;0.9,"ERROR!!!!! EL MONTO NO COINCIDE CON LO REPORTADO EN EL FORMATO ETCA-II-04 EN EL TOTAL APROBADO ANUAL DEL ANALÍTICO DE EGRESOS","")</f>
        <v/>
      </c>
    </row>
    <row r="35" spans="8:8" x14ac:dyDescent="0.25">
      <c r="H35" s="289" t="str">
        <f>IF(($E$32-'ETCA II-04'!E81)&gt;0.9,"ERROR!!!!! EL MONTO NO COINCIDE CON LO REPORTADO EN EL FORMATO ETCA-II-04 EN EL TOTAL APROBADO ANUAL DEL ANALÍTICO DE EGRESOS","")</f>
        <v/>
      </c>
    </row>
    <row r="36" spans="8:8" x14ac:dyDescent="0.25">
      <c r="H36" s="289" t="str">
        <f>IF(($F$32-'ETCA II-04'!F81)&gt;0.9,"ERROR!!!!! EL MONTO NO COINCIDE CON LO REPORTADO EN EL FORMATO ETCA-II-04 EN EL TOTAL APROBADO ANUAL DEL ANALÍTICO DE EGRESOS","")</f>
        <v/>
      </c>
    </row>
    <row r="37" spans="8:8" x14ac:dyDescent="0.25">
      <c r="H37" s="289" t="str">
        <f>IF(($G$32-'ETCA II-04'!G81)&gt;0.9,"ERROR!!!!! EL MONTO NO COINCIDE CON LO REPORTADO EN EL FORMATO ETCA-II-04 EN EL TOTAL APROBADO ANUAL DEL ANALÍTICO DE EGRESOS","")</f>
        <v/>
      </c>
    </row>
  </sheetData>
  <sheetProtection formatColumns="0" formatRows="0" insertRows="0" deleteColumns="0" deleteRows="0"/>
  <mergeCells count="7">
    <mergeCell ref="A7:A8"/>
    <mergeCell ref="A1:G1"/>
    <mergeCell ref="A2:G2"/>
    <mergeCell ref="A3:G3"/>
    <mergeCell ref="A4:G4"/>
    <mergeCell ref="A5:G5"/>
    <mergeCell ref="A6:E6"/>
  </mergeCells>
  <printOptions horizontalCentered="1"/>
  <pageMargins left="0.51181102362204722" right="0.15748031496062992" top="0.74803149606299213" bottom="0.74803149606299213" header="0.31496062992125984" footer="0.31496062992125984"/>
  <pageSetup scale="70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workbookViewId="0">
      <selection activeCell="C23" sqref="C23"/>
    </sheetView>
  </sheetViews>
  <sheetFormatPr baseColWidth="10" defaultColWidth="11.42578125" defaultRowHeight="15" x14ac:dyDescent="0.25"/>
  <cols>
    <col min="1" max="1" width="32.42578125" customWidth="1"/>
    <col min="2" max="2" width="12.140625" customWidth="1"/>
    <col min="3" max="3" width="13.140625" customWidth="1"/>
    <col min="4" max="4" width="12.42578125" customWidth="1"/>
    <col min="5" max="5" width="12.85546875" customWidth="1"/>
    <col min="6" max="6" width="14" customWidth="1"/>
    <col min="7" max="7" width="15.42578125" customWidth="1"/>
  </cols>
  <sheetData>
    <row r="1" spans="1:7" s="748" customFormat="1" ht="15.75" x14ac:dyDescent="0.2">
      <c r="A1" s="1188" t="s">
        <v>25</v>
      </c>
      <c r="B1" s="1189"/>
      <c r="C1" s="1189"/>
      <c r="D1" s="1189"/>
      <c r="E1" s="1189"/>
      <c r="F1" s="1189"/>
      <c r="G1" s="1190"/>
    </row>
    <row r="2" spans="1:7" s="748" customFormat="1" ht="15.75" x14ac:dyDescent="0.2">
      <c r="A2" s="1197" t="str">
        <f>'ETCA-I-01'!A3:G3</f>
        <v>Universidad Tecnológica de Puerto Peñasco</v>
      </c>
      <c r="B2" s="1198"/>
      <c r="C2" s="1198"/>
      <c r="D2" s="1198"/>
      <c r="E2" s="1198"/>
      <c r="F2" s="1198"/>
      <c r="G2" s="1199"/>
    </row>
    <row r="3" spans="1:7" s="748" customFormat="1" ht="12.75" x14ac:dyDescent="0.2">
      <c r="A3" s="1191" t="s">
        <v>630</v>
      </c>
      <c r="B3" s="1192"/>
      <c r="C3" s="1192"/>
      <c r="D3" s="1192"/>
      <c r="E3" s="1192"/>
      <c r="F3" s="1192"/>
      <c r="G3" s="1193"/>
    </row>
    <row r="4" spans="1:7" s="748" customFormat="1" ht="12.75" x14ac:dyDescent="0.2">
      <c r="A4" s="1191" t="s">
        <v>733</v>
      </c>
      <c r="B4" s="1192"/>
      <c r="C4" s="1192"/>
      <c r="D4" s="1192"/>
      <c r="E4" s="1192"/>
      <c r="F4" s="1192"/>
      <c r="G4" s="1193"/>
    </row>
    <row r="5" spans="1:7" s="748" customFormat="1" ht="12.75" x14ac:dyDescent="0.2">
      <c r="A5" s="1191" t="str">
        <f>'ETCA-I-03'!A4:D4</f>
        <v>Del 01 de Enero al 30 de Junio de 2017</v>
      </c>
      <c r="B5" s="1192"/>
      <c r="C5" s="1192"/>
      <c r="D5" s="1192"/>
      <c r="E5" s="1192"/>
      <c r="F5" s="1192"/>
      <c r="G5" s="1193"/>
    </row>
    <row r="6" spans="1:7" s="748" customFormat="1" ht="20.25" customHeight="1" thickBot="1" x14ac:dyDescent="0.25">
      <c r="A6" s="1194" t="s">
        <v>89</v>
      </c>
      <c r="B6" s="1195"/>
      <c r="C6" s="1195"/>
      <c r="D6" s="1195"/>
      <c r="E6" s="1195"/>
      <c r="F6" s="1195"/>
      <c r="G6" s="1196"/>
    </row>
    <row r="7" spans="1:7" s="748" customFormat="1" ht="13.5" thickBot="1" x14ac:dyDescent="0.25">
      <c r="A7" s="1183" t="s">
        <v>90</v>
      </c>
      <c r="B7" s="1185" t="s">
        <v>632</v>
      </c>
      <c r="C7" s="1186"/>
      <c r="D7" s="1186"/>
      <c r="E7" s="1186"/>
      <c r="F7" s="1187"/>
      <c r="G7" s="1183" t="s">
        <v>633</v>
      </c>
    </row>
    <row r="8" spans="1:7" s="748" customFormat="1" ht="26.25" thickBot="1" x14ac:dyDescent="0.25">
      <c r="A8" s="1184"/>
      <c r="B8" s="817" t="s">
        <v>634</v>
      </c>
      <c r="C8" s="817" t="s">
        <v>483</v>
      </c>
      <c r="D8" s="817" t="s">
        <v>484</v>
      </c>
      <c r="E8" s="817" t="s">
        <v>485</v>
      </c>
      <c r="F8" s="817" t="s">
        <v>734</v>
      </c>
      <c r="G8" s="1184"/>
    </row>
    <row r="9" spans="1:7" s="534" customFormat="1" ht="12.75" x14ac:dyDescent="0.2">
      <c r="A9" s="640" t="s">
        <v>735</v>
      </c>
      <c r="B9" s="746"/>
      <c r="C9" s="746"/>
      <c r="D9" s="746"/>
      <c r="E9" s="746"/>
      <c r="F9" s="746"/>
      <c r="G9" s="746"/>
    </row>
    <row r="10" spans="1:7" s="534" customFormat="1" ht="12.75" x14ac:dyDescent="0.2">
      <c r="A10" s="640" t="s">
        <v>736</v>
      </c>
      <c r="B10" s="730">
        <f t="shared" ref="B10:G10" si="0">SUM(B11:B18)</f>
        <v>16774712</v>
      </c>
      <c r="C10" s="730">
        <f t="shared" si="0"/>
        <v>1735430.68</v>
      </c>
      <c r="D10" s="730">
        <f t="shared" si="0"/>
        <v>18510142.68</v>
      </c>
      <c r="E10" s="730">
        <f t="shared" si="0"/>
        <v>6322273.0900000008</v>
      </c>
      <c r="F10" s="730">
        <f t="shared" si="0"/>
        <v>6322273.0900000008</v>
      </c>
      <c r="G10" s="730">
        <f t="shared" si="0"/>
        <v>12187869.59</v>
      </c>
    </row>
    <row r="11" spans="1:7" s="534" customFormat="1" ht="12.75" x14ac:dyDescent="0.2">
      <c r="A11" s="641" t="s">
        <v>1113</v>
      </c>
      <c r="B11" s="730">
        <v>16181141</v>
      </c>
      <c r="C11" s="730">
        <v>1735430.68</v>
      </c>
      <c r="D11" s="730">
        <f>B11+C11</f>
        <v>17916571.68</v>
      </c>
      <c r="E11" s="895">
        <v>6110195.0499999998</v>
      </c>
      <c r="F11" s="897">
        <v>6110195.0499999998</v>
      </c>
      <c r="G11" s="730">
        <f>+D11-E11</f>
        <v>11806376.629999999</v>
      </c>
    </row>
    <row r="12" spans="1:7" s="534" customFormat="1" ht="12.75" x14ac:dyDescent="0.2">
      <c r="A12" s="641" t="s">
        <v>1114</v>
      </c>
      <c r="B12" s="730">
        <v>182707</v>
      </c>
      <c r="C12" s="730"/>
      <c r="D12" s="730">
        <f t="shared" ref="D12:D18" si="1">B12+C12</f>
        <v>182707</v>
      </c>
      <c r="E12" s="896">
        <v>103168.54</v>
      </c>
      <c r="F12" s="898">
        <v>103168.54</v>
      </c>
      <c r="G12" s="730">
        <f t="shared" ref="G12:G18" si="2">+D12-E12</f>
        <v>79538.460000000006</v>
      </c>
    </row>
    <row r="13" spans="1:7" s="534" customFormat="1" ht="12.75" x14ac:dyDescent="0.2">
      <c r="A13" s="641" t="s">
        <v>1115</v>
      </c>
      <c r="B13" s="730">
        <v>141058</v>
      </c>
      <c r="C13" s="730"/>
      <c r="D13" s="730">
        <f t="shared" si="1"/>
        <v>141058</v>
      </c>
      <c r="E13" s="896">
        <v>5824.16</v>
      </c>
      <c r="F13" s="898">
        <v>5824.16</v>
      </c>
      <c r="G13" s="730">
        <f t="shared" si="2"/>
        <v>135233.84</v>
      </c>
    </row>
    <row r="14" spans="1:7" s="534" customFormat="1" ht="12.75" x14ac:dyDescent="0.2">
      <c r="A14" s="641" t="s">
        <v>1116</v>
      </c>
      <c r="B14" s="730">
        <v>126086</v>
      </c>
      <c r="C14" s="730"/>
      <c r="D14" s="730">
        <f t="shared" si="1"/>
        <v>126086</v>
      </c>
      <c r="E14" s="896">
        <v>76035.399999999994</v>
      </c>
      <c r="F14" s="898">
        <v>76035.399999999994</v>
      </c>
      <c r="G14" s="730">
        <f t="shared" si="2"/>
        <v>50050.600000000006</v>
      </c>
    </row>
    <row r="15" spans="1:7" s="534" customFormat="1" ht="12.75" x14ac:dyDescent="0.2">
      <c r="A15" s="641" t="s">
        <v>1117</v>
      </c>
      <c r="B15" s="730">
        <v>143720</v>
      </c>
      <c r="C15" s="730"/>
      <c r="D15" s="730">
        <f t="shared" si="1"/>
        <v>143720</v>
      </c>
      <c r="E15" s="896">
        <v>27049.94</v>
      </c>
      <c r="F15" s="898">
        <v>27049.94</v>
      </c>
      <c r="G15" s="730">
        <f t="shared" si="2"/>
        <v>116670.06</v>
      </c>
    </row>
    <row r="16" spans="1:7" s="534" customFormat="1" ht="12.75" x14ac:dyDescent="0.2">
      <c r="A16" s="641"/>
      <c r="B16" s="730"/>
      <c r="C16" s="730"/>
      <c r="D16" s="730">
        <f t="shared" si="1"/>
        <v>0</v>
      </c>
      <c r="E16" s="730"/>
      <c r="F16" s="730"/>
      <c r="G16" s="730">
        <f t="shared" si="2"/>
        <v>0</v>
      </c>
    </row>
    <row r="17" spans="1:8" s="534" customFormat="1" ht="12.75" x14ac:dyDescent="0.2">
      <c r="A17" s="641"/>
      <c r="B17" s="730"/>
      <c r="C17" s="730"/>
      <c r="D17" s="730">
        <f t="shared" si="1"/>
        <v>0</v>
      </c>
      <c r="E17" s="730"/>
      <c r="F17" s="730"/>
      <c r="G17" s="730">
        <f t="shared" si="2"/>
        <v>0</v>
      </c>
    </row>
    <row r="18" spans="1:8" s="534" customFormat="1" ht="12.75" x14ac:dyDescent="0.2">
      <c r="A18" s="641"/>
      <c r="B18" s="730"/>
      <c r="C18" s="730"/>
      <c r="D18" s="730">
        <f t="shared" si="1"/>
        <v>0</v>
      </c>
      <c r="E18" s="730"/>
      <c r="F18" s="730"/>
      <c r="G18" s="730">
        <f t="shared" si="2"/>
        <v>0</v>
      </c>
    </row>
    <row r="19" spans="1:8" s="534" customFormat="1" ht="12.75" x14ac:dyDescent="0.2">
      <c r="A19" s="641"/>
      <c r="B19" s="730"/>
      <c r="C19" s="730"/>
      <c r="D19" s="730"/>
      <c r="E19" s="730"/>
      <c r="F19" s="730"/>
      <c r="G19" s="730"/>
    </row>
    <row r="20" spans="1:8" s="534" customFormat="1" ht="12.75" x14ac:dyDescent="0.2">
      <c r="A20" s="649" t="s">
        <v>737</v>
      </c>
      <c r="B20" s="730"/>
      <c r="C20" s="730"/>
      <c r="D20" s="730"/>
      <c r="E20" s="730"/>
      <c r="F20" s="730"/>
      <c r="G20" s="730"/>
    </row>
    <row r="21" spans="1:8" s="534" customFormat="1" ht="12.75" x14ac:dyDescent="0.2">
      <c r="A21" s="649" t="s">
        <v>738</v>
      </c>
      <c r="B21" s="730">
        <f t="shared" ref="B21:G21" si="3">SUM(B22:B29)</f>
        <v>0</v>
      </c>
      <c r="C21" s="730">
        <f t="shared" si="3"/>
        <v>1058737.53</v>
      </c>
      <c r="D21" s="730">
        <f t="shared" si="3"/>
        <v>1058737.53</v>
      </c>
      <c r="E21" s="730">
        <f t="shared" si="3"/>
        <v>730523.1</v>
      </c>
      <c r="F21" s="730">
        <f t="shared" si="3"/>
        <v>730523.1</v>
      </c>
      <c r="G21" s="730">
        <f t="shared" si="3"/>
        <v>328214.43000000005</v>
      </c>
    </row>
    <row r="22" spans="1:8" s="534" customFormat="1" ht="12.75" x14ac:dyDescent="0.2">
      <c r="A22" s="641" t="s">
        <v>1113</v>
      </c>
      <c r="B22" s="730"/>
      <c r="C22" s="730"/>
      <c r="D22" s="730">
        <f t="shared" ref="D22:D29" si="4">B22+C22</f>
        <v>0</v>
      </c>
      <c r="E22" s="730"/>
      <c r="F22" s="730"/>
      <c r="G22" s="730">
        <f>+D22-E22</f>
        <v>0</v>
      </c>
    </row>
    <row r="23" spans="1:8" s="534" customFormat="1" ht="12.75" x14ac:dyDescent="0.2">
      <c r="A23" s="641" t="s">
        <v>1114</v>
      </c>
      <c r="B23" s="730"/>
      <c r="C23" s="730">
        <v>1058737.53</v>
      </c>
      <c r="D23" s="730">
        <f t="shared" si="4"/>
        <v>1058737.53</v>
      </c>
      <c r="E23" s="893">
        <v>730523.1</v>
      </c>
      <c r="F23" s="894">
        <v>730523.1</v>
      </c>
      <c r="G23" s="730">
        <f t="shared" ref="G23:G29" si="5">+D23-E23</f>
        <v>328214.43000000005</v>
      </c>
    </row>
    <row r="24" spans="1:8" s="534" customFormat="1" ht="12.75" x14ac:dyDescent="0.2">
      <c r="A24" s="641" t="s">
        <v>1115</v>
      </c>
      <c r="B24" s="730"/>
      <c r="C24" s="730"/>
      <c r="D24" s="730">
        <f t="shared" si="4"/>
        <v>0</v>
      </c>
      <c r="E24" s="730"/>
      <c r="F24" s="730"/>
      <c r="G24" s="730">
        <f t="shared" si="5"/>
        <v>0</v>
      </c>
    </row>
    <row r="25" spans="1:8" s="534" customFormat="1" ht="12.75" x14ac:dyDescent="0.2">
      <c r="A25" s="641" t="s">
        <v>1116</v>
      </c>
      <c r="B25" s="730"/>
      <c r="C25" s="730"/>
      <c r="D25" s="730">
        <f t="shared" si="4"/>
        <v>0</v>
      </c>
      <c r="E25" s="730"/>
      <c r="F25" s="730"/>
      <c r="G25" s="730">
        <f t="shared" si="5"/>
        <v>0</v>
      </c>
    </row>
    <row r="26" spans="1:8" s="534" customFormat="1" ht="12.75" x14ac:dyDescent="0.2">
      <c r="A26" s="641" t="s">
        <v>1117</v>
      </c>
      <c r="B26" s="730"/>
      <c r="C26" s="730"/>
      <c r="D26" s="730">
        <f t="shared" si="4"/>
        <v>0</v>
      </c>
      <c r="E26" s="730"/>
      <c r="F26" s="730"/>
      <c r="G26" s="730">
        <f t="shared" si="5"/>
        <v>0</v>
      </c>
    </row>
    <row r="27" spans="1:8" s="534" customFormat="1" ht="12.75" x14ac:dyDescent="0.2">
      <c r="A27" s="641"/>
      <c r="B27" s="730"/>
      <c r="C27" s="730"/>
      <c r="D27" s="730">
        <f t="shared" si="4"/>
        <v>0</v>
      </c>
      <c r="E27" s="730"/>
      <c r="F27" s="730"/>
      <c r="G27" s="730">
        <f t="shared" si="5"/>
        <v>0</v>
      </c>
    </row>
    <row r="28" spans="1:8" s="534" customFormat="1" ht="12.75" x14ac:dyDescent="0.2">
      <c r="A28" s="641"/>
      <c r="B28" s="730"/>
      <c r="C28" s="730"/>
      <c r="D28" s="730">
        <f t="shared" si="4"/>
        <v>0</v>
      </c>
      <c r="E28" s="730"/>
      <c r="F28" s="730"/>
      <c r="G28" s="730">
        <f t="shared" si="5"/>
        <v>0</v>
      </c>
    </row>
    <row r="29" spans="1:8" s="534" customFormat="1" ht="12.75" x14ac:dyDescent="0.2">
      <c r="A29" s="641"/>
      <c r="B29" s="730"/>
      <c r="C29" s="730"/>
      <c r="D29" s="730">
        <f t="shared" si="4"/>
        <v>0</v>
      </c>
      <c r="E29" s="730"/>
      <c r="F29" s="730"/>
      <c r="G29" s="730">
        <f t="shared" si="5"/>
        <v>0</v>
      </c>
    </row>
    <row r="30" spans="1:8" s="534" customFormat="1" ht="12.75" x14ac:dyDescent="0.2">
      <c r="A30" s="729"/>
      <c r="B30" s="730"/>
      <c r="C30" s="730"/>
      <c r="D30" s="730"/>
      <c r="E30" s="730"/>
      <c r="F30" s="730"/>
      <c r="G30" s="730"/>
    </row>
    <row r="31" spans="1:8" s="534" customFormat="1" ht="12.75" x14ac:dyDescent="0.2">
      <c r="A31" s="640" t="s">
        <v>713</v>
      </c>
      <c r="B31" s="730">
        <f t="shared" ref="B31:G31" si="6">+B10+B21</f>
        <v>16774712</v>
      </c>
      <c r="C31" s="730">
        <f t="shared" si="6"/>
        <v>2794168.21</v>
      </c>
      <c r="D31" s="730">
        <f t="shared" si="6"/>
        <v>19568880.210000001</v>
      </c>
      <c r="E31" s="730">
        <f t="shared" si="6"/>
        <v>7052796.1900000004</v>
      </c>
      <c r="F31" s="730">
        <f t="shared" si="6"/>
        <v>7052796.1900000004</v>
      </c>
      <c r="G31" s="730">
        <f t="shared" si="6"/>
        <v>12516084.02</v>
      </c>
      <c r="H31" s="747" t="str">
        <f>IF((B31-'ETCA-II-07'!B32)&gt;0.9,"ERROR!!!!! EL MONTO NO COINCIDE CON LO REPORTADO EN EL FORMATO ETCA-II-07 EN EL TOTAL DEL GASTO","")</f>
        <v/>
      </c>
    </row>
    <row r="32" spans="1:8" ht="15.75" thickBot="1" x14ac:dyDescent="0.3">
      <c r="A32" s="713"/>
      <c r="B32" s="715"/>
      <c r="C32" s="715"/>
      <c r="D32" s="715"/>
      <c r="E32" s="715"/>
      <c r="F32" s="715"/>
      <c r="G32" s="715"/>
      <c r="H32" s="528" t="str">
        <f>IF((C31-'ETCA-II-07'!C32)&gt;0.9,"ERROR!!!!! EL MONTO NO COINCIDE CON LO REPORTADO EN EL FORMATO ETCA-II-07 EN EL TOTAL DEL GASTO","")</f>
        <v/>
      </c>
    </row>
    <row r="33" spans="8:8" x14ac:dyDescent="0.25">
      <c r="H33" s="528" t="str">
        <f>IF((D31-'ETCA-II-07'!D32)&gt;0.9,"ERROR!!!!! EL MONTO NO COINCIDE CON LO REPORTADO EN EL FORMATO ETCA-II-07 EN EL TOTAL DEL GASTO","")</f>
        <v/>
      </c>
    </row>
    <row r="34" spans="8:8" x14ac:dyDescent="0.25">
      <c r="H34" s="528" t="str">
        <f>IF((D31-'ETCA-II-07'!D32)&gt;0.9,"ERROR!!!!! EL MONTO NO COINCIDE CON LO REPORTADO EN EL FORMATO ETCA-II-07 EN EL TOTAL DEL GASTO","")</f>
        <v/>
      </c>
    </row>
    <row r="35" spans="8:8" x14ac:dyDescent="0.25">
      <c r="H35" s="528" t="str">
        <f>IF((F31-'ETCA-II-07'!F32)&gt;0.9,"ERROR!!!!! EL MONTO NO COINCIDE CON LO REPORTADO EN EL FORMATO ETCA-II-07 EN EL TOTAL DEL GASTO","")</f>
        <v/>
      </c>
    </row>
    <row r="36" spans="8:8" x14ac:dyDescent="0.25">
      <c r="H36" s="528" t="str">
        <f>IF((G31-'ETCA-II-07'!G32)&gt;0.9,"ERROR!!!!! EL MONTO NO COINCIDE CON LO REPORTADO EN EL FORMATO ETCA-II-07 EN EL TOTAL DEL GASTO","")</f>
        <v/>
      </c>
    </row>
  </sheetData>
  <mergeCells count="9">
    <mergeCell ref="A7:A8"/>
    <mergeCell ref="B7:F7"/>
    <mergeCell ref="G7:G8"/>
    <mergeCell ref="A1:G1"/>
    <mergeCell ref="A3:G3"/>
    <mergeCell ref="A4:G4"/>
    <mergeCell ref="A5:G5"/>
    <mergeCell ref="A6:G6"/>
    <mergeCell ref="A2:G2"/>
  </mergeCells>
  <pageMargins left="0.70866141732283472" right="0.70866141732283472" top="0.35433070866141736" bottom="0.35433070866141736" header="0.31496062992125984" footer="0.31496062992125984"/>
  <pageSetup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view="pageBreakPreview" zoomScaleNormal="100" zoomScaleSheetLayoutView="100" workbookViewId="0">
      <selection activeCell="F10" sqref="F10"/>
    </sheetView>
  </sheetViews>
  <sheetFormatPr baseColWidth="10" defaultRowHeight="15" x14ac:dyDescent="0.25"/>
  <cols>
    <col min="1" max="1" width="39.85546875" style="900" customWidth="1"/>
    <col min="2" max="7" width="13.7109375" style="900" customWidth="1"/>
    <col min="8" max="16384" width="11.42578125" style="900"/>
  </cols>
  <sheetData>
    <row r="1" spans="1:7" ht="16.5" customHeight="1" x14ac:dyDescent="0.25">
      <c r="A1" s="1034" t="s">
        <v>25</v>
      </c>
      <c r="B1" s="1034"/>
      <c r="C1" s="1034"/>
      <c r="D1" s="1034"/>
      <c r="E1" s="1034"/>
      <c r="F1" s="1034"/>
      <c r="G1" s="1034"/>
    </row>
    <row r="2" spans="1:7" ht="16.5" customHeight="1" x14ac:dyDescent="0.25">
      <c r="A2" s="1034" t="s">
        <v>569</v>
      </c>
      <c r="B2" s="1034"/>
      <c r="C2" s="1034"/>
      <c r="D2" s="1034"/>
      <c r="E2" s="1034"/>
      <c r="F2" s="1034"/>
      <c r="G2" s="1034"/>
    </row>
    <row r="3" spans="1:7" ht="16.5" customHeight="1" x14ac:dyDescent="0.25">
      <c r="A3" s="1202" t="s">
        <v>739</v>
      </c>
      <c r="B3" s="1202"/>
      <c r="C3" s="1202"/>
      <c r="D3" s="1202"/>
      <c r="E3" s="1202"/>
      <c r="F3" s="1202"/>
      <c r="G3" s="1202"/>
    </row>
    <row r="4" spans="1:7" ht="16.5" customHeight="1" x14ac:dyDescent="0.25">
      <c r="A4" s="1035" t="str">
        <f>'[2]ETCA-I-01'!A3:G3</f>
        <v>Universidad Tecnológica de Puerto Peñasco</v>
      </c>
      <c r="B4" s="1035"/>
      <c r="C4" s="1035"/>
      <c r="D4" s="1035"/>
      <c r="E4" s="1035"/>
      <c r="F4" s="1035"/>
      <c r="G4" s="1035"/>
    </row>
    <row r="5" spans="1:7" ht="16.5" customHeight="1" x14ac:dyDescent="0.25">
      <c r="A5" s="1036" t="str">
        <f>+'ETCA II-04'!A5:G5</f>
        <v>Del 01 de Enero al 30 de Junio de 2017</v>
      </c>
      <c r="B5" s="1036"/>
      <c r="C5" s="1036"/>
      <c r="D5" s="1036"/>
      <c r="E5" s="1036"/>
      <c r="F5" s="1036"/>
      <c r="G5" s="1036"/>
    </row>
    <row r="6" spans="1:7" ht="16.5" customHeight="1" thickBot="1" x14ac:dyDescent="0.3">
      <c r="A6" s="1157" t="s">
        <v>740</v>
      </c>
      <c r="B6" s="1157"/>
      <c r="C6" s="1157"/>
      <c r="D6" s="1157"/>
      <c r="E6" s="1157"/>
      <c r="F6" s="51"/>
      <c r="G6" s="438"/>
    </row>
    <row r="7" spans="1:7" ht="49.5" x14ac:dyDescent="0.25">
      <c r="A7" s="1200" t="s">
        <v>739</v>
      </c>
      <c r="B7" s="301" t="s">
        <v>573</v>
      </c>
      <c r="C7" s="301" t="s">
        <v>483</v>
      </c>
      <c r="D7" s="301" t="s">
        <v>574</v>
      </c>
      <c r="E7" s="301" t="s">
        <v>575</v>
      </c>
      <c r="F7" s="301" t="s">
        <v>576</v>
      </c>
      <c r="G7" s="302" t="s">
        <v>577</v>
      </c>
    </row>
    <row r="8" spans="1:7" ht="15.75" thickBot="1" x14ac:dyDescent="0.3">
      <c r="A8" s="1201"/>
      <c r="B8" s="296" t="s">
        <v>448</v>
      </c>
      <c r="C8" s="296" t="s">
        <v>449</v>
      </c>
      <c r="D8" s="296" t="s">
        <v>578</v>
      </c>
      <c r="E8" s="296" t="s">
        <v>451</v>
      </c>
      <c r="F8" s="296" t="s">
        <v>452</v>
      </c>
      <c r="G8" s="297" t="s">
        <v>579</v>
      </c>
    </row>
    <row r="9" spans="1:7" ht="30" customHeight="1" x14ac:dyDescent="0.25">
      <c r="A9" s="533"/>
      <c r="B9" s="304"/>
      <c r="C9" s="304"/>
      <c r="D9" s="304"/>
      <c r="E9" s="304"/>
      <c r="F9" s="304"/>
      <c r="G9" s="305"/>
    </row>
    <row r="10" spans="1:7" ht="30" customHeight="1" x14ac:dyDescent="0.25">
      <c r="A10" s="293" t="s">
        <v>741</v>
      </c>
      <c r="B10" s="462">
        <v>16774712</v>
      </c>
      <c r="C10" s="462">
        <v>2794168.21</v>
      </c>
      <c r="D10" s="463">
        <f>B10+C10</f>
        <v>19568880.210000001</v>
      </c>
      <c r="E10" s="462">
        <v>7052796.1900000004</v>
      </c>
      <c r="F10" s="462">
        <f>+E10</f>
        <v>7052796.1900000004</v>
      </c>
      <c r="G10" s="464">
        <f>D10-E10</f>
        <v>12516084.02</v>
      </c>
    </row>
    <row r="11" spans="1:7" ht="30" customHeight="1" x14ac:dyDescent="0.25">
      <c r="A11" s="293" t="s">
        <v>742</v>
      </c>
      <c r="B11" s="462"/>
      <c r="C11" s="462"/>
      <c r="D11" s="463">
        <f>B11+C11</f>
        <v>0</v>
      </c>
      <c r="E11" s="462"/>
      <c r="F11" s="462"/>
      <c r="G11" s="464">
        <f>D11-E11</f>
        <v>0</v>
      </c>
    </row>
    <row r="12" spans="1:7" ht="30" customHeight="1" x14ac:dyDescent="0.25">
      <c r="A12" s="293" t="s">
        <v>743</v>
      </c>
      <c r="B12" s="462"/>
      <c r="C12" s="462"/>
      <c r="D12" s="463">
        <f>B12+C12</f>
        <v>0</v>
      </c>
      <c r="E12" s="462"/>
      <c r="F12" s="462"/>
      <c r="G12" s="464">
        <f>D12-E12</f>
        <v>0</v>
      </c>
    </row>
    <row r="13" spans="1:7" ht="30" customHeight="1" x14ac:dyDescent="0.25">
      <c r="A13" s="293" t="s">
        <v>744</v>
      </c>
      <c r="B13" s="462"/>
      <c r="C13" s="462"/>
      <c r="D13" s="463">
        <f>B13+C13</f>
        <v>0</v>
      </c>
      <c r="E13" s="462"/>
      <c r="F13" s="462"/>
      <c r="G13" s="464">
        <f>D13-E13</f>
        <v>0</v>
      </c>
    </row>
    <row r="14" spans="1:7" ht="30" customHeight="1" thickBot="1" x14ac:dyDescent="0.3">
      <c r="A14" s="532"/>
      <c r="B14" s="470"/>
      <c r="C14" s="470"/>
      <c r="D14" s="470"/>
      <c r="E14" s="470"/>
      <c r="F14" s="470"/>
      <c r="G14" s="471"/>
    </row>
    <row r="15" spans="1:7" ht="30" customHeight="1" thickBot="1" x14ac:dyDescent="0.3">
      <c r="A15" s="887" t="s">
        <v>629</v>
      </c>
      <c r="B15" s="472">
        <f>SUM(B10:B13)</f>
        <v>16774712</v>
      </c>
      <c r="C15" s="472">
        <f>SUM(C10:C13)</f>
        <v>2794168.21</v>
      </c>
      <c r="D15" s="472">
        <f>B15+C15</f>
        <v>19568880.210000001</v>
      </c>
      <c r="E15" s="472">
        <f>SUM(E10:E13)</f>
        <v>7052796.1900000004</v>
      </c>
      <c r="F15" s="472">
        <f>SUM(F10:F13)</f>
        <v>7052796.1900000004</v>
      </c>
      <c r="G15" s="473">
        <f>D15-E15</f>
        <v>12516084.02</v>
      </c>
    </row>
    <row r="16" spans="1:7" x14ac:dyDescent="0.25">
      <c r="A16" s="510"/>
      <c r="B16" s="511"/>
      <c r="C16" s="511"/>
      <c r="D16" s="511"/>
      <c r="E16" s="511"/>
      <c r="F16" s="511"/>
      <c r="G16" s="511"/>
    </row>
    <row r="17" spans="1:7" x14ac:dyDescent="0.25">
      <c r="A17" s="510"/>
      <c r="B17" s="511"/>
      <c r="C17" s="511"/>
      <c r="D17" s="511"/>
      <c r="E17" s="511"/>
      <c r="F17" s="511"/>
      <c r="G17" s="511"/>
    </row>
    <row r="18" spans="1:7" x14ac:dyDescent="0.25">
      <c r="A18" s="510"/>
      <c r="B18" s="511"/>
      <c r="C18" s="511"/>
      <c r="D18" s="511"/>
      <c r="E18" s="511"/>
      <c r="F18" s="511"/>
      <c r="G18" s="511"/>
    </row>
    <row r="19" spans="1:7" x14ac:dyDescent="0.25">
      <c r="A19" s="510"/>
      <c r="B19" s="511"/>
      <c r="C19" s="511"/>
      <c r="D19" s="511"/>
      <c r="E19" s="511"/>
      <c r="F19" s="511"/>
      <c r="G19" s="511"/>
    </row>
    <row r="20" spans="1:7" ht="16.5" x14ac:dyDescent="0.25">
      <c r="A20" s="286"/>
      <c r="B20" s="286"/>
      <c r="C20" s="286"/>
      <c r="D20" s="286"/>
      <c r="E20" s="286"/>
      <c r="F20" s="286"/>
      <c r="G20" s="286"/>
    </row>
    <row r="21" spans="1:7" ht="16.5" x14ac:dyDescent="0.25">
      <c r="A21" s="286"/>
      <c r="B21" s="286"/>
      <c r="C21" s="286"/>
      <c r="D21" s="286"/>
      <c r="E21" s="286"/>
      <c r="F21" s="286"/>
      <c r="G21" s="286"/>
    </row>
  </sheetData>
  <mergeCells count="7">
    <mergeCell ref="A7:A8"/>
    <mergeCell ref="A1:G1"/>
    <mergeCell ref="A2:G2"/>
    <mergeCell ref="A3:G3"/>
    <mergeCell ref="A4:G4"/>
    <mergeCell ref="A5:G5"/>
    <mergeCell ref="A6:E6"/>
  </mergeCells>
  <pageMargins left="0.7" right="0.7" top="0.75" bottom="0.75" header="0.3" footer="0.3"/>
  <pageSetup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1"/>
  <sheetViews>
    <sheetView view="pageBreakPreview" zoomScaleNormal="100" zoomScaleSheetLayoutView="100" workbookViewId="0">
      <selection activeCell="E10" sqref="E10"/>
    </sheetView>
  </sheetViews>
  <sheetFormatPr baseColWidth="10" defaultColWidth="11.28515625" defaultRowHeight="16.5" x14ac:dyDescent="0.25"/>
  <cols>
    <col min="1" max="1" width="39.85546875" style="286" customWidth="1"/>
    <col min="2" max="7" width="13.7109375" style="286" customWidth="1"/>
    <col min="8" max="16384" width="11.28515625" style="286"/>
  </cols>
  <sheetData>
    <row r="1" spans="1:7" x14ac:dyDescent="0.25">
      <c r="A1" s="1202" t="s">
        <v>25</v>
      </c>
      <c r="B1" s="1202"/>
      <c r="C1" s="1202"/>
      <c r="D1" s="1202"/>
      <c r="E1" s="1202"/>
      <c r="F1" s="1202"/>
      <c r="G1" s="1202"/>
    </row>
    <row r="2" spans="1:7" x14ac:dyDescent="0.25">
      <c r="A2" s="1202" t="s">
        <v>569</v>
      </c>
      <c r="B2" s="1202"/>
      <c r="C2" s="1202"/>
      <c r="D2" s="1202"/>
      <c r="E2" s="1202"/>
      <c r="F2" s="1202"/>
      <c r="G2" s="1202"/>
    </row>
    <row r="3" spans="1:7" x14ac:dyDescent="0.25">
      <c r="A3" s="1202" t="s">
        <v>745</v>
      </c>
      <c r="B3" s="1202"/>
      <c r="C3" s="1202"/>
      <c r="D3" s="1202"/>
      <c r="E3" s="1202"/>
      <c r="F3" s="1202"/>
      <c r="G3" s="1202"/>
    </row>
    <row r="4" spans="1:7" x14ac:dyDescent="0.25">
      <c r="A4" s="1035" t="str">
        <f>'ETCA-I-01'!A3:G3</f>
        <v>Universidad Tecnológica de Puerto Peñasco</v>
      </c>
      <c r="B4" s="1035"/>
      <c r="C4" s="1035"/>
      <c r="D4" s="1035"/>
      <c r="E4" s="1035"/>
      <c r="F4" s="1035"/>
      <c r="G4" s="1035"/>
    </row>
    <row r="5" spans="1:7" x14ac:dyDescent="0.25">
      <c r="A5" s="1036" t="str">
        <f>'ETCA-I-03'!A4:D4</f>
        <v>Del 01 de Enero al 30 de Junio de 2017</v>
      </c>
      <c r="B5" s="1036"/>
      <c r="C5" s="1036"/>
      <c r="D5" s="1036"/>
      <c r="E5" s="1036"/>
      <c r="F5" s="1036"/>
      <c r="G5" s="1036"/>
    </row>
    <row r="6" spans="1:7" ht="17.25" thickBot="1" x14ac:dyDescent="0.3">
      <c r="A6" s="1157" t="s">
        <v>746</v>
      </c>
      <c r="B6" s="1157"/>
      <c r="C6" s="1157"/>
      <c r="D6" s="1157"/>
      <c r="E6" s="1157"/>
      <c r="F6" s="51"/>
      <c r="G6" s="438"/>
    </row>
    <row r="7" spans="1:7" s="291" customFormat="1" ht="40.5" x14ac:dyDescent="0.25">
      <c r="A7" s="1203" t="s">
        <v>261</v>
      </c>
      <c r="B7" s="308" t="s">
        <v>573</v>
      </c>
      <c r="C7" s="308" t="s">
        <v>483</v>
      </c>
      <c r="D7" s="308" t="s">
        <v>574</v>
      </c>
      <c r="E7" s="308" t="s">
        <v>575</v>
      </c>
      <c r="F7" s="308" t="s">
        <v>576</v>
      </c>
      <c r="G7" s="309" t="s">
        <v>577</v>
      </c>
    </row>
    <row r="8" spans="1:7" s="291" customFormat="1" ht="15.75" customHeight="1" thickBot="1" x14ac:dyDescent="0.3">
      <c r="A8" s="1204"/>
      <c r="B8" s="296" t="s">
        <v>448</v>
      </c>
      <c r="C8" s="296" t="s">
        <v>449</v>
      </c>
      <c r="D8" s="296" t="s">
        <v>578</v>
      </c>
      <c r="E8" s="296" t="s">
        <v>451</v>
      </c>
      <c r="F8" s="296" t="s">
        <v>452</v>
      </c>
      <c r="G8" s="297" t="s">
        <v>579</v>
      </c>
    </row>
    <row r="9" spans="1:7" x14ac:dyDescent="0.25">
      <c r="A9" s="303"/>
      <c r="B9" s="306"/>
      <c r="C9" s="306"/>
      <c r="D9" s="307"/>
      <c r="E9" s="306"/>
      <c r="F9" s="306"/>
      <c r="G9" s="310"/>
    </row>
    <row r="10" spans="1:7" ht="25.5" x14ac:dyDescent="0.25">
      <c r="A10" s="311" t="s">
        <v>747</v>
      </c>
      <c r="B10" s="462">
        <v>16774712</v>
      </c>
      <c r="C10" s="462">
        <v>2794168.21</v>
      </c>
      <c r="D10" s="463">
        <f>IF(A10="","",B10+C10)</f>
        <v>19568880.210000001</v>
      </c>
      <c r="E10" s="462">
        <v>7052796.1900000004</v>
      </c>
      <c r="F10" s="462">
        <v>7052796.1900000004</v>
      </c>
      <c r="G10" s="464">
        <f>IF(A10="","",D10-E10)</f>
        <v>12516084.02</v>
      </c>
    </row>
    <row r="11" spans="1:7" ht="8.25" customHeight="1" x14ac:dyDescent="0.25">
      <c r="A11" s="311"/>
      <c r="B11" s="462"/>
      <c r="C11" s="462"/>
      <c r="D11" s="463" t="str">
        <f t="shared" ref="D11:D22" si="0">IF(A11="","",B11+C11)</f>
        <v/>
      </c>
      <c r="E11" s="462"/>
      <c r="F11" s="462"/>
      <c r="G11" s="464" t="str">
        <f t="shared" ref="G11:G22" si="1">IF(A11="","",D11-E11)</f>
        <v/>
      </c>
    </row>
    <row r="12" spans="1:7" x14ac:dyDescent="0.25">
      <c r="A12" s="311" t="s">
        <v>748</v>
      </c>
      <c r="B12" s="462"/>
      <c r="C12" s="462"/>
      <c r="D12" s="463">
        <f t="shared" si="0"/>
        <v>0</v>
      </c>
      <c r="E12" s="462"/>
      <c r="F12" s="462"/>
      <c r="G12" s="464">
        <f t="shared" si="1"/>
        <v>0</v>
      </c>
    </row>
    <row r="13" spans="1:7" ht="8.25" customHeight="1" x14ac:dyDescent="0.25">
      <c r="A13" s="311"/>
      <c r="B13" s="462"/>
      <c r="C13" s="462"/>
      <c r="D13" s="463" t="str">
        <f t="shared" si="0"/>
        <v/>
      </c>
      <c r="E13" s="462"/>
      <c r="F13" s="462"/>
      <c r="G13" s="464" t="str">
        <f t="shared" si="1"/>
        <v/>
      </c>
    </row>
    <row r="14" spans="1:7" ht="25.5" x14ac:dyDescent="0.25">
      <c r="A14" s="311" t="s">
        <v>749</v>
      </c>
      <c r="B14" s="462"/>
      <c r="C14" s="462"/>
      <c r="D14" s="463">
        <f t="shared" si="0"/>
        <v>0</v>
      </c>
      <c r="E14" s="462"/>
      <c r="F14" s="462"/>
      <c r="G14" s="464">
        <f t="shared" si="1"/>
        <v>0</v>
      </c>
    </row>
    <row r="15" spans="1:7" ht="8.25" customHeight="1" x14ac:dyDescent="0.25">
      <c r="A15" s="311"/>
      <c r="B15" s="462"/>
      <c r="C15" s="462"/>
      <c r="D15" s="463" t="str">
        <f t="shared" si="0"/>
        <v/>
      </c>
      <c r="E15" s="462"/>
      <c r="F15" s="462"/>
      <c r="G15" s="464" t="str">
        <f t="shared" si="1"/>
        <v/>
      </c>
    </row>
    <row r="16" spans="1:7" ht="25.5" x14ac:dyDescent="0.25">
      <c r="A16" s="311" t="s">
        <v>750</v>
      </c>
      <c r="B16" s="462"/>
      <c r="C16" s="462"/>
      <c r="D16" s="463">
        <f t="shared" si="0"/>
        <v>0</v>
      </c>
      <c r="E16" s="462"/>
      <c r="F16" s="462"/>
      <c r="G16" s="464">
        <f t="shared" si="1"/>
        <v>0</v>
      </c>
    </row>
    <row r="17" spans="1:8" ht="8.25" customHeight="1" x14ac:dyDescent="0.25">
      <c r="A17" s="311"/>
      <c r="B17" s="462"/>
      <c r="C17" s="462"/>
      <c r="D17" s="463" t="str">
        <f t="shared" si="0"/>
        <v/>
      </c>
      <c r="E17" s="462"/>
      <c r="F17" s="462"/>
      <c r="G17" s="464" t="str">
        <f t="shared" si="1"/>
        <v/>
      </c>
    </row>
    <row r="18" spans="1:8" ht="25.5" x14ac:dyDescent="0.25">
      <c r="A18" s="311" t="s">
        <v>751</v>
      </c>
      <c r="B18" s="462"/>
      <c r="C18" s="462"/>
      <c r="D18" s="463">
        <f t="shared" si="0"/>
        <v>0</v>
      </c>
      <c r="E18" s="462"/>
      <c r="F18" s="462"/>
      <c r="G18" s="464">
        <f t="shared" si="1"/>
        <v>0</v>
      </c>
    </row>
    <row r="19" spans="1:8" ht="8.25" customHeight="1" x14ac:dyDescent="0.25">
      <c r="A19" s="311"/>
      <c r="B19" s="462"/>
      <c r="C19" s="462"/>
      <c r="D19" s="463" t="str">
        <f t="shared" si="0"/>
        <v/>
      </c>
      <c r="E19" s="462"/>
      <c r="F19" s="462"/>
      <c r="G19" s="464" t="str">
        <f t="shared" si="1"/>
        <v/>
      </c>
    </row>
    <row r="20" spans="1:8" ht="25.5" x14ac:dyDescent="0.25">
      <c r="A20" s="311" t="s">
        <v>752</v>
      </c>
      <c r="B20" s="462"/>
      <c r="C20" s="462"/>
      <c r="D20" s="463">
        <f t="shared" si="0"/>
        <v>0</v>
      </c>
      <c r="E20" s="462"/>
      <c r="F20" s="462"/>
      <c r="G20" s="464">
        <f t="shared" si="1"/>
        <v>0</v>
      </c>
    </row>
    <row r="21" spans="1:8" ht="8.25" customHeight="1" x14ac:dyDescent="0.25">
      <c r="A21" s="311"/>
      <c r="B21" s="462"/>
      <c r="C21" s="462"/>
      <c r="D21" s="463" t="str">
        <f t="shared" si="0"/>
        <v/>
      </c>
      <c r="E21" s="462"/>
      <c r="F21" s="462"/>
      <c r="G21" s="464" t="str">
        <f t="shared" si="1"/>
        <v/>
      </c>
    </row>
    <row r="22" spans="1:8" ht="26.25" thickBot="1" x14ac:dyDescent="0.3">
      <c r="A22" s="311" t="s">
        <v>753</v>
      </c>
      <c r="B22" s="462"/>
      <c r="C22" s="462"/>
      <c r="D22" s="463">
        <f t="shared" si="0"/>
        <v>0</v>
      </c>
      <c r="E22" s="462"/>
      <c r="F22" s="462"/>
      <c r="G22" s="464">
        <f t="shared" si="1"/>
        <v>0</v>
      </c>
    </row>
    <row r="23" spans="1:8" ht="24.95" customHeight="1" thickBot="1" x14ac:dyDescent="0.3">
      <c r="A23" s="300" t="s">
        <v>629</v>
      </c>
      <c r="B23" s="468">
        <f>SUM(B10:B22)</f>
        <v>16774712</v>
      </c>
      <c r="C23" s="468">
        <f>SUM(C10:C22)</f>
        <v>2794168.21</v>
      </c>
      <c r="D23" s="468">
        <f>IF(A23="","",B23+C23)</f>
        <v>19568880.210000001</v>
      </c>
      <c r="E23" s="468">
        <f>SUM(E10:E22)</f>
        <v>7052796.1900000004</v>
      </c>
      <c r="F23" s="468">
        <f>SUM(F10:F22)</f>
        <v>7052796.1900000004</v>
      </c>
      <c r="G23" s="469">
        <f>IF(A23="","",D23-E23)</f>
        <v>12516084.02</v>
      </c>
      <c r="H23" s="528" t="str">
        <f>IF((B23-'ETCA II-04'!B81)&gt;0.9,"ERROR!!!!! EL MONTO NO COINCIDE CON LO REPORTADO EN EL FORMATO ETCA-II-04 EN EL TOTAL APROBADO ANUAL DEL ANALÍTICO DE EGRESOS","")</f>
        <v/>
      </c>
    </row>
    <row r="24" spans="1:8" ht="24.95" customHeight="1" x14ac:dyDescent="0.25">
      <c r="A24" s="545"/>
      <c r="B24" s="546"/>
      <c r="C24" s="546"/>
      <c r="D24" s="546"/>
      <c r="E24" s="546"/>
      <c r="F24" s="546"/>
      <c r="G24" s="546"/>
      <c r="H24" s="528" t="str">
        <f>IF((C23-'ETCA II-04'!C81)&gt;0.9,"ERROR!!!!! EL MONTO NO COINCIDE CON LO REPORTADO EN EL FORMATO ETCA-II-04 EN EL TOTAL APROBADO ANUAL DEL ANALÍTICO DE EGRESOS","")</f>
        <v/>
      </c>
    </row>
    <row r="25" spans="1:8" ht="24.95" customHeight="1" x14ac:dyDescent="0.25">
      <c r="A25" s="512"/>
      <c r="B25" s="511"/>
      <c r="C25" s="511"/>
      <c r="D25" s="511"/>
      <c r="E25" s="511"/>
      <c r="F25" s="511"/>
      <c r="G25" s="511"/>
      <c r="H25" s="528" t="str">
        <f>IF((D23-'ETCA II-04'!D81)&gt;0.9,"ERROR!!!!! EL MONTO NO COINCIDE CON LO REPORTADO EN EL FORMATO ETCA-II-04 EN EL TOTAL APROBADO ANUAL DEL ANALÍTICO DE EGRESOS","")</f>
        <v/>
      </c>
    </row>
    <row r="26" spans="1:8" ht="24.95" customHeight="1" x14ac:dyDescent="0.25">
      <c r="A26" s="547"/>
      <c r="B26" s="514"/>
      <c r="C26" s="514"/>
      <c r="D26" s="515"/>
      <c r="E26" s="514"/>
      <c r="F26" s="514"/>
      <c r="G26" s="515"/>
      <c r="H26" s="528" t="str">
        <f>IF((E23-'ETCA II-04'!E81)&gt;0.9,"ERROR!!!!! EL MONTO NO COINCIDE CON LO REPORTADO EN EL FORMATO ETCA-II-04 EN EL TOTAL APROBADO ANUAL DEL ANALÍTICO DE EGRESOS","")</f>
        <v/>
      </c>
    </row>
    <row r="27" spans="1:8" ht="24.95" customHeight="1" x14ac:dyDescent="0.25">
      <c r="A27" s="547"/>
      <c r="B27" s="514"/>
      <c r="C27" s="514"/>
      <c r="D27" s="515"/>
      <c r="E27" s="514"/>
      <c r="F27" s="514"/>
      <c r="G27" s="515"/>
      <c r="H27" s="528" t="str">
        <f>IF((F23-'ETCA II-04'!F81)&gt;0.9,"ERROR!!!!! EL MONTO NO COINCIDE CON LO REPORTADO EN EL FORMATO ETCA-II-04 EN EL TOTAL APROBADO ANUAL DEL ANALÍTICO DE EGRESOS","")</f>
        <v/>
      </c>
    </row>
    <row r="28" spans="1:8" ht="25.5" customHeight="1" x14ac:dyDescent="0.25">
      <c r="A28" s="512"/>
      <c r="B28" s="511"/>
      <c r="C28" s="511"/>
      <c r="D28" s="511"/>
      <c r="E28" s="511"/>
      <c r="F28" s="511"/>
      <c r="G28" s="511"/>
      <c r="H28" s="528" t="str">
        <f>IF((G23-'ETCA II-04'!G81)&gt;0.9,"ERROR!!!!! EL MONTO NO COINCIDE CON LO REPORTADO EN EL FORMATO ETCA-II-04 EN EL TOTAL APROBADO ANUAL DEL ANALÍTICO DE EGRESOS","")</f>
        <v/>
      </c>
    </row>
    <row r="30" spans="1:8" x14ac:dyDescent="0.25">
      <c r="F30" s="295"/>
    </row>
    <row r="31" spans="1:8" x14ac:dyDescent="0.25">
      <c r="F31" s="295"/>
    </row>
  </sheetData>
  <sheetProtection password="C115" sheet="1" scenarios="1" formatColumns="0" formatRows="0" insertHyperlinks="0"/>
  <mergeCells count="7">
    <mergeCell ref="A7:A8"/>
    <mergeCell ref="A1:G1"/>
    <mergeCell ref="A2:G2"/>
    <mergeCell ref="A3:G3"/>
    <mergeCell ref="A4:G4"/>
    <mergeCell ref="A5:G5"/>
    <mergeCell ref="A6:E6"/>
  </mergeCells>
  <printOptions horizontalCentered="1"/>
  <pageMargins left="0.70866141732283472" right="0.70866141732283472" top="0.74803149606299213" bottom="0.74803149606299213" header="0.31496062992125984" footer="0.31496062992125984"/>
  <pageSetup scale="99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view="pageBreakPreview" topLeftCell="A20" zoomScaleNormal="100" zoomScaleSheetLayoutView="100" workbookViewId="0">
      <selection activeCell="E25" sqref="E25"/>
    </sheetView>
  </sheetViews>
  <sheetFormatPr baseColWidth="10" defaultRowHeight="15" x14ac:dyDescent="0.25"/>
  <cols>
    <col min="1" max="1" width="36.7109375" customWidth="1"/>
    <col min="2" max="5" width="11.28515625"/>
    <col min="6" max="6" width="11.85546875" customWidth="1"/>
  </cols>
  <sheetData>
    <row r="1" spans="1:7" ht="16.5" x14ac:dyDescent="0.25">
      <c r="A1" s="1202" t="s">
        <v>25</v>
      </c>
      <c r="B1" s="1202"/>
      <c r="C1" s="1202"/>
      <c r="D1" s="1202"/>
      <c r="E1" s="1202"/>
      <c r="F1" s="1202"/>
      <c r="G1" s="1202"/>
    </row>
    <row r="2" spans="1:7" ht="16.5" x14ac:dyDescent="0.25">
      <c r="A2" s="1202" t="s">
        <v>569</v>
      </c>
      <c r="B2" s="1202"/>
      <c r="C2" s="1202"/>
      <c r="D2" s="1202"/>
      <c r="E2" s="1202"/>
      <c r="F2" s="1202"/>
      <c r="G2" s="1202"/>
    </row>
    <row r="3" spans="1:7" ht="16.5" x14ac:dyDescent="0.25">
      <c r="A3" s="1202" t="s">
        <v>754</v>
      </c>
      <c r="B3" s="1202"/>
      <c r="C3" s="1202"/>
      <c r="D3" s="1202"/>
      <c r="E3" s="1202"/>
      <c r="F3" s="1202"/>
      <c r="G3" s="1202"/>
    </row>
    <row r="4" spans="1:7" ht="15.75" x14ac:dyDescent="0.25">
      <c r="A4" s="1035" t="str">
        <f>'ETCA-I-01'!A3:G3</f>
        <v>Universidad Tecnológica de Puerto Peñasco</v>
      </c>
      <c r="B4" s="1035"/>
      <c r="C4" s="1035"/>
      <c r="D4" s="1035"/>
      <c r="E4" s="1035"/>
      <c r="F4" s="1035"/>
      <c r="G4" s="1035"/>
    </row>
    <row r="5" spans="1:7" ht="16.5" x14ac:dyDescent="0.25">
      <c r="A5" s="1036" t="str">
        <f>'ETCA-I-03'!A4:D4</f>
        <v>Del 01 de Enero al 30 de Junio de 2017</v>
      </c>
      <c r="B5" s="1036"/>
      <c r="C5" s="1036"/>
      <c r="D5" s="1036"/>
      <c r="E5" s="1036"/>
      <c r="F5" s="1036"/>
      <c r="G5" s="1036"/>
    </row>
    <row r="6" spans="1:7" ht="17.25" thickBot="1" x14ac:dyDescent="0.3">
      <c r="A6" s="169"/>
      <c r="B6" s="1205"/>
      <c r="C6" s="1205"/>
      <c r="D6" s="1205"/>
      <c r="E6" s="1205"/>
      <c r="F6" s="312"/>
      <c r="G6" s="439"/>
    </row>
    <row r="7" spans="1:7" ht="40.5" x14ac:dyDescent="0.25">
      <c r="A7" s="1203" t="s">
        <v>261</v>
      </c>
      <c r="B7" s="313" t="s">
        <v>573</v>
      </c>
      <c r="C7" s="313" t="s">
        <v>483</v>
      </c>
      <c r="D7" s="313" t="s">
        <v>574</v>
      </c>
      <c r="E7" s="313" t="s">
        <v>575</v>
      </c>
      <c r="F7" s="313" t="s">
        <v>576</v>
      </c>
      <c r="G7" s="314" t="s">
        <v>577</v>
      </c>
    </row>
    <row r="8" spans="1:7" ht="15.75" thickBot="1" x14ac:dyDescent="0.3">
      <c r="A8" s="1204"/>
      <c r="B8" s="315" t="s">
        <v>448</v>
      </c>
      <c r="C8" s="315" t="s">
        <v>449</v>
      </c>
      <c r="D8" s="315" t="s">
        <v>578</v>
      </c>
      <c r="E8" s="315" t="s">
        <v>451</v>
      </c>
      <c r="F8" s="315" t="s">
        <v>452</v>
      </c>
      <c r="G8" s="316" t="s">
        <v>579</v>
      </c>
    </row>
    <row r="9" spans="1:7" ht="16.5" x14ac:dyDescent="0.25">
      <c r="A9" s="317"/>
      <c r="B9" s="318"/>
      <c r="C9" s="318"/>
      <c r="D9" s="318"/>
      <c r="E9" s="318"/>
      <c r="F9" s="318"/>
      <c r="G9" s="319"/>
    </row>
    <row r="10" spans="1:7" x14ac:dyDescent="0.25">
      <c r="A10" s="459" t="s">
        <v>755</v>
      </c>
      <c r="B10" s="460">
        <f>SUM(B11:B18)</f>
        <v>0</v>
      </c>
      <c r="C10" s="460">
        <f>SUM(C11:C18)</f>
        <v>0</v>
      </c>
      <c r="D10" s="460">
        <f>IF(A10="","",B10+C10)</f>
        <v>0</v>
      </c>
      <c r="E10" s="460">
        <f>SUM(E11:E18)</f>
        <v>0</v>
      </c>
      <c r="F10" s="460">
        <f>SUM(F11:F18)</f>
        <v>0</v>
      </c>
      <c r="G10" s="461">
        <f>IF(A10="","",D10-E10)</f>
        <v>0</v>
      </c>
    </row>
    <row r="11" spans="1:7" x14ac:dyDescent="0.25">
      <c r="A11" s="293" t="s">
        <v>756</v>
      </c>
      <c r="B11" s="462"/>
      <c r="C11" s="462"/>
      <c r="D11" s="463">
        <f t="shared" ref="D11:D44" si="0">IF(A11="","",B11+C11)</f>
        <v>0</v>
      </c>
      <c r="E11" s="462"/>
      <c r="F11" s="462"/>
      <c r="G11" s="464">
        <f t="shared" ref="G11:G44" si="1">IF(A11="","",D11-E11)</f>
        <v>0</v>
      </c>
    </row>
    <row r="12" spans="1:7" x14ac:dyDescent="0.25">
      <c r="A12" s="293" t="s">
        <v>757</v>
      </c>
      <c r="B12" s="462"/>
      <c r="C12" s="462"/>
      <c r="D12" s="463">
        <f t="shared" si="0"/>
        <v>0</v>
      </c>
      <c r="E12" s="462"/>
      <c r="F12" s="462"/>
      <c r="G12" s="464">
        <f t="shared" si="1"/>
        <v>0</v>
      </c>
    </row>
    <row r="13" spans="1:7" x14ac:dyDescent="0.25">
      <c r="A13" s="293" t="s">
        <v>758</v>
      </c>
      <c r="B13" s="462"/>
      <c r="C13" s="462"/>
      <c r="D13" s="463">
        <f t="shared" si="0"/>
        <v>0</v>
      </c>
      <c r="E13" s="462"/>
      <c r="F13" s="462"/>
      <c r="G13" s="464">
        <f t="shared" si="1"/>
        <v>0</v>
      </c>
    </row>
    <row r="14" spans="1:7" x14ac:dyDescent="0.25">
      <c r="A14" s="293" t="s">
        <v>759</v>
      </c>
      <c r="B14" s="462"/>
      <c r="C14" s="462"/>
      <c r="D14" s="463">
        <f t="shared" si="0"/>
        <v>0</v>
      </c>
      <c r="E14" s="462"/>
      <c r="F14" s="462"/>
      <c r="G14" s="464">
        <f t="shared" si="1"/>
        <v>0</v>
      </c>
    </row>
    <row r="15" spans="1:7" x14ac:dyDescent="0.25">
      <c r="A15" s="293" t="s">
        <v>760</v>
      </c>
      <c r="B15" s="462"/>
      <c r="C15" s="462"/>
      <c r="D15" s="463">
        <f t="shared" si="0"/>
        <v>0</v>
      </c>
      <c r="E15" s="462"/>
      <c r="F15" s="462"/>
      <c r="G15" s="464">
        <f t="shared" si="1"/>
        <v>0</v>
      </c>
    </row>
    <row r="16" spans="1:7" x14ac:dyDescent="0.25">
      <c r="A16" s="293" t="s">
        <v>761</v>
      </c>
      <c r="B16" s="462"/>
      <c r="C16" s="462"/>
      <c r="D16" s="463">
        <f t="shared" si="0"/>
        <v>0</v>
      </c>
      <c r="E16" s="462"/>
      <c r="F16" s="462"/>
      <c r="G16" s="464">
        <f t="shared" si="1"/>
        <v>0</v>
      </c>
    </row>
    <row r="17" spans="1:7" x14ac:dyDescent="0.25">
      <c r="A17" s="293" t="s">
        <v>762</v>
      </c>
      <c r="B17" s="462"/>
      <c r="C17" s="462"/>
      <c r="D17" s="463">
        <f t="shared" si="0"/>
        <v>0</v>
      </c>
      <c r="E17" s="462"/>
      <c r="F17" s="462"/>
      <c r="G17" s="464">
        <f t="shared" si="1"/>
        <v>0</v>
      </c>
    </row>
    <row r="18" spans="1:7" x14ac:dyDescent="0.25">
      <c r="A18" s="293" t="s">
        <v>604</v>
      </c>
      <c r="B18" s="462"/>
      <c r="C18" s="462"/>
      <c r="D18" s="463">
        <f t="shared" si="0"/>
        <v>0</v>
      </c>
      <c r="E18" s="462"/>
      <c r="F18" s="462"/>
      <c r="G18" s="464">
        <f t="shared" si="1"/>
        <v>0</v>
      </c>
    </row>
    <row r="19" spans="1:7" x14ac:dyDescent="0.25">
      <c r="A19" s="303"/>
      <c r="B19" s="462"/>
      <c r="C19" s="462"/>
      <c r="D19" s="463" t="str">
        <f t="shared" si="0"/>
        <v/>
      </c>
      <c r="E19" s="462"/>
      <c r="F19" s="462"/>
      <c r="G19" s="464" t="str">
        <f t="shared" si="1"/>
        <v/>
      </c>
    </row>
    <row r="20" spans="1:7" x14ac:dyDescent="0.25">
      <c r="A20" s="459" t="s">
        <v>763</v>
      </c>
      <c r="B20" s="460">
        <f>SUM(B21:B27)</f>
        <v>16774712</v>
      </c>
      <c r="C20" s="460">
        <f>SUM(C21:C27)</f>
        <v>2794168.21</v>
      </c>
      <c r="D20" s="460">
        <f t="shared" si="0"/>
        <v>19568880.210000001</v>
      </c>
      <c r="E20" s="460">
        <f>SUM(E21:E27)</f>
        <v>7052796.1900000004</v>
      </c>
      <c r="F20" s="460">
        <f>SUM(F21:F27)</f>
        <v>7052796.1900000004</v>
      </c>
      <c r="G20" s="461">
        <f t="shared" si="1"/>
        <v>12516084.02</v>
      </c>
    </row>
    <row r="21" spans="1:7" x14ac:dyDescent="0.25">
      <c r="A21" s="293" t="s">
        <v>764</v>
      </c>
      <c r="B21" s="462"/>
      <c r="C21" s="462"/>
      <c r="D21" s="463">
        <f t="shared" si="0"/>
        <v>0</v>
      </c>
      <c r="E21" s="462"/>
      <c r="F21" s="462"/>
      <c r="G21" s="464">
        <f t="shared" si="1"/>
        <v>0</v>
      </c>
    </row>
    <row r="22" spans="1:7" x14ac:dyDescent="0.25">
      <c r="A22" s="293" t="s">
        <v>765</v>
      </c>
      <c r="B22" s="462"/>
      <c r="C22" s="462"/>
      <c r="D22" s="463">
        <f t="shared" si="0"/>
        <v>0</v>
      </c>
      <c r="E22" s="462"/>
      <c r="F22" s="462"/>
      <c r="G22" s="464">
        <f t="shared" si="1"/>
        <v>0</v>
      </c>
    </row>
    <row r="23" spans="1:7" x14ac:dyDescent="0.25">
      <c r="A23" s="293" t="s">
        <v>766</v>
      </c>
      <c r="B23" s="462"/>
      <c r="C23" s="462"/>
      <c r="D23" s="463">
        <f t="shared" si="0"/>
        <v>0</v>
      </c>
      <c r="E23" s="462"/>
      <c r="F23" s="462"/>
      <c r="G23" s="464">
        <f t="shared" si="1"/>
        <v>0</v>
      </c>
    </row>
    <row r="24" spans="1:7" ht="25.5" x14ac:dyDescent="0.25">
      <c r="A24" s="293" t="s">
        <v>767</v>
      </c>
      <c r="B24" s="462"/>
      <c r="C24" s="462"/>
      <c r="D24" s="463">
        <f t="shared" si="0"/>
        <v>0</v>
      </c>
      <c r="E24" s="462"/>
      <c r="F24" s="462"/>
      <c r="G24" s="464">
        <f t="shared" si="1"/>
        <v>0</v>
      </c>
    </row>
    <row r="25" spans="1:7" x14ac:dyDescent="0.25">
      <c r="A25" s="293" t="s">
        <v>768</v>
      </c>
      <c r="B25" s="462">
        <v>16774712</v>
      </c>
      <c r="C25" s="462">
        <v>2794168.21</v>
      </c>
      <c r="D25" s="463">
        <f t="shared" si="0"/>
        <v>19568880.210000001</v>
      </c>
      <c r="E25" s="462">
        <v>7052796.1900000004</v>
      </c>
      <c r="F25" s="462">
        <v>7052796.1900000004</v>
      </c>
      <c r="G25" s="464">
        <f t="shared" si="1"/>
        <v>12516084.02</v>
      </c>
    </row>
    <row r="26" spans="1:7" x14ac:dyDescent="0.25">
      <c r="A26" s="293" t="s">
        <v>769</v>
      </c>
      <c r="B26" s="462"/>
      <c r="C26" s="462"/>
      <c r="D26" s="463">
        <f t="shared" si="0"/>
        <v>0</v>
      </c>
      <c r="E26" s="462"/>
      <c r="F26" s="462"/>
      <c r="G26" s="464">
        <f t="shared" si="1"/>
        <v>0</v>
      </c>
    </row>
    <row r="27" spans="1:7" x14ac:dyDescent="0.25">
      <c r="A27" s="293" t="s">
        <v>770</v>
      </c>
      <c r="B27" s="462"/>
      <c r="C27" s="462"/>
      <c r="D27" s="463">
        <f t="shared" si="0"/>
        <v>0</v>
      </c>
      <c r="E27" s="462"/>
      <c r="F27" s="462"/>
      <c r="G27" s="464">
        <f t="shared" si="1"/>
        <v>0</v>
      </c>
    </row>
    <row r="28" spans="1:7" x14ac:dyDescent="0.25">
      <c r="A28" s="303"/>
      <c r="B28" s="462"/>
      <c r="C28" s="462"/>
      <c r="D28" s="463" t="str">
        <f t="shared" si="0"/>
        <v/>
      </c>
      <c r="E28" s="462"/>
      <c r="F28" s="462"/>
      <c r="G28" s="464" t="str">
        <f t="shared" si="1"/>
        <v/>
      </c>
    </row>
    <row r="29" spans="1:7" x14ac:dyDescent="0.25">
      <c r="A29" s="459" t="s">
        <v>771</v>
      </c>
      <c r="B29" s="460">
        <f>SUM(B30:B38)</f>
        <v>0</v>
      </c>
      <c r="C29" s="460">
        <f>SUM(C30:C38)</f>
        <v>0</v>
      </c>
      <c r="D29" s="460">
        <f t="shared" si="0"/>
        <v>0</v>
      </c>
      <c r="E29" s="460">
        <f>SUM(E30:E38)</f>
        <v>0</v>
      </c>
      <c r="F29" s="460">
        <f>SUM(F30:F38)</f>
        <v>0</v>
      </c>
      <c r="G29" s="461">
        <f t="shared" si="1"/>
        <v>0</v>
      </c>
    </row>
    <row r="30" spans="1:7" ht="25.5" x14ac:dyDescent="0.25">
      <c r="A30" s="293" t="s">
        <v>772</v>
      </c>
      <c r="B30" s="462"/>
      <c r="C30" s="462"/>
      <c r="D30" s="463">
        <f t="shared" si="0"/>
        <v>0</v>
      </c>
      <c r="E30" s="462"/>
      <c r="F30" s="462"/>
      <c r="G30" s="464">
        <f t="shared" si="1"/>
        <v>0</v>
      </c>
    </row>
    <row r="31" spans="1:7" x14ac:dyDescent="0.25">
      <c r="A31" s="293" t="s">
        <v>773</v>
      </c>
      <c r="B31" s="462"/>
      <c r="C31" s="462"/>
      <c r="D31" s="463">
        <f t="shared" si="0"/>
        <v>0</v>
      </c>
      <c r="E31" s="462"/>
      <c r="F31" s="462"/>
      <c r="G31" s="464">
        <f t="shared" si="1"/>
        <v>0</v>
      </c>
    </row>
    <row r="32" spans="1:7" x14ac:dyDescent="0.25">
      <c r="A32" s="293" t="s">
        <v>774</v>
      </c>
      <c r="B32" s="462"/>
      <c r="C32" s="462"/>
      <c r="D32" s="463">
        <f t="shared" si="0"/>
        <v>0</v>
      </c>
      <c r="E32" s="462"/>
      <c r="F32" s="462"/>
      <c r="G32" s="464">
        <f t="shared" si="1"/>
        <v>0</v>
      </c>
    </row>
    <row r="33" spans="1:8" x14ac:dyDescent="0.25">
      <c r="A33" s="293" t="s">
        <v>775</v>
      </c>
      <c r="B33" s="462"/>
      <c r="C33" s="462"/>
      <c r="D33" s="463">
        <f t="shared" si="0"/>
        <v>0</v>
      </c>
      <c r="E33" s="462"/>
      <c r="F33" s="462"/>
      <c r="G33" s="464">
        <f t="shared" si="1"/>
        <v>0</v>
      </c>
    </row>
    <row r="34" spans="1:8" x14ac:dyDescent="0.25">
      <c r="A34" s="293" t="s">
        <v>776</v>
      </c>
      <c r="B34" s="462"/>
      <c r="C34" s="462"/>
      <c r="D34" s="463">
        <f t="shared" si="0"/>
        <v>0</v>
      </c>
      <c r="E34" s="462"/>
      <c r="F34" s="462"/>
      <c r="G34" s="464">
        <f t="shared" si="1"/>
        <v>0</v>
      </c>
    </row>
    <row r="35" spans="1:8" x14ac:dyDescent="0.25">
      <c r="A35" s="293" t="s">
        <v>777</v>
      </c>
      <c r="B35" s="462"/>
      <c r="C35" s="462"/>
      <c r="D35" s="463">
        <f t="shared" si="0"/>
        <v>0</v>
      </c>
      <c r="E35" s="462"/>
      <c r="F35" s="462"/>
      <c r="G35" s="464">
        <f t="shared" si="1"/>
        <v>0</v>
      </c>
    </row>
    <row r="36" spans="1:8" x14ac:dyDescent="0.25">
      <c r="A36" s="293" t="s">
        <v>778</v>
      </c>
      <c r="B36" s="462"/>
      <c r="C36" s="462"/>
      <c r="D36" s="463">
        <f t="shared" si="0"/>
        <v>0</v>
      </c>
      <c r="E36" s="462"/>
      <c r="F36" s="462"/>
      <c r="G36" s="464">
        <f t="shared" si="1"/>
        <v>0</v>
      </c>
    </row>
    <row r="37" spans="1:8" x14ac:dyDescent="0.25">
      <c r="A37" s="293" t="s">
        <v>779</v>
      </c>
      <c r="B37" s="462"/>
      <c r="C37" s="462"/>
      <c r="D37" s="463">
        <f t="shared" si="0"/>
        <v>0</v>
      </c>
      <c r="E37" s="462"/>
      <c r="F37" s="462"/>
      <c r="G37" s="464">
        <f t="shared" si="1"/>
        <v>0</v>
      </c>
    </row>
    <row r="38" spans="1:8" x14ac:dyDescent="0.25">
      <c r="A38" s="293" t="s">
        <v>780</v>
      </c>
      <c r="B38" s="462"/>
      <c r="C38" s="462"/>
      <c r="D38" s="463">
        <f t="shared" si="0"/>
        <v>0</v>
      </c>
      <c r="E38" s="462"/>
      <c r="F38" s="462"/>
      <c r="G38" s="464">
        <f t="shared" si="1"/>
        <v>0</v>
      </c>
    </row>
    <row r="39" spans="1:8" x14ac:dyDescent="0.25">
      <c r="A39" s="303"/>
      <c r="B39" s="462"/>
      <c r="C39" s="462"/>
      <c r="D39" s="463" t="str">
        <f t="shared" si="0"/>
        <v/>
      </c>
      <c r="E39" s="462"/>
      <c r="F39" s="462"/>
      <c r="G39" s="464" t="str">
        <f t="shared" si="1"/>
        <v/>
      </c>
    </row>
    <row r="40" spans="1:8" x14ac:dyDescent="0.25">
      <c r="A40" s="459" t="s">
        <v>781</v>
      </c>
      <c r="B40" s="460">
        <f>SUM(B41:B44)</f>
        <v>0</v>
      </c>
      <c r="C40" s="460">
        <f>SUM(C41:C44)</f>
        <v>0</v>
      </c>
      <c r="D40" s="460">
        <f t="shared" si="0"/>
        <v>0</v>
      </c>
      <c r="E40" s="460">
        <f>SUM(E41:E44)</f>
        <v>0</v>
      </c>
      <c r="F40" s="460">
        <f>SUM(F41:F44)</f>
        <v>0</v>
      </c>
      <c r="G40" s="461">
        <f t="shared" si="1"/>
        <v>0</v>
      </c>
    </row>
    <row r="41" spans="1:8" ht="25.5" x14ac:dyDescent="0.25">
      <c r="A41" s="465" t="s">
        <v>782</v>
      </c>
      <c r="B41" s="462">
        <v>0</v>
      </c>
      <c r="C41" s="462">
        <v>0</v>
      </c>
      <c r="D41" s="463">
        <f t="shared" si="0"/>
        <v>0</v>
      </c>
      <c r="E41" s="462">
        <v>0</v>
      </c>
      <c r="F41" s="462">
        <v>0</v>
      </c>
      <c r="G41" s="464">
        <f t="shared" si="1"/>
        <v>0</v>
      </c>
    </row>
    <row r="42" spans="1:8" ht="25.5" x14ac:dyDescent="0.25">
      <c r="A42" s="465" t="s">
        <v>783</v>
      </c>
      <c r="B42" s="462"/>
      <c r="C42" s="462"/>
      <c r="D42" s="463">
        <f t="shared" si="0"/>
        <v>0</v>
      </c>
      <c r="E42" s="462"/>
      <c r="F42" s="462"/>
      <c r="G42" s="464">
        <f t="shared" si="1"/>
        <v>0</v>
      </c>
    </row>
    <row r="43" spans="1:8" x14ac:dyDescent="0.25">
      <c r="A43" s="293" t="s">
        <v>784</v>
      </c>
      <c r="B43" s="462"/>
      <c r="C43" s="462"/>
      <c r="D43" s="463">
        <f t="shared" si="0"/>
        <v>0</v>
      </c>
      <c r="E43" s="462"/>
      <c r="F43" s="462"/>
      <c r="G43" s="464">
        <f t="shared" si="1"/>
        <v>0</v>
      </c>
    </row>
    <row r="44" spans="1:8" ht="15.75" thickBot="1" x14ac:dyDescent="0.3">
      <c r="A44" s="293" t="s">
        <v>785</v>
      </c>
      <c r="B44" s="462"/>
      <c r="C44" s="462"/>
      <c r="D44" s="463">
        <f t="shared" si="0"/>
        <v>0</v>
      </c>
      <c r="E44" s="462"/>
      <c r="F44" s="462"/>
      <c r="G44" s="464">
        <f t="shared" si="1"/>
        <v>0</v>
      </c>
    </row>
    <row r="45" spans="1:8" ht="15.75" thickBot="1" x14ac:dyDescent="0.3">
      <c r="A45" s="300" t="s">
        <v>629</v>
      </c>
      <c r="B45" s="466">
        <f>SUM(B10,B20,B29,B40)</f>
        <v>16774712</v>
      </c>
      <c r="C45" s="466">
        <f>SUM(C10,C20,C29,C40)</f>
        <v>2794168.21</v>
      </c>
      <c r="D45" s="466">
        <f>IF(A45="","",B45+C45)</f>
        <v>19568880.210000001</v>
      </c>
      <c r="E45" s="466">
        <f>SUM(E10,E20,E29,E40)</f>
        <v>7052796.1900000004</v>
      </c>
      <c r="F45" s="466">
        <f>SUM(F10,F20,F29,F40)</f>
        <v>7052796.1900000004</v>
      </c>
      <c r="G45" s="467">
        <f>IF(A45="","",D45-E45)</f>
        <v>12516084.02</v>
      </c>
      <c r="H45" s="528" t="str">
        <f>IF((B45-'ETCA II-04'!B81)&gt;0.9,"ERROR!!!!! EL MONTO NO COINCIDE CON LO REPORTADO EN EL FORMATO ETCA-II-04 EN EL TOTAL APROBADO ANUAL DEL ANALÍTICO DE EGRESOS","")</f>
        <v/>
      </c>
    </row>
    <row r="46" spans="1:8" x14ac:dyDescent="0.25">
      <c r="A46" s="512"/>
      <c r="B46" s="515"/>
      <c r="C46" s="515"/>
      <c r="D46" s="515"/>
      <c r="E46" s="515"/>
      <c r="F46" s="515"/>
      <c r="G46" s="515"/>
      <c r="H46" s="528" t="str">
        <f>IF((C45-'ETCA II-04'!C81)&gt;0.9,"ERROR!!!!! EL MONTO NO COINCIDE CON LO REPORTADO EN EL FORMATO ETCA-II-04 EN EL TOTAL DE AMPLIACIONES/REDUCCIONES PRESENTADO EN EL ANALÍTICO DE EGRESOS","")</f>
        <v/>
      </c>
    </row>
    <row r="47" spans="1:8" x14ac:dyDescent="0.25">
      <c r="A47" s="512"/>
      <c r="B47" s="515"/>
      <c r="C47" s="515"/>
      <c r="D47" s="515"/>
      <c r="E47" s="515"/>
      <c r="F47" s="515"/>
      <c r="G47" s="515"/>
      <c r="H47" s="528" t="str">
        <f>IF((D45-'ETCA II-04'!D81)&gt;0.9,"ERROR!!!!! EL MONTO NO COINCIDE CON LO REPORTADO EN EL FORMATO ETCA-II-04 EN EL TOTAL MODIFICADO ANUAL PRESENTADO EN EL ANALÍTICO DE EGRESOS","")</f>
        <v/>
      </c>
    </row>
    <row r="48" spans="1:8" x14ac:dyDescent="0.25">
      <c r="A48" s="513"/>
      <c r="B48" s="514"/>
      <c r="C48" s="514"/>
      <c r="D48" s="515"/>
      <c r="E48" s="514"/>
      <c r="F48" s="514"/>
      <c r="G48" s="515"/>
      <c r="H48" s="528" t="str">
        <f>IF((E45-'ETCA II-04'!E81)&gt;0.9,"ERROR!!!!! EL MONTO NO COINCIDE CON LO REPORTADO EN EL FORMATO ETCA-II-04 EN EL TOTAL DEVENGADO ANUAL PRESENTADO EN EL ANALÍTICO DE EGRESOS","")</f>
        <v/>
      </c>
    </row>
    <row r="49" spans="1:8" x14ac:dyDescent="0.25">
      <c r="A49" s="512"/>
      <c r="B49" s="515"/>
      <c r="C49" s="515"/>
      <c r="D49" s="515"/>
      <c r="E49" s="515"/>
      <c r="F49" s="515"/>
      <c r="G49" s="515"/>
      <c r="H49" s="528" t="str">
        <f>IF((F45-'ETCA II-04'!F81)&gt;0.9,"ERROR!!!!! EL MONTO NO COINCIDE CON LO REPORTADO EN EL FORMATO ETCA-II-04 EN EL TOTAL PAGADO ANUAL PRESENTADO EN EL ANALÍTICO DE EGRESOS","")</f>
        <v/>
      </c>
    </row>
    <row r="50" spans="1:8" x14ac:dyDescent="0.25">
      <c r="H50" s="528" t="str">
        <f>IF((G45-'ETCA II-04'!G81)&gt;0.9,"ERROR!!!!! EL MONTO NO COINCIDE CON LO REPORTADO EN EL FORMATO ETCA-II-04 EN EL TOTAL SUBEJERCICIO PRESENTADO EN EL ANALÍTICO DE EGRESOS","")</f>
        <v/>
      </c>
    </row>
  </sheetData>
  <sheetProtection password="C115" sheet="1" scenarios="1" formatColumns="0" formatRows="0"/>
  <mergeCells count="7">
    <mergeCell ref="A7:A8"/>
    <mergeCell ref="A1:G1"/>
    <mergeCell ref="A2:G2"/>
    <mergeCell ref="A3:G3"/>
    <mergeCell ref="A4:G4"/>
    <mergeCell ref="A5:G5"/>
    <mergeCell ref="B6:E6"/>
  </mergeCells>
  <pageMargins left="0.7" right="0.7" top="0.75" bottom="0.75" header="0.3" footer="0.3"/>
  <pageSetup scale="80" orientation="portrait" r:id="rId1"/>
  <colBreaks count="1" manualBreakCount="1">
    <brk id="7" max="1048575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9"/>
  <sheetViews>
    <sheetView topLeftCell="A58" zoomScaleNormal="100" workbookViewId="0">
      <selection activeCell="A4" sqref="A4:I4"/>
    </sheetView>
  </sheetViews>
  <sheetFormatPr baseColWidth="10" defaultColWidth="11.42578125" defaultRowHeight="15" x14ac:dyDescent="0.25"/>
  <cols>
    <col min="1" max="1" width="4.42578125" customWidth="1"/>
    <col min="2" max="2" width="60.5703125" customWidth="1"/>
  </cols>
  <sheetData>
    <row r="1" spans="1:8" s="709" customFormat="1" ht="15.75" x14ac:dyDescent="0.25">
      <c r="A1" s="1210" t="s">
        <v>25</v>
      </c>
      <c r="B1" s="1211"/>
      <c r="C1" s="1211"/>
      <c r="D1" s="1211"/>
      <c r="E1" s="1211"/>
      <c r="F1" s="1211"/>
      <c r="G1" s="1211"/>
      <c r="H1" s="1212"/>
    </row>
    <row r="2" spans="1:8" s="709" customFormat="1" ht="12" customHeight="1" x14ac:dyDescent="0.25">
      <c r="A2" s="1218" t="str">
        <f>'ETCA-I-01'!A3:G3</f>
        <v>Universidad Tecnológica de Puerto Peñasco</v>
      </c>
      <c r="B2" s="1219"/>
      <c r="C2" s="1219"/>
      <c r="D2" s="1219"/>
      <c r="E2" s="1219"/>
      <c r="F2" s="1219"/>
      <c r="G2" s="1219"/>
      <c r="H2" s="1220"/>
    </row>
    <row r="3" spans="1:8" s="709" customFormat="1" x14ac:dyDescent="0.25">
      <c r="A3" s="1213" t="s">
        <v>630</v>
      </c>
      <c r="B3" s="1214"/>
      <c r="C3" s="1214"/>
      <c r="D3" s="1214"/>
      <c r="E3" s="1214"/>
      <c r="F3" s="1214"/>
      <c r="G3" s="1214"/>
      <c r="H3" s="1215"/>
    </row>
    <row r="4" spans="1:8" s="709" customFormat="1" ht="11.25" customHeight="1" x14ac:dyDescent="0.25">
      <c r="A4" s="1213" t="s">
        <v>754</v>
      </c>
      <c r="B4" s="1214"/>
      <c r="C4" s="1214"/>
      <c r="D4" s="1214"/>
      <c r="E4" s="1214"/>
      <c r="F4" s="1214"/>
      <c r="G4" s="1214"/>
      <c r="H4" s="1215"/>
    </row>
    <row r="5" spans="1:8" s="709" customFormat="1" ht="11.25" customHeight="1" x14ac:dyDescent="0.25">
      <c r="A5" s="1213" t="str">
        <f>'ETCA-I-03'!A4:D4</f>
        <v>Del 01 de Enero al 30 de Junio de 2017</v>
      </c>
      <c r="B5" s="1214"/>
      <c r="C5" s="1214"/>
      <c r="D5" s="1214"/>
      <c r="E5" s="1214"/>
      <c r="F5" s="1214"/>
      <c r="G5" s="1214"/>
      <c r="H5" s="1215"/>
    </row>
    <row r="6" spans="1:8" s="709" customFormat="1" ht="12.75" customHeight="1" thickBot="1" x14ac:dyDescent="0.3">
      <c r="A6" s="1208" t="s">
        <v>89</v>
      </c>
      <c r="B6" s="1216"/>
      <c r="C6" s="1216"/>
      <c r="D6" s="1216"/>
      <c r="E6" s="1216"/>
      <c r="F6" s="1216"/>
      <c r="G6" s="1216"/>
      <c r="H6" s="1217"/>
    </row>
    <row r="7" spans="1:8" s="709" customFormat="1" ht="15.75" thickBot="1" x14ac:dyDescent="0.3">
      <c r="A7" s="1206" t="s">
        <v>90</v>
      </c>
      <c r="B7" s="1207"/>
      <c r="C7" s="1185" t="s">
        <v>632</v>
      </c>
      <c r="D7" s="1186"/>
      <c r="E7" s="1186"/>
      <c r="F7" s="1186"/>
      <c r="G7" s="1187"/>
      <c r="H7" s="1183" t="s">
        <v>633</v>
      </c>
    </row>
    <row r="8" spans="1:8" s="709" customFormat="1" ht="26.25" thickBot="1" x14ac:dyDescent="0.3">
      <c r="A8" s="1208"/>
      <c r="B8" s="1209"/>
      <c r="C8" s="817" t="s">
        <v>634</v>
      </c>
      <c r="D8" s="817" t="s">
        <v>635</v>
      </c>
      <c r="E8" s="817" t="s">
        <v>636</v>
      </c>
      <c r="F8" s="817" t="s">
        <v>485</v>
      </c>
      <c r="G8" s="817" t="s">
        <v>734</v>
      </c>
      <c r="H8" s="1184"/>
    </row>
    <row r="9" spans="1:8" x14ac:dyDescent="0.25">
      <c r="A9" s="1221"/>
      <c r="B9" s="1222"/>
      <c r="C9" s="796"/>
      <c r="D9" s="796"/>
      <c r="E9" s="796"/>
      <c r="F9" s="796"/>
      <c r="G9" s="796"/>
      <c r="H9" s="796"/>
    </row>
    <row r="10" spans="1:8" ht="16.5" customHeight="1" x14ac:dyDescent="0.25">
      <c r="A10" s="1223" t="s">
        <v>786</v>
      </c>
      <c r="B10" s="1224"/>
      <c r="C10" s="730">
        <f t="shared" ref="C10:H10" si="0">+C11+C21+C30+C41</f>
        <v>16774712</v>
      </c>
      <c r="D10" s="730">
        <f t="shared" si="0"/>
        <v>1735430.68</v>
      </c>
      <c r="E10" s="730">
        <f t="shared" si="0"/>
        <v>18510142.68</v>
      </c>
      <c r="F10" s="730">
        <f t="shared" si="0"/>
        <v>6322273.0899999999</v>
      </c>
      <c r="G10" s="730">
        <f t="shared" si="0"/>
        <v>6322273.0899999999</v>
      </c>
      <c r="H10" s="730">
        <f t="shared" si="0"/>
        <v>12187869.59</v>
      </c>
    </row>
    <row r="11" spans="1:8" x14ac:dyDescent="0.25">
      <c r="A11" s="1225" t="s">
        <v>787</v>
      </c>
      <c r="B11" s="1226"/>
      <c r="C11" s="749">
        <f t="shared" ref="C11:H11" si="1">SUM(C12:C19)</f>
        <v>0</v>
      </c>
      <c r="D11" s="749">
        <f t="shared" si="1"/>
        <v>0</v>
      </c>
      <c r="E11" s="749">
        <f t="shared" si="1"/>
        <v>0</v>
      </c>
      <c r="F11" s="749">
        <f t="shared" si="1"/>
        <v>0</v>
      </c>
      <c r="G11" s="749">
        <f t="shared" si="1"/>
        <v>0</v>
      </c>
      <c r="H11" s="749">
        <f t="shared" si="1"/>
        <v>0</v>
      </c>
    </row>
    <row r="12" spans="1:8" x14ac:dyDescent="0.25">
      <c r="A12" s="750"/>
      <c r="B12" s="751" t="s">
        <v>788</v>
      </c>
      <c r="C12" s="752"/>
      <c r="D12" s="752"/>
      <c r="E12" s="749">
        <f>C12+D12</f>
        <v>0</v>
      </c>
      <c r="F12" s="752"/>
      <c r="G12" s="752"/>
      <c r="H12" s="749">
        <f>+E12-F12</f>
        <v>0</v>
      </c>
    </row>
    <row r="13" spans="1:8" x14ac:dyDescent="0.25">
      <c r="A13" s="750"/>
      <c r="B13" s="751" t="s">
        <v>789</v>
      </c>
      <c r="C13" s="752"/>
      <c r="D13" s="752"/>
      <c r="E13" s="749">
        <f t="shared" ref="E13:E19" si="2">C13+D13</f>
        <v>0</v>
      </c>
      <c r="F13" s="752"/>
      <c r="G13" s="752"/>
      <c r="H13" s="749">
        <f t="shared" ref="H13:H28" si="3">+E13-F13</f>
        <v>0</v>
      </c>
    </row>
    <row r="14" spans="1:8" x14ac:dyDescent="0.25">
      <c r="A14" s="750"/>
      <c r="B14" s="751" t="s">
        <v>790</v>
      </c>
      <c r="C14" s="752"/>
      <c r="D14" s="752"/>
      <c r="E14" s="749">
        <f t="shared" si="2"/>
        <v>0</v>
      </c>
      <c r="F14" s="752"/>
      <c r="G14" s="752"/>
      <c r="H14" s="749">
        <f t="shared" si="3"/>
        <v>0</v>
      </c>
    </row>
    <row r="15" spans="1:8" x14ac:dyDescent="0.25">
      <c r="A15" s="750"/>
      <c r="B15" s="751" t="s">
        <v>791</v>
      </c>
      <c r="C15" s="752"/>
      <c r="D15" s="752"/>
      <c r="E15" s="749">
        <f t="shared" si="2"/>
        <v>0</v>
      </c>
      <c r="F15" s="752"/>
      <c r="G15" s="752"/>
      <c r="H15" s="749">
        <f t="shared" si="3"/>
        <v>0</v>
      </c>
    </row>
    <row r="16" spans="1:8" x14ac:dyDescent="0.25">
      <c r="A16" s="750"/>
      <c r="B16" s="751" t="s">
        <v>792</v>
      </c>
      <c r="C16" s="752"/>
      <c r="D16" s="752"/>
      <c r="E16" s="749">
        <f t="shared" si="2"/>
        <v>0</v>
      </c>
      <c r="F16" s="752"/>
      <c r="G16" s="752"/>
      <c r="H16" s="749">
        <f t="shared" si="3"/>
        <v>0</v>
      </c>
    </row>
    <row r="17" spans="1:8" x14ac:dyDescent="0.25">
      <c r="A17" s="750"/>
      <c r="B17" s="751" t="s">
        <v>793</v>
      </c>
      <c r="C17" s="752"/>
      <c r="D17" s="752"/>
      <c r="E17" s="749">
        <f t="shared" si="2"/>
        <v>0</v>
      </c>
      <c r="F17" s="752"/>
      <c r="G17" s="752"/>
      <c r="H17" s="749">
        <f t="shared" si="3"/>
        <v>0</v>
      </c>
    </row>
    <row r="18" spans="1:8" x14ac:dyDescent="0.25">
      <c r="A18" s="750"/>
      <c r="B18" s="751" t="s">
        <v>794</v>
      </c>
      <c r="C18" s="752"/>
      <c r="D18" s="752"/>
      <c r="E18" s="749">
        <f t="shared" si="2"/>
        <v>0</v>
      </c>
      <c r="F18" s="752"/>
      <c r="G18" s="752"/>
      <c r="H18" s="749">
        <f t="shared" si="3"/>
        <v>0</v>
      </c>
    </row>
    <row r="19" spans="1:8" x14ac:dyDescent="0.25">
      <c r="A19" s="750"/>
      <c r="B19" s="751" t="s">
        <v>795</v>
      </c>
      <c r="C19" s="752"/>
      <c r="D19" s="752"/>
      <c r="E19" s="749">
        <f t="shared" si="2"/>
        <v>0</v>
      </c>
      <c r="F19" s="752"/>
      <c r="G19" s="752"/>
      <c r="H19" s="749">
        <f t="shared" si="3"/>
        <v>0</v>
      </c>
    </row>
    <row r="20" spans="1:8" x14ac:dyDescent="0.25">
      <c r="A20" s="753"/>
      <c r="B20" s="754"/>
      <c r="C20" s="755"/>
      <c r="D20" s="755"/>
      <c r="E20" s="755"/>
      <c r="F20" s="755"/>
      <c r="G20" s="755"/>
      <c r="H20" s="756" t="s">
        <v>258</v>
      </c>
    </row>
    <row r="21" spans="1:8" x14ac:dyDescent="0.25">
      <c r="A21" s="1225" t="s">
        <v>796</v>
      </c>
      <c r="B21" s="1226"/>
      <c r="C21" s="749">
        <f t="shared" ref="C21:H21" si="4">SUM(C22:C28)</f>
        <v>16774712</v>
      </c>
      <c r="D21" s="749">
        <f t="shared" si="4"/>
        <v>1735430.68</v>
      </c>
      <c r="E21" s="749">
        <f t="shared" si="4"/>
        <v>18510142.68</v>
      </c>
      <c r="F21" s="749">
        <f t="shared" si="4"/>
        <v>6322273.0899999999</v>
      </c>
      <c r="G21" s="749">
        <f t="shared" si="4"/>
        <v>6322273.0899999999</v>
      </c>
      <c r="H21" s="749">
        <f t="shared" si="4"/>
        <v>12187869.59</v>
      </c>
    </row>
    <row r="22" spans="1:8" x14ac:dyDescent="0.25">
      <c r="A22" s="750"/>
      <c r="B22" s="751" t="s">
        <v>797</v>
      </c>
      <c r="C22" s="752"/>
      <c r="D22" s="752"/>
      <c r="E22" s="749">
        <f t="shared" ref="E22:E28" si="5">C22+D22</f>
        <v>0</v>
      </c>
      <c r="F22" s="752"/>
      <c r="G22" s="752"/>
      <c r="H22" s="749">
        <f t="shared" si="3"/>
        <v>0</v>
      </c>
    </row>
    <row r="23" spans="1:8" x14ac:dyDescent="0.25">
      <c r="A23" s="750"/>
      <c r="B23" s="751" t="s">
        <v>798</v>
      </c>
      <c r="C23" s="752"/>
      <c r="D23" s="752"/>
      <c r="E23" s="749">
        <f t="shared" si="5"/>
        <v>0</v>
      </c>
      <c r="F23" s="752"/>
      <c r="G23" s="752"/>
      <c r="H23" s="749">
        <f t="shared" si="3"/>
        <v>0</v>
      </c>
    </row>
    <row r="24" spans="1:8" x14ac:dyDescent="0.25">
      <c r="A24" s="750"/>
      <c r="B24" s="751" t="s">
        <v>799</v>
      </c>
      <c r="C24" s="752"/>
      <c r="D24" s="752"/>
      <c r="E24" s="749">
        <f t="shared" si="5"/>
        <v>0</v>
      </c>
      <c r="F24" s="752"/>
      <c r="G24" s="752"/>
      <c r="H24" s="749">
        <f t="shared" si="3"/>
        <v>0</v>
      </c>
    </row>
    <row r="25" spans="1:8" x14ac:dyDescent="0.25">
      <c r="A25" s="750"/>
      <c r="B25" s="751" t="s">
        <v>800</v>
      </c>
      <c r="C25" s="752"/>
      <c r="D25" s="752"/>
      <c r="E25" s="749">
        <f t="shared" si="5"/>
        <v>0</v>
      </c>
      <c r="F25" s="752"/>
      <c r="G25" s="752"/>
      <c r="H25" s="749">
        <f t="shared" si="3"/>
        <v>0</v>
      </c>
    </row>
    <row r="26" spans="1:8" x14ac:dyDescent="0.25">
      <c r="A26" s="750"/>
      <c r="B26" s="751" t="s">
        <v>801</v>
      </c>
      <c r="C26" s="752">
        <v>16774712</v>
      </c>
      <c r="D26" s="752">
        <v>1735430.68</v>
      </c>
      <c r="E26" s="749">
        <f t="shared" si="5"/>
        <v>18510142.68</v>
      </c>
      <c r="F26" s="752">
        <v>6322273.0899999999</v>
      </c>
      <c r="G26" s="752">
        <v>6322273.0899999999</v>
      </c>
      <c r="H26" s="749">
        <f t="shared" si="3"/>
        <v>12187869.59</v>
      </c>
    </row>
    <row r="27" spans="1:8" x14ac:dyDescent="0.25">
      <c r="A27" s="750"/>
      <c r="B27" s="751" t="s">
        <v>802</v>
      </c>
      <c r="C27" s="752"/>
      <c r="D27" s="752"/>
      <c r="E27" s="749">
        <f t="shared" si="5"/>
        <v>0</v>
      </c>
      <c r="F27" s="752"/>
      <c r="G27" s="752"/>
      <c r="H27" s="749">
        <f t="shared" si="3"/>
        <v>0</v>
      </c>
    </row>
    <row r="28" spans="1:8" x14ac:dyDescent="0.25">
      <c r="A28" s="750"/>
      <c r="B28" s="751" t="s">
        <v>803</v>
      </c>
      <c r="C28" s="752"/>
      <c r="D28" s="752"/>
      <c r="E28" s="749">
        <f t="shared" si="5"/>
        <v>0</v>
      </c>
      <c r="F28" s="752"/>
      <c r="G28" s="752"/>
      <c r="H28" s="749">
        <f t="shared" si="3"/>
        <v>0</v>
      </c>
    </row>
    <row r="29" spans="1:8" x14ac:dyDescent="0.25">
      <c r="A29" s="753"/>
      <c r="B29" s="754"/>
      <c r="C29" s="757"/>
      <c r="D29" s="757"/>
      <c r="E29" s="757"/>
      <c r="F29" s="757"/>
      <c r="G29" s="757"/>
      <c r="H29" s="757"/>
    </row>
    <row r="30" spans="1:8" x14ac:dyDescent="0.25">
      <c r="A30" s="1225" t="s">
        <v>804</v>
      </c>
      <c r="B30" s="1226"/>
      <c r="C30" s="749">
        <f t="shared" ref="C30:H30" si="6">SUM(C31:C39)</f>
        <v>0</v>
      </c>
      <c r="D30" s="749">
        <f t="shared" si="6"/>
        <v>0</v>
      </c>
      <c r="E30" s="749">
        <f t="shared" si="6"/>
        <v>0</v>
      </c>
      <c r="F30" s="749">
        <f t="shared" si="6"/>
        <v>0</v>
      </c>
      <c r="G30" s="749">
        <f t="shared" si="6"/>
        <v>0</v>
      </c>
      <c r="H30" s="749">
        <f t="shared" si="6"/>
        <v>0</v>
      </c>
    </row>
    <row r="31" spans="1:8" x14ac:dyDescent="0.25">
      <c r="A31" s="750"/>
      <c r="B31" s="751" t="s">
        <v>805</v>
      </c>
      <c r="C31" s="752"/>
      <c r="D31" s="752"/>
      <c r="E31" s="749">
        <f t="shared" ref="E31:E39" si="7">C31+D31</f>
        <v>0</v>
      </c>
      <c r="F31" s="752"/>
      <c r="G31" s="752"/>
      <c r="H31" s="749">
        <f t="shared" ref="H31:H39" si="8">+E31-F31</f>
        <v>0</v>
      </c>
    </row>
    <row r="32" spans="1:8" x14ac:dyDescent="0.25">
      <c r="A32" s="750"/>
      <c r="B32" s="751" t="s">
        <v>806</v>
      </c>
      <c r="C32" s="752"/>
      <c r="D32" s="752"/>
      <c r="E32" s="749">
        <f t="shared" si="7"/>
        <v>0</v>
      </c>
      <c r="F32" s="752"/>
      <c r="G32" s="752"/>
      <c r="H32" s="749">
        <f t="shared" si="8"/>
        <v>0</v>
      </c>
    </row>
    <row r="33" spans="1:8" x14ac:dyDescent="0.25">
      <c r="A33" s="750"/>
      <c r="B33" s="751" t="s">
        <v>807</v>
      </c>
      <c r="C33" s="752"/>
      <c r="D33" s="752"/>
      <c r="E33" s="749">
        <f t="shared" si="7"/>
        <v>0</v>
      </c>
      <c r="F33" s="752"/>
      <c r="G33" s="752"/>
      <c r="H33" s="749">
        <f t="shared" si="8"/>
        <v>0</v>
      </c>
    </row>
    <row r="34" spans="1:8" ht="15.75" thickBot="1" x14ac:dyDescent="0.3">
      <c r="A34" s="758"/>
      <c r="B34" s="759" t="s">
        <v>808</v>
      </c>
      <c r="C34" s="760"/>
      <c r="D34" s="760"/>
      <c r="E34" s="761">
        <f t="shared" si="7"/>
        <v>0</v>
      </c>
      <c r="F34" s="760"/>
      <c r="G34" s="760"/>
      <c r="H34" s="761">
        <f t="shared" si="8"/>
        <v>0</v>
      </c>
    </row>
    <row r="35" spans="1:8" x14ac:dyDescent="0.25">
      <c r="A35" s="750"/>
      <c r="B35" s="751" t="s">
        <v>809</v>
      </c>
      <c r="C35" s="752"/>
      <c r="D35" s="752"/>
      <c r="E35" s="749">
        <f t="shared" si="7"/>
        <v>0</v>
      </c>
      <c r="F35" s="752"/>
      <c r="G35" s="752"/>
      <c r="H35" s="749">
        <f t="shared" si="8"/>
        <v>0</v>
      </c>
    </row>
    <row r="36" spans="1:8" x14ac:dyDescent="0.25">
      <c r="A36" s="750"/>
      <c r="B36" s="751" t="s">
        <v>810</v>
      </c>
      <c r="C36" s="752"/>
      <c r="D36" s="752"/>
      <c r="E36" s="749">
        <f t="shared" si="7"/>
        <v>0</v>
      </c>
      <c r="F36" s="752"/>
      <c r="G36" s="752"/>
      <c r="H36" s="749">
        <f t="shared" si="8"/>
        <v>0</v>
      </c>
    </row>
    <row r="37" spans="1:8" x14ac:dyDescent="0.25">
      <c r="A37" s="750"/>
      <c r="B37" s="751" t="s">
        <v>811</v>
      </c>
      <c r="C37" s="752"/>
      <c r="D37" s="752"/>
      <c r="E37" s="749">
        <f t="shared" si="7"/>
        <v>0</v>
      </c>
      <c r="F37" s="752"/>
      <c r="G37" s="752"/>
      <c r="H37" s="749">
        <f t="shared" si="8"/>
        <v>0</v>
      </c>
    </row>
    <row r="38" spans="1:8" x14ac:dyDescent="0.25">
      <c r="A38" s="750"/>
      <c r="B38" s="751" t="s">
        <v>812</v>
      </c>
      <c r="C38" s="752"/>
      <c r="D38" s="752"/>
      <c r="E38" s="749">
        <f t="shared" si="7"/>
        <v>0</v>
      </c>
      <c r="F38" s="752"/>
      <c r="G38" s="752"/>
      <c r="H38" s="749">
        <f t="shared" si="8"/>
        <v>0</v>
      </c>
    </row>
    <row r="39" spans="1:8" x14ac:dyDescent="0.25">
      <c r="A39" s="750"/>
      <c r="B39" s="751" t="s">
        <v>813</v>
      </c>
      <c r="C39" s="752"/>
      <c r="D39" s="752"/>
      <c r="E39" s="749">
        <f t="shared" si="7"/>
        <v>0</v>
      </c>
      <c r="F39" s="752"/>
      <c r="G39" s="752"/>
      <c r="H39" s="749">
        <f t="shared" si="8"/>
        <v>0</v>
      </c>
    </row>
    <row r="40" spans="1:8" x14ac:dyDescent="0.25">
      <c r="A40" s="750"/>
      <c r="B40" s="751"/>
      <c r="C40" s="752"/>
      <c r="D40" s="752"/>
      <c r="E40" s="749"/>
      <c r="F40" s="752"/>
      <c r="G40" s="752"/>
      <c r="H40" s="749"/>
    </row>
    <row r="41" spans="1:8" x14ac:dyDescent="0.25">
      <c r="A41" s="750" t="s">
        <v>814</v>
      </c>
      <c r="B41" s="751"/>
      <c r="C41" s="756">
        <f t="shared" ref="C41:H41" si="9">SUM(C42:C45)</f>
        <v>0</v>
      </c>
      <c r="D41" s="756">
        <f t="shared" si="9"/>
        <v>0</v>
      </c>
      <c r="E41" s="756">
        <f t="shared" si="9"/>
        <v>0</v>
      </c>
      <c r="F41" s="756">
        <f t="shared" si="9"/>
        <v>0</v>
      </c>
      <c r="G41" s="756">
        <f t="shared" si="9"/>
        <v>0</v>
      </c>
      <c r="H41" s="756">
        <f t="shared" si="9"/>
        <v>0</v>
      </c>
    </row>
    <row r="42" spans="1:8" x14ac:dyDescent="0.25">
      <c r="A42" s="750"/>
      <c r="B42" s="751" t="s">
        <v>815</v>
      </c>
      <c r="C42" s="752"/>
      <c r="D42" s="752"/>
      <c r="E42" s="749">
        <f>C42+D42</f>
        <v>0</v>
      </c>
      <c r="F42" s="752"/>
      <c r="G42" s="752"/>
      <c r="H42" s="749">
        <f>+E42-F42</f>
        <v>0</v>
      </c>
    </row>
    <row r="43" spans="1:8" x14ac:dyDescent="0.25">
      <c r="A43" s="750"/>
      <c r="B43" s="751" t="s">
        <v>816</v>
      </c>
      <c r="C43" s="752"/>
      <c r="D43" s="752"/>
      <c r="E43" s="749">
        <f>C43+D43</f>
        <v>0</v>
      </c>
      <c r="F43" s="752"/>
      <c r="G43" s="752"/>
      <c r="H43" s="749">
        <f>+E43-F43</f>
        <v>0</v>
      </c>
    </row>
    <row r="44" spans="1:8" x14ac:dyDescent="0.25">
      <c r="A44" s="750"/>
      <c r="B44" s="751" t="s">
        <v>817</v>
      </c>
      <c r="C44" s="752"/>
      <c r="D44" s="752"/>
      <c r="E44" s="749">
        <f>C44+D44</f>
        <v>0</v>
      </c>
      <c r="F44" s="752"/>
      <c r="G44" s="752"/>
      <c r="H44" s="749">
        <f>+E44-F44</f>
        <v>0</v>
      </c>
    </row>
    <row r="45" spans="1:8" x14ac:dyDescent="0.25">
      <c r="A45" s="750"/>
      <c r="B45" s="751" t="s">
        <v>818</v>
      </c>
      <c r="C45" s="752"/>
      <c r="D45" s="752"/>
      <c r="E45" s="749">
        <f>C45+D45</f>
        <v>0</v>
      </c>
      <c r="F45" s="752"/>
      <c r="G45" s="752"/>
      <c r="H45" s="749">
        <f>+E45-F45</f>
        <v>0</v>
      </c>
    </row>
    <row r="46" spans="1:8" x14ac:dyDescent="0.25">
      <c r="A46" s="750"/>
      <c r="B46" s="751"/>
      <c r="C46" s="752"/>
      <c r="D46" s="752"/>
      <c r="E46" s="749"/>
      <c r="F46" s="752"/>
      <c r="G46" s="752"/>
      <c r="H46" s="749"/>
    </row>
    <row r="47" spans="1:8" x14ac:dyDescent="0.25">
      <c r="A47" s="750" t="s">
        <v>819</v>
      </c>
      <c r="B47" s="751"/>
      <c r="C47" s="756">
        <f t="shared" ref="C47:H47" si="10">+C48+C58+C66+C77</f>
        <v>0</v>
      </c>
      <c r="D47" s="756">
        <f t="shared" si="10"/>
        <v>1058737.53</v>
      </c>
      <c r="E47" s="756">
        <f t="shared" si="10"/>
        <v>1058737.53</v>
      </c>
      <c r="F47" s="756">
        <f t="shared" si="10"/>
        <v>730523.1</v>
      </c>
      <c r="G47" s="756">
        <f t="shared" si="10"/>
        <v>730523.1</v>
      </c>
      <c r="H47" s="756">
        <f t="shared" si="10"/>
        <v>328214.43000000005</v>
      </c>
    </row>
    <row r="48" spans="1:8" x14ac:dyDescent="0.25">
      <c r="A48" s="750" t="s">
        <v>787</v>
      </c>
      <c r="B48" s="751"/>
      <c r="C48" s="756">
        <f t="shared" ref="C48:H48" si="11">SUM(C49:C56)</f>
        <v>0</v>
      </c>
      <c r="D48" s="756">
        <f t="shared" si="11"/>
        <v>0</v>
      </c>
      <c r="E48" s="756">
        <f t="shared" si="11"/>
        <v>0</v>
      </c>
      <c r="F48" s="756">
        <f t="shared" si="11"/>
        <v>0</v>
      </c>
      <c r="G48" s="756">
        <f t="shared" si="11"/>
        <v>0</v>
      </c>
      <c r="H48" s="756">
        <f t="shared" si="11"/>
        <v>0</v>
      </c>
    </row>
    <row r="49" spans="1:8" x14ac:dyDescent="0.25">
      <c r="A49" s="750"/>
      <c r="B49" s="751" t="s">
        <v>788</v>
      </c>
      <c r="C49" s="752"/>
      <c r="D49" s="752"/>
      <c r="E49" s="749">
        <f t="shared" ref="E49:E56" si="12">C49+D49</f>
        <v>0</v>
      </c>
      <c r="F49" s="752"/>
      <c r="G49" s="752"/>
      <c r="H49" s="749">
        <f t="shared" ref="H49:H56" si="13">+E49-F49</f>
        <v>0</v>
      </c>
    </row>
    <row r="50" spans="1:8" x14ac:dyDescent="0.25">
      <c r="A50" s="750"/>
      <c r="B50" s="751" t="s">
        <v>789</v>
      </c>
      <c r="C50" s="752"/>
      <c r="D50" s="752"/>
      <c r="E50" s="749">
        <f t="shared" si="12"/>
        <v>0</v>
      </c>
      <c r="F50" s="752"/>
      <c r="G50" s="752"/>
      <c r="H50" s="749">
        <f t="shared" si="13"/>
        <v>0</v>
      </c>
    </row>
    <row r="51" spans="1:8" x14ac:dyDescent="0.25">
      <c r="A51" s="750"/>
      <c r="B51" s="751" t="s">
        <v>790</v>
      </c>
      <c r="C51" s="752"/>
      <c r="D51" s="752"/>
      <c r="E51" s="749">
        <f t="shared" si="12"/>
        <v>0</v>
      </c>
      <c r="F51" s="752"/>
      <c r="G51" s="752"/>
      <c r="H51" s="749">
        <f t="shared" si="13"/>
        <v>0</v>
      </c>
    </row>
    <row r="52" spans="1:8" x14ac:dyDescent="0.25">
      <c r="A52" s="750"/>
      <c r="B52" s="751" t="s">
        <v>791</v>
      </c>
      <c r="C52" s="752"/>
      <c r="D52" s="752"/>
      <c r="E52" s="749">
        <f t="shared" si="12"/>
        <v>0</v>
      </c>
      <c r="F52" s="752"/>
      <c r="G52" s="752"/>
      <c r="H52" s="749">
        <f t="shared" si="13"/>
        <v>0</v>
      </c>
    </row>
    <row r="53" spans="1:8" x14ac:dyDescent="0.25">
      <c r="A53" s="750"/>
      <c r="B53" s="751" t="s">
        <v>792</v>
      </c>
      <c r="C53" s="752"/>
      <c r="D53" s="752"/>
      <c r="E53" s="749">
        <f t="shared" si="12"/>
        <v>0</v>
      </c>
      <c r="F53" s="752"/>
      <c r="G53" s="752"/>
      <c r="H53" s="749">
        <f t="shared" si="13"/>
        <v>0</v>
      </c>
    </row>
    <row r="54" spans="1:8" x14ac:dyDescent="0.25">
      <c r="A54" s="750"/>
      <c r="B54" s="751" t="s">
        <v>793</v>
      </c>
      <c r="C54" s="752"/>
      <c r="D54" s="752"/>
      <c r="E54" s="749">
        <f t="shared" si="12"/>
        <v>0</v>
      </c>
      <c r="F54" s="752"/>
      <c r="G54" s="752"/>
      <c r="H54" s="749">
        <f t="shared" si="13"/>
        <v>0</v>
      </c>
    </row>
    <row r="55" spans="1:8" x14ac:dyDescent="0.25">
      <c r="A55" s="750"/>
      <c r="B55" s="751" t="s">
        <v>794</v>
      </c>
      <c r="C55" s="752"/>
      <c r="D55" s="752"/>
      <c r="E55" s="749">
        <f t="shared" si="12"/>
        <v>0</v>
      </c>
      <c r="F55" s="752"/>
      <c r="G55" s="752"/>
      <c r="H55" s="749">
        <f t="shared" si="13"/>
        <v>0</v>
      </c>
    </row>
    <row r="56" spans="1:8" x14ac:dyDescent="0.25">
      <c r="A56" s="750"/>
      <c r="B56" s="751" t="s">
        <v>795</v>
      </c>
      <c r="C56" s="752"/>
      <c r="D56" s="752"/>
      <c r="E56" s="749">
        <f t="shared" si="12"/>
        <v>0</v>
      </c>
      <c r="F56" s="752"/>
      <c r="G56" s="752"/>
      <c r="H56" s="749">
        <f t="shared" si="13"/>
        <v>0</v>
      </c>
    </row>
    <row r="57" spans="1:8" x14ac:dyDescent="0.25">
      <c r="A57" s="750"/>
      <c r="B57" s="751"/>
      <c r="C57" s="752"/>
      <c r="D57" s="752"/>
      <c r="E57" s="749"/>
      <c r="F57" s="752"/>
      <c r="G57" s="752"/>
      <c r="H57" s="749"/>
    </row>
    <row r="58" spans="1:8" x14ac:dyDescent="0.25">
      <c r="A58" s="750" t="s">
        <v>796</v>
      </c>
      <c r="B58" s="751"/>
      <c r="C58" s="756">
        <f t="shared" ref="C58:H58" si="14">SUM(C59:C65)</f>
        <v>0</v>
      </c>
      <c r="D58" s="756">
        <f t="shared" si="14"/>
        <v>1058737.53</v>
      </c>
      <c r="E58" s="756">
        <f t="shared" si="14"/>
        <v>1058737.53</v>
      </c>
      <c r="F58" s="756">
        <f t="shared" si="14"/>
        <v>730523.1</v>
      </c>
      <c r="G58" s="756">
        <f t="shared" si="14"/>
        <v>730523.1</v>
      </c>
      <c r="H58" s="756">
        <f t="shared" si="14"/>
        <v>328214.43000000005</v>
      </c>
    </row>
    <row r="59" spans="1:8" x14ac:dyDescent="0.25">
      <c r="A59" s="750"/>
      <c r="B59" s="751" t="s">
        <v>797</v>
      </c>
      <c r="C59" s="752"/>
      <c r="D59" s="752"/>
      <c r="E59" s="749">
        <f t="shared" ref="E59:E65" si="15">C59+D59</f>
        <v>0</v>
      </c>
      <c r="F59" s="752"/>
      <c r="G59" s="752"/>
      <c r="H59" s="749">
        <f t="shared" ref="H59:H65" si="16">+E59-F59</f>
        <v>0</v>
      </c>
    </row>
    <row r="60" spans="1:8" x14ac:dyDescent="0.25">
      <c r="A60" s="750"/>
      <c r="B60" s="751" t="s">
        <v>798</v>
      </c>
      <c r="C60" s="752"/>
      <c r="D60" s="752"/>
      <c r="E60" s="749">
        <f t="shared" si="15"/>
        <v>0</v>
      </c>
      <c r="F60" s="752"/>
      <c r="G60" s="752"/>
      <c r="H60" s="749">
        <f t="shared" si="16"/>
        <v>0</v>
      </c>
    </row>
    <row r="61" spans="1:8" x14ac:dyDescent="0.25">
      <c r="A61" s="750"/>
      <c r="B61" s="751" t="s">
        <v>799</v>
      </c>
      <c r="C61" s="752"/>
      <c r="D61" s="752"/>
      <c r="E61" s="749">
        <f t="shared" si="15"/>
        <v>0</v>
      </c>
      <c r="F61" s="752"/>
      <c r="G61" s="752"/>
      <c r="H61" s="749">
        <f t="shared" si="16"/>
        <v>0</v>
      </c>
    </row>
    <row r="62" spans="1:8" x14ac:dyDescent="0.25">
      <c r="A62" s="750"/>
      <c r="B62" s="751" t="s">
        <v>800</v>
      </c>
      <c r="C62" s="752"/>
      <c r="D62" s="752"/>
      <c r="E62" s="749">
        <f t="shared" si="15"/>
        <v>0</v>
      </c>
      <c r="F62" s="752"/>
      <c r="G62" s="752"/>
      <c r="H62" s="749">
        <f t="shared" si="16"/>
        <v>0</v>
      </c>
    </row>
    <row r="63" spans="1:8" x14ac:dyDescent="0.25">
      <c r="A63" s="750"/>
      <c r="B63" s="751" t="s">
        <v>801</v>
      </c>
      <c r="C63" s="752"/>
      <c r="D63" s="752">
        <v>1058737.53</v>
      </c>
      <c r="E63" s="749">
        <f t="shared" si="15"/>
        <v>1058737.53</v>
      </c>
      <c r="F63" s="752">
        <v>730523.1</v>
      </c>
      <c r="G63" s="752">
        <v>730523.1</v>
      </c>
      <c r="H63" s="749">
        <f t="shared" si="16"/>
        <v>328214.43000000005</v>
      </c>
    </row>
    <row r="64" spans="1:8" x14ac:dyDescent="0.25">
      <c r="A64" s="750"/>
      <c r="B64" s="751" t="s">
        <v>802</v>
      </c>
      <c r="C64" s="752"/>
      <c r="D64" s="752"/>
      <c r="E64" s="749">
        <f t="shared" si="15"/>
        <v>0</v>
      </c>
      <c r="F64" s="752"/>
      <c r="G64" s="752"/>
      <c r="H64" s="749">
        <f t="shared" si="16"/>
        <v>0</v>
      </c>
    </row>
    <row r="65" spans="1:8" ht="15.75" thickBot="1" x14ac:dyDescent="0.3">
      <c r="A65" s="758"/>
      <c r="B65" s="759" t="s">
        <v>803</v>
      </c>
      <c r="C65" s="760"/>
      <c r="D65" s="760"/>
      <c r="E65" s="761">
        <f t="shared" si="15"/>
        <v>0</v>
      </c>
      <c r="F65" s="760"/>
      <c r="G65" s="760"/>
      <c r="H65" s="761">
        <f t="shared" si="16"/>
        <v>0</v>
      </c>
    </row>
    <row r="66" spans="1:8" x14ac:dyDescent="0.25">
      <c r="A66" s="750" t="s">
        <v>804</v>
      </c>
      <c r="B66" s="751"/>
      <c r="C66" s="756">
        <f t="shared" ref="C66:H66" si="17">SUM(C67:C75)</f>
        <v>0</v>
      </c>
      <c r="D66" s="756">
        <f t="shared" si="17"/>
        <v>0</v>
      </c>
      <c r="E66" s="756">
        <f t="shared" si="17"/>
        <v>0</v>
      </c>
      <c r="F66" s="756">
        <f t="shared" si="17"/>
        <v>0</v>
      </c>
      <c r="G66" s="756">
        <f t="shared" si="17"/>
        <v>0</v>
      </c>
      <c r="H66" s="756">
        <f t="shared" si="17"/>
        <v>0</v>
      </c>
    </row>
    <row r="67" spans="1:8" x14ac:dyDescent="0.25">
      <c r="A67" s="750"/>
      <c r="B67" s="751" t="s">
        <v>805</v>
      </c>
      <c r="C67" s="752"/>
      <c r="D67" s="752"/>
      <c r="E67" s="749">
        <f t="shared" ref="E67:E75" si="18">C67+D67</f>
        <v>0</v>
      </c>
      <c r="F67" s="752"/>
      <c r="G67" s="752"/>
      <c r="H67" s="749">
        <f t="shared" ref="H67:H75" si="19">+E67-F67</f>
        <v>0</v>
      </c>
    </row>
    <row r="68" spans="1:8" x14ac:dyDescent="0.25">
      <c r="A68" s="750"/>
      <c r="B68" s="751" t="s">
        <v>806</v>
      </c>
      <c r="C68" s="752"/>
      <c r="D68" s="752"/>
      <c r="E68" s="749"/>
      <c r="F68" s="752"/>
      <c r="G68" s="752"/>
      <c r="H68" s="749">
        <f t="shared" si="19"/>
        <v>0</v>
      </c>
    </row>
    <row r="69" spans="1:8" x14ac:dyDescent="0.25">
      <c r="A69" s="750"/>
      <c r="B69" s="751" t="s">
        <v>807</v>
      </c>
      <c r="C69" s="752"/>
      <c r="D69" s="752"/>
      <c r="E69" s="749">
        <f t="shared" si="18"/>
        <v>0</v>
      </c>
      <c r="F69" s="752"/>
      <c r="G69" s="752"/>
      <c r="H69" s="749">
        <f t="shared" si="19"/>
        <v>0</v>
      </c>
    </row>
    <row r="70" spans="1:8" x14ac:dyDescent="0.25">
      <c r="A70" s="750"/>
      <c r="B70" s="751" t="s">
        <v>808</v>
      </c>
      <c r="C70" s="752"/>
      <c r="D70" s="752"/>
      <c r="E70" s="749">
        <f t="shared" si="18"/>
        <v>0</v>
      </c>
      <c r="F70" s="752"/>
      <c r="G70" s="752"/>
      <c r="H70" s="749">
        <f t="shared" si="19"/>
        <v>0</v>
      </c>
    </row>
    <row r="71" spans="1:8" x14ac:dyDescent="0.25">
      <c r="A71" s="750"/>
      <c r="B71" s="751" t="s">
        <v>809</v>
      </c>
      <c r="C71" s="752"/>
      <c r="D71" s="752"/>
      <c r="E71" s="749">
        <f t="shared" si="18"/>
        <v>0</v>
      </c>
      <c r="F71" s="752"/>
      <c r="G71" s="752"/>
      <c r="H71" s="749">
        <f t="shared" si="19"/>
        <v>0</v>
      </c>
    </row>
    <row r="72" spans="1:8" x14ac:dyDescent="0.25">
      <c r="A72" s="750"/>
      <c r="B72" s="751" t="s">
        <v>810</v>
      </c>
      <c r="C72" s="752"/>
      <c r="D72" s="752"/>
      <c r="E72" s="749">
        <f t="shared" si="18"/>
        <v>0</v>
      </c>
      <c r="F72" s="752"/>
      <c r="G72" s="752"/>
      <c r="H72" s="749">
        <f t="shared" si="19"/>
        <v>0</v>
      </c>
    </row>
    <row r="73" spans="1:8" x14ac:dyDescent="0.25">
      <c r="A73" s="750"/>
      <c r="B73" s="751" t="s">
        <v>811</v>
      </c>
      <c r="C73" s="752"/>
      <c r="D73" s="752"/>
      <c r="E73" s="749">
        <f t="shared" si="18"/>
        <v>0</v>
      </c>
      <c r="F73" s="752"/>
      <c r="G73" s="752"/>
      <c r="H73" s="749">
        <f t="shared" si="19"/>
        <v>0</v>
      </c>
    </row>
    <row r="74" spans="1:8" x14ac:dyDescent="0.25">
      <c r="A74" s="750"/>
      <c r="B74" s="751" t="s">
        <v>812</v>
      </c>
      <c r="C74" s="752"/>
      <c r="D74" s="752"/>
      <c r="E74" s="749">
        <f t="shared" si="18"/>
        <v>0</v>
      </c>
      <c r="F74" s="752"/>
      <c r="G74" s="752"/>
      <c r="H74" s="749">
        <f t="shared" si="19"/>
        <v>0</v>
      </c>
    </row>
    <row r="75" spans="1:8" x14ac:dyDescent="0.25">
      <c r="A75" s="750"/>
      <c r="B75" s="751" t="s">
        <v>813</v>
      </c>
      <c r="C75" s="752"/>
      <c r="D75" s="752"/>
      <c r="E75" s="749">
        <f t="shared" si="18"/>
        <v>0</v>
      </c>
      <c r="F75" s="752"/>
      <c r="G75" s="752"/>
      <c r="H75" s="749">
        <f t="shared" si="19"/>
        <v>0</v>
      </c>
    </row>
    <row r="76" spans="1:8" x14ac:dyDescent="0.25">
      <c r="A76" s="750"/>
      <c r="B76" s="751"/>
      <c r="C76" s="752"/>
      <c r="D76" s="752"/>
      <c r="E76" s="749"/>
      <c r="F76" s="752"/>
      <c r="G76" s="752"/>
      <c r="H76" s="749"/>
    </row>
    <row r="77" spans="1:8" x14ac:dyDescent="0.25">
      <c r="A77" s="750" t="s">
        <v>814</v>
      </c>
      <c r="B77" s="751"/>
      <c r="C77" s="756">
        <f t="shared" ref="C77:H77" si="20">SUM(C78:C81)</f>
        <v>0</v>
      </c>
      <c r="D77" s="756">
        <f t="shared" si="20"/>
        <v>0</v>
      </c>
      <c r="E77" s="756">
        <f t="shared" si="20"/>
        <v>0</v>
      </c>
      <c r="F77" s="756">
        <f t="shared" si="20"/>
        <v>0</v>
      </c>
      <c r="G77" s="756">
        <f t="shared" si="20"/>
        <v>0</v>
      </c>
      <c r="H77" s="756">
        <f t="shared" si="20"/>
        <v>0</v>
      </c>
    </row>
    <row r="78" spans="1:8" x14ac:dyDescent="0.25">
      <c r="A78" s="750"/>
      <c r="B78" s="751" t="s">
        <v>815</v>
      </c>
      <c r="C78" s="752">
        <v>0</v>
      </c>
      <c r="D78" s="752"/>
      <c r="E78" s="749">
        <f>C78+D78</f>
        <v>0</v>
      </c>
      <c r="F78" s="752"/>
      <c r="G78" s="752"/>
      <c r="H78" s="749">
        <f>+E78-F78</f>
        <v>0</v>
      </c>
    </row>
    <row r="79" spans="1:8" x14ac:dyDescent="0.25">
      <c r="A79" s="750"/>
      <c r="B79" s="751" t="s">
        <v>816</v>
      </c>
      <c r="C79" s="752">
        <v>0</v>
      </c>
      <c r="D79" s="752"/>
      <c r="E79" s="749">
        <f>C79+D79</f>
        <v>0</v>
      </c>
      <c r="F79" s="752"/>
      <c r="G79" s="752"/>
      <c r="H79" s="749">
        <f>+E79-F79</f>
        <v>0</v>
      </c>
    </row>
    <row r="80" spans="1:8" x14ac:dyDescent="0.25">
      <c r="A80" s="750"/>
      <c r="B80" s="751" t="s">
        <v>817</v>
      </c>
      <c r="C80" s="752">
        <v>0</v>
      </c>
      <c r="D80" s="752"/>
      <c r="E80" s="749">
        <f>C80+D80</f>
        <v>0</v>
      </c>
      <c r="F80" s="752"/>
      <c r="G80" s="752"/>
      <c r="H80" s="749">
        <f>+E80-F80</f>
        <v>0</v>
      </c>
    </row>
    <row r="81" spans="1:9" x14ac:dyDescent="0.25">
      <c r="A81" s="750"/>
      <c r="B81" s="751" t="s">
        <v>818</v>
      </c>
      <c r="C81" s="752"/>
      <c r="D81" s="752"/>
      <c r="E81" s="749">
        <f>C81+D81</f>
        <v>0</v>
      </c>
      <c r="F81" s="752"/>
      <c r="G81" s="752"/>
      <c r="H81" s="749">
        <f>+E81-F81</f>
        <v>0</v>
      </c>
    </row>
    <row r="82" spans="1:9" x14ac:dyDescent="0.25">
      <c r="A82" s="750"/>
      <c r="B82" s="751"/>
      <c r="C82" s="752"/>
      <c r="D82" s="752"/>
      <c r="E82" s="749"/>
      <c r="F82" s="752"/>
      <c r="G82" s="752"/>
      <c r="H82" s="749"/>
    </row>
    <row r="83" spans="1:9" ht="15.75" thickBot="1" x14ac:dyDescent="0.3">
      <c r="A83" s="758" t="s">
        <v>713</v>
      </c>
      <c r="B83" s="759"/>
      <c r="C83" s="772">
        <f t="shared" ref="C83:H83" si="21">+C10+C47</f>
        <v>16774712</v>
      </c>
      <c r="D83" s="772">
        <f t="shared" si="21"/>
        <v>2794168.21</v>
      </c>
      <c r="E83" s="772">
        <f t="shared" si="21"/>
        <v>19568880.210000001</v>
      </c>
      <c r="F83" s="772">
        <f t="shared" si="21"/>
        <v>7052796.1899999995</v>
      </c>
      <c r="G83" s="772">
        <f t="shared" si="21"/>
        <v>7052796.1899999995</v>
      </c>
      <c r="H83" s="772">
        <f t="shared" si="21"/>
        <v>12516084.02</v>
      </c>
      <c r="I83" s="528" t="str">
        <f>IF((C83-'ETCA-II-11'!B45)&gt;0.9,"ERROR!!!!! EL MONTO NO COINCIDE CON LO REPORTADO EN EL FORMATO ETCA-II-11 EN EL TOTAL DEL GASTO","")</f>
        <v/>
      </c>
    </row>
    <row r="84" spans="1:9" x14ac:dyDescent="0.25">
      <c r="A84" s="762"/>
      <c r="B84" s="762"/>
      <c r="C84" s="763"/>
      <c r="D84" s="763"/>
      <c r="E84" s="764"/>
      <c r="F84" s="763"/>
      <c r="G84" s="763"/>
      <c r="H84" s="764"/>
      <c r="I84" s="528" t="str">
        <f>IF((D83-'ETCA-II-11'!C45)&gt;0.9,"ERROR!!!!! EL MONTO NO COINCIDE CON LO REPORTADO EN EL FORMATO ETCA-II-11 EN EL TOTAL DEL GASTO","")</f>
        <v/>
      </c>
    </row>
    <row r="85" spans="1:9" x14ac:dyDescent="0.25">
      <c r="A85" s="762"/>
      <c r="B85" s="762"/>
      <c r="C85" s="763"/>
      <c r="D85" s="763"/>
      <c r="E85" s="764"/>
      <c r="F85" s="763"/>
      <c r="G85" s="763"/>
      <c r="H85" s="764"/>
      <c r="I85" t="str">
        <f>IF((E83-'ETCA-II-11'!D45),"ERROR!!!!! EL MONTO NO COINCIDE CON LO REPORTADO EN EL FORMATO ETCA-II-11 EN EL TOTAL DEL GASTO","")</f>
        <v/>
      </c>
    </row>
    <row r="86" spans="1:9" x14ac:dyDescent="0.25">
      <c r="A86" s="762"/>
      <c r="B86" s="762"/>
      <c r="C86" s="763"/>
      <c r="D86" s="763"/>
      <c r="E86" s="764"/>
      <c r="F86" s="763"/>
      <c r="G86" s="763"/>
      <c r="H86" s="764"/>
      <c r="I86" t="str">
        <f>IF((F83-'ETCA-II-11'!E45)&gt;0.9,"ERROR!!!!! EL MONTO NO COINCIDE CON LO REPORTADO EN EL FORMATO ETCA-II-11 EN EL TOTAL DEL GASTO","")</f>
        <v/>
      </c>
    </row>
    <row r="87" spans="1:9" x14ac:dyDescent="0.25">
      <c r="A87" s="762"/>
      <c r="B87" s="762"/>
      <c r="C87" s="763"/>
      <c r="D87" s="763"/>
      <c r="E87" s="764"/>
      <c r="F87" s="763"/>
      <c r="G87" s="763"/>
      <c r="H87" s="764"/>
      <c r="I87" t="str">
        <f>IF((G83-'ETCA-II-11'!F45)&gt;0.9,"ERROR!!!!! EL MONTO NO COINCIDE CON LO REPORTADO EN EL FORMATO ETCA-II-11 EN EL TOTAL DEL GASTO","")</f>
        <v/>
      </c>
    </row>
    <row r="88" spans="1:9" x14ac:dyDescent="0.25">
      <c r="A88" s="762"/>
      <c r="B88" s="762"/>
      <c r="C88" s="763"/>
      <c r="D88" s="763"/>
      <c r="E88" s="764"/>
      <c r="F88" s="763"/>
      <c r="G88" s="763"/>
      <c r="H88" s="764"/>
      <c r="I88" t="str">
        <f>IF((H83-'ETCA-II-11'!G45)&gt;0.9,"ERROR!!!!! EL MONTO NO COINCIDE CON LO REPORTADO EN EL FORMATO ETCA-II-11 EN EL TOTAL DEL GASTO","")</f>
        <v/>
      </c>
    </row>
    <row r="89" spans="1:9" x14ac:dyDescent="0.25">
      <c r="A89" s="762"/>
      <c r="B89" s="762"/>
      <c r="C89" s="763"/>
      <c r="D89" s="763"/>
      <c r="E89" s="764"/>
      <c r="F89" s="763"/>
      <c r="G89" s="763"/>
      <c r="H89" s="764"/>
    </row>
  </sheetData>
  <sheetProtection password="C115" sheet="1" scenarios="1" formatColumns="0" formatRows="0" insertHyperlinks="0"/>
  <mergeCells count="14">
    <mergeCell ref="A9:B9"/>
    <mergeCell ref="A10:B10"/>
    <mergeCell ref="A11:B11"/>
    <mergeCell ref="A21:B21"/>
    <mergeCell ref="A30:B30"/>
    <mergeCell ref="A7:B8"/>
    <mergeCell ref="C7:G7"/>
    <mergeCell ref="H7:H8"/>
    <mergeCell ref="A1:H1"/>
    <mergeCell ref="A3:H3"/>
    <mergeCell ref="A4:H4"/>
    <mergeCell ref="A5:H5"/>
    <mergeCell ref="A6:H6"/>
    <mergeCell ref="A2:H2"/>
  </mergeCells>
  <pageMargins left="0.19685039370078741" right="0.31496062992125984" top="0.74803149606299213" bottom="0.74803149606299213" header="0.31496062992125984" footer="0.31496062992125984"/>
  <pageSetup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2"/>
  <sheetViews>
    <sheetView view="pageBreakPreview" topLeftCell="A81" zoomScaleNormal="100" zoomScaleSheetLayoutView="100" workbookViewId="0">
      <selection activeCell="K137" sqref="K137"/>
    </sheetView>
  </sheetViews>
  <sheetFormatPr baseColWidth="10" defaultColWidth="11.42578125" defaultRowHeight="16.5" x14ac:dyDescent="0.3"/>
  <cols>
    <col min="1" max="1" width="10.42578125" style="985" customWidth="1"/>
    <col min="2" max="2" width="39.7109375" style="6" customWidth="1"/>
    <col min="3" max="7" width="12.7109375" style="955" customWidth="1"/>
    <col min="8" max="8" width="11.7109375" style="955" customWidth="1"/>
    <col min="9" max="9" width="9.42578125" style="970" customWidth="1"/>
    <col min="10" max="11" width="11.42578125" style="3"/>
    <col min="12" max="13" width="12.28515625" style="3" bestFit="1" customWidth="1"/>
    <col min="14" max="16384" width="11.42578125" style="3"/>
  </cols>
  <sheetData>
    <row r="1" spans="1:9" s="6" customFormat="1" x14ac:dyDescent="0.25">
      <c r="A1" s="1219" t="s">
        <v>25</v>
      </c>
      <c r="B1" s="1219"/>
      <c r="C1" s="1219"/>
      <c r="D1" s="1219"/>
      <c r="E1" s="1219"/>
      <c r="F1" s="1219"/>
      <c r="G1" s="1219"/>
      <c r="H1" s="1219"/>
      <c r="I1" s="1219"/>
    </row>
    <row r="2" spans="1:9" s="31" customFormat="1" ht="15.75" x14ac:dyDescent="0.25">
      <c r="A2" s="1219" t="s">
        <v>569</v>
      </c>
      <c r="B2" s="1219"/>
      <c r="C2" s="1219"/>
      <c r="D2" s="1219"/>
      <c r="E2" s="1219"/>
      <c r="F2" s="1219"/>
      <c r="G2" s="1219"/>
      <c r="H2" s="1219"/>
      <c r="I2" s="1219"/>
    </row>
    <row r="3" spans="1:9" s="31" customFormat="1" ht="15.75" x14ac:dyDescent="0.25">
      <c r="A3" s="1219" t="s">
        <v>820</v>
      </c>
      <c r="B3" s="1219"/>
      <c r="C3" s="1219"/>
      <c r="D3" s="1219"/>
      <c r="E3" s="1219"/>
      <c r="F3" s="1219"/>
      <c r="G3" s="1219"/>
      <c r="H3" s="1219"/>
      <c r="I3" s="1219"/>
    </row>
    <row r="4" spans="1:9" s="31" customFormat="1" x14ac:dyDescent="0.25">
      <c r="A4" s="1232" t="s">
        <v>1103</v>
      </c>
      <c r="B4" s="1232"/>
      <c r="C4" s="1232"/>
      <c r="D4" s="1232"/>
      <c r="E4" s="1232"/>
      <c r="F4" s="1232"/>
      <c r="G4" s="1232"/>
      <c r="H4" s="1232"/>
      <c r="I4" s="1232"/>
    </row>
    <row r="5" spans="1:9" s="31" customFormat="1" x14ac:dyDescent="0.25">
      <c r="A5" s="1232" t="s">
        <v>1128</v>
      </c>
      <c r="B5" s="1232"/>
      <c r="C5" s="1232"/>
      <c r="D5" s="1232"/>
      <c r="E5" s="1232"/>
      <c r="F5" s="1232"/>
      <c r="G5" s="1232"/>
      <c r="H5" s="1232"/>
      <c r="I5" s="1232"/>
    </row>
    <row r="6" spans="1:9" s="32" customFormat="1" ht="17.25" thickBot="1" x14ac:dyDescent="0.3">
      <c r="A6" s="971"/>
      <c r="B6" s="46"/>
      <c r="C6" s="1233" t="s">
        <v>89</v>
      </c>
      <c r="D6" s="1233"/>
      <c r="E6" s="1233"/>
      <c r="F6" s="956"/>
      <c r="G6" s="957"/>
      <c r="H6" s="1234"/>
      <c r="I6" s="1234"/>
    </row>
    <row r="7" spans="1:9" ht="38.25" customHeight="1" x14ac:dyDescent="0.3">
      <c r="A7" s="1227" t="s">
        <v>821</v>
      </c>
      <c r="B7" s="1228"/>
      <c r="C7" s="941" t="s">
        <v>573</v>
      </c>
      <c r="D7" s="941" t="s">
        <v>483</v>
      </c>
      <c r="E7" s="941" t="s">
        <v>574</v>
      </c>
      <c r="F7" s="958" t="s">
        <v>575</v>
      </c>
      <c r="G7" s="958" t="s">
        <v>576</v>
      </c>
      <c r="H7" s="941" t="s">
        <v>577</v>
      </c>
      <c r="I7" s="967" t="s">
        <v>822</v>
      </c>
    </row>
    <row r="8" spans="1:9" ht="18" customHeight="1" thickBot="1" x14ac:dyDescent="0.35">
      <c r="A8" s="1229"/>
      <c r="B8" s="1230"/>
      <c r="C8" s="942" t="s">
        <v>448</v>
      </c>
      <c r="D8" s="942" t="s">
        <v>449</v>
      </c>
      <c r="E8" s="942" t="s">
        <v>578</v>
      </c>
      <c r="F8" s="959" t="s">
        <v>451</v>
      </c>
      <c r="G8" s="959" t="s">
        <v>452</v>
      </c>
      <c r="H8" s="942" t="s">
        <v>579</v>
      </c>
      <c r="I8" s="968" t="s">
        <v>823</v>
      </c>
    </row>
    <row r="9" spans="1:9" ht="6" customHeight="1" x14ac:dyDescent="0.3">
      <c r="A9" s="972"/>
      <c r="B9" s="323"/>
      <c r="C9" s="943"/>
      <c r="D9" s="943"/>
      <c r="E9" s="943"/>
      <c r="F9" s="943"/>
      <c r="G9" s="943"/>
      <c r="H9" s="943"/>
      <c r="I9" s="969"/>
    </row>
    <row r="10" spans="1:9" ht="20.100000000000001" customHeight="1" x14ac:dyDescent="0.3">
      <c r="A10" s="973">
        <v>1000</v>
      </c>
      <c r="B10" s="929" t="s">
        <v>824</v>
      </c>
      <c r="C10" s="944">
        <f t="shared" ref="C10:H10" si="0">+C11+C21+C27+C32</f>
        <v>13825598</v>
      </c>
      <c r="D10" s="944">
        <f t="shared" si="0"/>
        <v>0</v>
      </c>
      <c r="E10" s="944">
        <f t="shared" si="0"/>
        <v>13825598</v>
      </c>
      <c r="F10" s="944">
        <f t="shared" si="0"/>
        <v>5092219.53</v>
      </c>
      <c r="G10" s="944">
        <f t="shared" si="0"/>
        <v>5092219.53</v>
      </c>
      <c r="H10" s="944">
        <f t="shared" si="0"/>
        <v>8733378.4700000007</v>
      </c>
      <c r="I10" s="921">
        <f>F10/E10</f>
        <v>0.36831821162455325</v>
      </c>
    </row>
    <row r="11" spans="1:9" ht="20.100000000000001" customHeight="1" x14ac:dyDescent="0.3">
      <c r="A11" s="974">
        <v>1100</v>
      </c>
      <c r="B11" s="930" t="s">
        <v>825</v>
      </c>
      <c r="C11" s="945">
        <f>+C12</f>
        <v>10380347.91</v>
      </c>
      <c r="D11" s="945">
        <f>+D12</f>
        <v>-30445</v>
      </c>
      <c r="E11" s="945">
        <f>+E12</f>
        <v>10349902.91</v>
      </c>
      <c r="F11" s="945">
        <f>+F12</f>
        <v>4784151.01</v>
      </c>
      <c r="G11" s="945">
        <f>+F11</f>
        <v>4784151.01</v>
      </c>
      <c r="H11" s="960">
        <f t="shared" ref="H11:H20" si="1">E11-F11</f>
        <v>5565751.9000000004</v>
      </c>
      <c r="I11" s="922">
        <f>+F11/E11</f>
        <v>0.46224114869498806</v>
      </c>
    </row>
    <row r="12" spans="1:9" ht="20.100000000000001" customHeight="1" x14ac:dyDescent="0.3">
      <c r="A12" s="975">
        <v>11301</v>
      </c>
      <c r="B12" s="930" t="s">
        <v>826</v>
      </c>
      <c r="C12" s="945">
        <v>10380347.91</v>
      </c>
      <c r="D12" s="945">
        <v>-30445</v>
      </c>
      <c r="E12" s="960">
        <f t="shared" ref="E12:E127" si="2">C12+D12</f>
        <v>10349902.91</v>
      </c>
      <c r="F12" s="961">
        <v>4784151.01</v>
      </c>
      <c r="G12" s="961">
        <v>4784151.01</v>
      </c>
      <c r="H12" s="960">
        <f t="shared" si="1"/>
        <v>5565751.9000000004</v>
      </c>
      <c r="I12" s="922">
        <f t="shared" ref="I12:I130" si="3">F12/E12</f>
        <v>0.46224114869498806</v>
      </c>
    </row>
    <row r="13" spans="1:9" ht="20.100000000000001" hidden="1" customHeight="1" x14ac:dyDescent="0.3">
      <c r="A13" s="976">
        <v>11306</v>
      </c>
      <c r="B13" s="930" t="s">
        <v>827</v>
      </c>
      <c r="C13" s="946"/>
      <c r="D13" s="946"/>
      <c r="E13" s="960">
        <f t="shared" si="2"/>
        <v>0</v>
      </c>
      <c r="F13" s="946"/>
      <c r="G13" s="946"/>
      <c r="H13" s="960">
        <f t="shared" si="1"/>
        <v>0</v>
      </c>
      <c r="I13" s="922" t="e">
        <f t="shared" si="3"/>
        <v>#DIV/0!</v>
      </c>
    </row>
    <row r="14" spans="1:9" ht="20.100000000000001" hidden="1" customHeight="1" x14ac:dyDescent="0.3">
      <c r="A14" s="976">
        <v>11307</v>
      </c>
      <c r="B14" s="930" t="s">
        <v>828</v>
      </c>
      <c r="C14" s="946"/>
      <c r="D14" s="946"/>
      <c r="E14" s="960">
        <f t="shared" si="2"/>
        <v>0</v>
      </c>
      <c r="F14" s="946"/>
      <c r="G14" s="946"/>
      <c r="H14" s="960">
        <f t="shared" si="1"/>
        <v>0</v>
      </c>
      <c r="I14" s="922" t="e">
        <f t="shared" si="3"/>
        <v>#DIV/0!</v>
      </c>
    </row>
    <row r="15" spans="1:9" ht="20.100000000000001" hidden="1" customHeight="1" x14ac:dyDescent="0.3">
      <c r="A15" s="976">
        <v>11309</v>
      </c>
      <c r="B15" s="930" t="s">
        <v>829</v>
      </c>
      <c r="C15" s="946"/>
      <c r="D15" s="946"/>
      <c r="E15" s="960">
        <f t="shared" si="2"/>
        <v>0</v>
      </c>
      <c r="F15" s="946"/>
      <c r="G15" s="946"/>
      <c r="H15" s="960">
        <f t="shared" si="1"/>
        <v>0</v>
      </c>
      <c r="I15" s="922" t="e">
        <f t="shared" si="3"/>
        <v>#DIV/0!</v>
      </c>
    </row>
    <row r="16" spans="1:9" ht="20.100000000000001" hidden="1" customHeight="1" x14ac:dyDescent="0.3">
      <c r="A16" s="976">
        <v>11310</v>
      </c>
      <c r="B16" s="930" t="s">
        <v>830</v>
      </c>
      <c r="C16" s="946"/>
      <c r="D16" s="946"/>
      <c r="E16" s="960">
        <f t="shared" si="2"/>
        <v>0</v>
      </c>
      <c r="F16" s="946"/>
      <c r="G16" s="946"/>
      <c r="H16" s="960">
        <f t="shared" si="1"/>
        <v>0</v>
      </c>
      <c r="I16" s="922" t="e">
        <f t="shared" si="3"/>
        <v>#DIV/0!</v>
      </c>
    </row>
    <row r="17" spans="1:9" ht="20.100000000000001" hidden="1" customHeight="1" x14ac:dyDescent="0.3">
      <c r="A17" s="976">
        <v>121</v>
      </c>
      <c r="B17" s="930" t="s">
        <v>831</v>
      </c>
      <c r="C17" s="946"/>
      <c r="D17" s="946"/>
      <c r="E17" s="960">
        <f t="shared" si="2"/>
        <v>0</v>
      </c>
      <c r="F17" s="946"/>
      <c r="G17" s="946"/>
      <c r="H17" s="960">
        <f t="shared" si="1"/>
        <v>0</v>
      </c>
      <c r="I17" s="922" t="e">
        <f t="shared" si="3"/>
        <v>#DIV/0!</v>
      </c>
    </row>
    <row r="18" spans="1:9" ht="20.100000000000001" hidden="1" customHeight="1" x14ac:dyDescent="0.3">
      <c r="A18" s="976">
        <v>12101</v>
      </c>
      <c r="B18" s="930" t="s">
        <v>832</v>
      </c>
      <c r="C18" s="946"/>
      <c r="D18" s="946"/>
      <c r="E18" s="960">
        <f t="shared" si="2"/>
        <v>0</v>
      </c>
      <c r="F18" s="946"/>
      <c r="G18" s="946"/>
      <c r="H18" s="960">
        <f t="shared" si="1"/>
        <v>0</v>
      </c>
      <c r="I18" s="922" t="e">
        <f t="shared" si="3"/>
        <v>#DIV/0!</v>
      </c>
    </row>
    <row r="19" spans="1:9" ht="20.100000000000001" hidden="1" customHeight="1" x14ac:dyDescent="0.3">
      <c r="A19" s="976">
        <v>122</v>
      </c>
      <c r="B19" s="930" t="s">
        <v>833</v>
      </c>
      <c r="C19" s="946"/>
      <c r="D19" s="946"/>
      <c r="E19" s="960">
        <f t="shared" si="2"/>
        <v>0</v>
      </c>
      <c r="F19" s="946"/>
      <c r="G19" s="946"/>
      <c r="H19" s="960">
        <f t="shared" si="1"/>
        <v>0</v>
      </c>
      <c r="I19" s="922" t="e">
        <f t="shared" si="3"/>
        <v>#DIV/0!</v>
      </c>
    </row>
    <row r="20" spans="1:9" ht="20.100000000000001" hidden="1" customHeight="1" x14ac:dyDescent="0.3">
      <c r="A20" s="976">
        <v>12201</v>
      </c>
      <c r="B20" s="930" t="s">
        <v>833</v>
      </c>
      <c r="C20" s="946"/>
      <c r="D20" s="946"/>
      <c r="E20" s="960">
        <f t="shared" si="2"/>
        <v>0</v>
      </c>
      <c r="F20" s="946"/>
      <c r="G20" s="946"/>
      <c r="H20" s="960">
        <f t="shared" si="1"/>
        <v>0</v>
      </c>
      <c r="I20" s="922" t="e">
        <f t="shared" si="3"/>
        <v>#DIV/0!</v>
      </c>
    </row>
    <row r="21" spans="1:9" ht="20.100000000000001" customHeight="1" x14ac:dyDescent="0.3">
      <c r="A21" s="977">
        <v>1300</v>
      </c>
      <c r="B21" s="929" t="s">
        <v>834</v>
      </c>
      <c r="C21" s="947">
        <f t="shared" ref="C21:H21" si="4">SUM(C22:C26)</f>
        <v>1755615.7000000002</v>
      </c>
      <c r="D21" s="947">
        <f t="shared" si="4"/>
        <v>800</v>
      </c>
      <c r="E21" s="947">
        <f t="shared" si="4"/>
        <v>1756415.7000000002</v>
      </c>
      <c r="F21" s="947">
        <f t="shared" si="4"/>
        <v>73572.41</v>
      </c>
      <c r="G21" s="947">
        <f t="shared" si="4"/>
        <v>73572.41</v>
      </c>
      <c r="H21" s="947">
        <f t="shared" si="4"/>
        <v>1682843.29</v>
      </c>
      <c r="I21" s="921">
        <f t="shared" si="3"/>
        <v>4.1887811638212979E-2</v>
      </c>
    </row>
    <row r="22" spans="1:9" ht="29.25" customHeight="1" x14ac:dyDescent="0.3">
      <c r="A22" s="975">
        <v>13101</v>
      </c>
      <c r="B22" s="930" t="s">
        <v>835</v>
      </c>
      <c r="C22" s="962">
        <v>10000</v>
      </c>
      <c r="D22" s="945">
        <v>800</v>
      </c>
      <c r="E22" s="945">
        <f>+C22+D22</f>
        <v>10800</v>
      </c>
      <c r="F22" s="945">
        <v>10517.76</v>
      </c>
      <c r="G22" s="945">
        <f>+F22</f>
        <v>10517.76</v>
      </c>
      <c r="H22" s="960">
        <f>+E22-F22</f>
        <v>282.23999999999978</v>
      </c>
      <c r="I22" s="922">
        <f>+F22/E22</f>
        <v>0.97386666666666666</v>
      </c>
    </row>
    <row r="23" spans="1:9" ht="20.100000000000001" customHeight="1" x14ac:dyDescent="0.3">
      <c r="A23" s="975">
        <v>13201</v>
      </c>
      <c r="B23" s="930" t="s">
        <v>836</v>
      </c>
      <c r="C23" s="945">
        <v>509937.62</v>
      </c>
      <c r="D23" s="945">
        <v>0</v>
      </c>
      <c r="E23" s="945">
        <f t="shared" si="2"/>
        <v>509937.62</v>
      </c>
      <c r="F23" s="945">
        <v>18424.099999999999</v>
      </c>
      <c r="G23" s="945">
        <f>+F23</f>
        <v>18424.099999999999</v>
      </c>
      <c r="H23" s="960">
        <f>+E23-F23</f>
        <v>491513.52</v>
      </c>
      <c r="I23" s="922">
        <f>+F23/E23</f>
        <v>3.6130105482313699E-2</v>
      </c>
    </row>
    <row r="24" spans="1:9" ht="20.100000000000001" customHeight="1" x14ac:dyDescent="0.3">
      <c r="A24" s="975">
        <v>13202</v>
      </c>
      <c r="B24" s="930" t="s">
        <v>837</v>
      </c>
      <c r="C24" s="945">
        <v>1098380.52</v>
      </c>
      <c r="D24" s="945">
        <v>0</v>
      </c>
      <c r="E24" s="945">
        <f t="shared" si="2"/>
        <v>1098380.52</v>
      </c>
      <c r="F24" s="945">
        <v>44630.55</v>
      </c>
      <c r="G24" s="945">
        <f>+F24</f>
        <v>44630.55</v>
      </c>
      <c r="H24" s="960">
        <f>+E24-F24</f>
        <v>1053749.97</v>
      </c>
      <c r="I24" s="922">
        <f>+F24/E24</f>
        <v>4.0633049464497063E-2</v>
      </c>
    </row>
    <row r="25" spans="1:9" ht="20.100000000000001" customHeight="1" x14ac:dyDescent="0.3">
      <c r="A25" s="975">
        <v>13203</v>
      </c>
      <c r="B25" s="930" t="s">
        <v>838</v>
      </c>
      <c r="C25" s="945">
        <v>137297.56</v>
      </c>
      <c r="D25" s="945">
        <v>0</v>
      </c>
      <c r="E25" s="945">
        <f t="shared" si="2"/>
        <v>137297.56</v>
      </c>
      <c r="F25" s="945">
        <v>0</v>
      </c>
      <c r="G25" s="945">
        <f>+F25</f>
        <v>0</v>
      </c>
      <c r="H25" s="960">
        <f>+E25-F25</f>
        <v>137297.56</v>
      </c>
      <c r="I25" s="922">
        <f>+F25/E25</f>
        <v>0</v>
      </c>
    </row>
    <row r="26" spans="1:9" ht="20.100000000000001" customHeight="1" x14ac:dyDescent="0.3">
      <c r="A26" s="975">
        <v>13403</v>
      </c>
      <c r="B26" s="930" t="s">
        <v>839</v>
      </c>
      <c r="C26" s="962">
        <v>0</v>
      </c>
      <c r="D26" s="945">
        <v>0</v>
      </c>
      <c r="E26" s="945">
        <f t="shared" si="2"/>
        <v>0</v>
      </c>
      <c r="F26" s="945">
        <v>0</v>
      </c>
      <c r="G26" s="945">
        <f>+F26</f>
        <v>0</v>
      </c>
      <c r="H26" s="960">
        <f>+E26-F26</f>
        <v>0</v>
      </c>
      <c r="I26" s="922">
        <v>0</v>
      </c>
    </row>
    <row r="27" spans="1:9" ht="20.100000000000001" customHeight="1" x14ac:dyDescent="0.3">
      <c r="A27" s="977">
        <v>1400</v>
      </c>
      <c r="B27" s="931" t="s">
        <v>1129</v>
      </c>
      <c r="C27" s="944">
        <f t="shared" ref="C27:H27" si="5">SUM(C28:C31)</f>
        <v>1639634.39</v>
      </c>
      <c r="D27" s="944">
        <f t="shared" si="5"/>
        <v>0</v>
      </c>
      <c r="E27" s="944">
        <f t="shared" si="5"/>
        <v>1639634.39</v>
      </c>
      <c r="F27" s="944">
        <f t="shared" si="5"/>
        <v>155546.91000000003</v>
      </c>
      <c r="G27" s="944">
        <f t="shared" si="5"/>
        <v>155546.91000000003</v>
      </c>
      <c r="H27" s="944">
        <f t="shared" si="5"/>
        <v>1484087.4799999997</v>
      </c>
      <c r="I27" s="921">
        <f t="shared" si="3"/>
        <v>9.4866825768395863E-2</v>
      </c>
    </row>
    <row r="28" spans="1:9" ht="20.100000000000001" customHeight="1" x14ac:dyDescent="0.3">
      <c r="A28" s="978">
        <v>14101</v>
      </c>
      <c r="B28" s="932" t="s">
        <v>1130</v>
      </c>
      <c r="C28" s="948">
        <v>985576.84</v>
      </c>
      <c r="D28" s="948">
        <v>0</v>
      </c>
      <c r="E28" s="945">
        <f t="shared" si="2"/>
        <v>985576.84</v>
      </c>
      <c r="F28" s="945">
        <v>0</v>
      </c>
      <c r="G28" s="945">
        <f>+F28</f>
        <v>0</v>
      </c>
      <c r="H28" s="945">
        <f>+E28-F28</f>
        <v>985576.84</v>
      </c>
      <c r="I28" s="922">
        <f t="shared" si="3"/>
        <v>0</v>
      </c>
    </row>
    <row r="29" spans="1:9" ht="20.100000000000001" customHeight="1" x14ac:dyDescent="0.3">
      <c r="A29" s="978">
        <v>14103</v>
      </c>
      <c r="B29" s="932" t="s">
        <v>1131</v>
      </c>
      <c r="C29" s="945">
        <v>443279.75</v>
      </c>
      <c r="D29" s="945">
        <v>0</v>
      </c>
      <c r="E29" s="945">
        <f t="shared" si="2"/>
        <v>443279.75</v>
      </c>
      <c r="F29" s="945">
        <v>0</v>
      </c>
      <c r="G29" s="945">
        <f>+F29</f>
        <v>0</v>
      </c>
      <c r="H29" s="945">
        <f>+E29-F29</f>
        <v>443279.75</v>
      </c>
      <c r="I29" s="922">
        <f t="shared" si="3"/>
        <v>0</v>
      </c>
    </row>
    <row r="30" spans="1:9" ht="20.100000000000001" customHeight="1" x14ac:dyDescent="0.3">
      <c r="A30" s="978">
        <v>14106</v>
      </c>
      <c r="B30" s="932" t="s">
        <v>1132</v>
      </c>
      <c r="C30" s="945">
        <v>210777.8</v>
      </c>
      <c r="D30" s="945">
        <v>0</v>
      </c>
      <c r="E30" s="945">
        <f>C30+D30</f>
        <v>210777.8</v>
      </c>
      <c r="F30" s="945">
        <v>155546.91000000003</v>
      </c>
      <c r="G30" s="945">
        <f>+F30</f>
        <v>155546.91000000003</v>
      </c>
      <c r="H30" s="945">
        <f>+E30-F30</f>
        <v>55230.889999999956</v>
      </c>
      <c r="I30" s="922">
        <v>0</v>
      </c>
    </row>
    <row r="31" spans="1:9" ht="20.100000000000001" customHeight="1" x14ac:dyDescent="0.3">
      <c r="A31" s="978">
        <v>14301</v>
      </c>
      <c r="B31" s="932" t="s">
        <v>1133</v>
      </c>
      <c r="C31" s="945">
        <v>0</v>
      </c>
      <c r="D31" s="945">
        <v>0</v>
      </c>
      <c r="E31" s="945">
        <f t="shared" si="2"/>
        <v>0</v>
      </c>
      <c r="F31" s="945">
        <v>0</v>
      </c>
      <c r="G31" s="945">
        <f>+F31</f>
        <v>0</v>
      </c>
      <c r="H31" s="945">
        <f>+E31-F31</f>
        <v>0</v>
      </c>
      <c r="I31" s="922">
        <v>0</v>
      </c>
    </row>
    <row r="32" spans="1:9" ht="20.100000000000001" customHeight="1" x14ac:dyDescent="0.3">
      <c r="A32" s="977">
        <v>1500</v>
      </c>
      <c r="B32" s="931" t="s">
        <v>1134</v>
      </c>
      <c r="C32" s="944">
        <f t="shared" ref="C32:H32" si="6">SUM(C33:C34)</f>
        <v>50000</v>
      </c>
      <c r="D32" s="944">
        <f t="shared" si="6"/>
        <v>29645</v>
      </c>
      <c r="E32" s="944">
        <f t="shared" si="6"/>
        <v>79645</v>
      </c>
      <c r="F32" s="944">
        <f t="shared" si="6"/>
        <v>78949.2</v>
      </c>
      <c r="G32" s="944">
        <f t="shared" si="6"/>
        <v>78949.2</v>
      </c>
      <c r="H32" s="944">
        <f t="shared" si="6"/>
        <v>695.80000000000291</v>
      </c>
      <c r="I32" s="921">
        <f t="shared" si="3"/>
        <v>0.99126373281436375</v>
      </c>
    </row>
    <row r="33" spans="1:9" ht="20.100000000000001" customHeight="1" x14ac:dyDescent="0.3">
      <c r="A33" s="975">
        <v>15201</v>
      </c>
      <c r="B33" s="932" t="s">
        <v>1135</v>
      </c>
      <c r="C33" s="945">
        <v>0</v>
      </c>
      <c r="D33" s="945">
        <v>0</v>
      </c>
      <c r="E33" s="960">
        <f t="shared" si="2"/>
        <v>0</v>
      </c>
      <c r="F33" s="961">
        <v>0</v>
      </c>
      <c r="G33" s="961">
        <f>+F33</f>
        <v>0</v>
      </c>
      <c r="H33" s="960">
        <f>+E33-F33</f>
        <v>0</v>
      </c>
      <c r="I33" s="922">
        <v>0</v>
      </c>
    </row>
    <row r="34" spans="1:9" ht="20.100000000000001" customHeight="1" x14ac:dyDescent="0.3">
      <c r="A34" s="975">
        <v>15202</v>
      </c>
      <c r="B34" s="932" t="s">
        <v>1136</v>
      </c>
      <c r="C34" s="945">
        <v>50000</v>
      </c>
      <c r="D34" s="945">
        <v>29645</v>
      </c>
      <c r="E34" s="960">
        <f>C34+D34</f>
        <v>79645</v>
      </c>
      <c r="F34" s="961">
        <v>78949.2</v>
      </c>
      <c r="G34" s="961">
        <f>+F34</f>
        <v>78949.2</v>
      </c>
      <c r="H34" s="960">
        <f>+E34-F34</f>
        <v>695.80000000000291</v>
      </c>
      <c r="I34" s="922">
        <f t="shared" si="3"/>
        <v>0.99126373281436375</v>
      </c>
    </row>
    <row r="35" spans="1:9" ht="20.100000000000001" customHeight="1" x14ac:dyDescent="0.3">
      <c r="A35" s="973">
        <v>2000</v>
      </c>
      <c r="B35" s="933" t="s">
        <v>1137</v>
      </c>
      <c r="C35" s="949">
        <f t="shared" ref="C35:H35" si="7">+C36+C44+C48+C56+C58+C63+C61</f>
        <v>758317.8</v>
      </c>
      <c r="D35" s="949">
        <f t="shared" si="7"/>
        <v>98256.389999999985</v>
      </c>
      <c r="E35" s="949">
        <f t="shared" si="7"/>
        <v>856574.19</v>
      </c>
      <c r="F35" s="949">
        <f t="shared" si="7"/>
        <v>430499.87</v>
      </c>
      <c r="G35" s="949">
        <f t="shared" si="7"/>
        <v>430499.87</v>
      </c>
      <c r="H35" s="949">
        <f t="shared" si="7"/>
        <v>426074.31999999995</v>
      </c>
      <c r="I35" s="921">
        <f t="shared" si="3"/>
        <v>0.50258328470065161</v>
      </c>
    </row>
    <row r="36" spans="1:9" ht="20.100000000000001" customHeight="1" x14ac:dyDescent="0.3">
      <c r="A36" s="977">
        <v>2100</v>
      </c>
      <c r="B36" s="931" t="s">
        <v>1138</v>
      </c>
      <c r="C36" s="944">
        <f t="shared" ref="C36:H36" si="8">SUM(C37:C43)</f>
        <v>292505.14</v>
      </c>
      <c r="D36" s="944">
        <f t="shared" si="8"/>
        <v>2300</v>
      </c>
      <c r="E36" s="944">
        <f t="shared" si="8"/>
        <v>294805.14</v>
      </c>
      <c r="F36" s="944">
        <f t="shared" si="8"/>
        <v>75284.320000000007</v>
      </c>
      <c r="G36" s="944">
        <f t="shared" si="8"/>
        <v>75284.320000000007</v>
      </c>
      <c r="H36" s="944">
        <f t="shared" si="8"/>
        <v>219520.82</v>
      </c>
      <c r="I36" s="921">
        <f t="shared" si="3"/>
        <v>0.2553697672978158</v>
      </c>
    </row>
    <row r="37" spans="1:9" ht="20.100000000000001" customHeight="1" x14ac:dyDescent="0.3">
      <c r="A37" s="975">
        <v>21101</v>
      </c>
      <c r="B37" s="932" t="s">
        <v>1139</v>
      </c>
      <c r="C37" s="945">
        <v>109433.05</v>
      </c>
      <c r="D37" s="945">
        <v>1000</v>
      </c>
      <c r="E37" s="945">
        <f t="shared" si="2"/>
        <v>110433.05</v>
      </c>
      <c r="F37" s="945">
        <v>21611.109999999997</v>
      </c>
      <c r="G37" s="945">
        <f>+F37</f>
        <v>21611.109999999997</v>
      </c>
      <c r="H37" s="945">
        <f>+E37-F37</f>
        <v>88821.94</v>
      </c>
      <c r="I37" s="922">
        <f t="shared" si="3"/>
        <v>0.19569422378536133</v>
      </c>
    </row>
    <row r="38" spans="1:9" ht="20.100000000000001" customHeight="1" x14ac:dyDescent="0.3">
      <c r="A38" s="978">
        <v>21201</v>
      </c>
      <c r="B38" s="932" t="s">
        <v>1140</v>
      </c>
      <c r="C38" s="945">
        <v>19687</v>
      </c>
      <c r="D38" s="945">
        <v>0</v>
      </c>
      <c r="E38" s="945">
        <f t="shared" si="2"/>
        <v>19687</v>
      </c>
      <c r="F38" s="945">
        <v>0</v>
      </c>
      <c r="G38" s="945">
        <f t="shared" ref="G38:G43" si="9">+F38</f>
        <v>0</v>
      </c>
      <c r="H38" s="945">
        <f t="shared" ref="H38:H43" si="10">+E38-F38</f>
        <v>19687</v>
      </c>
      <c r="I38" s="922">
        <f t="shared" si="3"/>
        <v>0</v>
      </c>
    </row>
    <row r="39" spans="1:9" ht="20.100000000000001" customHeight="1" x14ac:dyDescent="0.3">
      <c r="A39" s="978">
        <v>21401</v>
      </c>
      <c r="B39" s="932" t="s">
        <v>1141</v>
      </c>
      <c r="C39" s="945">
        <v>22333</v>
      </c>
      <c r="D39" s="945">
        <v>2382</v>
      </c>
      <c r="E39" s="945">
        <f t="shared" si="2"/>
        <v>24715</v>
      </c>
      <c r="F39" s="945">
        <v>10037.6</v>
      </c>
      <c r="G39" s="945">
        <f t="shared" si="9"/>
        <v>10037.6</v>
      </c>
      <c r="H39" s="945">
        <f t="shared" si="10"/>
        <v>14677.4</v>
      </c>
      <c r="I39" s="922">
        <f t="shared" si="3"/>
        <v>0.40613392676512239</v>
      </c>
    </row>
    <row r="40" spans="1:9" ht="20.100000000000001" customHeight="1" x14ac:dyDescent="0.3">
      <c r="A40" s="978">
        <v>21501</v>
      </c>
      <c r="B40" s="932" t="s">
        <v>1142</v>
      </c>
      <c r="C40" s="945">
        <v>4000</v>
      </c>
      <c r="D40" s="945">
        <v>-1082</v>
      </c>
      <c r="E40" s="945">
        <f t="shared" si="2"/>
        <v>2918</v>
      </c>
      <c r="F40" s="945">
        <v>1500</v>
      </c>
      <c r="G40" s="945">
        <f t="shared" si="9"/>
        <v>1500</v>
      </c>
      <c r="H40" s="945">
        <f t="shared" si="10"/>
        <v>1418</v>
      </c>
      <c r="I40" s="922">
        <f t="shared" si="3"/>
        <v>0.51405071967100757</v>
      </c>
    </row>
    <row r="41" spans="1:9" ht="20.100000000000001" customHeight="1" x14ac:dyDescent="0.3">
      <c r="A41" s="978">
        <v>21601</v>
      </c>
      <c r="B41" s="932" t="s">
        <v>1143</v>
      </c>
      <c r="C41" s="945">
        <v>113084.09</v>
      </c>
      <c r="D41" s="945">
        <v>0</v>
      </c>
      <c r="E41" s="945">
        <f t="shared" si="2"/>
        <v>113084.09</v>
      </c>
      <c r="F41" s="945">
        <v>31911.61</v>
      </c>
      <c r="G41" s="945">
        <f t="shared" si="9"/>
        <v>31911.61</v>
      </c>
      <c r="H41" s="945">
        <f t="shared" si="10"/>
        <v>81172.479999999996</v>
      </c>
      <c r="I41" s="922">
        <f t="shared" si="3"/>
        <v>0.28219363130569475</v>
      </c>
    </row>
    <row r="42" spans="1:9" ht="20.100000000000001" customHeight="1" x14ac:dyDescent="0.3">
      <c r="A42" s="979">
        <v>21701</v>
      </c>
      <c r="B42" s="934" t="s">
        <v>1144</v>
      </c>
      <c r="C42" s="950">
        <v>13168</v>
      </c>
      <c r="D42" s="950">
        <v>0</v>
      </c>
      <c r="E42" s="950">
        <f t="shared" si="2"/>
        <v>13168</v>
      </c>
      <c r="F42" s="950">
        <v>0</v>
      </c>
      <c r="G42" s="950">
        <f t="shared" si="9"/>
        <v>0</v>
      </c>
      <c r="H42" s="950">
        <f t="shared" si="10"/>
        <v>13168</v>
      </c>
      <c r="I42" s="923">
        <f t="shared" si="3"/>
        <v>0</v>
      </c>
    </row>
    <row r="43" spans="1:9" ht="20.100000000000001" customHeight="1" x14ac:dyDescent="0.3">
      <c r="A43" s="978">
        <v>21801</v>
      </c>
      <c r="B43" s="935" t="s">
        <v>1145</v>
      </c>
      <c r="C43" s="945">
        <v>10800</v>
      </c>
      <c r="D43" s="945">
        <v>0</v>
      </c>
      <c r="E43" s="945">
        <f t="shared" si="2"/>
        <v>10800</v>
      </c>
      <c r="F43" s="945">
        <v>10224</v>
      </c>
      <c r="G43" s="945">
        <f t="shared" si="9"/>
        <v>10224</v>
      </c>
      <c r="H43" s="945">
        <f t="shared" si="10"/>
        <v>576</v>
      </c>
      <c r="I43" s="922">
        <f t="shared" si="3"/>
        <v>0.94666666666666666</v>
      </c>
    </row>
    <row r="44" spans="1:9" ht="20.100000000000001" customHeight="1" x14ac:dyDescent="0.3">
      <c r="A44" s="977">
        <v>2200</v>
      </c>
      <c r="B44" s="931" t="s">
        <v>1146</v>
      </c>
      <c r="C44" s="944">
        <f t="shared" ref="C44:H44" si="11">SUM(C45:C47)</f>
        <v>44346</v>
      </c>
      <c r="D44" s="920">
        <f t="shared" si="11"/>
        <v>-4876.72</v>
      </c>
      <c r="E44" s="944">
        <f t="shared" si="11"/>
        <v>39469.279999999999</v>
      </c>
      <c r="F44" s="944">
        <f t="shared" si="11"/>
        <v>15044.500000000002</v>
      </c>
      <c r="G44" s="944">
        <f t="shared" si="11"/>
        <v>15044.500000000002</v>
      </c>
      <c r="H44" s="944">
        <f t="shared" si="11"/>
        <v>24424.78</v>
      </c>
      <c r="I44" s="921">
        <f t="shared" si="3"/>
        <v>0.38116986172537232</v>
      </c>
    </row>
    <row r="45" spans="1:9" ht="20.100000000000001" customHeight="1" x14ac:dyDescent="0.3">
      <c r="A45" s="975">
        <v>22101</v>
      </c>
      <c r="B45" s="932" t="s">
        <v>1147</v>
      </c>
      <c r="C45" s="945">
        <v>26846</v>
      </c>
      <c r="D45" s="945">
        <v>-5936.72</v>
      </c>
      <c r="E45" s="963">
        <f t="shared" si="2"/>
        <v>20909.28</v>
      </c>
      <c r="F45" s="945">
        <v>8344.25</v>
      </c>
      <c r="G45" s="945">
        <f>+F45</f>
        <v>8344.25</v>
      </c>
      <c r="H45" s="945">
        <f>+E45-F45</f>
        <v>12565.029999999999</v>
      </c>
      <c r="I45" s="922">
        <f t="shared" si="3"/>
        <v>0.39906921711316701</v>
      </c>
    </row>
    <row r="46" spans="1:9" ht="20.100000000000001" customHeight="1" x14ac:dyDescent="0.3">
      <c r="A46" s="975">
        <v>22106</v>
      </c>
      <c r="B46" s="932" t="s">
        <v>1148</v>
      </c>
      <c r="C46" s="945">
        <v>13500</v>
      </c>
      <c r="D46" s="945">
        <v>0</v>
      </c>
      <c r="E46" s="963">
        <f t="shared" si="2"/>
        <v>13500</v>
      </c>
      <c r="F46" s="945">
        <v>6044.56</v>
      </c>
      <c r="G46" s="945">
        <f>+F46</f>
        <v>6044.56</v>
      </c>
      <c r="H46" s="945">
        <f>+E46-F46</f>
        <v>7455.44</v>
      </c>
      <c r="I46" s="922">
        <f t="shared" si="3"/>
        <v>0.44774518518518519</v>
      </c>
    </row>
    <row r="47" spans="1:9" ht="20.100000000000001" customHeight="1" x14ac:dyDescent="0.3">
      <c r="A47" s="975">
        <v>22301</v>
      </c>
      <c r="B47" s="932" t="s">
        <v>1149</v>
      </c>
      <c r="C47" s="945">
        <v>4000</v>
      </c>
      <c r="D47" s="945">
        <v>1060</v>
      </c>
      <c r="E47" s="963">
        <f t="shared" si="2"/>
        <v>5060</v>
      </c>
      <c r="F47" s="945">
        <v>655.69</v>
      </c>
      <c r="G47" s="945">
        <f>+F47</f>
        <v>655.69</v>
      </c>
      <c r="H47" s="945">
        <f>+E47-F47</f>
        <v>4404.3099999999995</v>
      </c>
      <c r="I47" s="922">
        <f t="shared" si="3"/>
        <v>0.12958300395256919</v>
      </c>
    </row>
    <row r="48" spans="1:9" ht="20.100000000000001" customHeight="1" x14ac:dyDescent="0.3">
      <c r="A48" s="977">
        <v>2400</v>
      </c>
      <c r="B48" s="931" t="s">
        <v>1150</v>
      </c>
      <c r="C48" s="944">
        <f t="shared" ref="C48:H48" si="12">SUM(C49:C55)</f>
        <v>56923.43</v>
      </c>
      <c r="D48" s="920">
        <f t="shared" si="12"/>
        <v>-8540.32</v>
      </c>
      <c r="E48" s="944">
        <f t="shared" si="12"/>
        <v>48383.11</v>
      </c>
      <c r="F48" s="944">
        <f t="shared" si="12"/>
        <v>10906.23</v>
      </c>
      <c r="G48" s="944">
        <f t="shared" si="12"/>
        <v>10906.23</v>
      </c>
      <c r="H48" s="944">
        <f t="shared" si="12"/>
        <v>37476.880000000005</v>
      </c>
      <c r="I48" s="921">
        <f t="shared" si="3"/>
        <v>0.22541399261023112</v>
      </c>
    </row>
    <row r="49" spans="1:9" ht="20.100000000000001" customHeight="1" x14ac:dyDescent="0.3">
      <c r="A49" s="978">
        <v>24101</v>
      </c>
      <c r="B49" s="932" t="s">
        <v>1151</v>
      </c>
      <c r="C49" s="945">
        <v>0</v>
      </c>
      <c r="D49" s="945">
        <v>1175</v>
      </c>
      <c r="E49" s="945">
        <f t="shared" si="2"/>
        <v>1175</v>
      </c>
      <c r="F49" s="945">
        <v>1170.79</v>
      </c>
      <c r="G49" s="945">
        <f>+F49</f>
        <v>1170.79</v>
      </c>
      <c r="H49" s="945">
        <f>+E49-F49</f>
        <v>4.2100000000000364</v>
      </c>
      <c r="I49" s="922">
        <f t="shared" si="3"/>
        <v>0.9964170212765957</v>
      </c>
    </row>
    <row r="50" spans="1:9" ht="20.100000000000001" customHeight="1" x14ac:dyDescent="0.3">
      <c r="A50" s="978">
        <v>24201</v>
      </c>
      <c r="B50" s="932" t="s">
        <v>1152</v>
      </c>
      <c r="C50" s="945">
        <v>4137.93</v>
      </c>
      <c r="D50" s="945">
        <v>-250</v>
      </c>
      <c r="E50" s="945">
        <f t="shared" si="2"/>
        <v>3887.9300000000003</v>
      </c>
      <c r="F50" s="945">
        <v>0</v>
      </c>
      <c r="G50" s="945">
        <f t="shared" ref="G50:G55" si="13">+F50</f>
        <v>0</v>
      </c>
      <c r="H50" s="945">
        <f t="shared" ref="H50:H55" si="14">+E50-F50</f>
        <v>3887.9300000000003</v>
      </c>
      <c r="I50" s="922">
        <f t="shared" si="3"/>
        <v>0</v>
      </c>
    </row>
    <row r="51" spans="1:9" ht="20.100000000000001" customHeight="1" x14ac:dyDescent="0.3">
      <c r="A51" s="978">
        <v>24501</v>
      </c>
      <c r="B51" s="932" t="s">
        <v>1153</v>
      </c>
      <c r="C51" s="945">
        <v>3000</v>
      </c>
      <c r="D51" s="945">
        <v>0</v>
      </c>
      <c r="E51" s="945">
        <f t="shared" si="2"/>
        <v>3000</v>
      </c>
      <c r="F51" s="945">
        <v>0</v>
      </c>
      <c r="G51" s="945">
        <f t="shared" si="13"/>
        <v>0</v>
      </c>
      <c r="H51" s="945">
        <f t="shared" si="14"/>
        <v>3000</v>
      </c>
      <c r="I51" s="922">
        <f t="shared" si="3"/>
        <v>0</v>
      </c>
    </row>
    <row r="52" spans="1:9" ht="20.100000000000001" customHeight="1" x14ac:dyDescent="0.3">
      <c r="A52" s="978">
        <v>24601</v>
      </c>
      <c r="B52" s="932" t="s">
        <v>1154</v>
      </c>
      <c r="C52" s="945">
        <v>22000</v>
      </c>
      <c r="D52" s="945">
        <v>-9465.32</v>
      </c>
      <c r="E52" s="945">
        <f t="shared" si="2"/>
        <v>12534.68</v>
      </c>
      <c r="F52" s="945">
        <v>2696.36</v>
      </c>
      <c r="G52" s="945">
        <f t="shared" si="13"/>
        <v>2696.36</v>
      </c>
      <c r="H52" s="945">
        <f t="shared" si="14"/>
        <v>9838.32</v>
      </c>
      <c r="I52" s="922">
        <f t="shared" si="3"/>
        <v>0.21511199328582781</v>
      </c>
    </row>
    <row r="53" spans="1:9" ht="20.100000000000001" customHeight="1" x14ac:dyDescent="0.3">
      <c r="A53" s="978">
        <v>24701</v>
      </c>
      <c r="B53" s="932" t="s">
        <v>1155</v>
      </c>
      <c r="C53" s="945">
        <v>1600</v>
      </c>
      <c r="D53" s="945">
        <v>0</v>
      </c>
      <c r="E53" s="945">
        <f t="shared" si="2"/>
        <v>1600</v>
      </c>
      <c r="F53" s="945">
        <v>889.36</v>
      </c>
      <c r="G53" s="945">
        <f t="shared" si="13"/>
        <v>889.36</v>
      </c>
      <c r="H53" s="945">
        <f t="shared" si="14"/>
        <v>710.64</v>
      </c>
      <c r="I53" s="922">
        <f t="shared" si="3"/>
        <v>0.55584999999999996</v>
      </c>
    </row>
    <row r="54" spans="1:9" ht="20.100000000000001" customHeight="1" x14ac:dyDescent="0.3">
      <c r="A54" s="978">
        <v>24801</v>
      </c>
      <c r="B54" s="932" t="s">
        <v>1156</v>
      </c>
      <c r="C54" s="945">
        <v>4999.5</v>
      </c>
      <c r="D54" s="945">
        <v>0</v>
      </c>
      <c r="E54" s="945">
        <f t="shared" si="2"/>
        <v>4999.5</v>
      </c>
      <c r="F54" s="945">
        <v>0</v>
      </c>
      <c r="G54" s="945">
        <f t="shared" si="13"/>
        <v>0</v>
      </c>
      <c r="H54" s="945">
        <f t="shared" si="14"/>
        <v>4999.5</v>
      </c>
      <c r="I54" s="922">
        <f t="shared" si="3"/>
        <v>0</v>
      </c>
    </row>
    <row r="55" spans="1:9" ht="20.100000000000001" customHeight="1" x14ac:dyDescent="0.3">
      <c r="A55" s="978">
        <v>24901</v>
      </c>
      <c r="B55" s="932" t="s">
        <v>1157</v>
      </c>
      <c r="C55" s="945">
        <v>21186</v>
      </c>
      <c r="D55" s="945">
        <v>0</v>
      </c>
      <c r="E55" s="945">
        <f t="shared" si="2"/>
        <v>21186</v>
      </c>
      <c r="F55" s="945">
        <v>6149.7199999999984</v>
      </c>
      <c r="G55" s="945">
        <f t="shared" si="13"/>
        <v>6149.7199999999984</v>
      </c>
      <c r="H55" s="945">
        <f t="shared" si="14"/>
        <v>15036.280000000002</v>
      </c>
      <c r="I55" s="922">
        <f t="shared" si="3"/>
        <v>0.29027282167469076</v>
      </c>
    </row>
    <row r="56" spans="1:9" ht="20.100000000000001" customHeight="1" x14ac:dyDescent="0.3">
      <c r="A56" s="977">
        <v>2500</v>
      </c>
      <c r="B56" s="931" t="s">
        <v>591</v>
      </c>
      <c r="C56" s="944">
        <f t="shared" ref="C56:H56" si="15">SUM(C57:C57)</f>
        <v>4825</v>
      </c>
      <c r="D56" s="944">
        <f t="shared" si="15"/>
        <v>0</v>
      </c>
      <c r="E56" s="944">
        <f t="shared" si="15"/>
        <v>4825</v>
      </c>
      <c r="F56" s="944">
        <f t="shared" si="15"/>
        <v>2339.65</v>
      </c>
      <c r="G56" s="944">
        <f t="shared" si="15"/>
        <v>2339.65</v>
      </c>
      <c r="H56" s="944">
        <f t="shared" si="15"/>
        <v>2485.35</v>
      </c>
      <c r="I56" s="921">
        <f t="shared" si="3"/>
        <v>0.48490155440414512</v>
      </c>
    </row>
    <row r="57" spans="1:9" ht="20.100000000000001" customHeight="1" x14ac:dyDescent="0.3">
      <c r="A57" s="978">
        <v>25301</v>
      </c>
      <c r="B57" s="932" t="s">
        <v>1158</v>
      </c>
      <c r="C57" s="945">
        <v>4825</v>
      </c>
      <c r="D57" s="945">
        <v>0</v>
      </c>
      <c r="E57" s="960">
        <f t="shared" si="2"/>
        <v>4825</v>
      </c>
      <c r="F57" s="945">
        <v>2339.65</v>
      </c>
      <c r="G57" s="945">
        <f>+F57</f>
        <v>2339.65</v>
      </c>
      <c r="H57" s="945">
        <f>+E57-F57</f>
        <v>2485.35</v>
      </c>
      <c r="I57" s="922">
        <f t="shared" si="3"/>
        <v>0.48490155440414512</v>
      </c>
    </row>
    <row r="58" spans="1:9" ht="20.100000000000001" customHeight="1" x14ac:dyDescent="0.3">
      <c r="A58" s="980">
        <v>2600</v>
      </c>
      <c r="B58" s="931" t="s">
        <v>1159</v>
      </c>
      <c r="C58" s="944">
        <f t="shared" ref="C58:H58" si="16">SUM(C59:C60)</f>
        <v>296255</v>
      </c>
      <c r="D58" s="944">
        <f t="shared" si="16"/>
        <v>4026.72</v>
      </c>
      <c r="E58" s="944">
        <f t="shared" si="16"/>
        <v>300281.71999999997</v>
      </c>
      <c r="F58" s="944">
        <f t="shared" si="16"/>
        <v>185407.94</v>
      </c>
      <c r="G58" s="944">
        <f t="shared" si="16"/>
        <v>185407.94</v>
      </c>
      <c r="H58" s="944">
        <f t="shared" si="16"/>
        <v>114873.77999999997</v>
      </c>
      <c r="I58" s="921">
        <f t="shared" si="3"/>
        <v>0.61744664310568098</v>
      </c>
    </row>
    <row r="59" spans="1:9" ht="20.100000000000001" customHeight="1" x14ac:dyDescent="0.3">
      <c r="A59" s="978">
        <v>26101</v>
      </c>
      <c r="B59" s="932" t="s">
        <v>1160</v>
      </c>
      <c r="C59" s="945">
        <v>287205</v>
      </c>
      <c r="D59" s="945">
        <v>4026.72</v>
      </c>
      <c r="E59" s="963">
        <f t="shared" si="2"/>
        <v>291231.71999999997</v>
      </c>
      <c r="F59" s="945">
        <v>184583.28</v>
      </c>
      <c r="G59" s="945">
        <f>+F59</f>
        <v>184583.28</v>
      </c>
      <c r="H59" s="945">
        <f>+E59-G59</f>
        <v>106648.43999999997</v>
      </c>
      <c r="I59" s="922">
        <f t="shared" si="3"/>
        <v>0.63380211468723258</v>
      </c>
    </row>
    <row r="60" spans="1:9" ht="20.100000000000001" customHeight="1" x14ac:dyDescent="0.3">
      <c r="A60" s="978">
        <v>26102</v>
      </c>
      <c r="B60" s="932" t="s">
        <v>1161</v>
      </c>
      <c r="C60" s="945">
        <v>9050</v>
      </c>
      <c r="D60" s="945">
        <v>0</v>
      </c>
      <c r="E60" s="963">
        <f t="shared" si="2"/>
        <v>9050</v>
      </c>
      <c r="F60" s="945">
        <v>824.66</v>
      </c>
      <c r="G60" s="945">
        <f>+F60</f>
        <v>824.66</v>
      </c>
      <c r="H60" s="945">
        <f>+E60-G60</f>
        <v>8225.34</v>
      </c>
      <c r="I60" s="922">
        <f t="shared" si="3"/>
        <v>9.1122651933701657E-2</v>
      </c>
    </row>
    <row r="61" spans="1:9" ht="20.100000000000001" customHeight="1" x14ac:dyDescent="0.3">
      <c r="A61" s="977">
        <v>2700</v>
      </c>
      <c r="B61" s="931" t="s">
        <v>1162</v>
      </c>
      <c r="C61" s="944">
        <f t="shared" ref="C61:H61" si="17">SUM(C62:C62)</f>
        <v>0</v>
      </c>
      <c r="D61" s="944">
        <f t="shared" si="17"/>
        <v>1276</v>
      </c>
      <c r="E61" s="944">
        <f t="shared" si="17"/>
        <v>1276</v>
      </c>
      <c r="F61" s="944">
        <f t="shared" si="17"/>
        <v>1276</v>
      </c>
      <c r="G61" s="944">
        <f t="shared" si="17"/>
        <v>1276</v>
      </c>
      <c r="H61" s="944">
        <f t="shared" si="17"/>
        <v>0</v>
      </c>
      <c r="I61" s="921">
        <f t="shared" si="3"/>
        <v>1</v>
      </c>
    </row>
    <row r="62" spans="1:9" ht="20.100000000000001" customHeight="1" x14ac:dyDescent="0.3">
      <c r="A62" s="978">
        <v>27401</v>
      </c>
      <c r="B62" s="935" t="s">
        <v>1163</v>
      </c>
      <c r="C62" s="945">
        <v>0</v>
      </c>
      <c r="D62" s="945">
        <v>1276</v>
      </c>
      <c r="E62" s="945">
        <f t="shared" si="2"/>
        <v>1276</v>
      </c>
      <c r="F62" s="945">
        <v>1276</v>
      </c>
      <c r="G62" s="945">
        <f>+F62</f>
        <v>1276</v>
      </c>
      <c r="H62" s="945">
        <f>+E62-F62</f>
        <v>0</v>
      </c>
      <c r="I62" s="922">
        <f t="shared" si="3"/>
        <v>1</v>
      </c>
    </row>
    <row r="63" spans="1:9" ht="20.100000000000001" customHeight="1" x14ac:dyDescent="0.3">
      <c r="A63" s="977">
        <v>2900</v>
      </c>
      <c r="B63" s="931" t="s">
        <v>1164</v>
      </c>
      <c r="C63" s="944">
        <f t="shared" ref="C63:H63" si="18">SUM(C64:C70)</f>
        <v>63463.23</v>
      </c>
      <c r="D63" s="944">
        <f t="shared" si="18"/>
        <v>104070.70999999999</v>
      </c>
      <c r="E63" s="944">
        <f t="shared" si="18"/>
        <v>167533.94</v>
      </c>
      <c r="F63" s="944">
        <f t="shared" si="18"/>
        <v>140241.22999999998</v>
      </c>
      <c r="G63" s="944">
        <f t="shared" si="18"/>
        <v>140241.22999999998</v>
      </c>
      <c r="H63" s="944">
        <f t="shared" si="18"/>
        <v>27292.71</v>
      </c>
      <c r="I63" s="921">
        <f t="shared" si="3"/>
        <v>0.83709145740857038</v>
      </c>
    </row>
    <row r="64" spans="1:9" ht="20.100000000000001" customHeight="1" x14ac:dyDescent="0.3">
      <c r="A64" s="978">
        <v>29101</v>
      </c>
      <c r="B64" s="932" t="s">
        <v>1165</v>
      </c>
      <c r="C64" s="945">
        <v>20</v>
      </c>
      <c r="D64" s="945">
        <v>12661.96</v>
      </c>
      <c r="E64" s="945">
        <f t="shared" si="2"/>
        <v>12681.96</v>
      </c>
      <c r="F64" s="945">
        <v>12627.49</v>
      </c>
      <c r="G64" s="945">
        <f>+F64</f>
        <v>12627.49</v>
      </c>
      <c r="H64" s="945">
        <f>+E64-G64</f>
        <v>54.469999999999345</v>
      </c>
      <c r="I64" s="922">
        <f t="shared" si="3"/>
        <v>0.99570492258294463</v>
      </c>
    </row>
    <row r="65" spans="1:9" ht="20.100000000000001" customHeight="1" x14ac:dyDescent="0.3">
      <c r="A65" s="978">
        <v>29201</v>
      </c>
      <c r="B65" s="935" t="s">
        <v>1166</v>
      </c>
      <c r="C65" s="945">
        <v>10730</v>
      </c>
      <c r="D65" s="945">
        <v>-1000</v>
      </c>
      <c r="E65" s="945">
        <f t="shared" si="2"/>
        <v>9730</v>
      </c>
      <c r="F65" s="945">
        <v>812</v>
      </c>
      <c r="G65" s="945">
        <f t="shared" ref="G65:G70" si="19">+F65</f>
        <v>812</v>
      </c>
      <c r="H65" s="945">
        <f>+E65-G65</f>
        <v>8918</v>
      </c>
      <c r="I65" s="922">
        <f t="shared" si="3"/>
        <v>8.3453237410071948E-2</v>
      </c>
    </row>
    <row r="66" spans="1:9" ht="20.100000000000001" customHeight="1" x14ac:dyDescent="0.3">
      <c r="A66" s="978">
        <v>29301</v>
      </c>
      <c r="B66" s="932" t="s">
        <v>1167</v>
      </c>
      <c r="C66" s="945">
        <v>875</v>
      </c>
      <c r="D66" s="945">
        <v>6570</v>
      </c>
      <c r="E66" s="945">
        <f t="shared" si="2"/>
        <v>7445</v>
      </c>
      <c r="F66" s="945">
        <v>6307.71</v>
      </c>
      <c r="G66" s="945">
        <f t="shared" si="19"/>
        <v>6307.71</v>
      </c>
      <c r="H66" s="945">
        <f>+E66-F66</f>
        <v>1137.29</v>
      </c>
      <c r="I66" s="922">
        <f t="shared" si="3"/>
        <v>0.84724110141034248</v>
      </c>
    </row>
    <row r="67" spans="1:9" ht="20.100000000000001" customHeight="1" x14ac:dyDescent="0.3">
      <c r="A67" s="978">
        <v>29401</v>
      </c>
      <c r="B67" s="932" t="s">
        <v>1168</v>
      </c>
      <c r="C67" s="945">
        <v>4108</v>
      </c>
      <c r="D67" s="945">
        <v>67933.75</v>
      </c>
      <c r="E67" s="945">
        <f t="shared" si="2"/>
        <v>72041.75</v>
      </c>
      <c r="F67" s="945">
        <v>70278.31</v>
      </c>
      <c r="G67" s="945">
        <f t="shared" si="19"/>
        <v>70278.31</v>
      </c>
      <c r="H67" s="945">
        <f>+E67-F67</f>
        <v>1763.4400000000023</v>
      </c>
      <c r="I67" s="922">
        <f t="shared" si="3"/>
        <v>0.9755219716345036</v>
      </c>
    </row>
    <row r="68" spans="1:9" ht="20.100000000000001" customHeight="1" x14ac:dyDescent="0.3">
      <c r="A68" s="979">
        <v>29601</v>
      </c>
      <c r="B68" s="934" t="s">
        <v>1169</v>
      </c>
      <c r="C68" s="950">
        <v>37730.230000000003</v>
      </c>
      <c r="D68" s="950">
        <v>969</v>
      </c>
      <c r="E68" s="950">
        <f t="shared" si="2"/>
        <v>38699.230000000003</v>
      </c>
      <c r="F68" s="950">
        <v>29486.730000000003</v>
      </c>
      <c r="G68" s="950">
        <f t="shared" si="19"/>
        <v>29486.730000000003</v>
      </c>
      <c r="H68" s="950">
        <f>+E68-F68</f>
        <v>9212.5</v>
      </c>
      <c r="I68" s="923">
        <f t="shared" si="3"/>
        <v>0.76194616792117054</v>
      </c>
    </row>
    <row r="69" spans="1:9" ht="20.100000000000001" customHeight="1" x14ac:dyDescent="0.3">
      <c r="A69" s="978">
        <v>29801</v>
      </c>
      <c r="B69" s="935" t="s">
        <v>1170</v>
      </c>
      <c r="C69" s="945">
        <v>10000</v>
      </c>
      <c r="D69" s="945">
        <v>0</v>
      </c>
      <c r="E69" s="945">
        <f t="shared" si="2"/>
        <v>10000</v>
      </c>
      <c r="F69" s="945">
        <v>3792.99</v>
      </c>
      <c r="G69" s="945">
        <f t="shared" si="19"/>
        <v>3792.99</v>
      </c>
      <c r="H69" s="945">
        <f>+E69-F69</f>
        <v>6207.01</v>
      </c>
      <c r="I69" s="922">
        <f t="shared" si="3"/>
        <v>0.379299</v>
      </c>
    </row>
    <row r="70" spans="1:9" ht="20.100000000000001" customHeight="1" x14ac:dyDescent="0.3">
      <c r="A70" s="978">
        <v>29901</v>
      </c>
      <c r="B70" s="935" t="s">
        <v>1171</v>
      </c>
      <c r="C70" s="945">
        <v>0</v>
      </c>
      <c r="D70" s="945">
        <v>16936</v>
      </c>
      <c r="E70" s="945">
        <f t="shared" si="2"/>
        <v>16936</v>
      </c>
      <c r="F70" s="945">
        <v>16936</v>
      </c>
      <c r="G70" s="945">
        <f t="shared" si="19"/>
        <v>16936</v>
      </c>
      <c r="H70" s="945">
        <f>+E70-F70</f>
        <v>0</v>
      </c>
      <c r="I70" s="922">
        <f t="shared" si="3"/>
        <v>1</v>
      </c>
    </row>
    <row r="71" spans="1:9" ht="20.100000000000001" customHeight="1" x14ac:dyDescent="0.3">
      <c r="A71" s="973">
        <v>3000</v>
      </c>
      <c r="B71" s="933" t="s">
        <v>1172</v>
      </c>
      <c r="C71" s="949">
        <f t="shared" ref="C71:H71" si="20">+C72+C77+C81+C90+C94+C102+C104+C111+C114</f>
        <v>2190796.2000000002</v>
      </c>
      <c r="D71" s="949">
        <f t="shared" si="20"/>
        <v>650853.81999999995</v>
      </c>
      <c r="E71" s="949">
        <f t="shared" si="20"/>
        <v>2841650.02</v>
      </c>
      <c r="F71" s="949">
        <f t="shared" si="20"/>
        <v>1220693.0699999998</v>
      </c>
      <c r="G71" s="949">
        <f t="shared" si="20"/>
        <v>1220693.0699999998</v>
      </c>
      <c r="H71" s="949">
        <f t="shared" si="20"/>
        <v>1620956.9499999997</v>
      </c>
      <c r="I71" s="921">
        <f t="shared" si="3"/>
        <v>0.42957192525770638</v>
      </c>
    </row>
    <row r="72" spans="1:9" ht="20.100000000000001" customHeight="1" x14ac:dyDescent="0.3">
      <c r="A72" s="977">
        <v>3100</v>
      </c>
      <c r="B72" s="931" t="s">
        <v>1173</v>
      </c>
      <c r="C72" s="944">
        <f t="shared" ref="C72:H72" si="21">SUM(C73:C76)</f>
        <v>846136</v>
      </c>
      <c r="D72" s="966">
        <f t="shared" si="21"/>
        <v>-58000</v>
      </c>
      <c r="E72" s="944">
        <f t="shared" si="21"/>
        <v>788136</v>
      </c>
      <c r="F72" s="944">
        <f t="shared" si="21"/>
        <v>251388.29</v>
      </c>
      <c r="G72" s="944">
        <f t="shared" si="21"/>
        <v>251388.29</v>
      </c>
      <c r="H72" s="944">
        <f t="shared" si="21"/>
        <v>536747.71</v>
      </c>
      <c r="I72" s="922">
        <f t="shared" si="3"/>
        <v>0.31896562268440981</v>
      </c>
    </row>
    <row r="73" spans="1:9" ht="20.100000000000001" customHeight="1" x14ac:dyDescent="0.3">
      <c r="A73" s="978">
        <v>31101</v>
      </c>
      <c r="B73" s="932" t="s">
        <v>1174</v>
      </c>
      <c r="C73" s="945">
        <v>566436</v>
      </c>
      <c r="D73" s="945">
        <v>-58000</v>
      </c>
      <c r="E73" s="945">
        <f t="shared" si="2"/>
        <v>508436</v>
      </c>
      <c r="F73" s="945">
        <v>135263</v>
      </c>
      <c r="G73" s="945">
        <f>+F73</f>
        <v>135263</v>
      </c>
      <c r="H73" s="945">
        <f>+E73-F73</f>
        <v>373173</v>
      </c>
      <c r="I73" s="922">
        <f t="shared" si="3"/>
        <v>0.26603741670534736</v>
      </c>
    </row>
    <row r="74" spans="1:9" ht="20.100000000000001" customHeight="1" x14ac:dyDescent="0.3">
      <c r="A74" s="978">
        <v>31201</v>
      </c>
      <c r="B74" s="932" t="s">
        <v>1175</v>
      </c>
      <c r="C74" s="948">
        <v>11000</v>
      </c>
      <c r="D74" s="948">
        <v>0</v>
      </c>
      <c r="E74" s="964">
        <f t="shared" si="2"/>
        <v>11000</v>
      </c>
      <c r="F74" s="948">
        <v>6142.89</v>
      </c>
      <c r="G74" s="948">
        <f>+F74</f>
        <v>6142.89</v>
      </c>
      <c r="H74" s="945">
        <f>+E74-F74</f>
        <v>4857.1099999999997</v>
      </c>
      <c r="I74" s="922">
        <f t="shared" si="3"/>
        <v>0.55844454545454547</v>
      </c>
    </row>
    <row r="75" spans="1:9" ht="20.100000000000001" customHeight="1" x14ac:dyDescent="0.3">
      <c r="A75" s="978">
        <v>31401</v>
      </c>
      <c r="B75" s="932" t="s">
        <v>1176</v>
      </c>
      <c r="C75" s="945">
        <v>258000</v>
      </c>
      <c r="D75" s="945">
        <v>0</v>
      </c>
      <c r="E75" s="945">
        <f t="shared" si="2"/>
        <v>258000</v>
      </c>
      <c r="F75" s="945">
        <v>109982.39999999999</v>
      </c>
      <c r="G75" s="945">
        <f>+F75</f>
        <v>109982.39999999999</v>
      </c>
      <c r="H75" s="945">
        <f>+E75-F75</f>
        <v>148017.60000000001</v>
      </c>
      <c r="I75" s="922">
        <f t="shared" si="3"/>
        <v>0.42628837209302323</v>
      </c>
    </row>
    <row r="76" spans="1:9" ht="20.100000000000001" customHeight="1" x14ac:dyDescent="0.3">
      <c r="A76" s="978">
        <v>31801</v>
      </c>
      <c r="B76" s="932" t="s">
        <v>1177</v>
      </c>
      <c r="C76" s="945">
        <v>10700</v>
      </c>
      <c r="D76" s="945">
        <v>0</v>
      </c>
      <c r="E76" s="945">
        <f t="shared" si="2"/>
        <v>10700</v>
      </c>
      <c r="F76" s="945">
        <v>0</v>
      </c>
      <c r="G76" s="945">
        <f>+F76</f>
        <v>0</v>
      </c>
      <c r="H76" s="945">
        <f>+E76-F76</f>
        <v>10700</v>
      </c>
      <c r="I76" s="922">
        <f t="shared" si="3"/>
        <v>0</v>
      </c>
    </row>
    <row r="77" spans="1:9" ht="20.100000000000001" customHeight="1" x14ac:dyDescent="0.3">
      <c r="A77" s="977">
        <v>3200</v>
      </c>
      <c r="B77" s="931" t="s">
        <v>1178</v>
      </c>
      <c r="C77" s="944">
        <f t="shared" ref="C77" si="22">SUM(C78:C79)</f>
        <v>60000</v>
      </c>
      <c r="D77" s="944">
        <f>SUM(D78:D80)</f>
        <v>11088</v>
      </c>
      <c r="E77" s="944">
        <f t="shared" ref="E77:H77" si="23">SUM(E78:E80)</f>
        <v>71088</v>
      </c>
      <c r="F77" s="944">
        <f t="shared" si="23"/>
        <v>33795.630000000005</v>
      </c>
      <c r="G77" s="944">
        <f t="shared" si="23"/>
        <v>33795.630000000005</v>
      </c>
      <c r="H77" s="944">
        <f t="shared" si="23"/>
        <v>37292.369999999995</v>
      </c>
      <c r="I77" s="921">
        <f t="shared" si="3"/>
        <v>0.47540555367994602</v>
      </c>
    </row>
    <row r="78" spans="1:9" ht="20.100000000000001" customHeight="1" x14ac:dyDescent="0.3">
      <c r="A78" s="978">
        <v>32201</v>
      </c>
      <c r="B78" s="932" t="s">
        <v>1179</v>
      </c>
      <c r="C78" s="945">
        <v>12000</v>
      </c>
      <c r="D78" s="945">
        <v>-3480</v>
      </c>
      <c r="E78" s="945">
        <f t="shared" si="2"/>
        <v>8520</v>
      </c>
      <c r="F78" s="945">
        <v>0</v>
      </c>
      <c r="G78" s="945">
        <f>+F78</f>
        <v>0</v>
      </c>
      <c r="H78" s="945">
        <f>+E78-F78</f>
        <v>8520</v>
      </c>
      <c r="I78" s="922">
        <f t="shared" si="3"/>
        <v>0</v>
      </c>
    </row>
    <row r="79" spans="1:9" ht="20.100000000000001" customHeight="1" x14ac:dyDescent="0.3">
      <c r="A79" s="978">
        <v>32301</v>
      </c>
      <c r="B79" s="932" t="s">
        <v>1180</v>
      </c>
      <c r="C79" s="945">
        <v>48000</v>
      </c>
      <c r="D79" s="945">
        <v>-150</v>
      </c>
      <c r="E79" s="945">
        <f t="shared" si="2"/>
        <v>47850</v>
      </c>
      <c r="F79" s="945">
        <v>19589.86</v>
      </c>
      <c r="G79" s="945">
        <f>+F79</f>
        <v>19589.86</v>
      </c>
      <c r="H79" s="945">
        <f>+E79-F79</f>
        <v>28260.14</v>
      </c>
      <c r="I79" s="922">
        <f t="shared" si="3"/>
        <v>0.4094014629049112</v>
      </c>
    </row>
    <row r="80" spans="1:9" ht="20.100000000000001" customHeight="1" x14ac:dyDescent="0.3">
      <c r="A80" s="978">
        <v>32701</v>
      </c>
      <c r="B80" s="932" t="s">
        <v>1221</v>
      </c>
      <c r="C80" s="945">
        <v>0</v>
      </c>
      <c r="D80" s="945">
        <v>14718</v>
      </c>
      <c r="E80" s="945">
        <f t="shared" si="2"/>
        <v>14718</v>
      </c>
      <c r="F80" s="945">
        <v>14205.77</v>
      </c>
      <c r="G80" s="945">
        <f>+F80</f>
        <v>14205.77</v>
      </c>
      <c r="H80" s="945">
        <f>+E80-F80</f>
        <v>512.22999999999956</v>
      </c>
      <c r="I80" s="922">
        <f t="shared" si="3"/>
        <v>0.96519703764098386</v>
      </c>
    </row>
    <row r="81" spans="1:9" ht="20.100000000000001" customHeight="1" x14ac:dyDescent="0.3">
      <c r="A81" s="977">
        <v>3300</v>
      </c>
      <c r="B81" s="931" t="s">
        <v>1181</v>
      </c>
      <c r="C81" s="944">
        <f t="shared" ref="C81" si="24">SUM(C82:C88)</f>
        <v>439181.2</v>
      </c>
      <c r="D81" s="944">
        <f>SUM(D82:D89)</f>
        <v>716065</v>
      </c>
      <c r="E81" s="944">
        <f t="shared" ref="E81:H81" si="25">SUM(E82:E89)</f>
        <v>1155246.2</v>
      </c>
      <c r="F81" s="944">
        <f t="shared" si="25"/>
        <v>583329.48</v>
      </c>
      <c r="G81" s="944">
        <f t="shared" si="25"/>
        <v>583329.48</v>
      </c>
      <c r="H81" s="944">
        <f t="shared" si="25"/>
        <v>571916.72</v>
      </c>
      <c r="I81" s="921">
        <f t="shared" si="3"/>
        <v>0.50493953583227535</v>
      </c>
    </row>
    <row r="82" spans="1:9" ht="20.100000000000001" customHeight="1" x14ac:dyDescent="0.3">
      <c r="A82" s="978">
        <v>33101</v>
      </c>
      <c r="B82" s="932" t="s">
        <v>1182</v>
      </c>
      <c r="C82" s="945">
        <v>70000</v>
      </c>
      <c r="D82" s="945">
        <v>-2000</v>
      </c>
      <c r="E82" s="945">
        <f t="shared" si="2"/>
        <v>68000</v>
      </c>
      <c r="F82" s="945">
        <v>58000</v>
      </c>
      <c r="G82" s="945">
        <f>+F82</f>
        <v>58000</v>
      </c>
      <c r="H82" s="945">
        <f>+E82-F82</f>
        <v>10000</v>
      </c>
      <c r="I82" s="922">
        <f t="shared" si="3"/>
        <v>0.8529411764705882</v>
      </c>
    </row>
    <row r="83" spans="1:9" ht="20.100000000000001" customHeight="1" x14ac:dyDescent="0.3">
      <c r="A83" s="978">
        <v>33301</v>
      </c>
      <c r="B83" s="932" t="s">
        <v>1183</v>
      </c>
      <c r="C83" s="945">
        <v>0</v>
      </c>
      <c r="D83" s="945">
        <v>4950</v>
      </c>
      <c r="E83" s="945">
        <f t="shared" si="2"/>
        <v>4950</v>
      </c>
      <c r="F83" s="945">
        <v>4728.6400000000003</v>
      </c>
      <c r="G83" s="945">
        <f t="shared" ref="G83:G89" si="26">+F83</f>
        <v>4728.6400000000003</v>
      </c>
      <c r="H83" s="945">
        <f t="shared" ref="H83:H89" si="27">+E83-F83</f>
        <v>221.35999999999967</v>
      </c>
      <c r="I83" s="922">
        <f t="shared" si="3"/>
        <v>0.95528080808080817</v>
      </c>
    </row>
    <row r="84" spans="1:9" ht="20.100000000000001" customHeight="1" x14ac:dyDescent="0.3">
      <c r="A84" s="978">
        <v>33302</v>
      </c>
      <c r="B84" s="932" t="s">
        <v>1184</v>
      </c>
      <c r="C84" s="945">
        <v>125030</v>
      </c>
      <c r="D84" s="945">
        <v>-1470</v>
      </c>
      <c r="E84" s="945">
        <f t="shared" si="2"/>
        <v>123560</v>
      </c>
      <c r="F84" s="945">
        <v>0</v>
      </c>
      <c r="G84" s="945">
        <f t="shared" si="26"/>
        <v>0</v>
      </c>
      <c r="H84" s="945">
        <f t="shared" si="27"/>
        <v>123560</v>
      </c>
      <c r="I84" s="922">
        <f t="shared" si="3"/>
        <v>0</v>
      </c>
    </row>
    <row r="85" spans="1:9" ht="20.100000000000001" customHeight="1" x14ac:dyDescent="0.3">
      <c r="A85" s="978">
        <v>33401</v>
      </c>
      <c r="B85" s="932" t="s">
        <v>1185</v>
      </c>
      <c r="C85" s="945">
        <v>27000</v>
      </c>
      <c r="D85" s="945">
        <v>322421</v>
      </c>
      <c r="E85" s="945">
        <f t="shared" si="2"/>
        <v>349421</v>
      </c>
      <c r="F85" s="945">
        <v>348383.12</v>
      </c>
      <c r="G85" s="945">
        <f t="shared" si="26"/>
        <v>348383.12</v>
      </c>
      <c r="H85" s="945">
        <f t="shared" si="27"/>
        <v>1037.8800000000047</v>
      </c>
      <c r="I85" s="922">
        <f t="shared" si="3"/>
        <v>0.99702971487117253</v>
      </c>
    </row>
    <row r="86" spans="1:9" ht="20.100000000000001" customHeight="1" x14ac:dyDescent="0.3">
      <c r="A86" s="978">
        <v>33501</v>
      </c>
      <c r="B86" s="932" t="s">
        <v>1186</v>
      </c>
      <c r="C86" s="945">
        <v>0</v>
      </c>
      <c r="D86" s="945">
        <v>382754</v>
      </c>
      <c r="E86" s="945">
        <f t="shared" si="2"/>
        <v>382754</v>
      </c>
      <c r="F86" s="945">
        <v>57590.52</v>
      </c>
      <c r="G86" s="945">
        <f t="shared" si="26"/>
        <v>57590.52</v>
      </c>
      <c r="H86" s="945">
        <f t="shared" si="27"/>
        <v>325163.48</v>
      </c>
      <c r="I86" s="922">
        <f t="shared" si="3"/>
        <v>0.15046353532556159</v>
      </c>
    </row>
    <row r="87" spans="1:9" ht="20.100000000000001" customHeight="1" x14ac:dyDescent="0.3">
      <c r="A87" s="978">
        <v>33603</v>
      </c>
      <c r="B87" s="932" t="s">
        <v>1187</v>
      </c>
      <c r="C87" s="945">
        <v>43151.199999999997</v>
      </c>
      <c r="D87" s="945">
        <v>13980</v>
      </c>
      <c r="E87" s="945">
        <f t="shared" si="2"/>
        <v>57131.199999999997</v>
      </c>
      <c r="F87" s="945">
        <v>39254.6</v>
      </c>
      <c r="G87" s="945">
        <f t="shared" si="26"/>
        <v>39254.6</v>
      </c>
      <c r="H87" s="945">
        <f t="shared" si="27"/>
        <v>17876.599999999999</v>
      </c>
      <c r="I87" s="922">
        <f t="shared" si="3"/>
        <v>0.68709566751617335</v>
      </c>
    </row>
    <row r="88" spans="1:9" ht="20.100000000000001" customHeight="1" x14ac:dyDescent="0.3">
      <c r="A88" s="978">
        <v>33801</v>
      </c>
      <c r="B88" s="932" t="s">
        <v>1188</v>
      </c>
      <c r="C88" s="945">
        <v>174000</v>
      </c>
      <c r="D88" s="945">
        <v>-24570</v>
      </c>
      <c r="E88" s="945">
        <f t="shared" si="2"/>
        <v>149430</v>
      </c>
      <c r="F88" s="945">
        <v>55372.6</v>
      </c>
      <c r="G88" s="945">
        <f t="shared" si="26"/>
        <v>55372.6</v>
      </c>
      <c r="H88" s="945">
        <f t="shared" si="27"/>
        <v>94057.4</v>
      </c>
      <c r="I88" s="922">
        <f t="shared" si="3"/>
        <v>0.37055879006892861</v>
      </c>
    </row>
    <row r="89" spans="1:9" ht="20.100000000000001" customHeight="1" x14ac:dyDescent="0.3">
      <c r="A89" s="978">
        <v>33902</v>
      </c>
      <c r="B89" s="932" t="s">
        <v>1222</v>
      </c>
      <c r="C89" s="945">
        <v>0</v>
      </c>
      <c r="D89" s="945">
        <v>20000</v>
      </c>
      <c r="E89" s="945">
        <f t="shared" si="2"/>
        <v>20000</v>
      </c>
      <c r="F89" s="945">
        <v>20000</v>
      </c>
      <c r="G89" s="945">
        <f t="shared" si="26"/>
        <v>20000</v>
      </c>
      <c r="H89" s="945">
        <f t="shared" si="27"/>
        <v>0</v>
      </c>
      <c r="I89" s="922">
        <f t="shared" si="3"/>
        <v>1</v>
      </c>
    </row>
    <row r="90" spans="1:9" ht="20.100000000000001" customHeight="1" x14ac:dyDescent="0.3">
      <c r="A90" s="977">
        <v>3400</v>
      </c>
      <c r="B90" s="931" t="s">
        <v>599</v>
      </c>
      <c r="C90" s="944">
        <f t="shared" ref="C90:H90" si="28">SUM(C91:C93)</f>
        <v>48400</v>
      </c>
      <c r="D90" s="944">
        <f t="shared" si="28"/>
        <v>12377.82</v>
      </c>
      <c r="E90" s="944">
        <f t="shared" si="28"/>
        <v>60777.82</v>
      </c>
      <c r="F90" s="944">
        <f t="shared" si="28"/>
        <v>45600.86</v>
      </c>
      <c r="G90" s="944">
        <f t="shared" si="28"/>
        <v>45600.86</v>
      </c>
      <c r="H90" s="944">
        <f t="shared" si="28"/>
        <v>15176.960000000001</v>
      </c>
      <c r="I90" s="921">
        <f t="shared" si="3"/>
        <v>0.75028785171959111</v>
      </c>
    </row>
    <row r="91" spans="1:9" ht="20.100000000000001" customHeight="1" x14ac:dyDescent="0.3">
      <c r="A91" s="978">
        <v>34101</v>
      </c>
      <c r="B91" s="932" t="s">
        <v>1189</v>
      </c>
      <c r="C91" s="945">
        <v>8400</v>
      </c>
      <c r="D91" s="945">
        <v>4647.82</v>
      </c>
      <c r="E91" s="945">
        <f t="shared" si="2"/>
        <v>13047.82</v>
      </c>
      <c r="F91" s="945">
        <v>10511.09</v>
      </c>
      <c r="G91" s="945">
        <f>+F91</f>
        <v>10511.09</v>
      </c>
      <c r="H91" s="945">
        <f>+E91-F91</f>
        <v>2536.7299999999996</v>
      </c>
      <c r="I91" s="922">
        <f t="shared" si="3"/>
        <v>0.80558208191100122</v>
      </c>
    </row>
    <row r="92" spans="1:9" ht="20.100000000000001" customHeight="1" x14ac:dyDescent="0.3">
      <c r="A92" s="978">
        <v>34501</v>
      </c>
      <c r="B92" s="932" t="s">
        <v>1190</v>
      </c>
      <c r="C92" s="945">
        <v>40000</v>
      </c>
      <c r="D92" s="945">
        <v>1400</v>
      </c>
      <c r="E92" s="945">
        <f t="shared" si="2"/>
        <v>41400</v>
      </c>
      <c r="F92" s="945">
        <v>28885.87</v>
      </c>
      <c r="G92" s="945">
        <f>+F92</f>
        <v>28885.87</v>
      </c>
      <c r="H92" s="945">
        <f>+E92-F92</f>
        <v>12514.130000000001</v>
      </c>
      <c r="I92" s="922">
        <f t="shared" si="3"/>
        <v>0.69772632850241545</v>
      </c>
    </row>
    <row r="93" spans="1:9" ht="20.100000000000001" customHeight="1" x14ac:dyDescent="0.3">
      <c r="A93" s="978">
        <v>34701</v>
      </c>
      <c r="B93" s="935" t="s">
        <v>1191</v>
      </c>
      <c r="C93" s="945">
        <v>0</v>
      </c>
      <c r="D93" s="945">
        <v>6330</v>
      </c>
      <c r="E93" s="945">
        <f t="shared" si="2"/>
        <v>6330</v>
      </c>
      <c r="F93" s="945">
        <v>6203.9</v>
      </c>
      <c r="G93" s="945">
        <f>+F93</f>
        <v>6203.9</v>
      </c>
      <c r="H93" s="945">
        <f>+E93-F93</f>
        <v>126.10000000000036</v>
      </c>
      <c r="I93" s="922">
        <f t="shared" si="3"/>
        <v>0.9800789889415481</v>
      </c>
    </row>
    <row r="94" spans="1:9" s="34" customFormat="1" ht="20.100000000000001" customHeight="1" x14ac:dyDescent="0.2">
      <c r="A94" s="977">
        <v>3500</v>
      </c>
      <c r="B94" s="931" t="s">
        <v>1192</v>
      </c>
      <c r="C94" s="944">
        <f t="shared" ref="C94:H94" si="29">SUM(C95:C101)</f>
        <v>143879</v>
      </c>
      <c r="D94" s="920">
        <f t="shared" si="29"/>
        <v>-22516</v>
      </c>
      <c r="E94" s="944">
        <f t="shared" si="29"/>
        <v>121363</v>
      </c>
      <c r="F94" s="944">
        <f t="shared" si="29"/>
        <v>18749.32</v>
      </c>
      <c r="G94" s="944">
        <f t="shared" si="29"/>
        <v>18749.32</v>
      </c>
      <c r="H94" s="944">
        <f t="shared" si="29"/>
        <v>102613.68</v>
      </c>
      <c r="I94" s="924">
        <f t="shared" si="3"/>
        <v>0.15448958908398772</v>
      </c>
    </row>
    <row r="95" spans="1:9" ht="20.100000000000001" customHeight="1" x14ac:dyDescent="0.3">
      <c r="A95" s="978">
        <v>35101</v>
      </c>
      <c r="B95" s="932" t="s">
        <v>1193</v>
      </c>
      <c r="C95" s="945">
        <v>25000</v>
      </c>
      <c r="D95" s="945">
        <v>-14786</v>
      </c>
      <c r="E95" s="945">
        <f t="shared" si="2"/>
        <v>10214</v>
      </c>
      <c r="F95" s="945">
        <v>3132</v>
      </c>
      <c r="G95" s="945">
        <f>+F95</f>
        <v>3132</v>
      </c>
      <c r="H95" s="945">
        <f>+E95-F95</f>
        <v>7082</v>
      </c>
      <c r="I95" s="922">
        <f t="shared" si="3"/>
        <v>0.30663794791462701</v>
      </c>
    </row>
    <row r="96" spans="1:9" ht="20.100000000000001" customHeight="1" x14ac:dyDescent="0.3">
      <c r="A96" s="979">
        <v>35201</v>
      </c>
      <c r="B96" s="934" t="s">
        <v>1194</v>
      </c>
      <c r="C96" s="950">
        <v>3000</v>
      </c>
      <c r="D96" s="950">
        <v>0</v>
      </c>
      <c r="E96" s="950">
        <f t="shared" si="2"/>
        <v>3000</v>
      </c>
      <c r="F96" s="950">
        <v>0</v>
      </c>
      <c r="G96" s="950">
        <f t="shared" ref="G96:G101" si="30">+F96</f>
        <v>0</v>
      </c>
      <c r="H96" s="950">
        <f t="shared" ref="H96:H101" si="31">+E96-F96</f>
        <v>3000</v>
      </c>
      <c r="I96" s="923">
        <f t="shared" si="3"/>
        <v>0</v>
      </c>
    </row>
    <row r="97" spans="1:9" ht="20.100000000000001" customHeight="1" x14ac:dyDescent="0.3">
      <c r="A97" s="978">
        <v>35301</v>
      </c>
      <c r="B97" s="932" t="s">
        <v>1195</v>
      </c>
      <c r="C97" s="945">
        <v>8787</v>
      </c>
      <c r="D97" s="945">
        <v>0</v>
      </c>
      <c r="E97" s="945">
        <f t="shared" si="2"/>
        <v>8787</v>
      </c>
      <c r="F97" s="945">
        <v>0</v>
      </c>
      <c r="G97" s="945">
        <f t="shared" si="30"/>
        <v>0</v>
      </c>
      <c r="H97" s="945">
        <f t="shared" si="31"/>
        <v>8787</v>
      </c>
      <c r="I97" s="922">
        <f t="shared" si="3"/>
        <v>0</v>
      </c>
    </row>
    <row r="98" spans="1:9" ht="20.100000000000001" customHeight="1" x14ac:dyDescent="0.3">
      <c r="A98" s="978">
        <v>35501</v>
      </c>
      <c r="B98" s="932" t="s">
        <v>1196</v>
      </c>
      <c r="C98" s="945">
        <v>18000</v>
      </c>
      <c r="D98" s="945">
        <v>-1900</v>
      </c>
      <c r="E98" s="945">
        <f t="shared" si="2"/>
        <v>16100</v>
      </c>
      <c r="F98" s="945">
        <v>6136.4</v>
      </c>
      <c r="G98" s="945">
        <f t="shared" si="30"/>
        <v>6136.4</v>
      </c>
      <c r="H98" s="945">
        <f t="shared" si="31"/>
        <v>9963.6</v>
      </c>
      <c r="I98" s="922">
        <f t="shared" si="3"/>
        <v>0.38114285714285712</v>
      </c>
    </row>
    <row r="99" spans="1:9" ht="20.100000000000001" customHeight="1" x14ac:dyDescent="0.3">
      <c r="A99" s="978">
        <v>35701</v>
      </c>
      <c r="B99" s="932" t="s">
        <v>1197</v>
      </c>
      <c r="C99" s="945">
        <v>10000</v>
      </c>
      <c r="D99" s="945">
        <v>0</v>
      </c>
      <c r="E99" s="945">
        <f t="shared" si="2"/>
        <v>10000</v>
      </c>
      <c r="F99" s="945">
        <v>580</v>
      </c>
      <c r="G99" s="945">
        <f t="shared" si="30"/>
        <v>580</v>
      </c>
      <c r="H99" s="945">
        <f t="shared" si="31"/>
        <v>9420</v>
      </c>
      <c r="I99" s="922">
        <f t="shared" si="3"/>
        <v>5.8000000000000003E-2</v>
      </c>
    </row>
    <row r="100" spans="1:9" ht="20.100000000000001" customHeight="1" x14ac:dyDescent="0.3">
      <c r="A100" s="978">
        <v>35801</v>
      </c>
      <c r="B100" s="932" t="s">
        <v>1198</v>
      </c>
      <c r="C100" s="945">
        <v>19092</v>
      </c>
      <c r="D100" s="945">
        <v>0</v>
      </c>
      <c r="E100" s="945">
        <f t="shared" si="2"/>
        <v>19092</v>
      </c>
      <c r="F100" s="945">
        <v>6836.12</v>
      </c>
      <c r="G100" s="945">
        <f t="shared" si="30"/>
        <v>6836.12</v>
      </c>
      <c r="H100" s="945">
        <f t="shared" si="31"/>
        <v>12255.880000000001</v>
      </c>
      <c r="I100" s="922">
        <f t="shared" si="3"/>
        <v>0.35806201550387595</v>
      </c>
    </row>
    <row r="101" spans="1:9" ht="20.100000000000001" customHeight="1" x14ac:dyDescent="0.3">
      <c r="A101" s="978">
        <v>35901</v>
      </c>
      <c r="B101" s="932" t="s">
        <v>1199</v>
      </c>
      <c r="C101" s="945">
        <v>60000</v>
      </c>
      <c r="D101" s="945">
        <v>-5830</v>
      </c>
      <c r="E101" s="945">
        <f t="shared" si="2"/>
        <v>54170</v>
      </c>
      <c r="F101" s="945">
        <v>2064.8000000000002</v>
      </c>
      <c r="G101" s="945">
        <f t="shared" si="30"/>
        <v>2064.8000000000002</v>
      </c>
      <c r="H101" s="945">
        <f t="shared" si="31"/>
        <v>52105.2</v>
      </c>
      <c r="I101" s="922">
        <f t="shared" si="3"/>
        <v>3.8117038951449148E-2</v>
      </c>
    </row>
    <row r="102" spans="1:9" ht="20.100000000000001" customHeight="1" x14ac:dyDescent="0.3">
      <c r="A102" s="977">
        <v>3600</v>
      </c>
      <c r="B102" s="931" t="s">
        <v>1200</v>
      </c>
      <c r="C102" s="944">
        <f t="shared" ref="C102:H102" si="32">+C103</f>
        <v>5100</v>
      </c>
      <c r="D102" s="944">
        <f t="shared" si="32"/>
        <v>4800</v>
      </c>
      <c r="E102" s="944">
        <f t="shared" si="32"/>
        <v>9900</v>
      </c>
      <c r="F102" s="944">
        <f t="shared" si="32"/>
        <v>9879.6</v>
      </c>
      <c r="G102" s="944">
        <f t="shared" si="32"/>
        <v>9879.6</v>
      </c>
      <c r="H102" s="944">
        <f t="shared" si="32"/>
        <v>20.399999999999636</v>
      </c>
      <c r="I102" s="921">
        <f t="shared" si="3"/>
        <v>0.99793939393939401</v>
      </c>
    </row>
    <row r="103" spans="1:9" ht="20.100000000000001" customHeight="1" x14ac:dyDescent="0.3">
      <c r="A103" s="978">
        <v>36201</v>
      </c>
      <c r="B103" s="932" t="s">
        <v>1201</v>
      </c>
      <c r="C103" s="945">
        <v>5100</v>
      </c>
      <c r="D103" s="945">
        <v>4800</v>
      </c>
      <c r="E103" s="945">
        <f t="shared" si="2"/>
        <v>9900</v>
      </c>
      <c r="F103" s="945">
        <v>9879.6</v>
      </c>
      <c r="G103" s="945">
        <f>+F103</f>
        <v>9879.6</v>
      </c>
      <c r="H103" s="945">
        <f>+E103-F103</f>
        <v>20.399999999999636</v>
      </c>
      <c r="I103" s="922">
        <f t="shared" si="3"/>
        <v>0.99793939393939401</v>
      </c>
    </row>
    <row r="104" spans="1:9" ht="20.100000000000001" customHeight="1" x14ac:dyDescent="0.3">
      <c r="A104" s="977">
        <v>3700</v>
      </c>
      <c r="B104" s="936" t="s">
        <v>1202</v>
      </c>
      <c r="C104" s="944">
        <f t="shared" ref="C104:H104" si="33">SUM(C105:C110)</f>
        <v>551900</v>
      </c>
      <c r="D104" s="944">
        <f t="shared" si="33"/>
        <v>3868</v>
      </c>
      <c r="E104" s="944">
        <f t="shared" si="33"/>
        <v>555768</v>
      </c>
      <c r="F104" s="944">
        <f t="shared" si="33"/>
        <v>262201.89</v>
      </c>
      <c r="G104" s="944">
        <f t="shared" si="33"/>
        <v>262201.89</v>
      </c>
      <c r="H104" s="944">
        <f t="shared" si="33"/>
        <v>293566.11</v>
      </c>
      <c r="I104" s="921">
        <f t="shared" si="3"/>
        <v>0.47178299218378894</v>
      </c>
    </row>
    <row r="105" spans="1:9" ht="20.100000000000001" customHeight="1" x14ac:dyDescent="0.3">
      <c r="A105" s="978">
        <v>37101</v>
      </c>
      <c r="B105" s="932" t="s">
        <v>1203</v>
      </c>
      <c r="C105" s="945">
        <v>122800</v>
      </c>
      <c r="D105" s="945">
        <v>6290</v>
      </c>
      <c r="E105" s="945">
        <f t="shared" si="2"/>
        <v>129090</v>
      </c>
      <c r="F105" s="945">
        <v>33304</v>
      </c>
      <c r="G105" s="945">
        <f t="shared" ref="G105:G110" si="34">+F105</f>
        <v>33304</v>
      </c>
      <c r="H105" s="945">
        <f t="shared" ref="H105:H110" si="35">+E105-F105</f>
        <v>95786</v>
      </c>
      <c r="I105" s="922">
        <f t="shared" si="3"/>
        <v>0.25799054922921993</v>
      </c>
    </row>
    <row r="106" spans="1:9" ht="20.100000000000001" customHeight="1" x14ac:dyDescent="0.3">
      <c r="A106" s="978">
        <v>37201</v>
      </c>
      <c r="B106" s="932" t="s">
        <v>1204</v>
      </c>
      <c r="C106" s="945">
        <v>6200</v>
      </c>
      <c r="D106" s="945">
        <v>6016</v>
      </c>
      <c r="E106" s="945">
        <f t="shared" si="2"/>
        <v>12216</v>
      </c>
      <c r="F106" s="945">
        <v>8705.7800000000007</v>
      </c>
      <c r="G106" s="945">
        <f t="shared" si="34"/>
        <v>8705.7800000000007</v>
      </c>
      <c r="H106" s="945">
        <f t="shared" si="35"/>
        <v>3510.2199999999993</v>
      </c>
      <c r="I106" s="922">
        <f t="shared" si="3"/>
        <v>0.71265389652914213</v>
      </c>
    </row>
    <row r="107" spans="1:9" ht="20.100000000000001" customHeight="1" x14ac:dyDescent="0.3">
      <c r="A107" s="978">
        <v>37501</v>
      </c>
      <c r="B107" s="932" t="s">
        <v>1205</v>
      </c>
      <c r="C107" s="945">
        <v>349200</v>
      </c>
      <c r="D107" s="945">
        <v>-35052</v>
      </c>
      <c r="E107" s="945">
        <f t="shared" si="2"/>
        <v>314148</v>
      </c>
      <c r="F107" s="945">
        <v>142050</v>
      </c>
      <c r="G107" s="945">
        <f t="shared" si="34"/>
        <v>142050</v>
      </c>
      <c r="H107" s="945">
        <f t="shared" si="35"/>
        <v>172098</v>
      </c>
      <c r="I107" s="922">
        <f t="shared" si="3"/>
        <v>0.45217540776958631</v>
      </c>
    </row>
    <row r="108" spans="1:9" ht="20.100000000000001" customHeight="1" x14ac:dyDescent="0.3">
      <c r="A108" s="978">
        <v>37502</v>
      </c>
      <c r="B108" s="932" t="s">
        <v>1206</v>
      </c>
      <c r="C108" s="945">
        <v>56700</v>
      </c>
      <c r="D108" s="945">
        <v>2400</v>
      </c>
      <c r="E108" s="945">
        <f t="shared" si="2"/>
        <v>59100</v>
      </c>
      <c r="F108" s="945">
        <v>40700</v>
      </c>
      <c r="G108" s="945">
        <f t="shared" si="34"/>
        <v>40700</v>
      </c>
      <c r="H108" s="945">
        <f t="shared" si="35"/>
        <v>18400</v>
      </c>
      <c r="I108" s="922">
        <f t="shared" si="3"/>
        <v>0.68866328257191201</v>
      </c>
    </row>
    <row r="109" spans="1:9" ht="20.100000000000001" customHeight="1" x14ac:dyDescent="0.3">
      <c r="A109" s="978">
        <v>37601</v>
      </c>
      <c r="B109" s="932" t="s">
        <v>1223</v>
      </c>
      <c r="C109" s="945">
        <v>0</v>
      </c>
      <c r="D109" s="945">
        <v>22764</v>
      </c>
      <c r="E109" s="945">
        <f t="shared" si="2"/>
        <v>22764</v>
      </c>
      <c r="F109" s="945">
        <v>22764</v>
      </c>
      <c r="G109" s="945">
        <f t="shared" si="34"/>
        <v>22764</v>
      </c>
      <c r="H109" s="945">
        <f t="shared" si="35"/>
        <v>0</v>
      </c>
      <c r="I109" s="922">
        <f t="shared" si="3"/>
        <v>1</v>
      </c>
    </row>
    <row r="110" spans="1:9" ht="20.100000000000001" customHeight="1" x14ac:dyDescent="0.3">
      <c r="A110" s="978">
        <v>37901</v>
      </c>
      <c r="B110" s="932" t="s">
        <v>1207</v>
      </c>
      <c r="C110" s="945">
        <v>17000</v>
      </c>
      <c r="D110" s="945">
        <v>1450</v>
      </c>
      <c r="E110" s="945">
        <f t="shared" si="2"/>
        <v>18450</v>
      </c>
      <c r="F110" s="945">
        <v>14678.11</v>
      </c>
      <c r="G110" s="945">
        <f t="shared" si="34"/>
        <v>14678.11</v>
      </c>
      <c r="H110" s="945">
        <f t="shared" si="35"/>
        <v>3771.8899999999994</v>
      </c>
      <c r="I110" s="922">
        <f t="shared" si="3"/>
        <v>0.79556151761517613</v>
      </c>
    </row>
    <row r="111" spans="1:9" ht="20.100000000000001" customHeight="1" x14ac:dyDescent="0.3">
      <c r="A111" s="977">
        <v>3800</v>
      </c>
      <c r="B111" s="931" t="s">
        <v>1208</v>
      </c>
      <c r="C111" s="944">
        <f t="shared" ref="C111:H111" si="36">SUM(C112:C113)</f>
        <v>41000</v>
      </c>
      <c r="D111" s="944">
        <f t="shared" si="36"/>
        <v>0</v>
      </c>
      <c r="E111" s="944">
        <f t="shared" si="36"/>
        <v>41000</v>
      </c>
      <c r="F111" s="944">
        <f t="shared" si="36"/>
        <v>15748</v>
      </c>
      <c r="G111" s="944">
        <f t="shared" si="36"/>
        <v>15748</v>
      </c>
      <c r="H111" s="944">
        <f t="shared" si="36"/>
        <v>25252</v>
      </c>
      <c r="I111" s="921">
        <f t="shared" si="3"/>
        <v>0.38409756097560976</v>
      </c>
    </row>
    <row r="112" spans="1:9" ht="20.100000000000001" customHeight="1" x14ac:dyDescent="0.3">
      <c r="A112" s="978">
        <v>38101</v>
      </c>
      <c r="B112" s="932" t="s">
        <v>1209</v>
      </c>
      <c r="C112" s="945">
        <v>9000</v>
      </c>
      <c r="D112" s="945">
        <v>0</v>
      </c>
      <c r="E112" s="945">
        <f t="shared" si="2"/>
        <v>9000</v>
      </c>
      <c r="F112" s="945">
        <v>5748</v>
      </c>
      <c r="G112" s="945">
        <f>+F112</f>
        <v>5748</v>
      </c>
      <c r="H112" s="945">
        <f>+E112-F112</f>
        <v>3252</v>
      </c>
      <c r="I112" s="922">
        <f t="shared" si="3"/>
        <v>0.63866666666666672</v>
      </c>
    </row>
    <row r="113" spans="1:9" ht="20.100000000000001" customHeight="1" x14ac:dyDescent="0.3">
      <c r="A113" s="978">
        <v>38301</v>
      </c>
      <c r="B113" s="935" t="s">
        <v>1210</v>
      </c>
      <c r="C113" s="945">
        <v>32000</v>
      </c>
      <c r="D113" s="945">
        <v>0</v>
      </c>
      <c r="E113" s="945">
        <f t="shared" si="2"/>
        <v>32000</v>
      </c>
      <c r="F113" s="945">
        <v>10000</v>
      </c>
      <c r="G113" s="945">
        <f>+F113</f>
        <v>10000</v>
      </c>
      <c r="H113" s="945">
        <f>+E113-F113</f>
        <v>22000</v>
      </c>
      <c r="I113" s="922">
        <f t="shared" si="3"/>
        <v>0.3125</v>
      </c>
    </row>
    <row r="114" spans="1:9" ht="20.100000000000001" customHeight="1" x14ac:dyDescent="0.3">
      <c r="A114" s="977">
        <v>3900</v>
      </c>
      <c r="B114" s="931" t="s">
        <v>1211</v>
      </c>
      <c r="C114" s="944">
        <f t="shared" ref="C114:H114" si="37">+C115</f>
        <v>55200</v>
      </c>
      <c r="D114" s="920">
        <f t="shared" si="37"/>
        <v>-16829</v>
      </c>
      <c r="E114" s="944">
        <f t="shared" si="37"/>
        <v>38371</v>
      </c>
      <c r="F114" s="944">
        <f t="shared" si="37"/>
        <v>0</v>
      </c>
      <c r="G114" s="944">
        <f t="shared" si="37"/>
        <v>0</v>
      </c>
      <c r="H114" s="944">
        <f t="shared" si="37"/>
        <v>38371</v>
      </c>
      <c r="I114" s="921">
        <f t="shared" si="3"/>
        <v>0</v>
      </c>
    </row>
    <row r="115" spans="1:9" ht="20.100000000000001" customHeight="1" x14ac:dyDescent="0.3">
      <c r="A115" s="978">
        <v>39201</v>
      </c>
      <c r="B115" s="935" t="s">
        <v>1212</v>
      </c>
      <c r="C115" s="945">
        <v>55200</v>
      </c>
      <c r="D115" s="945">
        <v>-16829</v>
      </c>
      <c r="E115" s="945">
        <f t="shared" si="2"/>
        <v>38371</v>
      </c>
      <c r="F115" s="945">
        <v>0</v>
      </c>
      <c r="G115" s="945">
        <f>+F115</f>
        <v>0</v>
      </c>
      <c r="H115" s="945">
        <f>+E115-F115</f>
        <v>38371</v>
      </c>
      <c r="I115" s="922">
        <f t="shared" si="3"/>
        <v>0</v>
      </c>
    </row>
    <row r="116" spans="1:9" s="34" customFormat="1" ht="20.100000000000001" customHeight="1" x14ac:dyDescent="0.2">
      <c r="A116" s="981">
        <v>5000</v>
      </c>
      <c r="B116" s="931" t="s">
        <v>606</v>
      </c>
      <c r="C116" s="944">
        <f>+C117+C122+C124+C126</f>
        <v>0</v>
      </c>
      <c r="D116" s="944">
        <f t="shared" ref="D116:I116" si="38">+D117+D122+D124+D126</f>
        <v>309627.32</v>
      </c>
      <c r="E116" s="944">
        <f t="shared" si="38"/>
        <v>309627.32</v>
      </c>
      <c r="F116" s="944">
        <f t="shared" si="38"/>
        <v>309383.71999999997</v>
      </c>
      <c r="G116" s="944">
        <f t="shared" si="38"/>
        <v>309383.71999999997</v>
      </c>
      <c r="H116" s="944">
        <f t="shared" si="38"/>
        <v>243.60000000000582</v>
      </c>
      <c r="I116" s="924">
        <f t="shared" si="38"/>
        <v>3.9985970030695452</v>
      </c>
    </row>
    <row r="117" spans="1:9" ht="20.100000000000001" customHeight="1" x14ac:dyDescent="0.3">
      <c r="A117" s="980">
        <v>5100</v>
      </c>
      <c r="B117" s="931" t="s">
        <v>607</v>
      </c>
      <c r="C117" s="944">
        <f>+C118+C121</f>
        <v>0</v>
      </c>
      <c r="D117" s="944">
        <f>+D118+D121+D119+D120</f>
        <v>173628.32</v>
      </c>
      <c r="E117" s="944">
        <f>+E118+E121+E119+E120</f>
        <v>173628.32</v>
      </c>
      <c r="F117" s="944">
        <f>+F118+F121+F119+F120</f>
        <v>173384.72</v>
      </c>
      <c r="G117" s="944">
        <f>+G118+G121+G119+G120</f>
        <v>173384.72</v>
      </c>
      <c r="H117" s="944">
        <f>+H118+H121+H119+H120</f>
        <v>243.60000000000582</v>
      </c>
      <c r="I117" s="922">
        <f t="shared" si="3"/>
        <v>0.99859700306954535</v>
      </c>
    </row>
    <row r="118" spans="1:9" ht="20.100000000000001" customHeight="1" x14ac:dyDescent="0.3">
      <c r="A118" s="982">
        <v>51101</v>
      </c>
      <c r="B118" s="932" t="s">
        <v>1213</v>
      </c>
      <c r="C118" s="945">
        <v>0</v>
      </c>
      <c r="D118" s="945">
        <v>19743</v>
      </c>
      <c r="E118" s="945">
        <f t="shared" si="2"/>
        <v>19743</v>
      </c>
      <c r="F118" s="945">
        <v>19500</v>
      </c>
      <c r="G118" s="945">
        <f>+F118</f>
        <v>19500</v>
      </c>
      <c r="H118" s="945">
        <f>+E118-F118</f>
        <v>243</v>
      </c>
      <c r="I118" s="922">
        <f t="shared" si="3"/>
        <v>0.98769184014587452</v>
      </c>
    </row>
    <row r="119" spans="1:9" ht="20.100000000000001" customHeight="1" x14ac:dyDescent="0.3">
      <c r="A119" s="982">
        <v>51501</v>
      </c>
      <c r="B119" s="932" t="s">
        <v>1214</v>
      </c>
      <c r="C119" s="945">
        <v>0</v>
      </c>
      <c r="D119" s="945">
        <v>107560</v>
      </c>
      <c r="E119" s="945">
        <f t="shared" si="2"/>
        <v>107560</v>
      </c>
      <c r="F119" s="945">
        <v>107559.4</v>
      </c>
      <c r="G119" s="945">
        <f>+F119</f>
        <v>107559.4</v>
      </c>
      <c r="H119" s="945">
        <f>+E119-F119</f>
        <v>0.60000000000582077</v>
      </c>
      <c r="I119" s="922">
        <f t="shared" si="3"/>
        <v>0.99999442171811082</v>
      </c>
    </row>
    <row r="120" spans="1:9" ht="20.100000000000001" customHeight="1" x14ac:dyDescent="0.3">
      <c r="A120" s="982">
        <v>51901</v>
      </c>
      <c r="B120" s="932" t="s">
        <v>1215</v>
      </c>
      <c r="C120" s="945">
        <v>0</v>
      </c>
      <c r="D120" s="945">
        <v>3500</v>
      </c>
      <c r="E120" s="945">
        <f t="shared" si="2"/>
        <v>3500</v>
      </c>
      <c r="F120" s="945">
        <v>3500</v>
      </c>
      <c r="G120" s="945">
        <f>+F120</f>
        <v>3500</v>
      </c>
      <c r="H120" s="945">
        <f>+E120-F120</f>
        <v>0</v>
      </c>
      <c r="I120" s="922">
        <f t="shared" si="3"/>
        <v>1</v>
      </c>
    </row>
    <row r="121" spans="1:9" ht="20.100000000000001" customHeight="1" x14ac:dyDescent="0.3">
      <c r="A121" s="982">
        <v>51902</v>
      </c>
      <c r="B121" s="932" t="s">
        <v>1216</v>
      </c>
      <c r="C121" s="945">
        <v>0</v>
      </c>
      <c r="D121" s="945">
        <v>42825.32</v>
      </c>
      <c r="E121" s="945">
        <f t="shared" si="2"/>
        <v>42825.32</v>
      </c>
      <c r="F121" s="945">
        <v>42825.32</v>
      </c>
      <c r="G121" s="945">
        <f>+F121</f>
        <v>42825.32</v>
      </c>
      <c r="H121" s="945">
        <f>+E121-F121</f>
        <v>0</v>
      </c>
      <c r="I121" s="922">
        <f t="shared" si="3"/>
        <v>1</v>
      </c>
    </row>
    <row r="122" spans="1:9" s="34" customFormat="1" ht="17.25" customHeight="1" x14ac:dyDescent="0.2">
      <c r="A122" s="980">
        <v>5200</v>
      </c>
      <c r="B122" s="931" t="s">
        <v>608</v>
      </c>
      <c r="C122" s="951">
        <f t="shared" ref="C122:H122" si="39">SUBTOTAL(9,C123:C123)</f>
        <v>0</v>
      </c>
      <c r="D122" s="951">
        <f t="shared" si="39"/>
        <v>12000</v>
      </c>
      <c r="E122" s="951">
        <f t="shared" si="39"/>
        <v>12000</v>
      </c>
      <c r="F122" s="951">
        <f t="shared" si="39"/>
        <v>12000</v>
      </c>
      <c r="G122" s="951">
        <f t="shared" si="39"/>
        <v>12000</v>
      </c>
      <c r="H122" s="951">
        <f t="shared" si="39"/>
        <v>0</v>
      </c>
      <c r="I122" s="921">
        <f t="shared" si="3"/>
        <v>1</v>
      </c>
    </row>
    <row r="123" spans="1:9" s="34" customFormat="1" ht="17.25" customHeight="1" x14ac:dyDescent="0.2">
      <c r="A123" s="982">
        <v>5201</v>
      </c>
      <c r="B123" s="932" t="s">
        <v>1217</v>
      </c>
      <c r="C123" s="945">
        <v>0</v>
      </c>
      <c r="D123" s="945">
        <v>12000</v>
      </c>
      <c r="E123" s="945">
        <f t="shared" si="2"/>
        <v>12000</v>
      </c>
      <c r="F123" s="945">
        <v>12000</v>
      </c>
      <c r="G123" s="945">
        <f>+F123</f>
        <v>12000</v>
      </c>
      <c r="H123" s="945">
        <f>+E123-G123</f>
        <v>0</v>
      </c>
      <c r="I123" s="922">
        <f t="shared" si="3"/>
        <v>1</v>
      </c>
    </row>
    <row r="124" spans="1:9" s="34" customFormat="1" ht="17.25" customHeight="1" x14ac:dyDescent="0.2">
      <c r="A124" s="980">
        <v>5600</v>
      </c>
      <c r="B124" s="931" t="s">
        <v>612</v>
      </c>
      <c r="C124" s="951">
        <f t="shared" ref="C124:H124" si="40">+C125</f>
        <v>0</v>
      </c>
      <c r="D124" s="951">
        <f t="shared" si="40"/>
        <v>103999</v>
      </c>
      <c r="E124" s="951">
        <f t="shared" si="40"/>
        <v>103999</v>
      </c>
      <c r="F124" s="951">
        <f t="shared" si="40"/>
        <v>103999</v>
      </c>
      <c r="G124" s="951">
        <f t="shared" si="40"/>
        <v>103999</v>
      </c>
      <c r="H124" s="951">
        <f t="shared" si="40"/>
        <v>0</v>
      </c>
      <c r="I124" s="922">
        <f t="shared" si="3"/>
        <v>1</v>
      </c>
    </row>
    <row r="125" spans="1:9" s="34" customFormat="1" ht="17.25" customHeight="1" x14ac:dyDescent="0.2">
      <c r="A125" s="982">
        <v>56201</v>
      </c>
      <c r="B125" s="932" t="s">
        <v>1218</v>
      </c>
      <c r="C125" s="945">
        <v>0</v>
      </c>
      <c r="D125" s="945">
        <v>103999</v>
      </c>
      <c r="E125" s="945">
        <f t="shared" si="2"/>
        <v>103999</v>
      </c>
      <c r="F125" s="945">
        <v>103999</v>
      </c>
      <c r="G125" s="945">
        <f>+F125</f>
        <v>103999</v>
      </c>
      <c r="H125" s="945">
        <f>+E125-F125</f>
        <v>0</v>
      </c>
      <c r="I125" s="922">
        <f t="shared" si="3"/>
        <v>1</v>
      </c>
    </row>
    <row r="126" spans="1:9" s="34" customFormat="1" ht="17.25" customHeight="1" x14ac:dyDescent="0.2">
      <c r="A126" s="983">
        <v>5900</v>
      </c>
      <c r="B126" s="937" t="s">
        <v>59</v>
      </c>
      <c r="C126" s="952">
        <f t="shared" ref="C126:H126" si="41">SUM(C127:C127)</f>
        <v>0</v>
      </c>
      <c r="D126" s="952">
        <f t="shared" si="41"/>
        <v>20000</v>
      </c>
      <c r="E126" s="952">
        <f t="shared" si="41"/>
        <v>20000</v>
      </c>
      <c r="F126" s="952">
        <f t="shared" si="41"/>
        <v>20000</v>
      </c>
      <c r="G126" s="952">
        <f t="shared" si="41"/>
        <v>20000</v>
      </c>
      <c r="H126" s="952">
        <f t="shared" si="41"/>
        <v>0</v>
      </c>
      <c r="I126" s="925">
        <f t="shared" si="3"/>
        <v>1</v>
      </c>
    </row>
    <row r="127" spans="1:9" s="34" customFormat="1" ht="17.25" customHeight="1" x14ac:dyDescent="0.2">
      <c r="A127" s="982">
        <v>59101</v>
      </c>
      <c r="B127" s="932" t="s">
        <v>1219</v>
      </c>
      <c r="C127" s="962">
        <v>0</v>
      </c>
      <c r="D127" s="953">
        <v>20000</v>
      </c>
      <c r="E127" s="953">
        <f t="shared" si="2"/>
        <v>20000</v>
      </c>
      <c r="F127" s="953">
        <v>20000</v>
      </c>
      <c r="G127" s="953">
        <f>+F127</f>
        <v>20000</v>
      </c>
      <c r="H127" s="962">
        <f>+E127-F127</f>
        <v>0</v>
      </c>
      <c r="I127" s="922">
        <f t="shared" si="3"/>
        <v>1</v>
      </c>
    </row>
    <row r="128" spans="1:9" s="34" customFormat="1" ht="17.25" customHeight="1" x14ac:dyDescent="0.2">
      <c r="A128" s="980">
        <v>6000</v>
      </c>
      <c r="B128" s="931" t="s">
        <v>253</v>
      </c>
      <c r="C128" s="944">
        <f t="shared" ref="C128:H128" si="42">+C129</f>
        <v>0</v>
      </c>
      <c r="D128" s="944">
        <f t="shared" si="42"/>
        <v>1735430.68</v>
      </c>
      <c r="E128" s="944">
        <f t="shared" si="42"/>
        <v>1735430.68</v>
      </c>
      <c r="F128" s="944">
        <f t="shared" si="42"/>
        <v>0</v>
      </c>
      <c r="G128" s="944">
        <f t="shared" si="42"/>
        <v>0</v>
      </c>
      <c r="H128" s="944">
        <f t="shared" si="42"/>
        <v>1735430.68</v>
      </c>
      <c r="I128" s="921">
        <f t="shared" si="3"/>
        <v>0</v>
      </c>
    </row>
    <row r="129" spans="1:13" s="926" customFormat="1" ht="17.25" customHeight="1" x14ac:dyDescent="0.2">
      <c r="A129" s="974">
        <v>6100</v>
      </c>
      <c r="B129" s="938" t="s">
        <v>615</v>
      </c>
      <c r="C129" s="962">
        <f>+C130</f>
        <v>0</v>
      </c>
      <c r="D129" s="953">
        <f>+D130</f>
        <v>1735430.68</v>
      </c>
      <c r="E129" s="965">
        <f>C129+D129</f>
        <v>1735430.68</v>
      </c>
      <c r="F129" s="965">
        <v>0</v>
      </c>
      <c r="G129" s="965">
        <f>+F129</f>
        <v>0</v>
      </c>
      <c r="H129" s="965">
        <f>+E129-F129</f>
        <v>1735430.68</v>
      </c>
      <c r="I129" s="922">
        <f t="shared" si="3"/>
        <v>0</v>
      </c>
    </row>
    <row r="130" spans="1:13" s="34" customFormat="1" ht="17.25" customHeight="1" thickBot="1" x14ac:dyDescent="0.25">
      <c r="A130" s="982">
        <v>61401</v>
      </c>
      <c r="B130" s="939" t="s">
        <v>1220</v>
      </c>
      <c r="C130" s="945">
        <v>0</v>
      </c>
      <c r="D130" s="945">
        <v>1735430.68</v>
      </c>
      <c r="E130" s="945">
        <f>C130+D130</f>
        <v>1735430.68</v>
      </c>
      <c r="F130" s="945">
        <v>0</v>
      </c>
      <c r="G130" s="945">
        <f>+F130</f>
        <v>0</v>
      </c>
      <c r="H130" s="965">
        <f>+E130-F130</f>
        <v>1735430.68</v>
      </c>
      <c r="I130" s="922">
        <f t="shared" si="3"/>
        <v>0</v>
      </c>
    </row>
    <row r="131" spans="1:13" s="6" customFormat="1" ht="20.25" customHeight="1" thickBot="1" x14ac:dyDescent="0.25">
      <c r="A131" s="984"/>
      <c r="B131" s="940" t="s">
        <v>629</v>
      </c>
      <c r="C131" s="954">
        <f t="shared" ref="C131:H131" si="43">+C10+C35+C71+C116+C128</f>
        <v>16774712</v>
      </c>
      <c r="D131" s="954">
        <f t="shared" si="43"/>
        <v>2794168.21</v>
      </c>
      <c r="E131" s="954">
        <f t="shared" si="43"/>
        <v>19568880.210000001</v>
      </c>
      <c r="F131" s="954">
        <f t="shared" si="43"/>
        <v>7052796.1900000004</v>
      </c>
      <c r="G131" s="954">
        <f t="shared" si="43"/>
        <v>7052796.1900000004</v>
      </c>
      <c r="H131" s="954">
        <f t="shared" si="43"/>
        <v>12516084.02</v>
      </c>
      <c r="I131" s="927">
        <v>0.91199754829903679</v>
      </c>
      <c r="L131" s="928"/>
      <c r="M131" s="928"/>
    </row>
    <row r="132" spans="1:13" x14ac:dyDescent="0.3">
      <c r="H132" s="1231"/>
      <c r="I132" s="1231"/>
    </row>
  </sheetData>
  <mergeCells count="9">
    <mergeCell ref="A7:B8"/>
    <mergeCell ref="H132:I132"/>
    <mergeCell ref="A1:I1"/>
    <mergeCell ref="A2:I2"/>
    <mergeCell ref="A3:I3"/>
    <mergeCell ref="A4:I4"/>
    <mergeCell ref="A5:I5"/>
    <mergeCell ref="C6:E6"/>
    <mergeCell ref="H6:I6"/>
  </mergeCells>
  <printOptions horizontalCentered="1"/>
  <pageMargins left="0.39370078740157483" right="0.39370078740157483" top="0.51181102362204722" bottom="0.19685039370078741" header="0.31496062992125984" footer="0.15748031496062992"/>
  <pageSetup scale="79" orientation="landscape" r:id="rId1"/>
  <rowBreaks count="4" manualBreakCount="4">
    <brk id="42" max="8" man="1"/>
    <brk id="68" max="8" man="1"/>
    <brk id="96" max="8" man="1"/>
    <brk id="126" max="8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"/>
  <sheetViews>
    <sheetView topLeftCell="A16" zoomScaleNormal="100" workbookViewId="0">
      <selection activeCell="A4" sqref="A4:I4"/>
    </sheetView>
  </sheetViews>
  <sheetFormatPr baseColWidth="10" defaultColWidth="11.42578125" defaultRowHeight="15" x14ac:dyDescent="0.25"/>
  <cols>
    <col min="1" max="1" width="32.140625" customWidth="1"/>
    <col min="2" max="2" width="13.5703125" bestFit="1" customWidth="1"/>
    <col min="3" max="3" width="13" customWidth="1"/>
    <col min="4" max="4" width="13.5703125" bestFit="1" customWidth="1"/>
    <col min="5" max="6" width="12.5703125" bestFit="1" customWidth="1"/>
    <col min="7" max="7" width="13.5703125" bestFit="1" customWidth="1"/>
  </cols>
  <sheetData>
    <row r="1" spans="1:9" ht="15.75" x14ac:dyDescent="0.25">
      <c r="A1" s="1018" t="s">
        <v>25</v>
      </c>
      <c r="B1" s="1018"/>
      <c r="C1" s="1018"/>
      <c r="D1" s="1018"/>
      <c r="E1" s="1018"/>
      <c r="F1" s="1018"/>
      <c r="G1" s="1018"/>
      <c r="H1" s="684"/>
      <c r="I1" s="684"/>
    </row>
    <row r="2" spans="1:9" ht="15.75" customHeight="1" x14ac:dyDescent="0.25">
      <c r="A2" s="1019" t="s">
        <v>840</v>
      </c>
      <c r="B2" s="1019"/>
      <c r="C2" s="1019"/>
      <c r="D2" s="1019"/>
      <c r="E2" s="1019"/>
      <c r="F2" s="1019"/>
      <c r="G2" s="1019"/>
      <c r="H2" s="685"/>
      <c r="I2" s="685"/>
    </row>
    <row r="3" spans="1:9" ht="15.75" customHeight="1" x14ac:dyDescent="0.25">
      <c r="A3" s="1019" t="s">
        <v>841</v>
      </c>
      <c r="B3" s="1019"/>
      <c r="C3" s="1019"/>
      <c r="D3" s="1019"/>
      <c r="E3" s="1019"/>
      <c r="F3" s="1019"/>
      <c r="G3" s="1019"/>
      <c r="H3" s="685"/>
      <c r="I3" s="685"/>
    </row>
    <row r="4" spans="1:9" ht="16.5" customHeight="1" x14ac:dyDescent="0.25">
      <c r="A4" s="1019" t="str">
        <f>'ETCA-I-01'!A3:G3</f>
        <v>Universidad Tecnológica de Puerto Peñasco</v>
      </c>
      <c r="B4" s="1019"/>
      <c r="C4" s="1019"/>
      <c r="D4" s="1019"/>
      <c r="E4" s="1019"/>
      <c r="F4" s="1019"/>
      <c r="G4" s="1019"/>
      <c r="H4" s="685"/>
      <c r="I4" s="685"/>
    </row>
    <row r="5" spans="1:9" ht="15.75" customHeight="1" x14ac:dyDescent="0.25">
      <c r="A5" s="1242" t="str">
        <f>'ETCA-I-03'!A4:D4</f>
        <v>Del 01 de Enero al 30 de Junio de 2017</v>
      </c>
      <c r="B5" s="1242"/>
      <c r="C5" s="1242"/>
      <c r="D5" s="1242"/>
      <c r="E5" s="1242"/>
      <c r="F5" s="1242"/>
      <c r="G5" s="1242"/>
      <c r="H5" s="686"/>
      <c r="I5" s="686"/>
    </row>
    <row r="6" spans="1:9" ht="15.75" customHeight="1" thickBot="1" x14ac:dyDescent="0.3">
      <c r="A6" s="1064" t="s">
        <v>89</v>
      </c>
      <c r="B6" s="1064"/>
      <c r="C6" s="1064"/>
      <c r="D6" s="1064"/>
      <c r="E6" s="1064"/>
      <c r="F6" s="1064"/>
      <c r="G6" s="1064"/>
      <c r="H6" s="687"/>
      <c r="I6" s="687"/>
    </row>
    <row r="7" spans="1:9" ht="15.75" thickBot="1" x14ac:dyDescent="0.3">
      <c r="A7" s="1235" t="s">
        <v>90</v>
      </c>
      <c r="B7" s="1237" t="s">
        <v>632</v>
      </c>
      <c r="C7" s="1238"/>
      <c r="D7" s="1238"/>
      <c r="E7" s="1238"/>
      <c r="F7" s="1239"/>
      <c r="G7" s="1240" t="s">
        <v>633</v>
      </c>
    </row>
    <row r="8" spans="1:9" ht="20.25" thickBot="1" x14ac:dyDescent="0.3">
      <c r="A8" s="1236"/>
      <c r="B8" s="661" t="s">
        <v>634</v>
      </c>
      <c r="C8" s="661" t="s">
        <v>635</v>
      </c>
      <c r="D8" s="661" t="s">
        <v>636</v>
      </c>
      <c r="E8" s="661" t="s">
        <v>842</v>
      </c>
      <c r="F8" s="661" t="s">
        <v>734</v>
      </c>
      <c r="G8" s="1241"/>
    </row>
    <row r="9" spans="1:9" ht="19.5" x14ac:dyDescent="0.25">
      <c r="A9" s="678" t="s">
        <v>843</v>
      </c>
      <c r="B9" s="736">
        <f t="shared" ref="B9:G9" si="0">B10+B11+B12+B13+B14+B15+B16+B19</f>
        <v>13825598</v>
      </c>
      <c r="C9" s="736">
        <f t="shared" si="0"/>
        <v>0</v>
      </c>
      <c r="D9" s="736">
        <f t="shared" si="0"/>
        <v>13825598</v>
      </c>
      <c r="E9" s="736">
        <f t="shared" si="0"/>
        <v>5092219.53</v>
      </c>
      <c r="F9" s="736">
        <f t="shared" si="0"/>
        <v>5092219.53</v>
      </c>
      <c r="G9" s="736">
        <f t="shared" si="0"/>
        <v>8733378.4699999988</v>
      </c>
    </row>
    <row r="10" spans="1:9" ht="19.5" x14ac:dyDescent="0.25">
      <c r="A10" s="679" t="s">
        <v>844</v>
      </c>
      <c r="B10" s="738">
        <v>13825598</v>
      </c>
      <c r="C10" s="739"/>
      <c r="D10" s="737">
        <f>B10+C10</f>
        <v>13825598</v>
      </c>
      <c r="E10" s="739">
        <v>5092219.53</v>
      </c>
      <c r="F10" s="739">
        <v>5092219.53</v>
      </c>
      <c r="G10" s="737">
        <f t="shared" ref="G10:G15" si="1">D10-E10</f>
        <v>8733378.4699999988</v>
      </c>
    </row>
    <row r="11" spans="1:9" x14ac:dyDescent="0.25">
      <c r="A11" s="679" t="s">
        <v>845</v>
      </c>
      <c r="B11" s="738"/>
      <c r="C11" s="739"/>
      <c r="D11" s="737">
        <f t="shared" ref="D11:D19" si="2">B11+C11</f>
        <v>0</v>
      </c>
      <c r="E11" s="739"/>
      <c r="F11" s="739"/>
      <c r="G11" s="737">
        <f t="shared" si="1"/>
        <v>0</v>
      </c>
    </row>
    <row r="12" spans="1:9" x14ac:dyDescent="0.25">
      <c r="A12" s="679" t="s">
        <v>846</v>
      </c>
      <c r="B12" s="738"/>
      <c r="C12" s="739"/>
      <c r="D12" s="737">
        <f t="shared" si="2"/>
        <v>0</v>
      </c>
      <c r="E12" s="739"/>
      <c r="F12" s="739"/>
      <c r="G12" s="737">
        <f t="shared" si="1"/>
        <v>0</v>
      </c>
    </row>
    <row r="13" spans="1:9" x14ac:dyDescent="0.25">
      <c r="A13" s="679" t="s">
        <v>847</v>
      </c>
      <c r="B13" s="738"/>
      <c r="C13" s="739"/>
      <c r="D13" s="737">
        <f t="shared" si="2"/>
        <v>0</v>
      </c>
      <c r="E13" s="739"/>
      <c r="F13" s="739"/>
      <c r="G13" s="737">
        <f t="shared" si="1"/>
        <v>0</v>
      </c>
    </row>
    <row r="14" spans="1:9" x14ac:dyDescent="0.25">
      <c r="A14" s="679" t="s">
        <v>848</v>
      </c>
      <c r="B14" s="738"/>
      <c r="C14" s="739"/>
      <c r="D14" s="737">
        <f t="shared" si="2"/>
        <v>0</v>
      </c>
      <c r="E14" s="739"/>
      <c r="F14" s="739"/>
      <c r="G14" s="737">
        <f t="shared" si="1"/>
        <v>0</v>
      </c>
    </row>
    <row r="15" spans="1:9" x14ac:dyDescent="0.25">
      <c r="A15" s="679" t="s">
        <v>849</v>
      </c>
      <c r="B15" s="738"/>
      <c r="C15" s="739"/>
      <c r="D15" s="737">
        <f t="shared" si="2"/>
        <v>0</v>
      </c>
      <c r="E15" s="739"/>
      <c r="F15" s="739"/>
      <c r="G15" s="737">
        <f t="shared" si="1"/>
        <v>0</v>
      </c>
    </row>
    <row r="16" spans="1:9" ht="29.25" x14ac:dyDescent="0.25">
      <c r="A16" s="679" t="s">
        <v>850</v>
      </c>
      <c r="B16" s="736">
        <f t="shared" ref="B16:G16" si="3">B17+B18</f>
        <v>0</v>
      </c>
      <c r="C16" s="736">
        <f t="shared" si="3"/>
        <v>0</v>
      </c>
      <c r="D16" s="736">
        <f t="shared" si="3"/>
        <v>0</v>
      </c>
      <c r="E16" s="736">
        <f t="shared" si="3"/>
        <v>0</v>
      </c>
      <c r="F16" s="736">
        <f t="shared" si="3"/>
        <v>0</v>
      </c>
      <c r="G16" s="736">
        <f t="shared" si="3"/>
        <v>0</v>
      </c>
    </row>
    <row r="17" spans="1:7" x14ac:dyDescent="0.25">
      <c r="A17" s="680" t="s">
        <v>851</v>
      </c>
      <c r="B17" s="738"/>
      <c r="C17" s="739"/>
      <c r="D17" s="737">
        <f t="shared" si="2"/>
        <v>0</v>
      </c>
      <c r="E17" s="739"/>
      <c r="F17" s="739"/>
      <c r="G17" s="737">
        <f>D17-E17</f>
        <v>0</v>
      </c>
    </row>
    <row r="18" spans="1:7" x14ac:dyDescent="0.25">
      <c r="A18" s="680" t="s">
        <v>852</v>
      </c>
      <c r="B18" s="738"/>
      <c r="C18" s="739"/>
      <c r="D18" s="737">
        <f t="shared" si="2"/>
        <v>0</v>
      </c>
      <c r="E18" s="739"/>
      <c r="F18" s="739"/>
      <c r="G18" s="737">
        <f>D18-E18</f>
        <v>0</v>
      </c>
    </row>
    <row r="19" spans="1:7" x14ac:dyDescent="0.25">
      <c r="A19" s="679" t="s">
        <v>853</v>
      </c>
      <c r="B19" s="738"/>
      <c r="C19" s="739"/>
      <c r="D19" s="737">
        <f t="shared" si="2"/>
        <v>0</v>
      </c>
      <c r="E19" s="739"/>
      <c r="F19" s="739"/>
      <c r="G19" s="737">
        <f>D19-E19</f>
        <v>0</v>
      </c>
    </row>
    <row r="20" spans="1:7" x14ac:dyDescent="0.25">
      <c r="A20" s="679"/>
      <c r="B20" s="736"/>
      <c r="C20" s="737"/>
      <c r="D20" s="737"/>
      <c r="E20" s="737"/>
      <c r="F20" s="737"/>
      <c r="G20" s="737"/>
    </row>
    <row r="21" spans="1:7" ht="19.5" x14ac:dyDescent="0.25">
      <c r="A21" s="678" t="s">
        <v>854</v>
      </c>
      <c r="B21" s="736">
        <f t="shared" ref="B21:G21" si="4">B22+B23+B24+B25+B26+B27+B28+B31</f>
        <v>0</v>
      </c>
      <c r="C21" s="736">
        <f t="shared" si="4"/>
        <v>0</v>
      </c>
      <c r="D21" s="736">
        <f t="shared" si="4"/>
        <v>0</v>
      </c>
      <c r="E21" s="736">
        <f t="shared" si="4"/>
        <v>0</v>
      </c>
      <c r="F21" s="736">
        <f t="shared" si="4"/>
        <v>0</v>
      </c>
      <c r="G21" s="736">
        <f t="shared" si="4"/>
        <v>0</v>
      </c>
    </row>
    <row r="22" spans="1:7" ht="19.5" x14ac:dyDescent="0.25">
      <c r="A22" s="679" t="s">
        <v>844</v>
      </c>
      <c r="B22" s="738"/>
      <c r="C22" s="739"/>
      <c r="D22" s="737">
        <f t="shared" ref="D22:D27" si="5">B22+C22</f>
        <v>0</v>
      </c>
      <c r="E22" s="739"/>
      <c r="F22" s="739"/>
      <c r="G22" s="737">
        <f t="shared" ref="G22:G27" si="6">D22-E22</f>
        <v>0</v>
      </c>
    </row>
    <row r="23" spans="1:7" x14ac:dyDescent="0.25">
      <c r="A23" s="679" t="s">
        <v>845</v>
      </c>
      <c r="B23" s="738"/>
      <c r="C23" s="739"/>
      <c r="D23" s="737">
        <f t="shared" si="5"/>
        <v>0</v>
      </c>
      <c r="E23" s="739"/>
      <c r="F23" s="739"/>
      <c r="G23" s="737">
        <f t="shared" si="6"/>
        <v>0</v>
      </c>
    </row>
    <row r="24" spans="1:7" x14ac:dyDescent="0.25">
      <c r="A24" s="679" t="s">
        <v>846</v>
      </c>
      <c r="B24" s="738"/>
      <c r="C24" s="739"/>
      <c r="D24" s="737">
        <f t="shared" si="5"/>
        <v>0</v>
      </c>
      <c r="E24" s="739"/>
      <c r="F24" s="739"/>
      <c r="G24" s="737">
        <f t="shared" si="6"/>
        <v>0</v>
      </c>
    </row>
    <row r="25" spans="1:7" x14ac:dyDescent="0.25">
      <c r="A25" s="679" t="s">
        <v>847</v>
      </c>
      <c r="B25" s="738"/>
      <c r="C25" s="739"/>
      <c r="D25" s="737">
        <f t="shared" si="5"/>
        <v>0</v>
      </c>
      <c r="E25" s="739"/>
      <c r="F25" s="739"/>
      <c r="G25" s="737">
        <f t="shared" si="6"/>
        <v>0</v>
      </c>
    </row>
    <row r="26" spans="1:7" x14ac:dyDescent="0.25">
      <c r="A26" s="679" t="s">
        <v>848</v>
      </c>
      <c r="B26" s="738"/>
      <c r="C26" s="739"/>
      <c r="D26" s="737">
        <f t="shared" si="5"/>
        <v>0</v>
      </c>
      <c r="E26" s="739"/>
      <c r="F26" s="739"/>
      <c r="G26" s="737">
        <f t="shared" si="6"/>
        <v>0</v>
      </c>
    </row>
    <row r="27" spans="1:7" x14ac:dyDescent="0.25">
      <c r="A27" s="679" t="s">
        <v>849</v>
      </c>
      <c r="B27" s="738"/>
      <c r="C27" s="739"/>
      <c r="D27" s="737">
        <f t="shared" si="5"/>
        <v>0</v>
      </c>
      <c r="E27" s="739"/>
      <c r="F27" s="739"/>
      <c r="G27" s="737">
        <f t="shared" si="6"/>
        <v>0</v>
      </c>
    </row>
    <row r="28" spans="1:7" ht="29.25" x14ac:dyDescent="0.25">
      <c r="A28" s="679" t="s">
        <v>850</v>
      </c>
      <c r="B28" s="736">
        <f t="shared" ref="B28:G28" si="7">B29+B30</f>
        <v>0</v>
      </c>
      <c r="C28" s="736">
        <f t="shared" si="7"/>
        <v>0</v>
      </c>
      <c r="D28" s="736">
        <f t="shared" si="7"/>
        <v>0</v>
      </c>
      <c r="E28" s="736">
        <f t="shared" si="7"/>
        <v>0</v>
      </c>
      <c r="F28" s="736">
        <f t="shared" si="7"/>
        <v>0</v>
      </c>
      <c r="G28" s="736">
        <f t="shared" si="7"/>
        <v>0</v>
      </c>
    </row>
    <row r="29" spans="1:7" x14ac:dyDescent="0.25">
      <c r="A29" s="680" t="s">
        <v>851</v>
      </c>
      <c r="B29" s="738"/>
      <c r="C29" s="739"/>
      <c r="D29" s="737">
        <f>B29+C29</f>
        <v>0</v>
      </c>
      <c r="E29" s="739"/>
      <c r="F29" s="739"/>
      <c r="G29" s="737">
        <f>D29-E29</f>
        <v>0</v>
      </c>
    </row>
    <row r="30" spans="1:7" x14ac:dyDescent="0.25">
      <c r="A30" s="680" t="s">
        <v>852</v>
      </c>
      <c r="B30" s="738"/>
      <c r="C30" s="739"/>
      <c r="D30" s="737">
        <f>B30+C30</f>
        <v>0</v>
      </c>
      <c r="E30" s="739"/>
      <c r="F30" s="739"/>
      <c r="G30" s="737">
        <f>D30-E30</f>
        <v>0</v>
      </c>
    </row>
    <row r="31" spans="1:7" x14ac:dyDescent="0.25">
      <c r="A31" s="679" t="s">
        <v>853</v>
      </c>
      <c r="B31" s="738"/>
      <c r="C31" s="739"/>
      <c r="D31" s="737">
        <f>B31+C31</f>
        <v>0</v>
      </c>
      <c r="E31" s="739"/>
      <c r="F31" s="739"/>
      <c r="G31" s="737">
        <f>D31-E31</f>
        <v>0</v>
      </c>
    </row>
    <row r="32" spans="1:7" ht="19.5" x14ac:dyDescent="0.25">
      <c r="A32" s="678" t="s">
        <v>855</v>
      </c>
      <c r="B32" s="736">
        <f t="shared" ref="B32:G32" si="8">B9+B21</f>
        <v>13825598</v>
      </c>
      <c r="C32" s="736">
        <f t="shared" si="8"/>
        <v>0</v>
      </c>
      <c r="D32" s="736">
        <f t="shared" si="8"/>
        <v>13825598</v>
      </c>
      <c r="E32" s="736">
        <f t="shared" si="8"/>
        <v>5092219.53</v>
      </c>
      <c r="F32" s="736">
        <f t="shared" si="8"/>
        <v>5092219.53</v>
      </c>
      <c r="G32" s="736">
        <f t="shared" si="8"/>
        <v>8733378.4699999988</v>
      </c>
    </row>
    <row r="33" spans="1:7" ht="15.75" thickBot="1" x14ac:dyDescent="0.3">
      <c r="A33" s="681"/>
      <c r="B33" s="682"/>
      <c r="C33" s="683"/>
      <c r="D33" s="683"/>
      <c r="E33" s="683"/>
      <c r="F33" s="683"/>
      <c r="G33" s="683"/>
    </row>
  </sheetData>
  <sheetProtection password="C115" sheet="1" scenarios="1" insertHyperlinks="0"/>
  <mergeCells count="9">
    <mergeCell ref="A7:A8"/>
    <mergeCell ref="B7:F7"/>
    <mergeCell ref="G7:G8"/>
    <mergeCell ref="A1:G1"/>
    <mergeCell ref="A2:G2"/>
    <mergeCell ref="A3:G3"/>
    <mergeCell ref="A4:G4"/>
    <mergeCell ref="A5:G5"/>
    <mergeCell ref="A6:G6"/>
  </mergeCells>
  <printOptions horizontalCentered="1"/>
  <pageMargins left="0.23622047244094491" right="0.23622047244094491" top="0.74803149606299213" bottom="0.74803149606299213" header="0.31496062992125984" footer="0.31496062992125984"/>
  <pageSetup scale="95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6">
    <pageSetUpPr fitToPage="1"/>
  </sheetPr>
  <dimension ref="A1:D44"/>
  <sheetViews>
    <sheetView view="pageBreakPreview" topLeftCell="A13" zoomScale="110" zoomScaleNormal="100" zoomScaleSheetLayoutView="110" workbookViewId="0">
      <selection activeCell="C33" sqref="C33"/>
    </sheetView>
  </sheetViews>
  <sheetFormatPr baseColWidth="10" defaultColWidth="11.28515625" defaultRowHeight="16.5" x14ac:dyDescent="0.25"/>
  <cols>
    <col min="1" max="1" width="64.5703125" style="286" customWidth="1"/>
    <col min="2" max="2" width="25.7109375" style="286" customWidth="1"/>
    <col min="3" max="3" width="25.7109375" style="415" customWidth="1"/>
    <col min="4" max="4" width="89.140625" style="286" customWidth="1"/>
    <col min="5" max="16384" width="11.28515625" style="286"/>
  </cols>
  <sheetData>
    <row r="1" spans="1:4" x14ac:dyDescent="0.25">
      <c r="A1" s="1034" t="s">
        <v>25</v>
      </c>
      <c r="B1" s="1034"/>
      <c r="C1" s="1034"/>
      <c r="D1" s="435"/>
    </row>
    <row r="2" spans="1:4" s="287" customFormat="1" ht="15.75" x14ac:dyDescent="0.25">
      <c r="A2" s="1034" t="s">
        <v>13</v>
      </c>
      <c r="B2" s="1034"/>
      <c r="C2" s="1034"/>
    </row>
    <row r="3" spans="1:4" s="287" customFormat="1" ht="15.75" x14ac:dyDescent="0.25">
      <c r="A3" s="1035" t="str">
        <f>'ETCA-I-01'!A3:G3</f>
        <v>Universidad Tecnológica de Puerto Peñasco</v>
      </c>
      <c r="B3" s="1035"/>
      <c r="C3" s="1035"/>
    </row>
    <row r="4" spans="1:4" s="287" customFormat="1" x14ac:dyDescent="0.25">
      <c r="A4" s="1036" t="str">
        <f>'ETCA-I-01'!A4:G4</f>
        <v>Al 30 de Junio de 2017</v>
      </c>
      <c r="B4" s="1036"/>
      <c r="C4" s="1036"/>
    </row>
    <row r="5" spans="1:4" s="288" customFormat="1" ht="17.25" thickBot="1" x14ac:dyDescent="0.3">
      <c r="A5" s="402"/>
      <c r="B5" s="544"/>
      <c r="C5" s="403"/>
    </row>
    <row r="6" spans="1:4" s="405" customFormat="1" ht="27" customHeight="1" thickBot="1" x14ac:dyDescent="0.3">
      <c r="A6" s="404" t="s">
        <v>856</v>
      </c>
      <c r="B6" s="174"/>
      <c r="C6" s="258">
        <f>'ETCA II-04'!E81</f>
        <v>7052796.1899999995</v>
      </c>
      <c r="D6" s="416" t="str">
        <f>IF((C6-'ETCA II-04'!E81)&gt;0.9,"ERROR!!!!! EL MONTO NO COINCIDE CON LO REPORTADO EN EL FORMATO ETCA-II-04, EN EL TOTAL DE EGRESOS DEVENGADO ANUAL","")</f>
        <v/>
      </c>
    </row>
    <row r="7" spans="1:4" s="405" customFormat="1" ht="9.75" customHeight="1" x14ac:dyDescent="0.25">
      <c r="A7" s="406"/>
      <c r="B7" s="275"/>
      <c r="C7" s="417"/>
      <c r="D7" s="416"/>
    </row>
    <row r="8" spans="1:4" s="405" customFormat="1" ht="17.25" customHeight="1" thickBot="1" x14ac:dyDescent="0.3">
      <c r="A8" s="407" t="s">
        <v>562</v>
      </c>
      <c r="B8" s="278"/>
      <c r="C8" s="418"/>
      <c r="D8" s="416"/>
    </row>
    <row r="9" spans="1:4" ht="20.100000000000001" customHeight="1" x14ac:dyDescent="0.25">
      <c r="A9" s="408" t="s">
        <v>857</v>
      </c>
      <c r="B9" s="838"/>
      <c r="C9" s="419">
        <f>SUM(B10:B26)</f>
        <v>309383.71999999997</v>
      </c>
      <c r="D9" s="420"/>
    </row>
    <row r="10" spans="1:4" ht="20.100000000000001" customHeight="1" x14ac:dyDescent="0.25">
      <c r="A10" s="409" t="s">
        <v>858</v>
      </c>
      <c r="B10" s="877">
        <v>173384.72</v>
      </c>
      <c r="C10" s="421"/>
      <c r="D10" s="420"/>
    </row>
    <row r="11" spans="1:4" x14ac:dyDescent="0.25">
      <c r="A11" s="409" t="s">
        <v>859</v>
      </c>
      <c r="B11" s="877">
        <v>12000</v>
      </c>
      <c r="C11" s="421"/>
      <c r="D11" s="420"/>
    </row>
    <row r="12" spans="1:4" ht="20.100000000000001" customHeight="1" x14ac:dyDescent="0.25">
      <c r="A12" s="409" t="s">
        <v>860</v>
      </c>
      <c r="B12" s="877"/>
      <c r="C12" s="421"/>
      <c r="D12" s="420"/>
    </row>
    <row r="13" spans="1:4" ht="20.100000000000001" customHeight="1" x14ac:dyDescent="0.25">
      <c r="A13" s="409" t="s">
        <v>861</v>
      </c>
      <c r="B13" s="877"/>
      <c r="C13" s="421"/>
      <c r="D13" s="420"/>
    </row>
    <row r="14" spans="1:4" ht="20.100000000000001" customHeight="1" x14ac:dyDescent="0.25">
      <c r="A14" s="409" t="s">
        <v>862</v>
      </c>
      <c r="B14" s="877"/>
      <c r="C14" s="421"/>
      <c r="D14" s="420"/>
    </row>
    <row r="15" spans="1:4" ht="20.100000000000001" customHeight="1" x14ac:dyDescent="0.25">
      <c r="A15" s="409" t="s">
        <v>863</v>
      </c>
      <c r="B15" s="877">
        <v>103999</v>
      </c>
      <c r="C15" s="421"/>
      <c r="D15" s="420"/>
    </row>
    <row r="16" spans="1:4" ht="20.100000000000001" customHeight="1" x14ac:dyDescent="0.25">
      <c r="A16" s="409" t="s">
        <v>864</v>
      </c>
      <c r="B16" s="877"/>
      <c r="C16" s="421"/>
      <c r="D16" s="420"/>
    </row>
    <row r="17" spans="1:4" ht="20.100000000000001" customHeight="1" x14ac:dyDescent="0.25">
      <c r="A17" s="409" t="s">
        <v>865</v>
      </c>
      <c r="B17" s="877"/>
      <c r="C17" s="421"/>
      <c r="D17" s="420"/>
    </row>
    <row r="18" spans="1:4" ht="20.100000000000001" customHeight="1" x14ac:dyDescent="0.25">
      <c r="A18" s="409" t="s">
        <v>866</v>
      </c>
      <c r="B18" s="877">
        <v>20000</v>
      </c>
      <c r="C18" s="421"/>
      <c r="D18" s="420"/>
    </row>
    <row r="19" spans="1:4" ht="20.100000000000001" customHeight="1" x14ac:dyDescent="0.25">
      <c r="A19" s="409" t="s">
        <v>867</v>
      </c>
      <c r="B19" s="877"/>
      <c r="C19" s="421"/>
      <c r="D19" s="420"/>
    </row>
    <row r="20" spans="1:4" ht="20.100000000000001" customHeight="1" x14ac:dyDescent="0.25">
      <c r="A20" s="409" t="s">
        <v>868</v>
      </c>
      <c r="B20" s="877"/>
      <c r="C20" s="421"/>
      <c r="D20" s="420"/>
    </row>
    <row r="21" spans="1:4" ht="20.100000000000001" customHeight="1" x14ac:dyDescent="0.25">
      <c r="A21" s="409" t="s">
        <v>869</v>
      </c>
      <c r="B21" s="877"/>
      <c r="C21" s="421"/>
      <c r="D21" s="420"/>
    </row>
    <row r="22" spans="1:4" ht="20.100000000000001" customHeight="1" x14ac:dyDescent="0.25">
      <c r="A22" s="409" t="s">
        <v>870</v>
      </c>
      <c r="B22" s="877"/>
      <c r="C22" s="421"/>
      <c r="D22" s="420"/>
    </row>
    <row r="23" spans="1:4" ht="20.100000000000001" customHeight="1" x14ac:dyDescent="0.25">
      <c r="A23" s="409" t="s">
        <v>871</v>
      </c>
      <c r="B23" s="877"/>
      <c r="C23" s="421"/>
      <c r="D23" s="420"/>
    </row>
    <row r="24" spans="1:4" ht="20.100000000000001" customHeight="1" x14ac:dyDescent="0.25">
      <c r="A24" s="409" t="s">
        <v>872</v>
      </c>
      <c r="B24" s="877"/>
      <c r="C24" s="421"/>
      <c r="D24" s="420"/>
    </row>
    <row r="25" spans="1:4" ht="20.100000000000001" customHeight="1" x14ac:dyDescent="0.25">
      <c r="A25" s="409" t="s">
        <v>873</v>
      </c>
      <c r="B25" s="877"/>
      <c r="C25" s="421"/>
      <c r="D25" s="420"/>
    </row>
    <row r="26" spans="1:4" ht="20.100000000000001" customHeight="1" thickBot="1" x14ac:dyDescent="0.3">
      <c r="A26" s="410" t="s">
        <v>874</v>
      </c>
      <c r="B26" s="878"/>
      <c r="C26" s="422"/>
      <c r="D26" s="420"/>
    </row>
    <row r="27" spans="1:4" ht="7.5" customHeight="1" x14ac:dyDescent="0.25">
      <c r="A27" s="411"/>
      <c r="B27" s="275"/>
      <c r="C27" s="423"/>
      <c r="D27" s="420"/>
    </row>
    <row r="28" spans="1:4" ht="20.100000000000001" customHeight="1" thickBot="1" x14ac:dyDescent="0.3">
      <c r="A28" s="412" t="s">
        <v>555</v>
      </c>
      <c r="B28" s="278"/>
      <c r="C28" s="424"/>
      <c r="D28" s="420"/>
    </row>
    <row r="29" spans="1:4" ht="20.100000000000001" customHeight="1" x14ac:dyDescent="0.25">
      <c r="A29" s="408" t="s">
        <v>875</v>
      </c>
      <c r="B29" s="879"/>
      <c r="C29" s="419">
        <f>SUM(B30:B36)</f>
        <v>2770874.71</v>
      </c>
      <c r="D29" s="420"/>
    </row>
    <row r="30" spans="1:4" x14ac:dyDescent="0.25">
      <c r="A30" s="409" t="s">
        <v>876</v>
      </c>
      <c r="B30" s="877">
        <v>2770874.71</v>
      </c>
      <c r="C30" s="421"/>
      <c r="D30" s="428" t="str">
        <f>IF(B30&lt;&gt;'ETCA-I-03'!C55,"ERROR!!!!! EL MONTO NO COINCIDE CON LO REPORTADO EN EL FORMATO ETCA-I-02 POR CONCEPTO DE ESTIMACIONES, DEPRECIACIONES, ETC..","")</f>
        <v/>
      </c>
    </row>
    <row r="31" spans="1:4" ht="20.100000000000001" customHeight="1" x14ac:dyDescent="0.25">
      <c r="A31" s="409" t="s">
        <v>248</v>
      </c>
      <c r="B31" s="877"/>
      <c r="C31" s="421"/>
      <c r="D31" s="420"/>
    </row>
    <row r="32" spans="1:4" ht="20.100000000000001" customHeight="1" x14ac:dyDescent="0.25">
      <c r="A32" s="409" t="s">
        <v>877</v>
      </c>
      <c r="B32" s="877"/>
      <c r="C32" s="421"/>
      <c r="D32" s="420"/>
    </row>
    <row r="33" spans="1:4" ht="25.5" customHeight="1" x14ac:dyDescent="0.25">
      <c r="A33" s="409" t="s">
        <v>878</v>
      </c>
      <c r="B33" s="877"/>
      <c r="C33" s="421"/>
      <c r="D33" s="420"/>
    </row>
    <row r="34" spans="1:4" ht="20.100000000000001" customHeight="1" x14ac:dyDescent="0.25">
      <c r="A34" s="409" t="s">
        <v>879</v>
      </c>
      <c r="B34" s="877"/>
      <c r="C34" s="421"/>
      <c r="D34" s="420"/>
    </row>
    <row r="35" spans="1:4" ht="20.100000000000001" customHeight="1" x14ac:dyDescent="0.25">
      <c r="A35" s="409" t="s">
        <v>880</v>
      </c>
      <c r="B35" s="877"/>
      <c r="C35" s="421"/>
      <c r="D35" s="420"/>
    </row>
    <row r="36" spans="1:4" ht="20.100000000000001" customHeight="1" x14ac:dyDescent="0.25">
      <c r="A36" s="413" t="s">
        <v>881</v>
      </c>
      <c r="B36" s="877"/>
      <c r="C36" s="421"/>
      <c r="D36" s="420"/>
    </row>
    <row r="37" spans="1:4" ht="20.100000000000001" customHeight="1" thickBot="1" x14ac:dyDescent="0.3">
      <c r="A37" s="414"/>
      <c r="B37" s="880"/>
      <c r="C37" s="422"/>
      <c r="D37" s="420"/>
    </row>
    <row r="38" spans="1:4" ht="20.100000000000001" customHeight="1" thickBot="1" x14ac:dyDescent="0.3">
      <c r="A38" s="520" t="s">
        <v>882</v>
      </c>
      <c r="B38" s="881"/>
      <c r="C38" s="258">
        <f>C6-C9+C29</f>
        <v>9514287.1799999997</v>
      </c>
      <c r="D38" s="420" t="str">
        <f>IF((C38-'ETCA-I-03'!C64)&gt;0.9,"ERROR!!!!! EL MONTO NO COINCIDE CON LO REPORTADO EN EL FORMATO ETCA-I-03, EN EL MISMO RUBRO","")</f>
        <v/>
      </c>
    </row>
    <row r="39" spans="1:4" ht="20.100000000000001" customHeight="1" x14ac:dyDescent="0.25">
      <c r="A39" s="519"/>
      <c r="B39" s="517"/>
      <c r="C39" s="518"/>
      <c r="D39" s="420"/>
    </row>
    <row r="40" spans="1:4" ht="20.100000000000001" customHeight="1" x14ac:dyDescent="0.25">
      <c r="A40" s="516"/>
      <c r="B40" s="517"/>
      <c r="C40" s="518"/>
      <c r="D40" s="420"/>
    </row>
    <row r="41" spans="1:4" ht="20.100000000000001" customHeight="1" x14ac:dyDescent="0.25">
      <c r="A41" s="516"/>
      <c r="B41" s="517"/>
      <c r="C41" s="518"/>
      <c r="D41" s="420"/>
    </row>
    <row r="42" spans="1:4" ht="20.100000000000001" customHeight="1" x14ac:dyDescent="0.25">
      <c r="A42" s="516"/>
      <c r="B42" s="517"/>
      <c r="C42" s="518"/>
      <c r="D42" s="420"/>
    </row>
    <row r="43" spans="1:4" ht="20.100000000000001" customHeight="1" x14ac:dyDescent="0.25">
      <c r="A43" s="516"/>
      <c r="B43" s="517"/>
      <c r="C43" s="518"/>
      <c r="D43" s="420"/>
    </row>
    <row r="44" spans="1:4" ht="26.25" customHeight="1" x14ac:dyDescent="0.25">
      <c r="A44" s="519"/>
      <c r="B44" s="517"/>
      <c r="C44" s="518"/>
      <c r="D44" s="420"/>
    </row>
  </sheetData>
  <sheetProtection password="C115" sheet="1" scenarios="1" formatColumns="0" formatRows="0" insertHyperlinks="0"/>
  <mergeCells count="4">
    <mergeCell ref="A1:C1"/>
    <mergeCell ref="A2:C2"/>
    <mergeCell ref="A3:C3"/>
    <mergeCell ref="A4:C4"/>
  </mergeCells>
  <printOptions horizontalCentered="1"/>
  <pageMargins left="0.39370078740157483" right="0.39370078740157483" top="0.74803149606299213" bottom="0.74803149606299213" header="0.31496062992125984" footer="0.31496062992125984"/>
  <pageSetup scale="84" orientation="portrait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J38"/>
  <sheetViews>
    <sheetView view="pageBreakPreview" topLeftCell="A10" zoomScaleNormal="100" zoomScaleSheetLayoutView="100" workbookViewId="0">
      <selection activeCell="B13" sqref="B13"/>
    </sheetView>
  </sheetViews>
  <sheetFormatPr baseColWidth="10" defaultColWidth="11.28515625" defaultRowHeight="16.5" x14ac:dyDescent="0.3"/>
  <cols>
    <col min="1" max="1" width="4.28515625" style="126" customWidth="1"/>
    <col min="2" max="2" width="41.7109375" style="106" customWidth="1"/>
    <col min="3" max="5" width="16.7109375" style="106" customWidth="1"/>
    <col min="6" max="16384" width="11.28515625" style="106"/>
  </cols>
  <sheetData>
    <row r="1" spans="1:7" x14ac:dyDescent="0.3">
      <c r="A1" s="1243" t="s">
        <v>25</v>
      </c>
      <c r="B1" s="1243"/>
      <c r="C1" s="1243"/>
      <c r="D1" s="1243"/>
      <c r="E1" s="1243"/>
    </row>
    <row r="2" spans="1:7" x14ac:dyDescent="0.3">
      <c r="A2" s="1247" t="s">
        <v>292</v>
      </c>
      <c r="B2" s="1247"/>
      <c r="C2" s="1247"/>
      <c r="D2" s="1247"/>
      <c r="E2" s="1247"/>
    </row>
    <row r="3" spans="1:7" x14ac:dyDescent="0.3">
      <c r="A3" s="1025" t="str">
        <f>'ETCA-I-01'!A3:G3</f>
        <v>Universidad Tecnológica de Puerto Peñasco</v>
      </c>
      <c r="B3" s="1025"/>
      <c r="C3" s="1025"/>
      <c r="D3" s="1025"/>
      <c r="E3" s="1025"/>
      <c r="G3" s="325"/>
    </row>
    <row r="4" spans="1:7" x14ac:dyDescent="0.3">
      <c r="A4" s="1027" t="str">
        <f>'ETCA-I-03'!A4:D4</f>
        <v>Del 01 de Enero al 30 de Junio de 2017</v>
      </c>
      <c r="B4" s="1027"/>
      <c r="C4" s="1027"/>
      <c r="D4" s="1027"/>
      <c r="E4" s="1027"/>
    </row>
    <row r="5" spans="1:7" ht="17.25" thickBot="1" x14ac:dyDescent="0.35">
      <c r="A5" s="326"/>
      <c r="B5" s="1247" t="s">
        <v>883</v>
      </c>
      <c r="C5" s="1247"/>
      <c r="D5" s="51"/>
      <c r="E5" s="326"/>
    </row>
    <row r="6" spans="1:7" s="204" customFormat="1" ht="30" customHeight="1" x14ac:dyDescent="0.25">
      <c r="A6" s="1248" t="s">
        <v>884</v>
      </c>
      <c r="B6" s="1249"/>
      <c r="C6" s="327" t="s">
        <v>885</v>
      </c>
      <c r="D6" s="328" t="s">
        <v>886</v>
      </c>
      <c r="E6" s="329" t="s">
        <v>292</v>
      </c>
    </row>
    <row r="7" spans="1:7" s="204" customFormat="1" ht="30" customHeight="1" thickBot="1" x14ac:dyDescent="0.3">
      <c r="A7" s="1250"/>
      <c r="B7" s="1251"/>
      <c r="C7" s="330" t="s">
        <v>887</v>
      </c>
      <c r="D7" s="330" t="s">
        <v>888</v>
      </c>
      <c r="E7" s="331" t="s">
        <v>889</v>
      </c>
    </row>
    <row r="8" spans="1:7" s="204" customFormat="1" ht="21" customHeight="1" x14ac:dyDescent="0.25">
      <c r="A8" s="1252" t="s">
        <v>890</v>
      </c>
      <c r="B8" s="1253"/>
      <c r="C8" s="1253"/>
      <c r="D8" s="1253"/>
      <c r="E8" s="1254"/>
    </row>
    <row r="9" spans="1:7" s="204" customFormat="1" ht="20.25" customHeight="1" x14ac:dyDescent="0.25">
      <c r="A9" s="332">
        <v>1</v>
      </c>
      <c r="B9" s="333"/>
      <c r="C9" s="334"/>
      <c r="D9" s="335"/>
      <c r="E9" s="345" t="str">
        <f>IF(B9="","",C9-D9)</f>
        <v/>
      </c>
    </row>
    <row r="10" spans="1:7" s="204" customFormat="1" ht="20.25" customHeight="1" x14ac:dyDescent="0.25">
      <c r="A10" s="332">
        <v>2</v>
      </c>
      <c r="B10" s="333"/>
      <c r="C10" s="334"/>
      <c r="D10" s="335"/>
      <c r="E10" s="345" t="str">
        <f t="shared" ref="E10:E18" si="0">IF(B10="","",C10-D10)</f>
        <v/>
      </c>
    </row>
    <row r="11" spans="1:7" s="204" customFormat="1" ht="20.25" customHeight="1" x14ac:dyDescent="0.25">
      <c r="A11" s="332">
        <v>3</v>
      </c>
      <c r="B11" s="333"/>
      <c r="C11" s="334"/>
      <c r="D11" s="335"/>
      <c r="E11" s="345" t="str">
        <f t="shared" si="0"/>
        <v/>
      </c>
    </row>
    <row r="12" spans="1:7" s="204" customFormat="1" ht="20.25" customHeight="1" x14ac:dyDescent="0.25">
      <c r="A12" s="332">
        <v>4</v>
      </c>
      <c r="B12" s="333"/>
      <c r="C12" s="334"/>
      <c r="D12" s="335"/>
      <c r="E12" s="345" t="str">
        <f t="shared" si="0"/>
        <v/>
      </c>
    </row>
    <row r="13" spans="1:7" s="204" customFormat="1" ht="20.25" customHeight="1" x14ac:dyDescent="0.25">
      <c r="A13" s="332">
        <v>5</v>
      </c>
      <c r="B13" s="333" t="s">
        <v>1107</v>
      </c>
      <c r="C13" s="334"/>
      <c r="D13" s="335"/>
      <c r="E13" s="345">
        <f t="shared" si="0"/>
        <v>0</v>
      </c>
    </row>
    <row r="14" spans="1:7" s="204" customFormat="1" ht="20.25" customHeight="1" x14ac:dyDescent="0.25">
      <c r="A14" s="332">
        <v>6</v>
      </c>
      <c r="B14" s="333"/>
      <c r="C14" s="334"/>
      <c r="D14" s="335"/>
      <c r="E14" s="345" t="str">
        <f t="shared" si="0"/>
        <v/>
      </c>
    </row>
    <row r="15" spans="1:7" s="204" customFormat="1" ht="20.25" customHeight="1" x14ac:dyDescent="0.25">
      <c r="A15" s="332">
        <v>7</v>
      </c>
      <c r="B15" s="333"/>
      <c r="C15" s="334"/>
      <c r="D15" s="335"/>
      <c r="E15" s="345" t="str">
        <f t="shared" si="0"/>
        <v/>
      </c>
    </row>
    <row r="16" spans="1:7" s="204" customFormat="1" ht="20.25" customHeight="1" x14ac:dyDescent="0.25">
      <c r="A16" s="332">
        <v>8</v>
      </c>
      <c r="B16" s="333"/>
      <c r="C16" s="334"/>
      <c r="D16" s="335"/>
      <c r="E16" s="345" t="str">
        <f t="shared" si="0"/>
        <v/>
      </c>
    </row>
    <row r="17" spans="1:5" s="204" customFormat="1" ht="20.25" customHeight="1" x14ac:dyDescent="0.25">
      <c r="A17" s="332">
        <v>9</v>
      </c>
      <c r="B17" s="333"/>
      <c r="C17" s="334"/>
      <c r="D17" s="335"/>
      <c r="E17" s="345" t="str">
        <f t="shared" si="0"/>
        <v/>
      </c>
    </row>
    <row r="18" spans="1:5" s="204" customFormat="1" ht="20.25" customHeight="1" x14ac:dyDescent="0.25">
      <c r="A18" s="332">
        <v>10</v>
      </c>
      <c r="B18" s="333"/>
      <c r="C18" s="334"/>
      <c r="D18" s="335"/>
      <c r="E18" s="345" t="str">
        <f t="shared" si="0"/>
        <v/>
      </c>
    </row>
    <row r="19" spans="1:5" s="204" customFormat="1" ht="20.25" customHeight="1" x14ac:dyDescent="0.25">
      <c r="A19" s="332"/>
      <c r="B19" s="337" t="s">
        <v>891</v>
      </c>
      <c r="C19" s="343">
        <f>SUM(C9:C18)</f>
        <v>0</v>
      </c>
      <c r="D19" s="344">
        <f>SUM(D9:D18)</f>
        <v>0</v>
      </c>
      <c r="E19" s="345">
        <f>SUM(E9:E18)</f>
        <v>0</v>
      </c>
    </row>
    <row r="20" spans="1:5" s="204" customFormat="1" ht="21" customHeight="1" x14ac:dyDescent="0.25">
      <c r="A20" s="1244" t="s">
        <v>892</v>
      </c>
      <c r="B20" s="1245"/>
      <c r="C20" s="1245"/>
      <c r="D20" s="1245"/>
      <c r="E20" s="1246"/>
    </row>
    <row r="21" spans="1:5" s="204" customFormat="1" ht="20.25" customHeight="1" x14ac:dyDescent="0.25">
      <c r="A21" s="332">
        <v>1</v>
      </c>
      <c r="B21" s="333"/>
      <c r="C21" s="334"/>
      <c r="D21" s="335"/>
      <c r="E21" s="345" t="str">
        <f>IF(B21="","",C21-D21)</f>
        <v/>
      </c>
    </row>
    <row r="22" spans="1:5" s="204" customFormat="1" ht="20.25" customHeight="1" x14ac:dyDescent="0.25">
      <c r="A22" s="332">
        <v>2</v>
      </c>
      <c r="B22" s="333"/>
      <c r="C22" s="334"/>
      <c r="D22" s="335"/>
      <c r="E22" s="345" t="str">
        <f t="shared" ref="E22:E30" si="1">IF(B22="","",C22-D22)</f>
        <v/>
      </c>
    </row>
    <row r="23" spans="1:5" s="204" customFormat="1" ht="20.25" customHeight="1" x14ac:dyDescent="0.25">
      <c r="A23" s="332">
        <v>3</v>
      </c>
      <c r="B23" s="333"/>
      <c r="C23" s="334"/>
      <c r="D23" s="335"/>
      <c r="E23" s="345" t="str">
        <f t="shared" si="1"/>
        <v/>
      </c>
    </row>
    <row r="24" spans="1:5" s="204" customFormat="1" ht="20.25" customHeight="1" x14ac:dyDescent="0.25">
      <c r="A24" s="332">
        <v>4</v>
      </c>
      <c r="B24" s="333"/>
      <c r="C24" s="334"/>
      <c r="D24" s="335"/>
      <c r="E24" s="345" t="str">
        <f t="shared" si="1"/>
        <v/>
      </c>
    </row>
    <row r="25" spans="1:5" s="204" customFormat="1" ht="20.25" customHeight="1" x14ac:dyDescent="0.25">
      <c r="A25" s="332">
        <v>5</v>
      </c>
      <c r="B25" s="333"/>
      <c r="C25" s="334"/>
      <c r="D25" s="335"/>
      <c r="E25" s="345" t="str">
        <f t="shared" si="1"/>
        <v/>
      </c>
    </row>
    <row r="26" spans="1:5" s="204" customFormat="1" ht="20.25" customHeight="1" x14ac:dyDescent="0.25">
      <c r="A26" s="332">
        <v>6</v>
      </c>
      <c r="B26" s="333"/>
      <c r="C26" s="334"/>
      <c r="D26" s="335"/>
      <c r="E26" s="345" t="str">
        <f t="shared" si="1"/>
        <v/>
      </c>
    </row>
    <row r="27" spans="1:5" s="204" customFormat="1" ht="20.25" customHeight="1" x14ac:dyDescent="0.25">
      <c r="A27" s="332">
        <v>7</v>
      </c>
      <c r="B27" s="333"/>
      <c r="C27" s="334"/>
      <c r="D27" s="335"/>
      <c r="E27" s="345" t="str">
        <f t="shared" si="1"/>
        <v/>
      </c>
    </row>
    <row r="28" spans="1:5" s="204" customFormat="1" ht="20.25" customHeight="1" x14ac:dyDescent="0.25">
      <c r="A28" s="332">
        <v>8</v>
      </c>
      <c r="B28" s="333"/>
      <c r="C28" s="334"/>
      <c r="D28" s="335"/>
      <c r="E28" s="345" t="str">
        <f>IF(B28="","",C28-D29)</f>
        <v/>
      </c>
    </row>
    <row r="29" spans="1:5" s="204" customFormat="1" ht="20.25" customHeight="1" x14ac:dyDescent="0.25">
      <c r="A29" s="332">
        <v>9</v>
      </c>
      <c r="B29" s="333"/>
      <c r="C29" s="334"/>
      <c r="D29" s="335"/>
      <c r="E29" s="345" t="str">
        <f>IF(B29="","",C29-#REF!)</f>
        <v/>
      </c>
    </row>
    <row r="30" spans="1:5" s="204" customFormat="1" ht="20.25" customHeight="1" x14ac:dyDescent="0.25">
      <c r="A30" s="332">
        <v>10</v>
      </c>
      <c r="B30" s="333"/>
      <c r="C30" s="334"/>
      <c r="D30" s="335"/>
      <c r="E30" s="345" t="str">
        <f t="shared" si="1"/>
        <v/>
      </c>
    </row>
    <row r="31" spans="1:5" s="339" customFormat="1" ht="39.950000000000003" customHeight="1" thickBot="1" x14ac:dyDescent="0.35">
      <c r="A31" s="332"/>
      <c r="B31" s="338" t="s">
        <v>893</v>
      </c>
      <c r="C31" s="343">
        <f>SUM(C21:C30)</f>
        <v>0</v>
      </c>
      <c r="D31" s="344">
        <f>SUM(D21:D30)</f>
        <v>0</v>
      </c>
      <c r="E31" s="345">
        <f>SUM(E21:E30)</f>
        <v>0</v>
      </c>
    </row>
    <row r="32" spans="1:5" ht="30" customHeight="1" thickBot="1" x14ac:dyDescent="0.35">
      <c r="A32" s="340"/>
      <c r="B32" s="341" t="s">
        <v>894</v>
      </c>
      <c r="C32" s="346">
        <f>SUM(C19,C31)</f>
        <v>0</v>
      </c>
      <c r="D32" s="346">
        <f>SUM(D19,D31)</f>
        <v>0</v>
      </c>
      <c r="E32" s="347">
        <f>SUM(E19,E31)</f>
        <v>0</v>
      </c>
    </row>
    <row r="33" spans="1:10" ht="17.100000000000001" customHeight="1" x14ac:dyDescent="0.3">
      <c r="A33" s="450" t="s">
        <v>86</v>
      </c>
    </row>
    <row r="34" spans="1:10" ht="17.100000000000001" customHeight="1" x14ac:dyDescent="0.3">
      <c r="A34" s="521"/>
      <c r="B34" s="522"/>
      <c r="C34" s="523"/>
      <c r="D34" s="523"/>
      <c r="E34" s="523"/>
    </row>
    <row r="35" spans="1:10" ht="17.100000000000001" customHeight="1" x14ac:dyDescent="0.3">
      <c r="A35" s="521"/>
      <c r="B35" s="522"/>
      <c r="C35" s="523"/>
      <c r="D35" s="523"/>
      <c r="E35" s="523"/>
    </row>
    <row r="36" spans="1:10" ht="17.100000000000001" customHeight="1" x14ac:dyDescent="0.3">
      <c r="A36" s="521"/>
      <c r="B36" s="522"/>
      <c r="C36" s="523"/>
      <c r="D36" s="523"/>
      <c r="E36" s="523"/>
    </row>
    <row r="37" spans="1:10" ht="17.100000000000001" customHeight="1" x14ac:dyDescent="0.3">
      <c r="A37" s="521"/>
      <c r="B37" s="522"/>
      <c r="C37" s="523"/>
      <c r="D37" s="523"/>
      <c r="E37" s="523"/>
    </row>
    <row r="38" spans="1:10" ht="17.100000000000001" customHeight="1" x14ac:dyDescent="0.3">
      <c r="A38" s="50" t="s">
        <v>258</v>
      </c>
      <c r="J38" s="342"/>
    </row>
  </sheetData>
  <sheetProtection password="C115" sheet="1" scenarios="1" insertHyperlinks="0"/>
  <mergeCells count="8">
    <mergeCell ref="A1:E1"/>
    <mergeCell ref="A3:E3"/>
    <mergeCell ref="A4:E4"/>
    <mergeCell ref="A20:E20"/>
    <mergeCell ref="A2:E2"/>
    <mergeCell ref="A6:B7"/>
    <mergeCell ref="A8:E8"/>
    <mergeCell ref="B5:C5"/>
  </mergeCells>
  <printOptions horizontalCentered="1"/>
  <pageMargins left="0.39370078740157483" right="0.39370078740157483" top="0.74803149606299213" bottom="0.74803149606299213" header="0.31496062992125984" footer="0.31496062992125984"/>
  <pageSetup scale="9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4"/>
  <sheetViews>
    <sheetView view="pageBreakPreview" topLeftCell="A52" zoomScaleNormal="100" zoomScaleSheetLayoutView="100" workbookViewId="0">
      <selection activeCell="F66" sqref="F66"/>
    </sheetView>
  </sheetViews>
  <sheetFormatPr baseColWidth="10" defaultColWidth="11.42578125" defaultRowHeight="15" x14ac:dyDescent="0.25"/>
  <cols>
    <col min="1" max="1" width="40.28515625" customWidth="1"/>
    <col min="2" max="3" width="14" customWidth="1"/>
    <col min="4" max="4" width="1.28515625" customWidth="1"/>
    <col min="5" max="5" width="40.28515625" customWidth="1"/>
    <col min="6" max="7" width="14" customWidth="1"/>
  </cols>
  <sheetData>
    <row r="1" spans="1:7" ht="15.75" x14ac:dyDescent="0.25">
      <c r="A1" s="1018" t="s">
        <v>25</v>
      </c>
      <c r="B1" s="1018"/>
      <c r="C1" s="1018"/>
      <c r="D1" s="1018"/>
      <c r="E1" s="1018"/>
      <c r="F1" s="1018"/>
      <c r="G1" s="1018"/>
    </row>
    <row r="2" spans="1:7" ht="14.25" customHeight="1" x14ac:dyDescent="0.25">
      <c r="A2" s="1019" t="s">
        <v>88</v>
      </c>
      <c r="B2" s="1019"/>
      <c r="C2" s="1019"/>
      <c r="D2" s="1019"/>
      <c r="E2" s="1019"/>
      <c r="F2" s="1019"/>
      <c r="G2" s="1019"/>
    </row>
    <row r="3" spans="1:7" s="50" customFormat="1" ht="14.25" customHeight="1" x14ac:dyDescent="0.3">
      <c r="A3" s="1019" t="str">
        <f>'ETCA-I-01'!A3:G3</f>
        <v>Universidad Tecnológica de Puerto Peñasco</v>
      </c>
      <c r="B3" s="1019"/>
      <c r="C3" s="1019"/>
      <c r="D3" s="1019"/>
      <c r="E3" s="1019"/>
      <c r="F3" s="1019"/>
      <c r="G3" s="1019"/>
    </row>
    <row r="4" spans="1:7" ht="12.75" customHeight="1" x14ac:dyDescent="0.25">
      <c r="A4" s="1021" t="s">
        <v>1104</v>
      </c>
      <c r="B4" s="1021"/>
      <c r="C4" s="1021"/>
      <c r="D4" s="1021"/>
      <c r="E4" s="1021"/>
      <c r="F4" s="1021"/>
      <c r="G4" s="1021"/>
    </row>
    <row r="5" spans="1:7" ht="12" customHeight="1" thickBot="1" x14ac:dyDescent="0.3">
      <c r="A5" s="1022" t="s">
        <v>89</v>
      </c>
      <c r="B5" s="1022"/>
      <c r="C5" s="1022"/>
      <c r="D5" s="1022"/>
      <c r="E5" s="1022"/>
      <c r="F5" s="1022"/>
      <c r="G5" s="1022"/>
    </row>
    <row r="6" spans="1:7" ht="26.25" thickBot="1" x14ac:dyDescent="0.3">
      <c r="A6" s="717" t="s">
        <v>90</v>
      </c>
      <c r="B6" s="868">
        <v>2017</v>
      </c>
      <c r="C6" s="868" t="s">
        <v>1092</v>
      </c>
      <c r="D6" s="718"/>
      <c r="E6" s="719" t="s">
        <v>90</v>
      </c>
      <c r="F6" s="868">
        <v>2017</v>
      </c>
      <c r="G6" s="868" t="s">
        <v>1092</v>
      </c>
    </row>
    <row r="7" spans="1:7" ht="15.75" customHeight="1" x14ac:dyDescent="0.25">
      <c r="A7" s="640" t="s">
        <v>28</v>
      </c>
      <c r="B7" s="723"/>
      <c r="C7" s="723"/>
      <c r="D7" s="724"/>
      <c r="E7" s="723" t="s">
        <v>29</v>
      </c>
      <c r="F7" s="723"/>
      <c r="G7" s="723"/>
    </row>
    <row r="8" spans="1:7" ht="10.5" customHeight="1" x14ac:dyDescent="0.25">
      <c r="A8" s="640" t="s">
        <v>30</v>
      </c>
      <c r="B8" s="725"/>
      <c r="C8" s="725"/>
      <c r="D8" s="724"/>
      <c r="E8" s="723" t="s">
        <v>31</v>
      </c>
      <c r="F8" s="725"/>
      <c r="G8" s="725"/>
    </row>
    <row r="9" spans="1:7" s="688" customFormat="1" ht="25.5" x14ac:dyDescent="0.25">
      <c r="A9" s="640" t="s">
        <v>91</v>
      </c>
      <c r="B9" s="696">
        <f>SUM(B10:B16)</f>
        <v>3102853.04</v>
      </c>
      <c r="C9" s="696">
        <f>SUM(C10:C16)</f>
        <v>2794168.21</v>
      </c>
      <c r="D9" s="726"/>
      <c r="E9" s="723" t="s">
        <v>92</v>
      </c>
      <c r="F9" s="696">
        <f>SUM(F10:F18)</f>
        <v>138672.34</v>
      </c>
      <c r="G9" s="696">
        <f>SUM(G10:G18)</f>
        <v>310565.72000000003</v>
      </c>
    </row>
    <row r="10" spans="1:7" x14ac:dyDescent="0.25">
      <c r="A10" s="727" t="s">
        <v>93</v>
      </c>
      <c r="B10" s="728">
        <v>5000</v>
      </c>
      <c r="C10" s="728">
        <v>0</v>
      </c>
      <c r="D10" s="724"/>
      <c r="E10" s="725" t="s">
        <v>94</v>
      </c>
      <c r="F10" s="728">
        <v>0</v>
      </c>
      <c r="G10" s="728">
        <v>0</v>
      </c>
    </row>
    <row r="11" spans="1:7" x14ac:dyDescent="0.25">
      <c r="A11" s="727" t="s">
        <v>95</v>
      </c>
      <c r="B11" s="728">
        <v>3097853.04</v>
      </c>
      <c r="C11" s="728">
        <v>2794168.21</v>
      </c>
      <c r="D11" s="724"/>
      <c r="E11" s="725" t="s">
        <v>96</v>
      </c>
      <c r="F11" s="728">
        <v>0</v>
      </c>
      <c r="G11" s="728">
        <v>0</v>
      </c>
    </row>
    <row r="12" spans="1:7" x14ac:dyDescent="0.25">
      <c r="A12" s="727" t="s">
        <v>97</v>
      </c>
      <c r="B12" s="728">
        <v>0</v>
      </c>
      <c r="C12" s="728">
        <v>0</v>
      </c>
      <c r="D12" s="724"/>
      <c r="E12" s="725" t="s">
        <v>98</v>
      </c>
      <c r="F12" s="728">
        <v>0</v>
      </c>
      <c r="G12" s="728">
        <v>0</v>
      </c>
    </row>
    <row r="13" spans="1:7" x14ac:dyDescent="0.25">
      <c r="A13" s="727" t="s">
        <v>99</v>
      </c>
      <c r="B13" s="728">
        <v>0</v>
      </c>
      <c r="C13" s="728">
        <v>0</v>
      </c>
      <c r="D13" s="724"/>
      <c r="E13" s="725" t="s">
        <v>100</v>
      </c>
      <c r="F13" s="728">
        <v>0</v>
      </c>
      <c r="G13" s="728">
        <v>0</v>
      </c>
    </row>
    <row r="14" spans="1:7" x14ac:dyDescent="0.25">
      <c r="A14" s="727" t="s">
        <v>101</v>
      </c>
      <c r="B14" s="728">
        <v>0</v>
      </c>
      <c r="C14" s="728">
        <v>0</v>
      </c>
      <c r="D14" s="724"/>
      <c r="E14" s="725" t="s">
        <v>102</v>
      </c>
      <c r="F14" s="728">
        <v>0</v>
      </c>
      <c r="G14" s="728">
        <v>0</v>
      </c>
    </row>
    <row r="15" spans="1:7" ht="25.5" x14ac:dyDescent="0.25">
      <c r="A15" s="727" t="s">
        <v>103</v>
      </c>
      <c r="B15" s="728">
        <v>0</v>
      </c>
      <c r="C15" s="728">
        <v>0</v>
      </c>
      <c r="D15" s="724"/>
      <c r="E15" s="725" t="s">
        <v>104</v>
      </c>
      <c r="F15" s="728">
        <v>0</v>
      </c>
      <c r="G15" s="728">
        <v>0</v>
      </c>
    </row>
    <row r="16" spans="1:7" x14ac:dyDescent="0.25">
      <c r="A16" s="727" t="s">
        <v>105</v>
      </c>
      <c r="B16" s="728">
        <v>0</v>
      </c>
      <c r="C16" s="728">
        <v>0</v>
      </c>
      <c r="D16" s="724"/>
      <c r="E16" s="725" t="s">
        <v>106</v>
      </c>
      <c r="F16" s="728">
        <v>127204.19</v>
      </c>
      <c r="G16" s="728">
        <v>200982.67</v>
      </c>
    </row>
    <row r="17" spans="1:7" ht="25.5" x14ac:dyDescent="0.25">
      <c r="A17" s="649" t="s">
        <v>107</v>
      </c>
      <c r="B17" s="696">
        <f>SUM(B18:B24)</f>
        <v>8738.4599999999991</v>
      </c>
      <c r="C17" s="696">
        <f>SUM(C18:C24)</f>
        <v>9165.69</v>
      </c>
      <c r="D17" s="724"/>
      <c r="E17" s="725" t="s">
        <v>108</v>
      </c>
      <c r="F17" s="728"/>
      <c r="G17" s="728">
        <v>0</v>
      </c>
    </row>
    <row r="18" spans="1:7" x14ac:dyDescent="0.25">
      <c r="A18" s="729" t="s">
        <v>109</v>
      </c>
      <c r="B18" s="728">
        <v>0</v>
      </c>
      <c r="C18" s="728">
        <v>0</v>
      </c>
      <c r="D18" s="724"/>
      <c r="E18" s="725" t="s">
        <v>110</v>
      </c>
      <c r="F18" s="728">
        <v>11468.15</v>
      </c>
      <c r="G18" s="728">
        <v>109583.05</v>
      </c>
    </row>
    <row r="19" spans="1:7" ht="19.5" customHeight="1" x14ac:dyDescent="0.25">
      <c r="A19" s="729" t="s">
        <v>111</v>
      </c>
      <c r="B19" s="728">
        <v>6433.83</v>
      </c>
      <c r="C19" s="728">
        <v>6463.46</v>
      </c>
      <c r="D19" s="724"/>
      <c r="E19" s="723" t="s">
        <v>112</v>
      </c>
      <c r="F19" s="696">
        <f>SUM(F20:F22)</f>
        <v>0</v>
      </c>
      <c r="G19" s="696">
        <f>SUM(G20:G22)</f>
        <v>0</v>
      </c>
    </row>
    <row r="20" spans="1:7" ht="15.75" customHeight="1" x14ac:dyDescent="0.25">
      <c r="A20" s="729" t="s">
        <v>113</v>
      </c>
      <c r="B20" s="728">
        <v>2304.63</v>
      </c>
      <c r="C20" s="728">
        <v>2702.23</v>
      </c>
      <c r="D20" s="724"/>
      <c r="E20" s="725" t="s">
        <v>114</v>
      </c>
      <c r="F20" s="728">
        <v>0</v>
      </c>
      <c r="G20" s="728">
        <v>0</v>
      </c>
    </row>
    <row r="21" spans="1:7" ht="25.5" x14ac:dyDescent="0.25">
      <c r="A21" s="729" t="s">
        <v>115</v>
      </c>
      <c r="B21" s="728">
        <v>0</v>
      </c>
      <c r="C21" s="728">
        <v>0</v>
      </c>
      <c r="D21" s="724"/>
      <c r="E21" s="725" t="s">
        <v>116</v>
      </c>
      <c r="F21" s="728">
        <v>0</v>
      </c>
      <c r="G21" s="728">
        <v>0</v>
      </c>
    </row>
    <row r="22" spans="1:7" ht="14.25" customHeight="1" x14ac:dyDescent="0.25">
      <c r="A22" s="729" t="s">
        <v>117</v>
      </c>
      <c r="B22" s="728">
        <v>0</v>
      </c>
      <c r="C22" s="728">
        <v>0</v>
      </c>
      <c r="D22" s="724"/>
      <c r="E22" s="725" t="s">
        <v>118</v>
      </c>
      <c r="F22" s="728">
        <v>0</v>
      </c>
      <c r="G22" s="728">
        <v>0</v>
      </c>
    </row>
    <row r="23" spans="1:7" ht="25.5" x14ac:dyDescent="0.25">
      <c r="A23" s="729" t="s">
        <v>119</v>
      </c>
      <c r="B23" s="728">
        <v>0</v>
      </c>
      <c r="C23" s="728">
        <v>0</v>
      </c>
      <c r="D23" s="724"/>
      <c r="E23" s="723" t="s">
        <v>120</v>
      </c>
      <c r="F23" s="696">
        <f>SUM(F24:F25)</f>
        <v>0</v>
      </c>
      <c r="G23" s="696">
        <f>SUM(G24:G25)</f>
        <v>0</v>
      </c>
    </row>
    <row r="24" spans="1:7" ht="25.5" x14ac:dyDescent="0.25">
      <c r="A24" s="729" t="s">
        <v>121</v>
      </c>
      <c r="B24" s="728">
        <v>0</v>
      </c>
      <c r="C24" s="728">
        <v>0</v>
      </c>
      <c r="D24" s="724"/>
      <c r="E24" s="725" t="s">
        <v>122</v>
      </c>
      <c r="F24" s="728">
        <v>0</v>
      </c>
      <c r="G24" s="728">
        <v>0</v>
      </c>
    </row>
    <row r="25" spans="1:7" ht="25.5" x14ac:dyDescent="0.25">
      <c r="A25" s="640" t="s">
        <v>123</v>
      </c>
      <c r="B25" s="696">
        <f>SUM(B26:B30)</f>
        <v>0</v>
      </c>
      <c r="C25" s="696">
        <f>SUM(C26:C30)</f>
        <v>0</v>
      </c>
      <c r="D25" s="724"/>
      <c r="E25" s="725" t="s">
        <v>124</v>
      </c>
      <c r="F25" s="728">
        <v>0</v>
      </c>
      <c r="G25" s="728">
        <v>0</v>
      </c>
    </row>
    <row r="26" spans="1:7" ht="25.5" x14ac:dyDescent="0.25">
      <c r="A26" s="729" t="s">
        <v>125</v>
      </c>
      <c r="B26" s="728">
        <v>0</v>
      </c>
      <c r="C26" s="728">
        <v>0</v>
      </c>
      <c r="D26" s="724"/>
      <c r="E26" s="725" t="s">
        <v>126</v>
      </c>
      <c r="F26" s="728">
        <v>0</v>
      </c>
      <c r="G26" s="728">
        <v>0</v>
      </c>
    </row>
    <row r="27" spans="1:7" ht="25.5" x14ac:dyDescent="0.25">
      <c r="A27" s="729" t="s">
        <v>127</v>
      </c>
      <c r="B27" s="728">
        <v>0</v>
      </c>
      <c r="C27" s="728">
        <v>0</v>
      </c>
      <c r="D27" s="724"/>
      <c r="E27" s="723" t="s">
        <v>128</v>
      </c>
      <c r="F27" s="696">
        <f>SUM(F28:F30)</f>
        <v>0</v>
      </c>
      <c r="G27" s="696">
        <f>SUM(G28:G30)</f>
        <v>0</v>
      </c>
    </row>
    <row r="28" spans="1:7" ht="25.5" x14ac:dyDescent="0.25">
      <c r="A28" s="729" t="s">
        <v>129</v>
      </c>
      <c r="B28" s="728">
        <v>0</v>
      </c>
      <c r="C28" s="728">
        <v>0</v>
      </c>
      <c r="D28" s="724"/>
      <c r="E28" s="725" t="s">
        <v>130</v>
      </c>
      <c r="F28" s="728">
        <v>0</v>
      </c>
      <c r="G28" s="728">
        <v>0</v>
      </c>
    </row>
    <row r="29" spans="1:7" ht="17.25" customHeight="1" x14ac:dyDescent="0.25">
      <c r="A29" s="729" t="s">
        <v>131</v>
      </c>
      <c r="B29" s="728">
        <v>0</v>
      </c>
      <c r="C29" s="728">
        <v>0</v>
      </c>
      <c r="D29" s="724"/>
      <c r="E29" s="725" t="s">
        <v>132</v>
      </c>
      <c r="F29" s="728">
        <v>0</v>
      </c>
      <c r="G29" s="728">
        <v>0</v>
      </c>
    </row>
    <row r="30" spans="1:7" x14ac:dyDescent="0.25">
      <c r="A30" s="729" t="s">
        <v>133</v>
      </c>
      <c r="B30" s="728">
        <v>0</v>
      </c>
      <c r="C30" s="728">
        <v>0</v>
      </c>
      <c r="D30" s="724"/>
      <c r="E30" s="725" t="s">
        <v>134</v>
      </c>
      <c r="F30" s="728">
        <v>0</v>
      </c>
      <c r="G30" s="728">
        <v>0</v>
      </c>
    </row>
    <row r="31" spans="1:7" ht="25.5" x14ac:dyDescent="0.25">
      <c r="A31" s="640" t="s">
        <v>135</v>
      </c>
      <c r="B31" s="696">
        <f>SUM(B32:B36)</f>
        <v>0</v>
      </c>
      <c r="C31" s="696">
        <f>SUM(C32:C36)</f>
        <v>0</v>
      </c>
      <c r="D31" s="724"/>
      <c r="E31" s="723" t="s">
        <v>136</v>
      </c>
      <c r="F31" s="696">
        <f>SUM(F32:F37)</f>
        <v>0</v>
      </c>
      <c r="G31" s="696">
        <f>SUM(G32:G37)</f>
        <v>0</v>
      </c>
    </row>
    <row r="32" spans="1:7" ht="12.75" customHeight="1" x14ac:dyDescent="0.25">
      <c r="A32" s="729" t="s">
        <v>137</v>
      </c>
      <c r="B32" s="728">
        <v>0</v>
      </c>
      <c r="C32" s="728">
        <v>0</v>
      </c>
      <c r="D32" s="724"/>
      <c r="E32" s="725" t="s">
        <v>138</v>
      </c>
      <c r="F32" s="728">
        <v>0</v>
      </c>
      <c r="G32" s="728">
        <v>0</v>
      </c>
    </row>
    <row r="33" spans="1:7" ht="12.75" customHeight="1" x14ac:dyDescent="0.25">
      <c r="A33" s="729" t="s">
        <v>139</v>
      </c>
      <c r="B33" s="728">
        <v>0</v>
      </c>
      <c r="C33" s="728">
        <v>0</v>
      </c>
      <c r="D33" s="724"/>
      <c r="E33" s="725" t="s">
        <v>140</v>
      </c>
      <c r="F33" s="728">
        <v>0</v>
      </c>
      <c r="G33" s="728">
        <v>0</v>
      </c>
    </row>
    <row r="34" spans="1:7" ht="12.75" customHeight="1" x14ac:dyDescent="0.25">
      <c r="A34" s="729" t="s">
        <v>141</v>
      </c>
      <c r="B34" s="728">
        <v>0</v>
      </c>
      <c r="C34" s="728">
        <v>0</v>
      </c>
      <c r="D34" s="724"/>
      <c r="E34" s="725" t="s">
        <v>142</v>
      </c>
      <c r="F34" s="728">
        <v>0</v>
      </c>
      <c r="G34" s="728">
        <v>0</v>
      </c>
    </row>
    <row r="35" spans="1:7" ht="25.5" x14ac:dyDescent="0.25">
      <c r="A35" s="729" t="s">
        <v>143</v>
      </c>
      <c r="B35" s="728">
        <v>0</v>
      </c>
      <c r="C35" s="728">
        <v>0</v>
      </c>
      <c r="D35" s="732"/>
      <c r="E35" s="725" t="s">
        <v>144</v>
      </c>
      <c r="F35" s="728">
        <v>0</v>
      </c>
      <c r="G35" s="728">
        <v>0</v>
      </c>
    </row>
    <row r="36" spans="1:7" ht="25.5" x14ac:dyDescent="0.25">
      <c r="A36" s="729" t="s">
        <v>145</v>
      </c>
      <c r="B36" s="728">
        <v>0</v>
      </c>
      <c r="C36" s="728">
        <v>0</v>
      </c>
      <c r="D36" s="724"/>
      <c r="E36" s="725" t="s">
        <v>146</v>
      </c>
      <c r="F36" s="728">
        <v>0</v>
      </c>
      <c r="G36" s="728">
        <v>0</v>
      </c>
    </row>
    <row r="37" spans="1:7" ht="16.5" customHeight="1" thickBot="1" x14ac:dyDescent="0.3">
      <c r="A37" s="651" t="s">
        <v>147</v>
      </c>
      <c r="B37" s="731">
        <v>0</v>
      </c>
      <c r="C37" s="731">
        <v>0</v>
      </c>
      <c r="D37" s="721"/>
      <c r="E37" s="722" t="s">
        <v>148</v>
      </c>
      <c r="F37" s="731">
        <v>0</v>
      </c>
      <c r="G37" s="731">
        <v>0</v>
      </c>
    </row>
    <row r="38" spans="1:7" ht="25.5" x14ac:dyDescent="0.25">
      <c r="A38" s="740" t="s">
        <v>149</v>
      </c>
      <c r="B38" s="741">
        <f>SUM(B39:B40)</f>
        <v>0</v>
      </c>
      <c r="C38" s="741">
        <f>SUM(C39:C40)</f>
        <v>0</v>
      </c>
      <c r="D38" s="742"/>
      <c r="E38" s="743" t="s">
        <v>150</v>
      </c>
      <c r="F38" s="741">
        <f>SUM(F39:F41)</f>
        <v>0</v>
      </c>
      <c r="G38" s="741">
        <f>SUM(G39:G41)</f>
        <v>0</v>
      </c>
    </row>
    <row r="39" spans="1:7" ht="25.5" x14ac:dyDescent="0.25">
      <c r="A39" s="729" t="s">
        <v>151</v>
      </c>
      <c r="B39" s="728">
        <v>0</v>
      </c>
      <c r="C39" s="728">
        <v>0</v>
      </c>
      <c r="D39" s="732"/>
      <c r="E39" s="725" t="s">
        <v>152</v>
      </c>
      <c r="F39" s="728">
        <v>0</v>
      </c>
      <c r="G39" s="728">
        <v>0</v>
      </c>
    </row>
    <row r="40" spans="1:7" x14ac:dyDescent="0.25">
      <c r="A40" s="729" t="s">
        <v>153</v>
      </c>
      <c r="B40" s="728">
        <v>0</v>
      </c>
      <c r="C40" s="728">
        <v>0</v>
      </c>
      <c r="D40" s="724"/>
      <c r="E40" s="725" t="s">
        <v>154</v>
      </c>
      <c r="F40" s="728">
        <v>0</v>
      </c>
      <c r="G40" s="728">
        <v>0</v>
      </c>
    </row>
    <row r="41" spans="1:7" ht="12" customHeight="1" x14ac:dyDescent="0.25">
      <c r="A41" s="640" t="s">
        <v>155</v>
      </c>
      <c r="B41" s="696">
        <f>SUM(B42:B45)</f>
        <v>0</v>
      </c>
      <c r="C41" s="696">
        <f>SUM(C42:C45)</f>
        <v>0</v>
      </c>
      <c r="D41" s="724"/>
      <c r="E41" s="725" t="s">
        <v>156</v>
      </c>
      <c r="F41" s="728">
        <v>0</v>
      </c>
      <c r="G41" s="728">
        <v>0</v>
      </c>
    </row>
    <row r="42" spans="1:7" ht="12" customHeight="1" x14ac:dyDescent="0.25">
      <c r="A42" s="729" t="s">
        <v>157</v>
      </c>
      <c r="B42" s="728">
        <v>0</v>
      </c>
      <c r="C42" s="728">
        <v>0</v>
      </c>
      <c r="D42" s="724"/>
      <c r="E42" s="723" t="s">
        <v>158</v>
      </c>
      <c r="F42" s="708">
        <f>SUM(F43:F45)</f>
        <v>0</v>
      </c>
      <c r="G42" s="708">
        <f>SUM(G43:G45)</f>
        <v>0</v>
      </c>
    </row>
    <row r="43" spans="1:7" ht="12" customHeight="1" x14ac:dyDescent="0.25">
      <c r="A43" s="729" t="s">
        <v>159</v>
      </c>
      <c r="B43" s="728">
        <v>0</v>
      </c>
      <c r="C43" s="728">
        <v>0</v>
      </c>
      <c r="D43" s="724"/>
      <c r="E43" s="725" t="s">
        <v>160</v>
      </c>
      <c r="F43" s="728">
        <v>0</v>
      </c>
      <c r="G43" s="728">
        <v>0</v>
      </c>
    </row>
    <row r="44" spans="1:7" ht="25.5" x14ac:dyDescent="0.25">
      <c r="A44" s="729" t="s">
        <v>161</v>
      </c>
      <c r="B44" s="728">
        <v>0</v>
      </c>
      <c r="C44" s="728">
        <v>0</v>
      </c>
      <c r="D44" s="724"/>
      <c r="E44" s="725" t="s">
        <v>162</v>
      </c>
      <c r="F44" s="728">
        <v>0</v>
      </c>
      <c r="G44" s="728">
        <v>0</v>
      </c>
    </row>
    <row r="45" spans="1:7" ht="13.5" customHeight="1" x14ac:dyDescent="0.25">
      <c r="A45" s="729" t="s">
        <v>163</v>
      </c>
      <c r="B45" s="728">
        <v>0</v>
      </c>
      <c r="C45" s="728">
        <v>0</v>
      </c>
      <c r="D45" s="724"/>
      <c r="E45" s="725" t="s">
        <v>164</v>
      </c>
      <c r="F45" s="728">
        <v>0</v>
      </c>
      <c r="G45" s="728">
        <v>0</v>
      </c>
    </row>
    <row r="46" spans="1:7" ht="24" customHeight="1" x14ac:dyDescent="0.25">
      <c r="A46" s="640" t="s">
        <v>165</v>
      </c>
      <c r="B46" s="696">
        <f>+B41+B37+B38+B31+B25+B17+B9</f>
        <v>3111591.5</v>
      </c>
      <c r="C46" s="696">
        <f>+C41+C37+C38+C31+C25+C17+C9</f>
        <v>2803333.9</v>
      </c>
      <c r="D46" s="724"/>
      <c r="E46" s="723" t="s">
        <v>166</v>
      </c>
      <c r="F46" s="696">
        <f>+F42+F38+F31+F27+F26+F23+F19+F9</f>
        <v>138672.34</v>
      </c>
      <c r="G46" s="696">
        <f>+G42+G38+G31+G27+G26+G23+G19+G9</f>
        <v>310565.72000000003</v>
      </c>
    </row>
    <row r="47" spans="1:7" x14ac:dyDescent="0.25">
      <c r="A47" s="640" t="s">
        <v>49</v>
      </c>
      <c r="B47" s="730"/>
      <c r="C47" s="730"/>
      <c r="D47" s="732"/>
      <c r="E47" s="723" t="s">
        <v>50</v>
      </c>
      <c r="F47" s="730"/>
      <c r="G47" s="730"/>
    </row>
    <row r="48" spans="1:7" ht="12.75" customHeight="1" x14ac:dyDescent="0.25">
      <c r="A48" s="729" t="s">
        <v>167</v>
      </c>
      <c r="B48" s="728">
        <v>0</v>
      </c>
      <c r="C48" s="728">
        <v>0</v>
      </c>
      <c r="D48" s="724"/>
      <c r="E48" s="725" t="s">
        <v>168</v>
      </c>
      <c r="F48" s="728">
        <v>0</v>
      </c>
      <c r="G48" s="728">
        <v>0</v>
      </c>
    </row>
    <row r="49" spans="1:8" ht="12.75" customHeight="1" x14ac:dyDescent="0.25">
      <c r="A49" s="729" t="s">
        <v>169</v>
      </c>
      <c r="B49" s="728">
        <v>0</v>
      </c>
      <c r="C49" s="728">
        <v>0</v>
      </c>
      <c r="D49" s="724"/>
      <c r="E49" s="725" t="s">
        <v>170</v>
      </c>
      <c r="F49" s="728">
        <v>0</v>
      </c>
      <c r="G49" s="728">
        <v>0</v>
      </c>
    </row>
    <row r="50" spans="1:8" ht="15.75" customHeight="1" x14ac:dyDescent="0.25">
      <c r="A50" s="729" t="s">
        <v>171</v>
      </c>
      <c r="B50" s="728">
        <f>58135552.55+9257730+39556</f>
        <v>67432838.549999997</v>
      </c>
      <c r="C50" s="728">
        <v>67695626.840000004</v>
      </c>
      <c r="D50" s="724"/>
      <c r="E50" s="725" t="s">
        <v>172</v>
      </c>
      <c r="F50" s="728">
        <v>0</v>
      </c>
      <c r="G50" s="728">
        <v>0</v>
      </c>
    </row>
    <row r="51" spans="1:8" ht="12" customHeight="1" x14ac:dyDescent="0.25">
      <c r="A51" s="729" t="s">
        <v>173</v>
      </c>
      <c r="B51" s="728">
        <v>13367169.040000001</v>
      </c>
      <c r="C51" s="728">
        <v>12438964.640000001</v>
      </c>
      <c r="D51" s="724"/>
      <c r="E51" s="725" t="s">
        <v>174</v>
      </c>
      <c r="F51" s="728">
        <v>0</v>
      </c>
      <c r="G51" s="728">
        <v>0</v>
      </c>
    </row>
    <row r="52" spans="1:8" ht="25.5" x14ac:dyDescent="0.25">
      <c r="A52" s="729" t="s">
        <v>175</v>
      </c>
      <c r="B52" s="728">
        <v>1242354.3500000001</v>
      </c>
      <c r="C52" s="728">
        <v>1222354.3500000001</v>
      </c>
      <c r="D52" s="724"/>
      <c r="E52" s="725" t="s">
        <v>176</v>
      </c>
      <c r="F52" s="728">
        <v>0</v>
      </c>
      <c r="G52" s="728">
        <v>0</v>
      </c>
    </row>
    <row r="53" spans="1:8" x14ac:dyDescent="0.25">
      <c r="A53" s="729" t="s">
        <v>177</v>
      </c>
      <c r="B53" s="728">
        <v>-15892685</v>
      </c>
      <c r="C53" s="728">
        <v>-6266091.6600000001</v>
      </c>
      <c r="D53" s="726"/>
      <c r="E53" s="725" t="s">
        <v>178</v>
      </c>
      <c r="F53" s="728">
        <v>0</v>
      </c>
      <c r="G53" s="728">
        <v>0</v>
      </c>
    </row>
    <row r="54" spans="1:8" ht="11.25" customHeight="1" x14ac:dyDescent="0.25">
      <c r="A54" s="729" t="s">
        <v>179</v>
      </c>
      <c r="B54" s="728">
        <v>61143</v>
      </c>
      <c r="C54" s="728">
        <v>61143</v>
      </c>
      <c r="D54" s="726"/>
      <c r="E54" s="723"/>
      <c r="F54" s="730"/>
      <c r="G54" s="730"/>
    </row>
    <row r="55" spans="1:8" ht="19.5" customHeight="1" x14ac:dyDescent="0.25">
      <c r="A55" s="729" t="s">
        <v>180</v>
      </c>
      <c r="B55" s="728">
        <v>0</v>
      </c>
      <c r="C55" s="728">
        <v>0</v>
      </c>
      <c r="D55" s="726"/>
      <c r="E55" s="723" t="s">
        <v>181</v>
      </c>
      <c r="F55" s="696">
        <f>SUM(F47:F53)</f>
        <v>0</v>
      </c>
      <c r="G55" s="696">
        <f>SUM(G47:G53)</f>
        <v>0</v>
      </c>
    </row>
    <row r="56" spans="1:8" ht="13.5" customHeight="1" x14ac:dyDescent="0.25">
      <c r="A56" s="729" t="s">
        <v>182</v>
      </c>
      <c r="B56" s="728">
        <v>0</v>
      </c>
      <c r="C56" s="728">
        <v>0</v>
      </c>
      <c r="D56" s="724"/>
      <c r="E56" s="642"/>
      <c r="F56" s="730"/>
      <c r="G56" s="730"/>
    </row>
    <row r="57" spans="1:8" ht="25.5" x14ac:dyDescent="0.25">
      <c r="A57" s="640" t="s">
        <v>183</v>
      </c>
      <c r="B57" s="696">
        <f>SUM(B48:B56)</f>
        <v>66210819.939999998</v>
      </c>
      <c r="C57" s="696">
        <f>SUM(C48:C56)</f>
        <v>75151997.170000002</v>
      </c>
      <c r="D57" s="724"/>
      <c r="E57" s="723" t="s">
        <v>184</v>
      </c>
      <c r="F57" s="696">
        <f>+F46+F55</f>
        <v>138672.34</v>
      </c>
      <c r="G57" s="696">
        <f>+G46+G55</f>
        <v>310565.72000000003</v>
      </c>
    </row>
    <row r="58" spans="1:8" ht="14.25" customHeight="1" x14ac:dyDescent="0.25">
      <c r="A58" s="729"/>
      <c r="B58" s="730"/>
      <c r="C58" s="730"/>
      <c r="D58" s="726"/>
      <c r="E58" s="723" t="s">
        <v>185</v>
      </c>
      <c r="F58" s="730"/>
      <c r="G58" s="730"/>
    </row>
    <row r="59" spans="1:8" ht="15" customHeight="1" x14ac:dyDescent="0.25">
      <c r="A59" s="640" t="s">
        <v>186</v>
      </c>
      <c r="B59" s="696">
        <f>+B46+B57</f>
        <v>69322411.439999998</v>
      </c>
      <c r="C59" s="696">
        <f>+C46+C57</f>
        <v>77955331.070000008</v>
      </c>
      <c r="D59" s="724"/>
      <c r="E59" s="723" t="s">
        <v>187</v>
      </c>
      <c r="F59" s="696">
        <f>SUM(F60:F62)</f>
        <v>76746552.590000004</v>
      </c>
      <c r="G59" s="696">
        <f>SUM(G60:G62)</f>
        <v>76107731.910000011</v>
      </c>
      <c r="H59" s="428" t="str">
        <f>IF(C59&lt;&gt;'ETCA-I-01'!C33,"ERROR!!!!! ELTOTAL DE ACTIVO, NO CONCUERDA CON LO REPORTADO EN EL ESTADO DE SITUACION FINANCIERA","")</f>
        <v/>
      </c>
    </row>
    <row r="60" spans="1:8" ht="12" customHeight="1" x14ac:dyDescent="0.25">
      <c r="A60" s="729"/>
      <c r="B60" s="733"/>
      <c r="C60" s="733"/>
      <c r="D60" s="724"/>
      <c r="E60" s="725" t="s">
        <v>188</v>
      </c>
      <c r="F60" s="728">
        <v>418728.04</v>
      </c>
      <c r="G60" s="728">
        <v>418728.04</v>
      </c>
      <c r="H60" s="428" t="str">
        <f>IF(B59&lt;&gt;'ETCA-I-01'!B33,"ERROR!!!!! ELTOTAL DE ACTIVO, NO CONCUERDA CON LO REPORTADO EN EL ESTADO DE SITUACION FINANCIERA","")</f>
        <v/>
      </c>
    </row>
    <row r="61" spans="1:8" ht="11.25" customHeight="1" x14ac:dyDescent="0.25">
      <c r="A61" s="729"/>
      <c r="B61" s="733"/>
      <c r="C61" s="733"/>
      <c r="D61" s="724"/>
      <c r="E61" s="725" t="s">
        <v>189</v>
      </c>
      <c r="F61" s="728">
        <v>70294407.719999999</v>
      </c>
      <c r="G61" s="728">
        <v>69655587.040000007</v>
      </c>
    </row>
    <row r="62" spans="1:8" ht="10.5" customHeight="1" x14ac:dyDescent="0.25">
      <c r="A62" s="729"/>
      <c r="B62" s="733"/>
      <c r="C62" s="733"/>
      <c r="D62" s="724"/>
      <c r="E62" s="725" t="s">
        <v>190</v>
      </c>
      <c r="F62" s="728">
        <v>6033416.8300000001</v>
      </c>
      <c r="G62" s="728">
        <v>6033416.8300000001</v>
      </c>
    </row>
    <row r="63" spans="1:8" ht="25.5" x14ac:dyDescent="0.25">
      <c r="A63" s="729"/>
      <c r="B63" s="733"/>
      <c r="C63" s="733"/>
      <c r="D63" s="724"/>
      <c r="E63" s="723" t="s">
        <v>191</v>
      </c>
      <c r="F63" s="696">
        <f>SUM(F64:F68)</f>
        <v>-7562813.4900000002</v>
      </c>
      <c r="G63" s="696">
        <f>SUM(G64:G68)</f>
        <v>1537033.44</v>
      </c>
    </row>
    <row r="64" spans="1:8" x14ac:dyDescent="0.25">
      <c r="A64" s="729"/>
      <c r="B64" s="733"/>
      <c r="C64" s="733"/>
      <c r="D64" s="724"/>
      <c r="E64" s="725" t="s">
        <v>192</v>
      </c>
      <c r="F64" s="728">
        <v>-1981340.01</v>
      </c>
      <c r="G64" s="728">
        <v>-791692.59</v>
      </c>
    </row>
    <row r="65" spans="1:8" x14ac:dyDescent="0.25">
      <c r="A65" s="729"/>
      <c r="B65" s="733"/>
      <c r="C65" s="733"/>
      <c r="D65" s="724"/>
      <c r="E65" s="725" t="s">
        <v>193</v>
      </c>
      <c r="F65" s="728">
        <v>371958.44</v>
      </c>
      <c r="G65" s="728">
        <v>1163651.03</v>
      </c>
    </row>
    <row r="66" spans="1:8" ht="12.75" customHeight="1" x14ac:dyDescent="0.25">
      <c r="A66" s="729"/>
      <c r="B66" s="733"/>
      <c r="C66" s="733"/>
      <c r="D66" s="724"/>
      <c r="E66" s="725" t="s">
        <v>194</v>
      </c>
      <c r="F66" s="728">
        <v>0</v>
      </c>
      <c r="G66" s="728">
        <v>0</v>
      </c>
    </row>
    <row r="67" spans="1:8" ht="12" customHeight="1" x14ac:dyDescent="0.25">
      <c r="A67" s="729"/>
      <c r="B67" s="733"/>
      <c r="C67" s="733"/>
      <c r="D67" s="724"/>
      <c r="E67" s="725" t="s">
        <v>195</v>
      </c>
      <c r="F67" s="728">
        <v>1164675</v>
      </c>
      <c r="G67" s="728">
        <v>1164675</v>
      </c>
    </row>
    <row r="68" spans="1:8" ht="17.25" customHeight="1" x14ac:dyDescent="0.25">
      <c r="A68" s="729"/>
      <c r="B68" s="733"/>
      <c r="C68" s="733"/>
      <c r="D68" s="724"/>
      <c r="E68" s="725" t="s">
        <v>196</v>
      </c>
      <c r="F68" s="728">
        <v>-7118106.9199999999</v>
      </c>
      <c r="G68" s="728">
        <v>400</v>
      </c>
    </row>
    <row r="69" spans="1:8" ht="25.5" x14ac:dyDescent="0.25">
      <c r="A69" s="729"/>
      <c r="B69" s="733"/>
      <c r="C69" s="733"/>
      <c r="D69" s="724"/>
      <c r="E69" s="723" t="s">
        <v>197</v>
      </c>
      <c r="F69" s="696">
        <f>SUM(F70:F71)</f>
        <v>0</v>
      </c>
      <c r="G69" s="696">
        <f>SUM(G70:G71)</f>
        <v>0</v>
      </c>
    </row>
    <row r="70" spans="1:8" x14ac:dyDescent="0.25">
      <c r="A70" s="729"/>
      <c r="B70" s="733"/>
      <c r="C70" s="733"/>
      <c r="D70" s="724"/>
      <c r="E70" s="725" t="s">
        <v>198</v>
      </c>
      <c r="F70" s="728">
        <v>0</v>
      </c>
      <c r="G70" s="728">
        <v>0</v>
      </c>
    </row>
    <row r="71" spans="1:8" ht="14.25" customHeight="1" x14ac:dyDescent="0.25">
      <c r="A71" s="729"/>
      <c r="B71" s="733"/>
      <c r="C71" s="733"/>
      <c r="D71" s="724"/>
      <c r="E71" s="725" t="s">
        <v>199</v>
      </c>
      <c r="F71" s="728">
        <v>0</v>
      </c>
      <c r="G71" s="728">
        <v>0</v>
      </c>
    </row>
    <row r="72" spans="1:8" ht="15" customHeight="1" x14ac:dyDescent="0.25">
      <c r="A72" s="729"/>
      <c r="B72" s="733"/>
      <c r="C72" s="733"/>
      <c r="D72" s="724"/>
      <c r="E72" s="723" t="s">
        <v>200</v>
      </c>
      <c r="F72" s="696">
        <f>+F59+F63+F69</f>
        <v>69183739.100000009</v>
      </c>
      <c r="G72" s="696">
        <f>+G59+G63+G69</f>
        <v>77644765.350000009</v>
      </c>
    </row>
    <row r="73" spans="1:8" ht="15" customHeight="1" thickBot="1" x14ac:dyDescent="0.3">
      <c r="A73" s="651"/>
      <c r="B73" s="720"/>
      <c r="C73" s="720"/>
      <c r="D73" s="721"/>
      <c r="E73" s="652" t="s">
        <v>201</v>
      </c>
      <c r="F73" s="771">
        <f>+F57+F72</f>
        <v>69322411.440000013</v>
      </c>
      <c r="G73" s="734">
        <f>+G57+G72</f>
        <v>77955331.070000008</v>
      </c>
      <c r="H73" s="428" t="str">
        <f>IF((G73-'ETCA-I-01'!G52)&gt;0.9,"ERROR!!!!! ELTOTAL DE DEL PATRIMONIO Y HACIENDA PUBLICA, NO CONCUERDA CON LO REPORTADO EN EL ESTADO DE SITUACION FINANCIERA","")</f>
        <v/>
      </c>
    </row>
    <row r="74" spans="1:8" x14ac:dyDescent="0.25">
      <c r="H74" t="str">
        <f>IF(F73&lt;&gt;'ETCA-I-01'!F52,"ERROR!!!!! ELTOTAL DE DEL PATRIMONIO Y HACIENDA PUBLICA, NO CONCUERDA CON LO REPORTADO EN EL ESTADO DE SITUACION FINANCIERA","")</f>
        <v/>
      </c>
    </row>
  </sheetData>
  <sheetProtection password="C115" sheet="1" scenarios="1" formatColumns="0" formatRows="0" insertHyperlinks="0"/>
  <mergeCells count="5">
    <mergeCell ref="A1:G1"/>
    <mergeCell ref="A2:G2"/>
    <mergeCell ref="A4:G4"/>
    <mergeCell ref="A5:G5"/>
    <mergeCell ref="A3:G3"/>
  </mergeCells>
  <printOptions horizontalCentered="1"/>
  <pageMargins left="0.23622047244094491" right="0.23622047244094491" top="0.23622047244094491" bottom="0.23622047244094491" header="0.31496062992125984" footer="0.31496062992125984"/>
  <pageSetup scale="74" orientation="landscape" r:id="rId1"/>
  <rowBreaks count="1" manualBreakCount="1">
    <brk id="37" max="6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I38"/>
  <sheetViews>
    <sheetView view="pageBreakPreview" zoomScale="90" zoomScaleNormal="100" zoomScaleSheetLayoutView="90" workbookViewId="0">
      <selection activeCell="B14" sqref="B14"/>
    </sheetView>
  </sheetViews>
  <sheetFormatPr baseColWidth="10" defaultColWidth="11.28515625" defaultRowHeight="16.5" x14ac:dyDescent="0.3"/>
  <cols>
    <col min="1" max="1" width="4.85546875" style="126" customWidth="1"/>
    <col min="2" max="2" width="41" style="106" customWidth="1"/>
    <col min="3" max="4" width="25.7109375" style="106" customWidth="1"/>
    <col min="5" max="16384" width="11.28515625" style="106"/>
  </cols>
  <sheetData>
    <row r="1" spans="1:6" x14ac:dyDescent="0.3">
      <c r="A1" s="348"/>
      <c r="B1" s="1243" t="s">
        <v>25</v>
      </c>
      <c r="C1" s="1243"/>
      <c r="D1" s="1243"/>
    </row>
    <row r="2" spans="1:6" x14ac:dyDescent="0.3">
      <c r="A2" s="106"/>
      <c r="B2" s="1247" t="s">
        <v>895</v>
      </c>
      <c r="C2" s="1247"/>
      <c r="D2" s="1247"/>
      <c r="F2" s="325"/>
    </row>
    <row r="3" spans="1:6" x14ac:dyDescent="0.3">
      <c r="B3" s="1025" t="str">
        <f>'ETCA-I-01'!A3</f>
        <v>Universidad Tecnológica de Puerto Peñasco</v>
      </c>
      <c r="C3" s="1025"/>
      <c r="D3" s="1025"/>
    </row>
    <row r="4" spans="1:6" x14ac:dyDescent="0.3">
      <c r="B4" s="1027" t="str">
        <f>'ETCA-I-03'!A4</f>
        <v>Del 01 de Enero al 30 de Junio de 2017</v>
      </c>
      <c r="C4" s="1027"/>
      <c r="D4" s="1027"/>
    </row>
    <row r="5" spans="1:6" x14ac:dyDescent="0.3">
      <c r="A5" s="821"/>
      <c r="B5" s="1259" t="s">
        <v>896</v>
      </c>
      <c r="C5" s="1259"/>
      <c r="D5" s="248"/>
    </row>
    <row r="6" spans="1:6" ht="6.75" customHeight="1" thickBot="1" x14ac:dyDescent="0.35"/>
    <row r="7" spans="1:6" s="204" customFormat="1" ht="27.95" customHeight="1" x14ac:dyDescent="0.25">
      <c r="A7" s="1248" t="s">
        <v>884</v>
      </c>
      <c r="B7" s="1249"/>
      <c r="C7" s="1255" t="s">
        <v>485</v>
      </c>
      <c r="D7" s="1257" t="s">
        <v>734</v>
      </c>
    </row>
    <row r="8" spans="1:6" s="204" customFormat="1" ht="4.5" customHeight="1" thickBot="1" x14ac:dyDescent="0.3">
      <c r="A8" s="1250"/>
      <c r="B8" s="1251"/>
      <c r="C8" s="1256"/>
      <c r="D8" s="1258"/>
    </row>
    <row r="9" spans="1:6" s="204" customFormat="1" ht="21" customHeight="1" x14ac:dyDescent="0.25">
      <c r="A9" s="1252" t="s">
        <v>890</v>
      </c>
      <c r="B9" s="1253"/>
      <c r="C9" s="1253"/>
      <c r="D9" s="1254"/>
    </row>
    <row r="10" spans="1:6" s="204" customFormat="1" ht="18" customHeight="1" x14ac:dyDescent="0.25">
      <c r="A10" s="332">
        <v>1</v>
      </c>
      <c r="B10" s="333"/>
      <c r="C10" s="349"/>
      <c r="D10" s="350"/>
    </row>
    <row r="11" spans="1:6" s="204" customFormat="1" ht="18" customHeight="1" x14ac:dyDescent="0.25">
      <c r="A11" s="332">
        <v>2</v>
      </c>
      <c r="B11" s="333"/>
      <c r="C11" s="349"/>
      <c r="D11" s="350"/>
    </row>
    <row r="12" spans="1:6" s="204" customFormat="1" ht="18" customHeight="1" x14ac:dyDescent="0.25">
      <c r="A12" s="332">
        <v>3</v>
      </c>
      <c r="B12" s="333"/>
      <c r="C12" s="349"/>
      <c r="D12" s="350"/>
    </row>
    <row r="13" spans="1:6" s="204" customFormat="1" ht="18" customHeight="1" x14ac:dyDescent="0.25">
      <c r="A13" s="332">
        <v>4</v>
      </c>
      <c r="B13" s="333"/>
      <c r="C13" s="349"/>
      <c r="D13" s="350"/>
    </row>
    <row r="14" spans="1:6" s="204" customFormat="1" ht="18" customHeight="1" x14ac:dyDescent="0.25">
      <c r="A14" s="332">
        <v>5</v>
      </c>
      <c r="B14" s="333" t="s">
        <v>1107</v>
      </c>
      <c r="C14" s="349"/>
      <c r="D14" s="350"/>
    </row>
    <row r="15" spans="1:6" s="204" customFormat="1" ht="18" customHeight="1" x14ac:dyDescent="0.25">
      <c r="A15" s="332">
        <v>6</v>
      </c>
      <c r="B15" s="333"/>
      <c r="C15" s="349"/>
      <c r="D15" s="350"/>
    </row>
    <row r="16" spans="1:6" s="204" customFormat="1" ht="18" customHeight="1" x14ac:dyDescent="0.25">
      <c r="A16" s="332">
        <v>7</v>
      </c>
      <c r="B16" s="333"/>
      <c r="C16" s="349"/>
      <c r="D16" s="350"/>
    </row>
    <row r="17" spans="1:4" s="204" customFormat="1" ht="18" customHeight="1" x14ac:dyDescent="0.25">
      <c r="A17" s="332">
        <v>8</v>
      </c>
      <c r="B17" s="333"/>
      <c r="C17" s="349"/>
      <c r="D17" s="350"/>
    </row>
    <row r="18" spans="1:4" s="204" customFormat="1" ht="18" customHeight="1" x14ac:dyDescent="0.25">
      <c r="A18" s="332">
        <v>9</v>
      </c>
      <c r="B18" s="333"/>
      <c r="C18" s="349"/>
      <c r="D18" s="350"/>
    </row>
    <row r="19" spans="1:4" s="204" customFormat="1" ht="18" customHeight="1" x14ac:dyDescent="0.25">
      <c r="A19" s="332">
        <v>10</v>
      </c>
      <c r="B19" s="333"/>
      <c r="C19" s="349"/>
      <c r="D19" s="350"/>
    </row>
    <row r="20" spans="1:4" s="204" customFormat="1" ht="18" customHeight="1" x14ac:dyDescent="0.25">
      <c r="A20" s="332"/>
      <c r="B20" s="337" t="s">
        <v>897</v>
      </c>
      <c r="C20" s="343">
        <f>SUM(C10:C19)</f>
        <v>0</v>
      </c>
      <c r="D20" s="345">
        <f>SUM(D10:D19)</f>
        <v>0</v>
      </c>
    </row>
    <row r="21" spans="1:4" s="204" customFormat="1" ht="21" customHeight="1" x14ac:dyDescent="0.25">
      <c r="A21" s="1244" t="s">
        <v>892</v>
      </c>
      <c r="B21" s="1245"/>
      <c r="C21" s="1245"/>
      <c r="D21" s="1246"/>
    </row>
    <row r="22" spans="1:4" s="204" customFormat="1" ht="18" customHeight="1" x14ac:dyDescent="0.25">
      <c r="A22" s="332">
        <v>1</v>
      </c>
      <c r="B22" s="333"/>
      <c r="C22" s="349"/>
      <c r="D22" s="350"/>
    </row>
    <row r="23" spans="1:4" s="204" customFormat="1" ht="18" customHeight="1" x14ac:dyDescent="0.25">
      <c r="A23" s="332">
        <v>2</v>
      </c>
      <c r="B23" s="333"/>
      <c r="C23" s="349"/>
      <c r="D23" s="350"/>
    </row>
    <row r="24" spans="1:4" s="204" customFormat="1" ht="18" customHeight="1" x14ac:dyDescent="0.25">
      <c r="A24" s="332">
        <v>3</v>
      </c>
      <c r="B24" s="333"/>
      <c r="C24" s="349"/>
      <c r="D24" s="350"/>
    </row>
    <row r="25" spans="1:4" s="204" customFormat="1" ht="18" customHeight="1" x14ac:dyDescent="0.25">
      <c r="A25" s="332">
        <v>4</v>
      </c>
      <c r="B25" s="333"/>
      <c r="C25" s="349"/>
      <c r="D25" s="350"/>
    </row>
    <row r="26" spans="1:4" s="204" customFormat="1" ht="18" customHeight="1" x14ac:dyDescent="0.25">
      <c r="A26" s="332">
        <v>5</v>
      </c>
      <c r="B26" s="333"/>
      <c r="C26" s="349"/>
      <c r="D26" s="350"/>
    </row>
    <row r="27" spans="1:4" s="204" customFormat="1" ht="18" customHeight="1" x14ac:dyDescent="0.25">
      <c r="A27" s="332">
        <v>6</v>
      </c>
      <c r="B27" s="333"/>
      <c r="C27" s="349"/>
      <c r="D27" s="350"/>
    </row>
    <row r="28" spans="1:4" s="204" customFormat="1" ht="18" customHeight="1" x14ac:dyDescent="0.25">
      <c r="A28" s="332">
        <v>7</v>
      </c>
      <c r="B28" s="333"/>
      <c r="C28" s="349"/>
      <c r="D28" s="350"/>
    </row>
    <row r="29" spans="1:4" s="204" customFormat="1" ht="18" customHeight="1" x14ac:dyDescent="0.25">
      <c r="A29" s="332">
        <v>8</v>
      </c>
      <c r="B29" s="333"/>
      <c r="C29" s="349"/>
      <c r="D29" s="350"/>
    </row>
    <row r="30" spans="1:4" s="204" customFormat="1" ht="18" customHeight="1" x14ac:dyDescent="0.25">
      <c r="A30" s="332">
        <v>9</v>
      </c>
      <c r="B30" s="333"/>
      <c r="C30" s="349"/>
      <c r="D30" s="350"/>
    </row>
    <row r="31" spans="1:4" s="204" customFormat="1" ht="18" customHeight="1" x14ac:dyDescent="0.25">
      <c r="A31" s="332">
        <v>10</v>
      </c>
      <c r="B31" s="333"/>
      <c r="C31" s="349" t="s">
        <v>258</v>
      </c>
      <c r="D31" s="350"/>
    </row>
    <row r="32" spans="1:4" s="339" customFormat="1" ht="18" customHeight="1" thickBot="1" x14ac:dyDescent="0.35">
      <c r="A32" s="332"/>
      <c r="B32" s="338" t="s">
        <v>898</v>
      </c>
      <c r="C32" s="343">
        <f>SUM(C22:C31)</f>
        <v>0</v>
      </c>
      <c r="D32" s="345">
        <f>SUM(D22:D31)</f>
        <v>0</v>
      </c>
    </row>
    <row r="33" spans="1:9" ht="27.95" customHeight="1" thickBot="1" x14ac:dyDescent="0.35">
      <c r="A33" s="340"/>
      <c r="B33" s="341" t="s">
        <v>894</v>
      </c>
      <c r="C33" s="346">
        <f>SUM(C32,C20)</f>
        <v>0</v>
      </c>
      <c r="D33" s="351">
        <f>SUM(D32,D20)</f>
        <v>0</v>
      </c>
    </row>
    <row r="34" spans="1:9" s="524" customFormat="1" ht="18" customHeight="1" x14ac:dyDescent="0.3">
      <c r="A34" s="450" t="s">
        <v>86</v>
      </c>
      <c r="B34" s="106"/>
      <c r="C34" s="106"/>
      <c r="D34" s="106"/>
      <c r="E34" s="106"/>
    </row>
    <row r="35" spans="1:9" s="524" customFormat="1" ht="18" customHeight="1" x14ac:dyDescent="0.3">
      <c r="A35" s="50"/>
      <c r="B35" s="106"/>
      <c r="C35" s="106"/>
      <c r="D35" s="106"/>
      <c r="E35" s="106"/>
    </row>
    <row r="36" spans="1:9" s="524" customFormat="1" ht="18" customHeight="1" x14ac:dyDescent="0.3">
      <c r="A36" s="50"/>
      <c r="B36" s="106"/>
      <c r="C36" s="106"/>
      <c r="D36" s="106"/>
      <c r="E36" s="106"/>
    </row>
    <row r="37" spans="1:9" s="525" customFormat="1" ht="17.100000000000001" customHeight="1" x14ac:dyDescent="0.3">
      <c r="A37" s="521"/>
      <c r="B37" s="522"/>
      <c r="C37" s="523"/>
      <c r="D37" s="523"/>
    </row>
    <row r="38" spans="1:9" ht="17.100000000000001" customHeight="1" x14ac:dyDescent="0.3">
      <c r="A38" s="50"/>
      <c r="I38" s="342"/>
    </row>
  </sheetData>
  <sheetProtection password="C115" sheet="1" scenarios="1" insertHyperlinks="0"/>
  <mergeCells count="10">
    <mergeCell ref="B1:D1"/>
    <mergeCell ref="B2:D2"/>
    <mergeCell ref="B3:D3"/>
    <mergeCell ref="B4:D4"/>
    <mergeCell ref="B5:C5"/>
    <mergeCell ref="A7:B8"/>
    <mergeCell ref="A9:D9"/>
    <mergeCell ref="A21:D21"/>
    <mergeCell ref="C7:C8"/>
    <mergeCell ref="D7:D8"/>
  </mergeCells>
  <printOptions horizontalCentered="1"/>
  <pageMargins left="0.39370078740157483" right="0.39370078740157483" top="0.74803149606299213" bottom="0.74803149606299213" header="0.31496062992125984" footer="0.31496062992125984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5"/>
  <sheetViews>
    <sheetView view="pageBreakPreview" topLeftCell="A16" zoomScaleNormal="100" zoomScaleSheetLayoutView="100" workbookViewId="0">
      <selection activeCell="C36" sqref="C36"/>
    </sheetView>
  </sheetViews>
  <sheetFormatPr baseColWidth="10" defaultColWidth="11.28515625" defaultRowHeight="15" x14ac:dyDescent="0.25"/>
  <cols>
    <col min="1" max="1" width="47.7109375" style="362" bestFit="1" customWidth="1"/>
    <col min="2" max="2" width="11.28515625" style="352"/>
    <col min="3" max="3" width="12.28515625" style="352" customWidth="1"/>
    <col min="4" max="16384" width="11.28515625" style="352"/>
  </cols>
  <sheetData>
    <row r="1" spans="1:7" ht="16.5" customHeight="1" x14ac:dyDescent="0.25">
      <c r="A1" s="1260" t="s">
        <v>25</v>
      </c>
      <c r="B1" s="1260"/>
      <c r="C1" s="1260"/>
      <c r="D1" s="1260"/>
      <c r="E1" s="1260"/>
      <c r="F1" s="1260"/>
      <c r="G1" s="1260"/>
    </row>
    <row r="2" spans="1:7" ht="16.5" customHeight="1" x14ac:dyDescent="0.25">
      <c r="A2" s="1260" t="s">
        <v>899</v>
      </c>
      <c r="B2" s="1260"/>
      <c r="C2" s="1260"/>
      <c r="D2" s="1260"/>
      <c r="E2" s="1260"/>
      <c r="F2" s="1260"/>
      <c r="G2" s="1260"/>
    </row>
    <row r="3" spans="1:7" ht="15.75" x14ac:dyDescent="0.25">
      <c r="A3" s="1262" t="str">
        <f>'ETCA-I-01'!A3:G3</f>
        <v>Universidad Tecnológica de Puerto Peñasco</v>
      </c>
      <c r="B3" s="1262"/>
      <c r="C3" s="1262"/>
      <c r="D3" s="1262"/>
      <c r="E3" s="1262"/>
      <c r="F3" s="1262"/>
      <c r="G3" s="1262"/>
    </row>
    <row r="4" spans="1:7" ht="16.5" x14ac:dyDescent="0.25">
      <c r="A4" s="1261" t="str">
        <f>'ETCA-I-03'!A4:D4</f>
        <v>Del 01 de Enero al 30 de Junio de 2017</v>
      </c>
      <c r="B4" s="1261"/>
      <c r="C4" s="1261"/>
      <c r="D4" s="1261"/>
      <c r="E4" s="1261"/>
      <c r="F4" s="1261"/>
      <c r="G4" s="1261"/>
    </row>
    <row r="5" spans="1:7" ht="17.25" thickBot="1" x14ac:dyDescent="0.3">
      <c r="A5" s="353"/>
      <c r="B5" s="1263" t="s">
        <v>900</v>
      </c>
      <c r="C5" s="1263"/>
      <c r="D5" s="1263"/>
      <c r="E5" s="169"/>
      <c r="F5" s="51"/>
      <c r="G5" s="530"/>
    </row>
    <row r="6" spans="1:7" ht="38.25" x14ac:dyDescent="0.25">
      <c r="A6" s="1181" t="s">
        <v>261</v>
      </c>
      <c r="B6" s="201" t="s">
        <v>573</v>
      </c>
      <c r="C6" s="201" t="s">
        <v>483</v>
      </c>
      <c r="D6" s="201" t="s">
        <v>574</v>
      </c>
      <c r="E6" s="202" t="s">
        <v>901</v>
      </c>
      <c r="F6" s="202" t="s">
        <v>902</v>
      </c>
      <c r="G6" s="201" t="s">
        <v>577</v>
      </c>
    </row>
    <row r="7" spans="1:7" ht="15.75" thickBot="1" x14ac:dyDescent="0.3">
      <c r="A7" s="1182"/>
      <c r="B7" s="296" t="s">
        <v>448</v>
      </c>
      <c r="C7" s="296" t="s">
        <v>449</v>
      </c>
      <c r="D7" s="296" t="s">
        <v>578</v>
      </c>
      <c r="E7" s="354" t="s">
        <v>451</v>
      </c>
      <c r="F7" s="354" t="s">
        <v>452</v>
      </c>
      <c r="G7" s="296" t="s">
        <v>579</v>
      </c>
    </row>
    <row r="8" spans="1:7" ht="16.5" x14ac:dyDescent="0.25">
      <c r="A8" s="363"/>
      <c r="B8" s="355"/>
      <c r="C8" s="355"/>
      <c r="D8" s="355"/>
      <c r="E8" s="355"/>
      <c r="F8" s="355"/>
      <c r="G8" s="355"/>
    </row>
    <row r="9" spans="1:7" s="358" customFormat="1" x14ac:dyDescent="0.25">
      <c r="A9" s="356" t="s">
        <v>903</v>
      </c>
      <c r="B9" s="357"/>
      <c r="C9" s="357"/>
      <c r="D9" s="357"/>
      <c r="E9" s="357"/>
      <c r="F9" s="357"/>
      <c r="G9" s="357"/>
    </row>
    <row r="10" spans="1:7" s="360" customFormat="1" x14ac:dyDescent="0.25">
      <c r="A10" s="359" t="s">
        <v>904</v>
      </c>
      <c r="B10" s="454">
        <f>B11+B12+B13</f>
        <v>0</v>
      </c>
      <c r="C10" s="454">
        <f>C11+C12+C13</f>
        <v>0</v>
      </c>
      <c r="D10" s="454">
        <f>SUM(D11:D13)</f>
        <v>0</v>
      </c>
      <c r="E10" s="454">
        <f>E11+E12+E13</f>
        <v>0</v>
      </c>
      <c r="F10" s="454">
        <f>F11+F12+F13</f>
        <v>0</v>
      </c>
      <c r="G10" s="454">
        <f>SUM(G11:G13)</f>
        <v>0</v>
      </c>
    </row>
    <row r="11" spans="1:7" s="361" customFormat="1" x14ac:dyDescent="0.25">
      <c r="A11" s="364" t="s">
        <v>905</v>
      </c>
      <c r="B11" s="455"/>
      <c r="C11" s="455"/>
      <c r="D11" s="456">
        <f>B11+C11</f>
        <v>0</v>
      </c>
      <c r="E11" s="455"/>
      <c r="F11" s="455"/>
      <c r="G11" s="456">
        <f>D11-E11</f>
        <v>0</v>
      </c>
    </row>
    <row r="12" spans="1:7" s="361" customFormat="1" x14ac:dyDescent="0.25">
      <c r="A12" s="364" t="s">
        <v>906</v>
      </c>
      <c r="B12" s="455"/>
      <c r="C12" s="455"/>
      <c r="D12" s="456">
        <f>B12+C12</f>
        <v>0</v>
      </c>
      <c r="E12" s="455"/>
      <c r="F12" s="455"/>
      <c r="G12" s="456">
        <f>D12-E12</f>
        <v>0</v>
      </c>
    </row>
    <row r="13" spans="1:7" s="361" customFormat="1" x14ac:dyDescent="0.25">
      <c r="A13" s="364" t="s">
        <v>907</v>
      </c>
      <c r="B13" s="455"/>
      <c r="C13" s="455"/>
      <c r="D13" s="456">
        <f>B13+C13</f>
        <v>0</v>
      </c>
      <c r="E13" s="455"/>
      <c r="F13" s="455"/>
      <c r="G13" s="456">
        <f>D13-E13</f>
        <v>0</v>
      </c>
    </row>
    <row r="14" spans="1:7" s="360" customFormat="1" x14ac:dyDescent="0.25">
      <c r="A14" s="359" t="s">
        <v>908</v>
      </c>
      <c r="B14" s="454">
        <f t="shared" ref="B14:G14" si="0">SUM(B15:B22)</f>
        <v>449851</v>
      </c>
      <c r="C14" s="454">
        <f t="shared" si="0"/>
        <v>1735430.68</v>
      </c>
      <c r="D14" s="454">
        <f t="shared" si="0"/>
        <v>2185281.6799999997</v>
      </c>
      <c r="E14" s="454">
        <f t="shared" si="0"/>
        <v>185028.1</v>
      </c>
      <c r="F14" s="454">
        <f t="shared" si="0"/>
        <v>185028.1</v>
      </c>
      <c r="G14" s="454">
        <f t="shared" si="0"/>
        <v>2000253.5799999996</v>
      </c>
    </row>
    <row r="15" spans="1:7" s="361" customFormat="1" x14ac:dyDescent="0.25">
      <c r="A15" s="364" t="s">
        <v>909</v>
      </c>
      <c r="B15" s="455">
        <v>449851</v>
      </c>
      <c r="C15" s="455">
        <v>1735430.68</v>
      </c>
      <c r="D15" s="456">
        <f t="shared" ref="D15:D22" si="1">B15+C15</f>
        <v>2185281.6799999997</v>
      </c>
      <c r="E15" s="455">
        <v>185028.1</v>
      </c>
      <c r="F15" s="455">
        <v>185028.1</v>
      </c>
      <c r="G15" s="456">
        <f>D15-E15</f>
        <v>2000253.5799999996</v>
      </c>
    </row>
    <row r="16" spans="1:7" s="361" customFormat="1" x14ac:dyDescent="0.25">
      <c r="A16" s="364" t="s">
        <v>910</v>
      </c>
      <c r="B16" s="455"/>
      <c r="C16" s="455"/>
      <c r="D16" s="456">
        <f t="shared" si="1"/>
        <v>0</v>
      </c>
      <c r="E16" s="455"/>
      <c r="F16" s="455"/>
      <c r="G16" s="456">
        <f t="shared" ref="G16:G39" si="2">D16-E16</f>
        <v>0</v>
      </c>
    </row>
    <row r="17" spans="1:7" s="361" customFormat="1" x14ac:dyDescent="0.25">
      <c r="A17" s="364" t="s">
        <v>911</v>
      </c>
      <c r="B17" s="455"/>
      <c r="C17" s="455"/>
      <c r="D17" s="456">
        <f t="shared" si="1"/>
        <v>0</v>
      </c>
      <c r="E17" s="455"/>
      <c r="F17" s="455"/>
      <c r="G17" s="456">
        <f t="shared" si="2"/>
        <v>0</v>
      </c>
    </row>
    <row r="18" spans="1:7" s="361" customFormat="1" x14ac:dyDescent="0.25">
      <c r="A18" s="364" t="s">
        <v>912</v>
      </c>
      <c r="B18" s="455"/>
      <c r="C18" s="455"/>
      <c r="D18" s="456">
        <f t="shared" si="1"/>
        <v>0</v>
      </c>
      <c r="E18" s="455"/>
      <c r="F18" s="455"/>
      <c r="G18" s="456">
        <f t="shared" si="2"/>
        <v>0</v>
      </c>
    </row>
    <row r="19" spans="1:7" s="361" customFormat="1" x14ac:dyDescent="0.25">
      <c r="A19" s="364" t="s">
        <v>913</v>
      </c>
      <c r="B19" s="455"/>
      <c r="C19" s="455"/>
      <c r="D19" s="456">
        <f t="shared" si="1"/>
        <v>0</v>
      </c>
      <c r="E19" s="455"/>
      <c r="F19" s="455"/>
      <c r="G19" s="456">
        <f t="shared" si="2"/>
        <v>0</v>
      </c>
    </row>
    <row r="20" spans="1:7" s="361" customFormat="1" ht="27" x14ac:dyDescent="0.25">
      <c r="A20" s="364" t="s">
        <v>914</v>
      </c>
      <c r="B20" s="455"/>
      <c r="C20" s="455"/>
      <c r="D20" s="456">
        <f t="shared" si="1"/>
        <v>0</v>
      </c>
      <c r="E20" s="455"/>
      <c r="F20" s="455"/>
      <c r="G20" s="456">
        <f t="shared" si="2"/>
        <v>0</v>
      </c>
    </row>
    <row r="21" spans="1:7" s="361" customFormat="1" x14ac:dyDescent="0.25">
      <c r="A21" s="364" t="s">
        <v>915</v>
      </c>
      <c r="B21" s="455"/>
      <c r="C21" s="455"/>
      <c r="D21" s="456">
        <f t="shared" si="1"/>
        <v>0</v>
      </c>
      <c r="E21" s="455"/>
      <c r="F21" s="455"/>
      <c r="G21" s="456">
        <f t="shared" si="2"/>
        <v>0</v>
      </c>
    </row>
    <row r="22" spans="1:7" s="361" customFormat="1" x14ac:dyDescent="0.25">
      <c r="A22" s="364" t="s">
        <v>916</v>
      </c>
      <c r="B22" s="455"/>
      <c r="C22" s="455"/>
      <c r="D22" s="456">
        <f t="shared" si="1"/>
        <v>0</v>
      </c>
      <c r="E22" s="455"/>
      <c r="F22" s="455"/>
      <c r="G22" s="456">
        <f t="shared" si="2"/>
        <v>0</v>
      </c>
    </row>
    <row r="23" spans="1:7" s="360" customFormat="1" x14ac:dyDescent="0.25">
      <c r="A23" s="359" t="s">
        <v>917</v>
      </c>
      <c r="B23" s="454">
        <f t="shared" ref="B23:G23" si="3">SUM(B24:B26)</f>
        <v>16324861</v>
      </c>
      <c r="C23" s="454">
        <f t="shared" si="3"/>
        <v>0</v>
      </c>
      <c r="D23" s="454">
        <f t="shared" si="3"/>
        <v>16324861</v>
      </c>
      <c r="E23" s="454">
        <f t="shared" si="3"/>
        <v>6137244.9900000002</v>
      </c>
      <c r="F23" s="454">
        <f t="shared" si="3"/>
        <v>6137244.9900000002</v>
      </c>
      <c r="G23" s="454">
        <f t="shared" si="3"/>
        <v>10187616.01</v>
      </c>
    </row>
    <row r="24" spans="1:7" s="361" customFormat="1" ht="27" x14ac:dyDescent="0.25">
      <c r="A24" s="364" t="s">
        <v>918</v>
      </c>
      <c r="B24" s="455">
        <v>16181141</v>
      </c>
      <c r="C24" s="455"/>
      <c r="D24" s="456">
        <f>B24+C24</f>
        <v>16181141</v>
      </c>
      <c r="E24" s="455">
        <v>6110195.0499999998</v>
      </c>
      <c r="F24" s="455">
        <v>6110195.0499999998</v>
      </c>
      <c r="G24" s="456">
        <f t="shared" si="2"/>
        <v>10070945.949999999</v>
      </c>
    </row>
    <row r="25" spans="1:7" s="361" customFormat="1" x14ac:dyDescent="0.25">
      <c r="A25" s="364" t="s">
        <v>919</v>
      </c>
      <c r="B25" s="455">
        <v>143720</v>
      </c>
      <c r="C25" s="455"/>
      <c r="D25" s="456">
        <f>B25+C25</f>
        <v>143720</v>
      </c>
      <c r="E25" s="455">
        <v>27049.94</v>
      </c>
      <c r="F25" s="455">
        <v>27049.94</v>
      </c>
      <c r="G25" s="456">
        <f t="shared" si="2"/>
        <v>116670.06</v>
      </c>
    </row>
    <row r="26" spans="1:7" s="361" customFormat="1" x14ac:dyDescent="0.25">
      <c r="A26" s="364" t="s">
        <v>920</v>
      </c>
      <c r="B26" s="455"/>
      <c r="C26" s="455"/>
      <c r="D26" s="456">
        <f>B26+C26</f>
        <v>0</v>
      </c>
      <c r="E26" s="455"/>
      <c r="F26" s="455"/>
      <c r="G26" s="456">
        <f t="shared" si="2"/>
        <v>0</v>
      </c>
    </row>
    <row r="27" spans="1:7" s="360" customFormat="1" x14ac:dyDescent="0.25">
      <c r="A27" s="359" t="s">
        <v>921</v>
      </c>
      <c r="B27" s="454">
        <f>B28+B29</f>
        <v>0</v>
      </c>
      <c r="C27" s="454">
        <f>C28+C29</f>
        <v>0</v>
      </c>
      <c r="D27" s="454">
        <f>SUM(D28:D29)</f>
        <v>0</v>
      </c>
      <c r="E27" s="454">
        <f>E28+E29</f>
        <v>0</v>
      </c>
      <c r="F27" s="454">
        <f>F28+F29</f>
        <v>0</v>
      </c>
      <c r="G27" s="454">
        <f>SUM(G28:G29)</f>
        <v>0</v>
      </c>
    </row>
    <row r="28" spans="1:7" s="361" customFormat="1" x14ac:dyDescent="0.25">
      <c r="A28" s="364" t="s">
        <v>922</v>
      </c>
      <c r="B28" s="455"/>
      <c r="C28" s="455"/>
      <c r="D28" s="456">
        <f>B28+C28</f>
        <v>0</v>
      </c>
      <c r="E28" s="455"/>
      <c r="F28" s="455"/>
      <c r="G28" s="456">
        <f t="shared" si="2"/>
        <v>0</v>
      </c>
    </row>
    <row r="29" spans="1:7" s="361" customFormat="1" x14ac:dyDescent="0.25">
      <c r="A29" s="364" t="s">
        <v>923</v>
      </c>
      <c r="B29" s="455"/>
      <c r="C29" s="455"/>
      <c r="D29" s="456">
        <f>B29+C29</f>
        <v>0</v>
      </c>
      <c r="E29" s="455"/>
      <c r="F29" s="455"/>
      <c r="G29" s="456">
        <f t="shared" si="2"/>
        <v>0</v>
      </c>
    </row>
    <row r="30" spans="1:7" s="360" customFormat="1" x14ac:dyDescent="0.25">
      <c r="A30" s="359" t="s">
        <v>924</v>
      </c>
      <c r="B30" s="454">
        <f>B31+B32+B33+B34</f>
        <v>0</v>
      </c>
      <c r="C30" s="454">
        <f>C31+C32+C33+C34</f>
        <v>0</v>
      </c>
      <c r="D30" s="454">
        <f>SUM(D31:D34)</f>
        <v>0</v>
      </c>
      <c r="E30" s="454">
        <f>E31+E32+E33+E34</f>
        <v>0</v>
      </c>
      <c r="F30" s="454">
        <f>F31+F32+F33+F34</f>
        <v>0</v>
      </c>
      <c r="G30" s="454">
        <f>SUM(G31:G34)</f>
        <v>0</v>
      </c>
    </row>
    <row r="31" spans="1:7" s="361" customFormat="1" x14ac:dyDescent="0.25">
      <c r="A31" s="364" t="s">
        <v>232</v>
      </c>
      <c r="B31" s="455"/>
      <c r="C31" s="455"/>
      <c r="D31" s="456">
        <f>B31+C31</f>
        <v>0</v>
      </c>
      <c r="E31" s="455"/>
      <c r="F31" s="455"/>
      <c r="G31" s="456">
        <f t="shared" si="2"/>
        <v>0</v>
      </c>
    </row>
    <row r="32" spans="1:7" s="361" customFormat="1" x14ac:dyDescent="0.25">
      <c r="A32" s="364" t="s">
        <v>925</v>
      </c>
      <c r="B32" s="455"/>
      <c r="C32" s="455"/>
      <c r="D32" s="456">
        <f>B32+C32</f>
        <v>0</v>
      </c>
      <c r="E32" s="455"/>
      <c r="F32" s="455"/>
      <c r="G32" s="456">
        <f t="shared" si="2"/>
        <v>0</v>
      </c>
    </row>
    <row r="33" spans="1:8" s="361" customFormat="1" x14ac:dyDescent="0.25">
      <c r="A33" s="364" t="s">
        <v>926</v>
      </c>
      <c r="B33" s="455"/>
      <c r="C33" s="455"/>
      <c r="D33" s="456">
        <f>B33+C33</f>
        <v>0</v>
      </c>
      <c r="E33" s="455"/>
      <c r="F33" s="455"/>
      <c r="G33" s="456">
        <f t="shared" si="2"/>
        <v>0</v>
      </c>
    </row>
    <row r="34" spans="1:8" s="361" customFormat="1" x14ac:dyDescent="0.25">
      <c r="A34" s="364" t="s">
        <v>927</v>
      </c>
      <c r="B34" s="455"/>
      <c r="C34" s="455"/>
      <c r="D34" s="456">
        <f>B34+C34</f>
        <v>0</v>
      </c>
      <c r="E34" s="455"/>
      <c r="F34" s="455"/>
      <c r="G34" s="456">
        <f t="shared" si="2"/>
        <v>0</v>
      </c>
    </row>
    <row r="35" spans="1:8" s="360" customFormat="1" x14ac:dyDescent="0.25">
      <c r="A35" s="359" t="s">
        <v>928</v>
      </c>
      <c r="B35" s="454">
        <f t="shared" ref="B35:G35" si="4">B36</f>
        <v>0</v>
      </c>
      <c r="C35" s="454">
        <f t="shared" si="4"/>
        <v>1058737.53</v>
      </c>
      <c r="D35" s="454">
        <f t="shared" si="4"/>
        <v>1058737.53</v>
      </c>
      <c r="E35" s="454">
        <f t="shared" si="4"/>
        <v>730523.1</v>
      </c>
      <c r="F35" s="454">
        <f t="shared" si="4"/>
        <v>730523.1</v>
      </c>
      <c r="G35" s="454">
        <f t="shared" si="4"/>
        <v>328214.43000000005</v>
      </c>
    </row>
    <row r="36" spans="1:8" s="361" customFormat="1" x14ac:dyDescent="0.25">
      <c r="A36" s="364" t="s">
        <v>929</v>
      </c>
      <c r="B36" s="455"/>
      <c r="C36" s="455">
        <v>1058737.53</v>
      </c>
      <c r="D36" s="456">
        <f>B36+C36</f>
        <v>1058737.53</v>
      </c>
      <c r="E36" s="455">
        <v>730523.1</v>
      </c>
      <c r="F36" s="455">
        <v>730523.1</v>
      </c>
      <c r="G36" s="456">
        <f t="shared" si="2"/>
        <v>328214.43000000005</v>
      </c>
    </row>
    <row r="37" spans="1:8" s="360" customFormat="1" x14ac:dyDescent="0.25">
      <c r="A37" s="359" t="s">
        <v>930</v>
      </c>
      <c r="B37" s="457"/>
      <c r="C37" s="457"/>
      <c r="D37" s="454">
        <f>B37+C37</f>
        <v>0</v>
      </c>
      <c r="E37" s="457"/>
      <c r="F37" s="457"/>
      <c r="G37" s="454">
        <f t="shared" si="2"/>
        <v>0</v>
      </c>
    </row>
    <row r="38" spans="1:8" s="360" customFormat="1" ht="27" x14ac:dyDescent="0.25">
      <c r="A38" s="359" t="s">
        <v>931</v>
      </c>
      <c r="B38" s="457"/>
      <c r="C38" s="457"/>
      <c r="D38" s="454">
        <f>B38+C38</f>
        <v>0</v>
      </c>
      <c r="E38" s="457"/>
      <c r="F38" s="457"/>
      <c r="G38" s="454">
        <f t="shared" si="2"/>
        <v>0</v>
      </c>
    </row>
    <row r="39" spans="1:8" s="360" customFormat="1" ht="15.75" thickBot="1" x14ac:dyDescent="0.3">
      <c r="A39" s="359" t="s">
        <v>932</v>
      </c>
      <c r="B39" s="457"/>
      <c r="C39" s="457"/>
      <c r="D39" s="454">
        <f>B39+C39</f>
        <v>0</v>
      </c>
      <c r="E39" s="457"/>
      <c r="F39" s="457"/>
      <c r="G39" s="454">
        <f t="shared" si="2"/>
        <v>0</v>
      </c>
    </row>
    <row r="40" spans="1:8" ht="32.25" customHeight="1" thickBot="1" x14ac:dyDescent="0.3">
      <c r="A40" s="365" t="s">
        <v>629</v>
      </c>
      <c r="B40" s="458">
        <f t="shared" ref="B40:G40" si="5">SUM(B$10,B$14,B$23,B$27,B$30,B$35,B$37,B$38,B$39)</f>
        <v>16774712</v>
      </c>
      <c r="C40" s="458">
        <f t="shared" si="5"/>
        <v>2794168.21</v>
      </c>
      <c r="D40" s="458">
        <f t="shared" si="5"/>
        <v>19568880.210000001</v>
      </c>
      <c r="E40" s="458">
        <f t="shared" si="5"/>
        <v>7052796.1899999995</v>
      </c>
      <c r="F40" s="458">
        <f t="shared" si="5"/>
        <v>7052796.1899999995</v>
      </c>
      <c r="G40" s="458">
        <f t="shared" si="5"/>
        <v>12516084.02</v>
      </c>
      <c r="H40" s="528" t="str">
        <f>IF((B40-'ETCA II-04'!B81)&gt;0.9,"ERROR!!!!! EL MONTO NO COINCIDE CON LO REPORTADO EN EL FORMATO ETCA-II-04 EN EL TOTAL APROBADO ANUAL DEL ANALÍTICO DE EGRESOS","")</f>
        <v/>
      </c>
    </row>
    <row r="41" spans="1:8" ht="18" customHeight="1" x14ac:dyDescent="0.25">
      <c r="A41" s="526"/>
      <c r="B41" s="529"/>
      <c r="C41" s="529"/>
      <c r="D41" s="529"/>
      <c r="E41" s="529"/>
      <c r="F41" s="529"/>
      <c r="G41" s="529"/>
      <c r="H41" s="528" t="str">
        <f>IF((C40-'ETCA II-04'!C81)&gt;0.9,"ERROR!!!!! EL MONTO NO COINCIDE CON LO REPORTADO EN EL FORMATO ETCA-II-04 EN EL TOTAL DE AMPLIACIONES/REDUCCIONES PRESENTADO EN EL ANALÍTICO DE EGRESOS","")</f>
        <v/>
      </c>
    </row>
    <row r="42" spans="1:8" ht="18" customHeight="1" x14ac:dyDescent="0.25">
      <c r="A42" s="526"/>
      <c r="B42" s="529"/>
      <c r="C42" s="529"/>
      <c r="D42" s="529"/>
      <c r="E42" s="529"/>
      <c r="F42" s="529"/>
      <c r="G42" s="529"/>
      <c r="H42" s="528" t="str">
        <f>IF((D40-'ETCA II-04'!D81)&gt;0.9,"ERROR!!!!! EL MONTO NO COINCIDE CON LO REPORTADO EN EL FORMATO ETCA-II-04 EN EL TOTAL MODIFICADO ANUAL PRESENTADO EN EL ANALÍTICO DE EGRESOS","")</f>
        <v/>
      </c>
    </row>
    <row r="43" spans="1:8" ht="18" customHeight="1" x14ac:dyDescent="0.25">
      <c r="A43" s="526"/>
      <c r="B43" s="529"/>
      <c r="C43" s="529"/>
      <c r="D43" s="529"/>
      <c r="E43" s="529"/>
      <c r="F43" s="529"/>
      <c r="G43" s="529"/>
      <c r="H43" s="528" t="str">
        <f>IF((E40-'ETCA II-04'!E81)&gt;0.9,"ERROR!!!!! EL MONTO NO COINCIDE CON LO REPORTADO EN EL FORMATO ETCA-II-04 EN EL TOTAL DEVENGADO ANUAL PRESENTADO EN EL ANALÍTICO DE EGRESOS","")</f>
        <v/>
      </c>
    </row>
    <row r="44" spans="1:8" ht="18" customHeight="1" x14ac:dyDescent="0.25">
      <c r="A44" s="526"/>
      <c r="B44" s="529"/>
      <c r="C44" s="529"/>
      <c r="D44" s="529"/>
      <c r="E44" s="529"/>
      <c r="F44" s="529"/>
      <c r="G44" s="529"/>
      <c r="H44" s="528" t="str">
        <f>IF((F40-'ETCA II-04'!F81)&gt;0.9,"ERROR!!!!! EL MONTO NO COINCIDE CON LO REPORTADO EN EL FORMATO ETCA-II-04 EN EL TOTAL PAGADO ANUAL PRESENTADO EN EL ANALÍTICO DE EGRESOS","")</f>
        <v/>
      </c>
    </row>
    <row r="45" spans="1:8" ht="18" customHeight="1" x14ac:dyDescent="0.25">
      <c r="H45" s="528" t="str">
        <f>IF((G40-'ETCA II-04'!G81)&gt;0.9,"ERROR!!!!! EL MONTO NO COINCIDE CON LO REPORTADO EN EL FORMATO ETCA-II-04 EN EL TOTAL SUBEJERCICIO PRESENTADO EN EL ANALÍTICO DE EGRESOS","")</f>
        <v/>
      </c>
    </row>
  </sheetData>
  <sheetProtection password="C115" sheet="1" scenarios="1" formatColumns="0" formatRows="0" insertHyperlinks="0"/>
  <mergeCells count="6">
    <mergeCell ref="A1:G1"/>
    <mergeCell ref="A2:G2"/>
    <mergeCell ref="A4:G4"/>
    <mergeCell ref="A3:G3"/>
    <mergeCell ref="A6:A7"/>
    <mergeCell ref="B5:D5"/>
  </mergeCells>
  <printOptions horizontalCentered="1"/>
  <pageMargins left="0.39370078740157483" right="0.39370078740157483" top="0.74803149606299213" bottom="0.74803149606299213" header="0.31496062992125984" footer="0.31496062992125984"/>
  <pageSetup scale="84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"/>
  <sheetViews>
    <sheetView view="pageLayout" topLeftCell="A31" zoomScale="120" zoomScaleNormal="100" zoomScalePageLayoutView="120" workbookViewId="0">
      <selection activeCell="C45" sqref="C45"/>
    </sheetView>
  </sheetViews>
  <sheetFormatPr baseColWidth="10" defaultRowHeight="15" x14ac:dyDescent="0.25"/>
  <cols>
    <col min="1" max="1" width="35.28515625" customWidth="1"/>
    <col min="2" max="7" width="10.42578125" customWidth="1"/>
  </cols>
  <sheetData>
    <row r="1" spans="1:7" ht="15.75" x14ac:dyDescent="0.25">
      <c r="A1" s="1260" t="s">
        <v>25</v>
      </c>
      <c r="B1" s="1260"/>
      <c r="C1" s="1260"/>
      <c r="D1" s="1260"/>
      <c r="E1" s="1260"/>
      <c r="F1" s="1260"/>
      <c r="G1" s="1260"/>
    </row>
    <row r="2" spans="1:7" ht="15.75" x14ac:dyDescent="0.25">
      <c r="A2" s="1260" t="s">
        <v>1101</v>
      </c>
      <c r="B2" s="1260"/>
      <c r="C2" s="1260"/>
      <c r="D2" s="1260"/>
      <c r="E2" s="1260"/>
      <c r="F2" s="1260"/>
      <c r="G2" s="1260"/>
    </row>
    <row r="3" spans="1:7" ht="12" customHeight="1" x14ac:dyDescent="0.25">
      <c r="A3" s="1262"/>
      <c r="B3" s="1262"/>
      <c r="C3" s="1262"/>
      <c r="D3" s="1262"/>
      <c r="E3" s="1262"/>
      <c r="F3" s="1262"/>
      <c r="G3" s="1262"/>
    </row>
    <row r="4" spans="1:7" ht="12" customHeight="1" x14ac:dyDescent="0.25">
      <c r="A4" s="1261"/>
      <c r="B4" s="1261"/>
      <c r="C4" s="1261"/>
      <c r="D4" s="1261"/>
      <c r="E4" s="1261"/>
      <c r="F4" s="1261"/>
      <c r="G4" s="1261"/>
    </row>
    <row r="5" spans="1:7" ht="17.25" thickBot="1" x14ac:dyDescent="0.3">
      <c r="A5" s="353"/>
      <c r="B5" s="1263" t="s">
        <v>900</v>
      </c>
      <c r="C5" s="1263"/>
      <c r="D5" s="1263"/>
      <c r="E5" s="169"/>
      <c r="F5" s="51"/>
      <c r="G5" s="530"/>
    </row>
    <row r="6" spans="1:7" ht="40.5" x14ac:dyDescent="0.25">
      <c r="A6" s="1181" t="s">
        <v>261</v>
      </c>
      <c r="B6" s="308" t="s">
        <v>573</v>
      </c>
      <c r="C6" s="308" t="s">
        <v>483</v>
      </c>
      <c r="D6" s="308" t="s">
        <v>574</v>
      </c>
      <c r="E6" s="885" t="s">
        <v>901</v>
      </c>
      <c r="F6" s="885" t="s">
        <v>902</v>
      </c>
      <c r="G6" s="308" t="s">
        <v>577</v>
      </c>
    </row>
    <row r="7" spans="1:7" ht="15.75" thickBot="1" x14ac:dyDescent="0.3">
      <c r="A7" s="1182"/>
      <c r="B7" s="296" t="s">
        <v>448</v>
      </c>
      <c r="C7" s="296" t="s">
        <v>449</v>
      </c>
      <c r="D7" s="296" t="s">
        <v>578</v>
      </c>
      <c r="E7" s="354" t="s">
        <v>451</v>
      </c>
      <c r="F7" s="354" t="s">
        <v>452</v>
      </c>
      <c r="G7" s="296" t="s">
        <v>579</v>
      </c>
    </row>
    <row r="8" spans="1:7" ht="16.5" x14ac:dyDescent="0.25">
      <c r="A8" s="363"/>
      <c r="B8" s="355"/>
      <c r="C8" s="355"/>
      <c r="D8" s="355"/>
      <c r="E8" s="355"/>
      <c r="F8" s="355"/>
      <c r="G8" s="355"/>
    </row>
    <row r="9" spans="1:7" x14ac:dyDescent="0.25">
      <c r="A9" s="356" t="s">
        <v>903</v>
      </c>
      <c r="B9" s="357"/>
      <c r="C9" s="357"/>
      <c r="D9" s="357"/>
      <c r="E9" s="357"/>
      <c r="F9" s="357"/>
      <c r="G9" s="357"/>
    </row>
    <row r="10" spans="1:7" ht="14.25" customHeight="1" x14ac:dyDescent="0.25">
      <c r="A10" s="359" t="s">
        <v>1100</v>
      </c>
      <c r="B10" s="454">
        <f>SUM(B11:B19)</f>
        <v>0</v>
      </c>
      <c r="C10" s="454">
        <f>SUM(C11:C19)</f>
        <v>0</v>
      </c>
      <c r="D10" s="454">
        <f>SUM(D11:D12)</f>
        <v>0</v>
      </c>
      <c r="E10" s="454">
        <f>SUM(E11:E19)</f>
        <v>0</v>
      </c>
      <c r="F10" s="454">
        <f>SUM(F11:F19)</f>
        <v>0</v>
      </c>
      <c r="G10" s="454">
        <f>SUM(G11:G12)</f>
        <v>0</v>
      </c>
    </row>
    <row r="11" spans="1:7" ht="14.25" customHeight="1" x14ac:dyDescent="0.25">
      <c r="A11" s="882" t="s">
        <v>1094</v>
      </c>
      <c r="B11" s="884"/>
      <c r="C11" s="884"/>
      <c r="D11" s="883"/>
      <c r="E11" s="884"/>
      <c r="F11" s="884"/>
      <c r="G11" s="883"/>
    </row>
    <row r="12" spans="1:7" ht="14.25" customHeight="1" x14ac:dyDescent="0.25">
      <c r="A12" s="882" t="s">
        <v>1094</v>
      </c>
      <c r="B12" s="455"/>
      <c r="C12" s="455"/>
      <c r="D12" s="456">
        <f t="shared" ref="D12:D19" si="0">B12+C12</f>
        <v>0</v>
      </c>
      <c r="E12" s="455"/>
      <c r="F12" s="455"/>
      <c r="G12" s="456">
        <f t="shared" ref="G12:G19" si="1">D12-E12</f>
        <v>0</v>
      </c>
    </row>
    <row r="13" spans="1:7" ht="14.25" customHeight="1" x14ac:dyDescent="0.25">
      <c r="A13" s="882" t="s">
        <v>1094</v>
      </c>
      <c r="B13" s="455"/>
      <c r="C13" s="455"/>
      <c r="D13" s="456">
        <f t="shared" si="0"/>
        <v>0</v>
      </c>
      <c r="E13" s="455"/>
      <c r="F13" s="455"/>
      <c r="G13" s="456">
        <f t="shared" si="1"/>
        <v>0</v>
      </c>
    </row>
    <row r="14" spans="1:7" ht="14.25" customHeight="1" x14ac:dyDescent="0.25">
      <c r="A14" s="882" t="s">
        <v>1094</v>
      </c>
      <c r="B14" s="455"/>
      <c r="C14" s="455"/>
      <c r="D14" s="456">
        <f t="shared" si="0"/>
        <v>0</v>
      </c>
      <c r="E14" s="455"/>
      <c r="F14" s="455"/>
      <c r="G14" s="456">
        <f t="shared" si="1"/>
        <v>0</v>
      </c>
    </row>
    <row r="15" spans="1:7" ht="14.25" customHeight="1" x14ac:dyDescent="0.25">
      <c r="A15" s="882" t="s">
        <v>1094</v>
      </c>
      <c r="B15" s="455"/>
      <c r="C15" s="455"/>
      <c r="D15" s="456">
        <f t="shared" si="0"/>
        <v>0</v>
      </c>
      <c r="E15" s="455"/>
      <c r="F15" s="455"/>
      <c r="G15" s="456">
        <f t="shared" si="1"/>
        <v>0</v>
      </c>
    </row>
    <row r="16" spans="1:7" ht="14.25" customHeight="1" x14ac:dyDescent="0.25">
      <c r="A16" s="882" t="s">
        <v>1094</v>
      </c>
      <c r="B16" s="455"/>
      <c r="C16" s="455"/>
      <c r="D16" s="456">
        <f t="shared" si="0"/>
        <v>0</v>
      </c>
      <c r="E16" s="455"/>
      <c r="F16" s="455"/>
      <c r="G16" s="456">
        <f t="shared" si="1"/>
        <v>0</v>
      </c>
    </row>
    <row r="17" spans="1:7" ht="14.25" customHeight="1" x14ac:dyDescent="0.25">
      <c r="A17" s="882" t="s">
        <v>1094</v>
      </c>
      <c r="B17" s="455"/>
      <c r="C17" s="455"/>
      <c r="D17" s="456">
        <f t="shared" si="0"/>
        <v>0</v>
      </c>
      <c r="E17" s="455"/>
      <c r="F17" s="455"/>
      <c r="G17" s="456">
        <f t="shared" si="1"/>
        <v>0</v>
      </c>
    </row>
    <row r="18" spans="1:7" ht="14.25" customHeight="1" x14ac:dyDescent="0.25">
      <c r="A18" s="882"/>
      <c r="B18" s="455"/>
      <c r="C18" s="455"/>
      <c r="D18" s="456">
        <f t="shared" si="0"/>
        <v>0</v>
      </c>
      <c r="E18" s="455"/>
      <c r="F18" s="455"/>
      <c r="G18" s="456">
        <f t="shared" si="1"/>
        <v>0</v>
      </c>
    </row>
    <row r="19" spans="1:7" ht="14.25" customHeight="1" x14ac:dyDescent="0.25">
      <c r="A19" s="882"/>
      <c r="B19" s="455"/>
      <c r="C19" s="455"/>
      <c r="D19" s="456">
        <f t="shared" si="0"/>
        <v>0</v>
      </c>
      <c r="E19" s="455"/>
      <c r="F19" s="455"/>
      <c r="G19" s="456">
        <f t="shared" si="1"/>
        <v>0</v>
      </c>
    </row>
    <row r="20" spans="1:7" ht="14.25" customHeight="1" x14ac:dyDescent="0.25">
      <c r="A20" s="359" t="s">
        <v>1099</v>
      </c>
      <c r="B20" s="454">
        <f t="shared" ref="B20:G20" si="2">SUM(B21:B23)</f>
        <v>0</v>
      </c>
      <c r="C20" s="454">
        <f t="shared" si="2"/>
        <v>0</v>
      </c>
      <c r="D20" s="454">
        <f t="shared" si="2"/>
        <v>0</v>
      </c>
      <c r="E20" s="454">
        <f t="shared" si="2"/>
        <v>0</v>
      </c>
      <c r="F20" s="454">
        <f t="shared" si="2"/>
        <v>0</v>
      </c>
      <c r="G20" s="454">
        <f t="shared" si="2"/>
        <v>0</v>
      </c>
    </row>
    <row r="21" spans="1:7" ht="14.25" customHeight="1" x14ac:dyDescent="0.25">
      <c r="A21" s="882" t="s">
        <v>1094</v>
      </c>
      <c r="B21" s="455"/>
      <c r="C21" s="455"/>
      <c r="D21" s="456">
        <f>B21+C21</f>
        <v>0</v>
      </c>
      <c r="E21" s="455"/>
      <c r="F21" s="455"/>
      <c r="G21" s="456">
        <f>D21-E21</f>
        <v>0</v>
      </c>
    </row>
    <row r="22" spans="1:7" ht="14.25" customHeight="1" x14ac:dyDescent="0.25">
      <c r="A22" s="882" t="s">
        <v>1094</v>
      </c>
      <c r="B22" s="455"/>
      <c r="C22" s="455"/>
      <c r="D22" s="456">
        <f>B22+C22</f>
        <v>0</v>
      </c>
      <c r="E22" s="455"/>
      <c r="F22" s="455"/>
      <c r="G22" s="456">
        <f>D22-E22</f>
        <v>0</v>
      </c>
    </row>
    <row r="23" spans="1:7" ht="14.25" customHeight="1" x14ac:dyDescent="0.25">
      <c r="A23" s="882"/>
      <c r="B23" s="455"/>
      <c r="C23" s="455"/>
      <c r="D23" s="456">
        <f>B23+C23</f>
        <v>0</v>
      </c>
      <c r="E23" s="455"/>
      <c r="F23" s="455"/>
      <c r="G23" s="456">
        <f>D23-E23</f>
        <v>0</v>
      </c>
    </row>
    <row r="24" spans="1:7" ht="14.25" customHeight="1" x14ac:dyDescent="0.25">
      <c r="A24" s="359" t="s">
        <v>1098</v>
      </c>
      <c r="B24" s="454">
        <f t="shared" ref="B24:G24" si="3">SUM(B25:B27)</f>
        <v>0</v>
      </c>
      <c r="C24" s="454">
        <f t="shared" si="3"/>
        <v>0</v>
      </c>
      <c r="D24" s="454">
        <f t="shared" si="3"/>
        <v>0</v>
      </c>
      <c r="E24" s="454">
        <f t="shared" si="3"/>
        <v>0</v>
      </c>
      <c r="F24" s="454">
        <f t="shared" si="3"/>
        <v>0</v>
      </c>
      <c r="G24" s="454">
        <f t="shared" si="3"/>
        <v>0</v>
      </c>
    </row>
    <row r="25" spans="1:7" ht="14.25" customHeight="1" x14ac:dyDescent="0.25">
      <c r="A25" s="882" t="s">
        <v>1094</v>
      </c>
      <c r="B25" s="455"/>
      <c r="C25" s="455"/>
      <c r="D25" s="456">
        <f>B25+C25</f>
        <v>0</v>
      </c>
      <c r="E25" s="455"/>
      <c r="F25" s="455"/>
      <c r="G25" s="456">
        <f>D25-E25</f>
        <v>0</v>
      </c>
    </row>
    <row r="26" spans="1:7" ht="14.25" customHeight="1" x14ac:dyDescent="0.25">
      <c r="A26" s="882" t="s">
        <v>1094</v>
      </c>
      <c r="B26" s="455"/>
      <c r="C26" s="455"/>
      <c r="D26" s="456"/>
      <c r="E26" s="455"/>
      <c r="F26" s="455"/>
      <c r="G26" s="456"/>
    </row>
    <row r="27" spans="1:7" ht="14.25" customHeight="1" x14ac:dyDescent="0.25">
      <c r="A27" s="882"/>
      <c r="B27" s="455"/>
      <c r="C27" s="455"/>
      <c r="D27" s="456">
        <f>B27+C27</f>
        <v>0</v>
      </c>
      <c r="E27" s="455"/>
      <c r="F27" s="455"/>
      <c r="G27" s="456">
        <f>D27-E27</f>
        <v>0</v>
      </c>
    </row>
    <row r="28" spans="1:7" ht="14.25" customHeight="1" x14ac:dyDescent="0.25">
      <c r="A28" s="359" t="s">
        <v>1097</v>
      </c>
      <c r="B28" s="454">
        <f t="shared" ref="B28:G28" si="4">SUM(B29:B32)</f>
        <v>16774712</v>
      </c>
      <c r="C28" s="454">
        <f t="shared" si="4"/>
        <v>2794168.21</v>
      </c>
      <c r="D28" s="454">
        <f t="shared" si="4"/>
        <v>19568880.210000001</v>
      </c>
      <c r="E28" s="454">
        <f t="shared" si="4"/>
        <v>7052796.1900000004</v>
      </c>
      <c r="F28" s="454">
        <f t="shared" si="4"/>
        <v>7052796.1900000004</v>
      </c>
      <c r="G28" s="454">
        <f t="shared" si="4"/>
        <v>12516084.02</v>
      </c>
    </row>
    <row r="29" spans="1:7" ht="14.25" customHeight="1" x14ac:dyDescent="0.25">
      <c r="A29" s="882" t="s">
        <v>1118</v>
      </c>
      <c r="B29" s="455">
        <v>16774712</v>
      </c>
      <c r="C29" s="455">
        <v>2794168.21</v>
      </c>
      <c r="D29" s="456">
        <f>B29+C29</f>
        <v>19568880.210000001</v>
      </c>
      <c r="E29" s="455">
        <v>7052796.1900000004</v>
      </c>
      <c r="F29" s="455">
        <v>7052796.1900000004</v>
      </c>
      <c r="G29" s="456">
        <f>D29-E29</f>
        <v>12516084.02</v>
      </c>
    </row>
    <row r="30" spans="1:7" ht="14.25" customHeight="1" x14ac:dyDescent="0.25">
      <c r="A30" s="882" t="s">
        <v>1094</v>
      </c>
      <c r="B30" s="455"/>
      <c r="C30" s="455"/>
      <c r="D30" s="456">
        <f>B30+C30</f>
        <v>0</v>
      </c>
      <c r="E30" s="455"/>
      <c r="F30" s="455"/>
      <c r="G30" s="456">
        <f>D30-E30</f>
        <v>0</v>
      </c>
    </row>
    <row r="31" spans="1:7" ht="14.25" customHeight="1" x14ac:dyDescent="0.25">
      <c r="A31" s="882"/>
      <c r="B31" s="455"/>
      <c r="C31" s="455"/>
      <c r="D31" s="456">
        <f>B31+C31</f>
        <v>0</v>
      </c>
      <c r="E31" s="455"/>
      <c r="F31" s="455"/>
      <c r="G31" s="456">
        <f>D31-E31</f>
        <v>0</v>
      </c>
    </row>
    <row r="32" spans="1:7" ht="14.25" customHeight="1" x14ac:dyDescent="0.25">
      <c r="A32" s="882"/>
      <c r="B32" s="455"/>
      <c r="C32" s="455"/>
      <c r="D32" s="456">
        <f>B32+C32</f>
        <v>0</v>
      </c>
      <c r="E32" s="455"/>
      <c r="F32" s="455"/>
      <c r="G32" s="456">
        <f>D32-E32</f>
        <v>0</v>
      </c>
    </row>
    <row r="33" spans="1:7" ht="14.25" customHeight="1" x14ac:dyDescent="0.25">
      <c r="A33" s="359" t="s">
        <v>1096</v>
      </c>
      <c r="B33" s="454">
        <f t="shared" ref="B33:G33" si="5">SUM(B34:B37)</f>
        <v>0</v>
      </c>
      <c r="C33" s="454">
        <f t="shared" si="5"/>
        <v>0</v>
      </c>
      <c r="D33" s="454">
        <f t="shared" si="5"/>
        <v>0</v>
      </c>
      <c r="E33" s="454">
        <f t="shared" si="5"/>
        <v>0</v>
      </c>
      <c r="F33" s="454">
        <f t="shared" si="5"/>
        <v>0</v>
      </c>
      <c r="G33" s="454">
        <f t="shared" si="5"/>
        <v>0</v>
      </c>
    </row>
    <row r="34" spans="1:7" ht="14.25" customHeight="1" x14ac:dyDescent="0.25">
      <c r="A34" s="882" t="s">
        <v>1094</v>
      </c>
      <c r="B34" s="455"/>
      <c r="C34" s="455"/>
      <c r="D34" s="456">
        <f>B34+C34</f>
        <v>0</v>
      </c>
      <c r="E34" s="455"/>
      <c r="F34" s="455"/>
      <c r="G34" s="456">
        <f>D34-E34</f>
        <v>0</v>
      </c>
    </row>
    <row r="35" spans="1:7" ht="14.25" customHeight="1" x14ac:dyDescent="0.25">
      <c r="A35" s="882" t="s">
        <v>1094</v>
      </c>
      <c r="B35" s="455"/>
      <c r="C35" s="455"/>
      <c r="D35" s="456">
        <f>B35+C35</f>
        <v>0</v>
      </c>
      <c r="E35" s="455"/>
      <c r="F35" s="455"/>
      <c r="G35" s="456">
        <f>D35-E35</f>
        <v>0</v>
      </c>
    </row>
    <row r="36" spans="1:7" ht="14.25" customHeight="1" x14ac:dyDescent="0.25">
      <c r="A36" s="882"/>
      <c r="B36" s="455"/>
      <c r="C36" s="455"/>
      <c r="D36" s="456">
        <f>B36+C36</f>
        <v>0</v>
      </c>
      <c r="E36" s="455"/>
      <c r="F36" s="455"/>
      <c r="G36" s="456">
        <f>D36-E36</f>
        <v>0</v>
      </c>
    </row>
    <row r="37" spans="1:7" ht="14.25" customHeight="1" x14ac:dyDescent="0.25">
      <c r="A37" s="882"/>
      <c r="B37" s="455"/>
      <c r="C37" s="455"/>
      <c r="D37" s="456">
        <f>B37+C37</f>
        <v>0</v>
      </c>
      <c r="E37" s="455"/>
      <c r="F37" s="455"/>
      <c r="G37" s="456">
        <f>D37-E37</f>
        <v>0</v>
      </c>
    </row>
    <row r="38" spans="1:7" ht="14.25" customHeight="1" x14ac:dyDescent="0.25">
      <c r="A38" s="359" t="s">
        <v>1095</v>
      </c>
      <c r="B38" s="457">
        <f t="shared" ref="B38:G38" si="6">SUM(B39:B41)</f>
        <v>0</v>
      </c>
      <c r="C38" s="457">
        <f t="shared" si="6"/>
        <v>0</v>
      </c>
      <c r="D38" s="457">
        <f t="shared" si="6"/>
        <v>0</v>
      </c>
      <c r="E38" s="457">
        <f t="shared" si="6"/>
        <v>0</v>
      </c>
      <c r="F38" s="457">
        <f t="shared" si="6"/>
        <v>0</v>
      </c>
      <c r="G38" s="457">
        <f t="shared" si="6"/>
        <v>0</v>
      </c>
    </row>
    <row r="39" spans="1:7" ht="14.25" customHeight="1" x14ac:dyDescent="0.25">
      <c r="A39" s="882" t="s">
        <v>1094</v>
      </c>
      <c r="B39" s="455"/>
      <c r="C39" s="455"/>
      <c r="D39" s="456">
        <f>B39+C39</f>
        <v>0</v>
      </c>
      <c r="E39" s="455"/>
      <c r="F39" s="455"/>
      <c r="G39" s="456">
        <f>D39-E39</f>
        <v>0</v>
      </c>
    </row>
    <row r="40" spans="1:7" ht="14.25" customHeight="1" x14ac:dyDescent="0.25">
      <c r="A40" s="882" t="s">
        <v>1094</v>
      </c>
      <c r="B40" s="455"/>
      <c r="C40" s="455"/>
      <c r="D40" s="456">
        <f>B40+C40</f>
        <v>0</v>
      </c>
      <c r="E40" s="455"/>
      <c r="F40" s="455"/>
      <c r="G40" s="456">
        <f>D40-E40</f>
        <v>0</v>
      </c>
    </row>
    <row r="41" spans="1:7" ht="15.75" thickBot="1" x14ac:dyDescent="0.3">
      <c r="A41" s="359"/>
      <c r="B41" s="457"/>
      <c r="C41" s="457"/>
      <c r="D41" s="454">
        <f>B41+C41</f>
        <v>0</v>
      </c>
      <c r="E41" s="457"/>
      <c r="F41" s="457"/>
      <c r="G41" s="454">
        <f>D41-E41</f>
        <v>0</v>
      </c>
    </row>
    <row r="42" spans="1:7" ht="15.75" thickBot="1" x14ac:dyDescent="0.3">
      <c r="A42" s="365" t="s">
        <v>629</v>
      </c>
      <c r="B42" s="458">
        <f t="shared" ref="B42:G42" si="7">B10+B20+B24+B28+B33+B38</f>
        <v>16774712</v>
      </c>
      <c r="C42" s="458">
        <f t="shared" si="7"/>
        <v>2794168.21</v>
      </c>
      <c r="D42" s="458">
        <f t="shared" si="7"/>
        <v>19568880.210000001</v>
      </c>
      <c r="E42" s="458">
        <f t="shared" si="7"/>
        <v>7052796.1900000004</v>
      </c>
      <c r="F42" s="458">
        <f t="shared" si="7"/>
        <v>7052796.1900000004</v>
      </c>
      <c r="G42" s="458">
        <f t="shared" si="7"/>
        <v>12516084.02</v>
      </c>
    </row>
    <row r="43" spans="1:7" x14ac:dyDescent="0.25">
      <c r="A43" s="526"/>
      <c r="B43" s="529"/>
      <c r="C43" s="529"/>
      <c r="D43" s="529"/>
      <c r="E43" s="529"/>
      <c r="F43" s="529"/>
      <c r="G43" s="529"/>
    </row>
    <row r="44" spans="1:7" x14ac:dyDescent="0.25">
      <c r="A44" s="526"/>
      <c r="B44" s="529"/>
      <c r="C44" s="529"/>
      <c r="D44" s="529"/>
      <c r="E44" s="529"/>
      <c r="F44" s="529"/>
      <c r="G44" s="529"/>
    </row>
    <row r="45" spans="1:7" x14ac:dyDescent="0.25">
      <c r="A45" s="526"/>
      <c r="B45" s="529"/>
      <c r="C45" s="529"/>
      <c r="D45" s="529"/>
      <c r="E45" s="529"/>
      <c r="F45" s="529"/>
      <c r="G45" s="529"/>
    </row>
    <row r="46" spans="1:7" x14ac:dyDescent="0.25">
      <c r="A46" s="526"/>
      <c r="B46" s="529"/>
      <c r="C46" s="529"/>
      <c r="D46" s="529"/>
      <c r="E46" s="529"/>
      <c r="F46" s="529"/>
      <c r="G46" s="529"/>
    </row>
    <row r="47" spans="1:7" x14ac:dyDescent="0.25">
      <c r="A47" s="362"/>
      <c r="B47" s="352"/>
      <c r="C47" s="352"/>
      <c r="D47" s="352"/>
      <c r="E47" s="352"/>
      <c r="F47" s="352"/>
      <c r="G47" s="352"/>
    </row>
  </sheetData>
  <sheetProtection password="C115" sheet="1" scenarios="1"/>
  <mergeCells count="6">
    <mergeCell ref="A6:A7"/>
    <mergeCell ref="A1:G1"/>
    <mergeCell ref="A2:G2"/>
    <mergeCell ref="A3:G3"/>
    <mergeCell ref="A4:G4"/>
    <mergeCell ref="B5:D5"/>
  </mergeCells>
  <pageMargins left="0.31496062992125984" right="0.31496062992125984" top="0.74803149606299213" bottom="0.74803149606299213" header="0.31496062992125984" footer="0.31496062992125984"/>
  <pageSetup orientation="portrait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"/>
  <sheetViews>
    <sheetView view="pageBreakPreview" topLeftCell="A7" zoomScale="90" zoomScaleNormal="100" zoomScaleSheetLayoutView="90" workbookViewId="0">
      <selection activeCell="C36" sqref="C36"/>
    </sheetView>
  </sheetViews>
  <sheetFormatPr baseColWidth="10" defaultColWidth="11.28515625" defaultRowHeight="16.5" x14ac:dyDescent="0.3"/>
  <cols>
    <col min="1" max="1" width="1.85546875" style="368" customWidth="1"/>
    <col min="2" max="2" width="34.7109375" style="45" customWidth="1"/>
    <col min="3" max="3" width="20.85546875" style="45" customWidth="1"/>
    <col min="4" max="4" width="25.7109375" style="45" customWidth="1"/>
    <col min="5" max="5" width="19.85546875" style="45" customWidth="1"/>
    <col min="6" max="16384" width="11.28515625" style="45"/>
  </cols>
  <sheetData>
    <row r="1" spans="1:7" ht="16.5" customHeight="1" x14ac:dyDescent="0.3">
      <c r="A1" s="1266" t="s">
        <v>933</v>
      </c>
      <c r="B1" s="1266"/>
      <c r="C1" s="1266"/>
      <c r="D1" s="1266"/>
      <c r="E1" s="1266"/>
    </row>
    <row r="2" spans="1:7" x14ac:dyDescent="0.3">
      <c r="A2" s="1267" t="s">
        <v>934</v>
      </c>
      <c r="B2" s="1267"/>
      <c r="C2" s="1267"/>
      <c r="D2" s="1267"/>
      <c r="E2" s="1267"/>
    </row>
    <row r="3" spans="1:7" x14ac:dyDescent="0.3">
      <c r="A3" s="1087" t="str">
        <f>'ETCA-I-01'!A3:G3</f>
        <v>Universidad Tecnológica de Puerto Peñasco</v>
      </c>
      <c r="B3" s="1087"/>
      <c r="C3" s="1087"/>
      <c r="D3" s="1087"/>
      <c r="E3" s="1087"/>
      <c r="G3" s="366"/>
    </row>
    <row r="4" spans="1:7" x14ac:dyDescent="0.3">
      <c r="A4" s="1267" t="str">
        <f>'ETCA-I-03'!A4:D4</f>
        <v>Del 01 de Enero al 30 de Junio de 2017</v>
      </c>
      <c r="B4" s="1267"/>
      <c r="C4" s="1267"/>
      <c r="D4" s="1267"/>
      <c r="E4" s="1267"/>
    </row>
    <row r="5" spans="1:7" x14ac:dyDescent="0.3">
      <c r="A5" s="829"/>
      <c r="B5" s="829"/>
      <c r="C5" s="829" t="s">
        <v>935</v>
      </c>
      <c r="D5" s="4"/>
      <c r="E5" s="367"/>
    </row>
    <row r="6" spans="1:7" ht="6.75" customHeight="1" thickBot="1" x14ac:dyDescent="0.35"/>
    <row r="7" spans="1:7" s="369" customFormat="1" ht="17.25" customHeight="1" x14ac:dyDescent="0.25">
      <c r="A7" s="1268"/>
      <c r="B7" s="1269"/>
      <c r="C7" s="830"/>
      <c r="D7" s="830"/>
      <c r="E7" s="382"/>
    </row>
    <row r="8" spans="1:7" s="369" customFormat="1" ht="20.25" customHeight="1" x14ac:dyDescent="0.25">
      <c r="A8" s="371"/>
      <c r="B8" s="381" t="s">
        <v>936</v>
      </c>
      <c r="C8" s="370"/>
      <c r="D8" s="370"/>
      <c r="E8" s="372"/>
      <c r="F8" s="373"/>
    </row>
    <row r="9" spans="1:7" s="369" customFormat="1" ht="20.25" customHeight="1" x14ac:dyDescent="0.25">
      <c r="A9" s="374"/>
      <c r="C9" s="370"/>
      <c r="D9" s="370"/>
      <c r="E9" s="372"/>
      <c r="F9" s="373"/>
    </row>
    <row r="10" spans="1:7" s="369" customFormat="1" ht="27.75" customHeight="1" x14ac:dyDescent="0.25">
      <c r="A10" s="630"/>
      <c r="B10" s="637" t="s">
        <v>937</v>
      </c>
      <c r="C10" s="634"/>
      <c r="D10" s="629" t="s">
        <v>938</v>
      </c>
      <c r="E10" s="631" t="s">
        <v>939</v>
      </c>
      <c r="F10" s="373"/>
    </row>
    <row r="11" spans="1:7" s="369" customFormat="1" ht="20.25" customHeight="1" x14ac:dyDescent="0.25">
      <c r="A11" s="371"/>
      <c r="C11" s="635"/>
      <c r="D11" s="632"/>
      <c r="E11" s="372"/>
      <c r="F11" s="373"/>
    </row>
    <row r="12" spans="1:7" s="369" customFormat="1" ht="20.25" customHeight="1" x14ac:dyDescent="0.25">
      <c r="A12" s="374"/>
      <c r="C12" s="635"/>
      <c r="D12" s="632"/>
      <c r="E12" s="372"/>
      <c r="F12" s="373"/>
    </row>
    <row r="13" spans="1:7" x14ac:dyDescent="0.3">
      <c r="A13" s="375"/>
      <c r="C13" s="636"/>
      <c r="D13" s="633"/>
      <c r="E13" s="376"/>
      <c r="F13" s="18"/>
    </row>
    <row r="14" spans="1:7" x14ac:dyDescent="0.3">
      <c r="A14" s="375"/>
      <c r="B14" s="18"/>
      <c r="C14" s="636"/>
      <c r="D14" s="633"/>
      <c r="E14" s="376"/>
      <c r="F14" s="18"/>
    </row>
    <row r="15" spans="1:7" x14ac:dyDescent="0.3">
      <c r="A15" s="375"/>
      <c r="B15" s="18"/>
      <c r="C15" s="636"/>
      <c r="D15" s="633"/>
      <c r="E15" s="376"/>
      <c r="F15" s="18"/>
    </row>
    <row r="16" spans="1:7" x14ac:dyDescent="0.3">
      <c r="A16" s="375"/>
      <c r="B16" s="18"/>
      <c r="C16" s="636"/>
      <c r="D16" s="633"/>
      <c r="E16" s="376"/>
      <c r="F16" s="18"/>
    </row>
    <row r="17" spans="1:6" x14ac:dyDescent="0.3">
      <c r="A17" s="375"/>
      <c r="B17" s="18"/>
      <c r="C17" s="636"/>
      <c r="D17" s="633"/>
      <c r="E17" s="376"/>
      <c r="F17" s="18"/>
    </row>
    <row r="18" spans="1:6" x14ac:dyDescent="0.3">
      <c r="A18" s="375"/>
      <c r="B18" s="18"/>
      <c r="C18" s="636"/>
      <c r="D18" s="633"/>
      <c r="E18" s="376"/>
      <c r="F18" s="18"/>
    </row>
    <row r="19" spans="1:6" x14ac:dyDescent="0.3">
      <c r="A19" s="375"/>
      <c r="B19" s="18"/>
      <c r="C19" s="636"/>
      <c r="D19" s="633"/>
      <c r="E19" s="376"/>
      <c r="F19" s="18"/>
    </row>
    <row r="20" spans="1:6" ht="18.75" x14ac:dyDescent="0.3">
      <c r="A20" s="375"/>
      <c r="B20" s="1264" t="s">
        <v>1119</v>
      </c>
      <c r="C20" s="1264"/>
      <c r="D20" s="1264"/>
      <c r="E20" s="1265"/>
      <c r="F20" s="18"/>
    </row>
    <row r="21" spans="1:6" x14ac:dyDescent="0.3">
      <c r="A21" s="375"/>
      <c r="B21" s="18"/>
      <c r="C21" s="636"/>
      <c r="D21" s="633"/>
      <c r="E21" s="376"/>
      <c r="F21" s="18"/>
    </row>
    <row r="22" spans="1:6" x14ac:dyDescent="0.3">
      <c r="A22" s="375"/>
      <c r="B22" s="18"/>
      <c r="C22" s="636"/>
      <c r="D22" s="633"/>
      <c r="E22" s="376"/>
      <c r="F22" s="18"/>
    </row>
    <row r="23" spans="1:6" x14ac:dyDescent="0.3">
      <c r="A23" s="375"/>
      <c r="B23" s="18"/>
      <c r="C23" s="636"/>
      <c r="D23" s="633"/>
      <c r="E23" s="376"/>
      <c r="F23" s="18"/>
    </row>
    <row r="24" spans="1:6" x14ac:dyDescent="0.3">
      <c r="A24" s="375"/>
      <c r="B24" s="18"/>
      <c r="C24" s="636"/>
      <c r="D24" s="633"/>
      <c r="E24" s="376"/>
      <c r="F24" s="18"/>
    </row>
    <row r="25" spans="1:6" x14ac:dyDescent="0.3">
      <c r="A25" s="375"/>
      <c r="B25" s="18"/>
      <c r="C25" s="636"/>
      <c r="D25" s="633"/>
      <c r="E25" s="376"/>
      <c r="F25" s="18"/>
    </row>
    <row r="26" spans="1:6" x14ac:dyDescent="0.3">
      <c r="A26" s="375"/>
      <c r="B26" s="18"/>
      <c r="C26" s="636"/>
      <c r="D26" s="633"/>
      <c r="E26" s="376"/>
      <c r="F26" s="18"/>
    </row>
    <row r="27" spans="1:6" x14ac:dyDescent="0.3">
      <c r="A27" s="375"/>
      <c r="B27" s="18"/>
      <c r="C27" s="636"/>
      <c r="D27" s="633"/>
      <c r="E27" s="376"/>
      <c r="F27" s="18"/>
    </row>
    <row r="28" spans="1:6" x14ac:dyDescent="0.3">
      <c r="A28" s="375"/>
      <c r="B28" s="18"/>
      <c r="C28" s="636"/>
      <c r="D28" s="633"/>
      <c r="E28" s="376"/>
      <c r="F28" s="18"/>
    </row>
    <row r="29" spans="1:6" x14ac:dyDescent="0.3">
      <c r="A29" s="375"/>
      <c r="B29" s="18"/>
      <c r="C29" s="636"/>
      <c r="D29" s="633"/>
      <c r="E29" s="376"/>
      <c r="F29" s="18"/>
    </row>
    <row r="30" spans="1:6" x14ac:dyDescent="0.3">
      <c r="A30" s="375"/>
      <c r="B30" s="18"/>
      <c r="C30" s="636"/>
      <c r="D30" s="633"/>
      <c r="E30" s="376"/>
      <c r="F30" s="18"/>
    </row>
    <row r="31" spans="1:6" x14ac:dyDescent="0.3">
      <c r="A31" s="375"/>
      <c r="B31" s="18"/>
      <c r="C31" s="636"/>
      <c r="D31" s="633"/>
      <c r="E31" s="376"/>
      <c r="F31" s="18"/>
    </row>
    <row r="32" spans="1:6" x14ac:dyDescent="0.3">
      <c r="A32" s="375"/>
      <c r="B32" s="18"/>
      <c r="C32" s="636"/>
      <c r="D32" s="633"/>
      <c r="E32" s="376"/>
      <c r="F32" s="18"/>
    </row>
    <row r="33" spans="1:6" x14ac:dyDescent="0.3">
      <c r="A33" s="375"/>
      <c r="B33" s="18"/>
      <c r="C33" s="636"/>
      <c r="D33" s="633"/>
      <c r="E33" s="376"/>
      <c r="F33" s="18"/>
    </row>
    <row r="34" spans="1:6" x14ac:dyDescent="0.3">
      <c r="A34" s="375"/>
      <c r="B34" s="18"/>
      <c r="C34" s="636"/>
      <c r="D34" s="633"/>
      <c r="E34" s="376"/>
      <c r="F34" s="18"/>
    </row>
    <row r="35" spans="1:6" ht="17.25" thickBot="1" x14ac:dyDescent="0.35">
      <c r="A35" s="377"/>
      <c r="B35" s="378"/>
      <c r="C35" s="636"/>
      <c r="D35" s="633"/>
      <c r="E35" s="376"/>
      <c r="F35" s="18"/>
    </row>
    <row r="36" spans="1:6" ht="25.5" x14ac:dyDescent="0.35">
      <c r="A36" s="379" t="s">
        <v>940</v>
      </c>
      <c r="B36" s="45" t="s">
        <v>941</v>
      </c>
      <c r="C36" s="638"/>
      <c r="D36" s="638"/>
      <c r="E36" s="638"/>
      <c r="F36" s="18"/>
    </row>
    <row r="37" spans="1:6" x14ac:dyDescent="0.3">
      <c r="B37" s="45" t="s">
        <v>942</v>
      </c>
      <c r="C37" s="18"/>
      <c r="D37" s="18"/>
      <c r="E37" s="18"/>
      <c r="F37" s="18"/>
    </row>
    <row r="38" spans="1:6" x14ac:dyDescent="0.3">
      <c r="A38" s="453" t="s">
        <v>86</v>
      </c>
      <c r="C38" s="380"/>
      <c r="D38" s="380"/>
      <c r="E38" s="18"/>
      <c r="F38" s="18"/>
    </row>
    <row r="39" spans="1:6" ht="10.5" customHeight="1" x14ac:dyDescent="0.3">
      <c r="A39" s="639"/>
      <c r="B39" s="380"/>
      <c r="C39" s="380"/>
      <c r="D39" s="380"/>
      <c r="E39" s="18"/>
    </row>
    <row r="40" spans="1:6" x14ac:dyDescent="0.3">
      <c r="A40" s="639"/>
      <c r="B40" s="18"/>
      <c r="C40" s="18"/>
      <c r="D40" s="18"/>
      <c r="E40" s="18"/>
    </row>
    <row r="42" spans="1:6" x14ac:dyDescent="0.3">
      <c r="A42" s="453"/>
    </row>
    <row r="43" spans="1:6" x14ac:dyDescent="0.3">
      <c r="A43" s="453"/>
    </row>
  </sheetData>
  <mergeCells count="6">
    <mergeCell ref="B20:E20"/>
    <mergeCell ref="A1:E1"/>
    <mergeCell ref="A2:E2"/>
    <mergeCell ref="A3:E3"/>
    <mergeCell ref="A4:E4"/>
    <mergeCell ref="A7:B7"/>
  </mergeCells>
  <printOptions horizontalCentered="1"/>
  <pageMargins left="0.39370078740157483" right="0.39370078740157483" top="0.74803149606299213" bottom="0.74803149606299213" header="0.31496062992125984" footer="0.31496062992125984"/>
  <pageSetup scale="94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Layout" topLeftCell="A214" zoomScale="130" zoomScaleNormal="120" zoomScalePageLayoutView="130" workbookViewId="0">
      <selection activeCell="L209" sqref="L209"/>
    </sheetView>
  </sheetViews>
  <sheetFormatPr baseColWidth="10" defaultRowHeight="15" x14ac:dyDescent="0.25"/>
  <cols>
    <col min="11" max="11" width="19.7109375" customWidth="1"/>
  </cols>
  <sheetData/>
  <pageMargins left="0.23622047244094491" right="0.23622047244094491" top="0.74803149606299213" bottom="0.74803149606299213" header="0.31496062992125984" footer="0.31496062992125984"/>
  <pageSetup orientation="landscape" horizontalDpi="1200" verticalDpi="12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Layout" zoomScale="140" zoomScaleNormal="100" zoomScalePageLayoutView="140" workbookViewId="0">
      <selection activeCell="J33" sqref="J33"/>
    </sheetView>
  </sheetViews>
  <sheetFormatPr baseColWidth="10" defaultRowHeight="15" x14ac:dyDescent="0.25"/>
  <sheetData/>
  <pageMargins left="0.25" right="0.25" top="0.75" bottom="0.75" header="0.3" footer="0.3"/>
  <pageSetup orientation="landscape" horizontalDpi="1200" verticalDpi="12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J38"/>
  <sheetViews>
    <sheetView view="pageBreakPreview" topLeftCell="A19" zoomScaleNormal="100" zoomScaleSheetLayoutView="100" workbookViewId="0">
      <selection activeCell="D11" sqref="D11"/>
    </sheetView>
  </sheetViews>
  <sheetFormatPr baseColWidth="10" defaultColWidth="11.28515625" defaultRowHeight="16.5" x14ac:dyDescent="0.3"/>
  <cols>
    <col min="1" max="1" width="4.28515625" style="126" customWidth="1"/>
    <col min="2" max="2" width="41" style="106" customWidth="1"/>
    <col min="3" max="5" width="15.7109375" style="106" customWidth="1"/>
    <col min="6" max="16384" width="11.28515625" style="106"/>
  </cols>
  <sheetData>
    <row r="1" spans="1:7" x14ac:dyDescent="0.3">
      <c r="A1" s="786"/>
      <c r="B1" s="1281" t="s">
        <v>25</v>
      </c>
      <c r="C1" s="1281"/>
      <c r="D1" s="1281"/>
      <c r="E1" s="1281"/>
    </row>
    <row r="2" spans="1:7" x14ac:dyDescent="0.3">
      <c r="A2" s="326"/>
      <c r="B2" s="1247" t="s">
        <v>943</v>
      </c>
      <c r="C2" s="1247"/>
      <c r="D2" s="1247"/>
      <c r="E2" s="1247"/>
    </row>
    <row r="3" spans="1:7" x14ac:dyDescent="0.3">
      <c r="A3" s="787"/>
      <c r="B3" s="1282" t="str">
        <f>'ETCA-I-01'!A3</f>
        <v>Universidad Tecnológica de Puerto Peñasco</v>
      </c>
      <c r="C3" s="1282"/>
      <c r="D3" s="1282"/>
      <c r="E3" s="1282"/>
      <c r="G3" s="383"/>
    </row>
    <row r="4" spans="1:7" x14ac:dyDescent="0.3">
      <c r="A4" s="1283" t="str">
        <f>'ETCA-I-03'!A4</f>
        <v>Del 01 de Enero al 30 de Junio de 2017</v>
      </c>
      <c r="B4" s="1283"/>
      <c r="C4" s="1283"/>
      <c r="D4" s="1283"/>
      <c r="E4" s="1283"/>
    </row>
    <row r="5" spans="1:7" x14ac:dyDescent="0.3">
      <c r="A5" s="821"/>
      <c r="B5" s="1247" t="s">
        <v>944</v>
      </c>
      <c r="C5" s="1247"/>
      <c r="D5" s="788"/>
      <c r="E5" s="326"/>
    </row>
    <row r="6" spans="1:7" ht="6.75" customHeight="1" thickBot="1" x14ac:dyDescent="0.35">
      <c r="A6" s="786"/>
      <c r="B6" s="789"/>
      <c r="C6" s="789"/>
      <c r="D6" s="789"/>
      <c r="E6" s="789"/>
    </row>
    <row r="7" spans="1:7" s="204" customFormat="1" x14ac:dyDescent="0.25">
      <c r="A7" s="1270" t="s">
        <v>261</v>
      </c>
      <c r="B7" s="1271"/>
      <c r="C7" s="1274" t="s">
        <v>945</v>
      </c>
      <c r="D7" s="1274" t="s">
        <v>485</v>
      </c>
      <c r="E7" s="1276" t="s">
        <v>946</v>
      </c>
    </row>
    <row r="8" spans="1:7" s="204" customFormat="1" ht="17.25" thickBot="1" x14ac:dyDescent="0.3">
      <c r="A8" s="1272"/>
      <c r="B8" s="1273"/>
      <c r="C8" s="1275"/>
      <c r="D8" s="1275"/>
      <c r="E8" s="1277"/>
    </row>
    <row r="9" spans="1:7" s="204" customFormat="1" ht="20.25" customHeight="1" x14ac:dyDescent="0.25">
      <c r="A9" s="384" t="s">
        <v>947</v>
      </c>
      <c r="B9" s="333"/>
      <c r="C9" s="343">
        <f>C10+C11</f>
        <v>16774712</v>
      </c>
      <c r="D9" s="343">
        <f>D10+D11</f>
        <v>7531713.5</v>
      </c>
      <c r="E9" s="390">
        <f>E10+E11</f>
        <v>7531713.5</v>
      </c>
      <c r="F9" s="428" t="str">
        <f>IF((C9-'ETCA-II-01'!C51)&gt;0.9,"ERROR!!!!! EL MONTO NO COINCIDE CON LO REPORTADO EN EL FORMATO ETCA-II-01 EN EL TOTAL DEVENGADO DEL ANALÍTICO DE INGRESOS","")</f>
        <v/>
      </c>
    </row>
    <row r="10" spans="1:7" s="204" customFormat="1" ht="20.25" customHeight="1" x14ac:dyDescent="0.25">
      <c r="A10" s="332"/>
      <c r="B10" s="386" t="s">
        <v>948</v>
      </c>
      <c r="C10" s="334"/>
      <c r="D10" s="334"/>
      <c r="E10" s="385"/>
    </row>
    <row r="11" spans="1:7" s="204" customFormat="1" ht="20.25" customHeight="1" x14ac:dyDescent="0.25">
      <c r="A11" s="332"/>
      <c r="B11" s="386" t="s">
        <v>949</v>
      </c>
      <c r="C11" s="334">
        <v>16774712</v>
      </c>
      <c r="D11" s="334">
        <v>7531713.5</v>
      </c>
      <c r="E11" s="385">
        <v>7531713.5</v>
      </c>
    </row>
    <row r="12" spans="1:7" s="204" customFormat="1" ht="20.25" customHeight="1" x14ac:dyDescent="0.25">
      <c r="A12" s="384" t="s">
        <v>950</v>
      </c>
      <c r="B12" s="386"/>
      <c r="C12" s="343">
        <f>C13+C14</f>
        <v>16774712</v>
      </c>
      <c r="D12" s="343">
        <f>D13+D14</f>
        <v>7052796.1900000004</v>
      </c>
      <c r="E12" s="390">
        <f>E13+E14</f>
        <v>7052796.1900000004</v>
      </c>
      <c r="F12" s="428" t="str">
        <f>IF((C12-'ETCA II-04'!B81)&gt;0.9,"ERROR!!!!! EL MONTO NO COINCIDE CON LO REPORTADO EN EL FORMATO ETCA-II-04 EN EL TOTAL DEVENGADO DEL ANALÍTICO DE INGRESOS","")</f>
        <v/>
      </c>
    </row>
    <row r="13" spans="1:7" s="204" customFormat="1" ht="20.25" customHeight="1" x14ac:dyDescent="0.25">
      <c r="A13" s="332"/>
      <c r="B13" s="386" t="s">
        <v>951</v>
      </c>
      <c r="C13" s="334"/>
      <c r="D13" s="334"/>
      <c r="E13" s="385"/>
    </row>
    <row r="14" spans="1:7" s="204" customFormat="1" ht="20.25" customHeight="1" x14ac:dyDescent="0.25">
      <c r="A14" s="332"/>
      <c r="B14" s="386" t="s">
        <v>952</v>
      </c>
      <c r="C14" s="334">
        <v>16774712</v>
      </c>
      <c r="D14" s="334">
        <v>7052796.1900000004</v>
      </c>
      <c r="E14" s="385">
        <v>7052796.1900000004</v>
      </c>
    </row>
    <row r="15" spans="1:7" s="204" customFormat="1" ht="20.25" customHeight="1" x14ac:dyDescent="0.25">
      <c r="A15" s="384" t="s">
        <v>953</v>
      </c>
      <c r="B15" s="386"/>
      <c r="C15" s="343">
        <f>C9-C12</f>
        <v>0</v>
      </c>
      <c r="D15" s="343">
        <f>D9-D12</f>
        <v>478917.30999999959</v>
      </c>
      <c r="E15" s="390">
        <f>E9-E12</f>
        <v>478917.30999999959</v>
      </c>
    </row>
    <row r="16" spans="1:7" s="204" customFormat="1" ht="20.25" customHeight="1" thickBot="1" x14ac:dyDescent="0.3">
      <c r="A16" s="332"/>
      <c r="B16" s="333"/>
      <c r="C16" s="334"/>
      <c r="D16" s="334"/>
      <c r="E16" s="336"/>
    </row>
    <row r="17" spans="1:6" s="204" customFormat="1" x14ac:dyDescent="0.25">
      <c r="A17" s="1270" t="s">
        <v>261</v>
      </c>
      <c r="B17" s="1271"/>
      <c r="C17" s="1274" t="s">
        <v>945</v>
      </c>
      <c r="D17" s="1274" t="s">
        <v>485</v>
      </c>
      <c r="E17" s="1278" t="s">
        <v>946</v>
      </c>
    </row>
    <row r="18" spans="1:6" s="204" customFormat="1" ht="12" customHeight="1" thickBot="1" x14ac:dyDescent="0.3">
      <c r="A18" s="1272"/>
      <c r="B18" s="1273"/>
      <c r="C18" s="1275"/>
      <c r="D18" s="1275"/>
      <c r="E18" s="1279"/>
    </row>
    <row r="19" spans="1:6" s="204" customFormat="1" ht="20.25" customHeight="1" x14ac:dyDescent="0.25">
      <c r="A19" s="384" t="s">
        <v>954</v>
      </c>
      <c r="B19" s="333"/>
      <c r="C19" s="343">
        <f>C15</f>
        <v>0</v>
      </c>
      <c r="D19" s="343">
        <f>D15</f>
        <v>478917.30999999959</v>
      </c>
      <c r="E19" s="628">
        <f>E15</f>
        <v>478917.30999999959</v>
      </c>
    </row>
    <row r="20" spans="1:6" s="204" customFormat="1" ht="20.25" customHeight="1" x14ac:dyDescent="0.25">
      <c r="A20" s="384" t="s">
        <v>955</v>
      </c>
      <c r="B20" s="333"/>
      <c r="C20" s="334"/>
      <c r="D20" s="334"/>
      <c r="E20" s="385"/>
      <c r="F20" s="428" t="str">
        <f>IF((D20-'ETCA-I-03'!C48)&gt;0.9,"ERROR!!!!! EL MONTO NO COINCIDE CON LO REPORTADO EN EL FORMATO ETCA-I-03 POR CONCEPTO DE INTERESES, COMISIONES Y GASTOS DE LA DEUDA","")</f>
        <v/>
      </c>
    </row>
    <row r="21" spans="1:6" s="204" customFormat="1" ht="20.25" customHeight="1" x14ac:dyDescent="0.25">
      <c r="A21" s="384" t="s">
        <v>956</v>
      </c>
      <c r="B21" s="333"/>
      <c r="C21" s="343">
        <f>C19-C20</f>
        <v>0</v>
      </c>
      <c r="D21" s="343">
        <f>D19-D20</f>
        <v>478917.30999999959</v>
      </c>
      <c r="E21" s="390">
        <f>E19-E20</f>
        <v>478917.30999999959</v>
      </c>
    </row>
    <row r="22" spans="1:6" s="204" customFormat="1" ht="20.25" customHeight="1" thickBot="1" x14ac:dyDescent="0.3">
      <c r="A22" s="332"/>
      <c r="B22" s="333"/>
      <c r="C22" s="349"/>
      <c r="D22" s="349"/>
      <c r="E22" s="828"/>
    </row>
    <row r="23" spans="1:6" s="204" customFormat="1" ht="28.5" customHeight="1" x14ac:dyDescent="0.25">
      <c r="A23" s="1270" t="s">
        <v>261</v>
      </c>
      <c r="B23" s="1271"/>
      <c r="C23" s="1274" t="s">
        <v>945</v>
      </c>
      <c r="D23" s="387" t="s">
        <v>485</v>
      </c>
      <c r="E23" s="1278" t="s">
        <v>946</v>
      </c>
    </row>
    <row r="24" spans="1:6" s="204" customFormat="1" ht="0.75" customHeight="1" thickBot="1" x14ac:dyDescent="0.3">
      <c r="A24" s="1272"/>
      <c r="B24" s="1273"/>
      <c r="C24" s="1275"/>
      <c r="D24" s="388"/>
      <c r="E24" s="1279"/>
    </row>
    <row r="25" spans="1:6" s="204" customFormat="1" ht="20.25" customHeight="1" x14ac:dyDescent="0.25">
      <c r="A25" s="384" t="s">
        <v>957</v>
      </c>
      <c r="B25" s="333"/>
      <c r="C25" s="334"/>
      <c r="D25" s="334"/>
      <c r="E25" s="336"/>
    </row>
    <row r="26" spans="1:6" s="204" customFormat="1" ht="20.25" customHeight="1" x14ac:dyDescent="0.25">
      <c r="A26" s="384" t="s">
        <v>958</v>
      </c>
      <c r="B26" s="333"/>
      <c r="C26" s="334"/>
      <c r="D26" s="334"/>
      <c r="E26" s="336"/>
    </row>
    <row r="27" spans="1:6" s="204" customFormat="1" ht="20.25" customHeight="1" x14ac:dyDescent="0.25">
      <c r="A27" s="384" t="s">
        <v>959</v>
      </c>
      <c r="B27" s="333"/>
      <c r="C27" s="343">
        <f>C25-C26</f>
        <v>0</v>
      </c>
      <c r="D27" s="343">
        <f>D25-D26</f>
        <v>0</v>
      </c>
      <c r="E27" s="390">
        <f>E25-E26</f>
        <v>0</v>
      </c>
    </row>
    <row r="28" spans="1:6" s="204" customFormat="1" ht="20.25" customHeight="1" thickBot="1" x14ac:dyDescent="0.3">
      <c r="A28" s="822"/>
      <c r="B28" s="823"/>
      <c r="C28" s="826"/>
      <c r="D28" s="826"/>
      <c r="E28" s="389"/>
    </row>
    <row r="29" spans="1:6" s="204" customFormat="1" ht="18" customHeight="1" x14ac:dyDescent="0.25">
      <c r="A29" s="790" t="s">
        <v>86</v>
      </c>
      <c r="B29" s="791"/>
      <c r="C29" s="791"/>
      <c r="D29" s="791"/>
      <c r="E29" s="791"/>
    </row>
    <row r="30" spans="1:6" s="204" customFormat="1" ht="18" customHeight="1" x14ac:dyDescent="0.25">
      <c r="A30" s="521"/>
      <c r="B30" s="521"/>
      <c r="C30" s="521"/>
      <c r="D30" s="521"/>
      <c r="E30" s="521"/>
    </row>
    <row r="31" spans="1:6" s="204" customFormat="1" ht="18" customHeight="1" x14ac:dyDescent="0.25">
      <c r="A31" s="521"/>
      <c r="B31" s="521"/>
      <c r="C31" s="521"/>
      <c r="D31" s="521"/>
      <c r="E31" s="521"/>
    </row>
    <row r="32" spans="1:6" s="204" customFormat="1" ht="18" customHeight="1" x14ac:dyDescent="0.25">
      <c r="A32" s="521"/>
      <c r="B32" s="521"/>
      <c r="C32" s="521"/>
      <c r="D32" s="521"/>
      <c r="E32" s="521"/>
    </row>
    <row r="33" spans="1:10" ht="18" customHeight="1" x14ac:dyDescent="0.3">
      <c r="A33" s="790" t="s">
        <v>258</v>
      </c>
      <c r="B33" s="797"/>
      <c r="C33" s="791"/>
      <c r="D33" s="791"/>
      <c r="E33" s="791"/>
      <c r="J33" s="342"/>
    </row>
    <row r="34" spans="1:10" ht="49.5" customHeight="1" x14ac:dyDescent="0.3">
      <c r="A34" s="1280"/>
      <c r="B34" s="1280"/>
      <c r="C34" s="1280"/>
      <c r="D34" s="1280"/>
      <c r="E34" s="1280"/>
    </row>
    <row r="35" spans="1:10" x14ac:dyDescent="0.3">
      <c r="A35" s="787"/>
      <c r="B35" s="791"/>
      <c r="C35" s="791"/>
      <c r="D35" s="791"/>
      <c r="E35" s="791"/>
    </row>
    <row r="36" spans="1:10" ht="75" customHeight="1" x14ac:dyDescent="0.3">
      <c r="A36" s="1280" t="s">
        <v>960</v>
      </c>
      <c r="B36" s="1280"/>
      <c r="C36" s="1280"/>
      <c r="D36" s="1280"/>
      <c r="E36" s="1280"/>
    </row>
    <row r="37" spans="1:10" ht="5.25" customHeight="1" x14ac:dyDescent="0.3">
      <c r="A37" s="787"/>
      <c r="B37" s="791"/>
      <c r="C37" s="791"/>
      <c r="D37" s="791"/>
      <c r="E37" s="791"/>
    </row>
    <row r="38" spans="1:10" ht="13.5" customHeight="1" x14ac:dyDescent="0.3">
      <c r="A38" s="1280" t="s">
        <v>961</v>
      </c>
      <c r="B38" s="1280"/>
      <c r="C38" s="1280"/>
      <c r="D38" s="1280"/>
      <c r="E38" s="1280"/>
    </row>
  </sheetData>
  <sheetProtection password="C115" sheet="1" scenarios="1" insertHyperlinks="0"/>
  <mergeCells count="19">
    <mergeCell ref="B1:E1"/>
    <mergeCell ref="B2:E2"/>
    <mergeCell ref="B3:E3"/>
    <mergeCell ref="B5:C5"/>
    <mergeCell ref="A4:E4"/>
    <mergeCell ref="A34:E34"/>
    <mergeCell ref="A36:E36"/>
    <mergeCell ref="A38:E38"/>
    <mergeCell ref="A23:B24"/>
    <mergeCell ref="C23:C24"/>
    <mergeCell ref="E23:E24"/>
    <mergeCell ref="A7:B8"/>
    <mergeCell ref="C7:C8"/>
    <mergeCell ref="E7:E8"/>
    <mergeCell ref="C17:C18"/>
    <mergeCell ref="E17:E18"/>
    <mergeCell ref="A17:B18"/>
    <mergeCell ref="D7:D8"/>
    <mergeCell ref="D17:D18"/>
  </mergeCells>
  <printOptions horizontalCentered="1"/>
  <pageMargins left="0.39370078740157483" right="0.39370078740157483" top="0.74803149606299213" bottom="0.74803149606299213" header="0.31496062992125984" footer="0.31496062992125984"/>
  <pageSetup scale="93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F89"/>
  <sheetViews>
    <sheetView topLeftCell="A22" zoomScaleNormal="100" workbookViewId="0">
      <selection activeCell="D11" sqref="D11"/>
    </sheetView>
  </sheetViews>
  <sheetFormatPr baseColWidth="10" defaultColWidth="11.42578125" defaultRowHeight="15" x14ac:dyDescent="0.25"/>
  <cols>
    <col min="1" max="1" width="1.28515625" customWidth="1"/>
    <col min="2" max="2" width="61.7109375" customWidth="1"/>
    <col min="3" max="3" width="14.28515625" customWidth="1"/>
    <col min="4" max="4" width="13.7109375" customWidth="1"/>
    <col min="5" max="5" width="13.42578125" customWidth="1"/>
    <col min="6" max="6" width="2.42578125" customWidth="1"/>
    <col min="7" max="7" width="77.85546875" customWidth="1"/>
  </cols>
  <sheetData>
    <row r="1" spans="1:6" ht="15.75" x14ac:dyDescent="0.25">
      <c r="A1" s="1018" t="s">
        <v>25</v>
      </c>
      <c r="B1" s="1018"/>
      <c r="C1" s="1018"/>
      <c r="D1" s="1018"/>
      <c r="E1" s="1018"/>
    </row>
    <row r="2" spans="1:6" ht="15.75" customHeight="1" x14ac:dyDescent="0.25">
      <c r="A2" s="1019" t="s">
        <v>962</v>
      </c>
      <c r="B2" s="1019"/>
      <c r="C2" s="1019"/>
      <c r="D2" s="1019"/>
      <c r="E2" s="1019"/>
    </row>
    <row r="3" spans="1:6" ht="16.5" customHeight="1" x14ac:dyDescent="0.25">
      <c r="A3" s="1019" t="str">
        <f>'ETCA-I-01'!A3:G3</f>
        <v>Universidad Tecnológica de Puerto Peñasco</v>
      </c>
      <c r="B3" s="1019"/>
      <c r="C3" s="1019"/>
      <c r="D3" s="1019"/>
      <c r="E3" s="1019"/>
    </row>
    <row r="4" spans="1:6" ht="15.75" customHeight="1" x14ac:dyDescent="0.25">
      <c r="A4" s="1063" t="str">
        <f>'ETCA-I-03'!A4:D4</f>
        <v>Del 01 de Enero al 30 de Junio de 2017</v>
      </c>
      <c r="B4" s="1063"/>
      <c r="C4" s="1063"/>
      <c r="D4" s="1063"/>
      <c r="E4" s="1063"/>
    </row>
    <row r="5" spans="1:6" ht="15.75" customHeight="1" x14ac:dyDescent="0.25">
      <c r="A5" s="1293" t="s">
        <v>89</v>
      </c>
      <c r="B5" s="1293"/>
      <c r="C5" s="1293"/>
      <c r="D5" s="1293"/>
      <c r="E5" s="1293"/>
    </row>
    <row r="6" spans="1:6" ht="15.75" customHeight="1" thickBot="1" x14ac:dyDescent="0.3">
      <c r="A6" s="836"/>
      <c r="B6" s="836"/>
      <c r="C6" s="836"/>
      <c r="D6" s="836"/>
      <c r="E6" s="836"/>
    </row>
    <row r="7" spans="1:6" x14ac:dyDescent="0.25">
      <c r="A7" s="1286" t="s">
        <v>90</v>
      </c>
      <c r="B7" s="1287"/>
      <c r="C7" s="819" t="s">
        <v>963</v>
      </c>
      <c r="D7" s="1240" t="s">
        <v>485</v>
      </c>
      <c r="E7" s="714" t="s">
        <v>964</v>
      </c>
    </row>
    <row r="8" spans="1:6" ht="15.75" thickBot="1" x14ac:dyDescent="0.3">
      <c r="A8" s="1288"/>
      <c r="B8" s="1289"/>
      <c r="C8" s="820" t="s">
        <v>634</v>
      </c>
      <c r="D8" s="1241"/>
      <c r="E8" s="661" t="s">
        <v>637</v>
      </c>
    </row>
    <row r="9" spans="1:6" ht="7.5" customHeight="1" x14ac:dyDescent="0.25">
      <c r="A9" s="837"/>
      <c r="B9" s="662"/>
      <c r="C9" s="662"/>
      <c r="D9" s="662"/>
      <c r="E9" s="662"/>
    </row>
    <row r="10" spans="1:6" x14ac:dyDescent="0.25">
      <c r="A10" s="837"/>
      <c r="B10" s="663" t="s">
        <v>965</v>
      </c>
      <c r="C10" s="778">
        <f>SUM(C11:C13)</f>
        <v>16774712</v>
      </c>
      <c r="D10" s="778">
        <f>SUM(D11:D13)</f>
        <v>7531713.5</v>
      </c>
      <c r="E10" s="778">
        <f>SUM(E11:E13)</f>
        <v>7531713.5</v>
      </c>
      <c r="F10" s="528" t="str">
        <f>IF(C10&lt;&gt;'ETCA-IV-01'!C9,"ERROR!!!!! EL MONTO NO COINCIDE CON LO REPORTADO EN EL FORMATO ETCA-IV-01 ","")</f>
        <v/>
      </c>
    </row>
    <row r="11" spans="1:6" ht="14.25" customHeight="1" x14ac:dyDescent="0.25">
      <c r="A11" s="837"/>
      <c r="B11" s="662" t="s">
        <v>966</v>
      </c>
      <c r="C11" s="766">
        <v>16774712</v>
      </c>
      <c r="D11" s="766">
        <v>7531713.5</v>
      </c>
      <c r="E11" s="766">
        <v>7531713.5</v>
      </c>
      <c r="F11" s="528" t="str">
        <f>IF(D10&lt;&gt;'ETCA-IV-01'!D9,"ERROR!!!!! EL MONTO NO COINCIDE CON LO REPORTADO EN EL FORMATO ETCA-IV-01 ","")</f>
        <v/>
      </c>
    </row>
    <row r="12" spans="1:6" ht="14.25" customHeight="1" x14ac:dyDescent="0.25">
      <c r="A12" s="837"/>
      <c r="B12" s="662" t="s">
        <v>967</v>
      </c>
      <c r="C12" s="766">
        <v>0</v>
      </c>
      <c r="D12" s="766">
        <v>0</v>
      </c>
      <c r="E12" s="766">
        <v>0</v>
      </c>
      <c r="F12" s="528" t="str">
        <f>IF(E10&lt;&gt;'ETCA-IV-01'!E9,"ERROR!!!!! EL MONTO NO COINCIDE CON LO REPORTADO EN EL FORMATO ETCA-IV-01 ","")</f>
        <v/>
      </c>
    </row>
    <row r="13" spans="1:6" ht="14.25" customHeight="1" x14ac:dyDescent="0.25">
      <c r="A13" s="837"/>
      <c r="B13" s="662" t="s">
        <v>968</v>
      </c>
      <c r="C13" s="766">
        <v>0</v>
      </c>
      <c r="D13" s="766">
        <v>0</v>
      </c>
      <c r="E13" s="766">
        <v>0</v>
      </c>
    </row>
    <row r="14" spans="1:6" ht="3.75" customHeight="1" x14ac:dyDescent="0.25">
      <c r="A14" s="835"/>
      <c r="B14" s="663"/>
      <c r="C14" s="773"/>
      <c r="D14" s="773"/>
      <c r="E14" s="773"/>
    </row>
    <row r="15" spans="1:6" x14ac:dyDescent="0.25">
      <c r="A15" s="835"/>
      <c r="B15" s="663" t="s">
        <v>969</v>
      </c>
      <c r="C15" s="778">
        <f>SUM(C16:C17)</f>
        <v>16774712</v>
      </c>
      <c r="D15" s="778">
        <f>SUM(D16:D17)</f>
        <v>7052796.1899999995</v>
      </c>
      <c r="E15" s="778">
        <f>SUM(E16:E17)</f>
        <v>7052796.1899999995</v>
      </c>
      <c r="F15" s="528" t="str">
        <f>IF(C15&lt;&gt;'ETCA-IV-01'!C12,"ERROR!!!!! EL MONTO NO COINCIDE CON LO REPORTADO EN EL FORMATO ETCA-IV-01 ","")</f>
        <v/>
      </c>
    </row>
    <row r="16" spans="1:6" ht="21" customHeight="1" x14ac:dyDescent="0.25">
      <c r="A16" s="837"/>
      <c r="B16" s="662" t="s">
        <v>970</v>
      </c>
      <c r="C16" s="766">
        <v>16774712</v>
      </c>
      <c r="D16" s="766">
        <v>6322273.0899999999</v>
      </c>
      <c r="E16" s="766">
        <v>6322273.0899999999</v>
      </c>
      <c r="F16" s="528" t="str">
        <f>IF(D15&lt;&gt;'ETCA-IV-01'!D12,"ERROR!!!!! EL MONTO NO COINCIDE CON LO REPORTADO EN EL FORMATO ETCA-IV-01 ","")</f>
        <v/>
      </c>
    </row>
    <row r="17" spans="1:6" ht="21" customHeight="1" x14ac:dyDescent="0.25">
      <c r="A17" s="837"/>
      <c r="B17" s="662" t="s">
        <v>971</v>
      </c>
      <c r="C17" s="766">
        <v>0</v>
      </c>
      <c r="D17" s="766">
        <v>730523.1</v>
      </c>
      <c r="E17" s="766">
        <v>730523.1</v>
      </c>
      <c r="F17" s="528" t="str">
        <f>IF(E15&lt;&gt;'ETCA-IV-01'!E12,"ERROR!!!!! EL MONTO NO COINCIDE CON LO REPORTADO EN EL FORMATO ETCA-IV-01 ","")</f>
        <v/>
      </c>
    </row>
    <row r="18" spans="1:6" ht="8.25" customHeight="1" x14ac:dyDescent="0.25">
      <c r="A18" s="837"/>
      <c r="B18" s="662"/>
      <c r="C18" s="773"/>
      <c r="D18" s="773"/>
      <c r="E18" s="773"/>
    </row>
    <row r="19" spans="1:6" x14ac:dyDescent="0.25">
      <c r="A19" s="837"/>
      <c r="B19" s="663" t="s">
        <v>972</v>
      </c>
      <c r="C19" s="778">
        <f>SUM(C20:C21)</f>
        <v>0</v>
      </c>
      <c r="D19" s="778">
        <f>SUM(D20:D21)</f>
        <v>0</v>
      </c>
      <c r="E19" s="778">
        <f>SUM(E20:E21)</f>
        <v>0</v>
      </c>
      <c r="F19" s="528" t="s">
        <v>258</v>
      </c>
    </row>
    <row r="20" spans="1:6" ht="19.5" customHeight="1" x14ac:dyDescent="0.25">
      <c r="A20" s="837"/>
      <c r="B20" s="662" t="s">
        <v>973</v>
      </c>
      <c r="C20" s="780"/>
      <c r="D20" s="766">
        <v>0</v>
      </c>
      <c r="E20" s="766">
        <v>0</v>
      </c>
      <c r="F20" s="528" t="s">
        <v>258</v>
      </c>
    </row>
    <row r="21" spans="1:6" ht="19.5" customHeight="1" x14ac:dyDescent="0.25">
      <c r="A21" s="837"/>
      <c r="B21" s="662" t="s">
        <v>974</v>
      </c>
      <c r="C21" s="780"/>
      <c r="D21" s="766">
        <v>0</v>
      </c>
      <c r="E21" s="766">
        <v>0</v>
      </c>
      <c r="F21" s="528" t="s">
        <v>258</v>
      </c>
    </row>
    <row r="22" spans="1:6" ht="6.75" customHeight="1" x14ac:dyDescent="0.25">
      <c r="A22" s="837"/>
      <c r="B22" s="662"/>
      <c r="C22" s="773"/>
      <c r="D22" s="773"/>
      <c r="E22" s="773"/>
      <c r="F22" s="528" t="s">
        <v>258</v>
      </c>
    </row>
    <row r="23" spans="1:6" x14ac:dyDescent="0.25">
      <c r="A23" s="1294"/>
      <c r="B23" s="663" t="s">
        <v>975</v>
      </c>
      <c r="C23" s="778">
        <f>+C10-C15+C19</f>
        <v>0</v>
      </c>
      <c r="D23" s="778">
        <f>+D10-D15+D19</f>
        <v>478917.31000000052</v>
      </c>
      <c r="E23" s="778">
        <f>+E10-E15+E19</f>
        <v>478917.31000000052</v>
      </c>
    </row>
    <row r="24" spans="1:6" ht="6.75" customHeight="1" x14ac:dyDescent="0.25">
      <c r="A24" s="1294"/>
      <c r="B24" s="663"/>
      <c r="C24" s="773" t="s">
        <v>258</v>
      </c>
      <c r="D24" s="773" t="s">
        <v>258</v>
      </c>
      <c r="E24" s="773" t="s">
        <v>258</v>
      </c>
    </row>
    <row r="25" spans="1:6" ht="16.5" customHeight="1" x14ac:dyDescent="0.25">
      <c r="A25" s="1294"/>
      <c r="B25" s="663" t="s">
        <v>976</v>
      </c>
      <c r="C25" s="778">
        <f>+C23-C13</f>
        <v>0</v>
      </c>
      <c r="D25" s="778">
        <f>+D23-D13</f>
        <v>478917.31000000052</v>
      </c>
      <c r="E25" s="778">
        <f>+E23-E13</f>
        <v>478917.31000000052</v>
      </c>
    </row>
    <row r="26" spans="1:6" ht="6" customHeight="1" x14ac:dyDescent="0.25">
      <c r="A26" s="1294"/>
      <c r="B26" s="663"/>
      <c r="C26" s="773" t="s">
        <v>258</v>
      </c>
      <c r="D26" s="773" t="s">
        <v>258</v>
      </c>
      <c r="E26" s="773" t="s">
        <v>258</v>
      </c>
    </row>
    <row r="27" spans="1:6" ht="30" customHeight="1" x14ac:dyDescent="0.25">
      <c r="A27" s="837"/>
      <c r="B27" s="663" t="s">
        <v>977</v>
      </c>
      <c r="C27" s="778">
        <f>+C25-C19</f>
        <v>0</v>
      </c>
      <c r="D27" s="778">
        <f>+D25-D19</f>
        <v>478917.31000000052</v>
      </c>
      <c r="E27" s="778">
        <f>+E25-E19</f>
        <v>478917.31000000052</v>
      </c>
    </row>
    <row r="28" spans="1:6" ht="6" customHeight="1" thickBot="1" x14ac:dyDescent="0.3">
      <c r="A28" s="665"/>
      <c r="B28" s="666"/>
      <c r="C28" s="667"/>
      <c r="D28" s="667"/>
      <c r="E28" s="667"/>
    </row>
    <row r="29" spans="1:6" ht="12" customHeight="1" thickBot="1" x14ac:dyDescent="0.3">
      <c r="A29" s="1295"/>
      <c r="B29" s="1295"/>
      <c r="C29" s="1295"/>
      <c r="D29" s="1295"/>
      <c r="E29" s="1295"/>
    </row>
    <row r="30" spans="1:6" ht="15.75" thickBot="1" x14ac:dyDescent="0.3">
      <c r="A30" s="1296" t="s">
        <v>261</v>
      </c>
      <c r="B30" s="1297"/>
      <c r="C30" s="818" t="s">
        <v>978</v>
      </c>
      <c r="D30" s="818" t="s">
        <v>485</v>
      </c>
      <c r="E30" s="818" t="s">
        <v>734</v>
      </c>
    </row>
    <row r="31" spans="1:6" ht="6" customHeight="1" x14ac:dyDescent="0.25">
      <c r="A31" s="837"/>
      <c r="B31" s="662"/>
      <c r="C31" s="662"/>
      <c r="D31" s="662"/>
      <c r="E31" s="662"/>
    </row>
    <row r="32" spans="1:6" ht="18" customHeight="1" x14ac:dyDescent="0.25">
      <c r="A32" s="1292"/>
      <c r="B32" s="663" t="s">
        <v>979</v>
      </c>
      <c r="C32" s="778">
        <f>SUM(C33:C34)</f>
        <v>0</v>
      </c>
      <c r="D32" s="778">
        <f>SUM(D33:D34)</f>
        <v>0</v>
      </c>
      <c r="E32" s="778">
        <f>SUM(E33:E34)</f>
        <v>0</v>
      </c>
      <c r="F32" s="528" t="str">
        <f>IF(C32&lt;&gt;'ETCA-IV-01'!C20,"ERROR!!!!! EL MONTO NO COINCIDE CON LO REPORTADO EN EL FORMATO ETCA-IV-01 ","")</f>
        <v/>
      </c>
    </row>
    <row r="33" spans="1:6" ht="26.25" customHeight="1" x14ac:dyDescent="0.25">
      <c r="A33" s="1292"/>
      <c r="B33" s="664" t="s">
        <v>980</v>
      </c>
      <c r="C33" s="766">
        <v>0</v>
      </c>
      <c r="D33" s="766">
        <v>0</v>
      </c>
      <c r="E33" s="766">
        <v>0</v>
      </c>
      <c r="F33" s="528" t="str">
        <f>IF(D32&lt;&gt;'ETCA-IV-01'!D20,"ERROR!!!!! EL MONTO NO COINCIDE CON LO REPORTADO EN EL FORMATO ETCA-IV-01 ","")</f>
        <v/>
      </c>
    </row>
    <row r="34" spans="1:6" ht="26.25" customHeight="1" x14ac:dyDescent="0.25">
      <c r="A34" s="1292"/>
      <c r="B34" s="664" t="s">
        <v>981</v>
      </c>
      <c r="C34" s="773">
        <v>0</v>
      </c>
      <c r="D34" s="773">
        <v>0</v>
      </c>
      <c r="E34" s="773">
        <v>0</v>
      </c>
      <c r="F34" s="528" t="str">
        <f>IF(E32&lt;&gt;'ETCA-IV-01'!E20,"ERROR!!!!! EL MONTO NO COINCIDE CON LO REPORTADO EN EL FORMATO ETCA-IV-01 ","")</f>
        <v/>
      </c>
    </row>
    <row r="35" spans="1:6" ht="4.5" customHeight="1" x14ac:dyDescent="0.25">
      <c r="A35" s="835"/>
      <c r="B35" s="663"/>
      <c r="C35" s="766"/>
      <c r="D35" s="766"/>
      <c r="E35" s="766"/>
    </row>
    <row r="36" spans="1:6" x14ac:dyDescent="0.25">
      <c r="A36" s="835"/>
      <c r="B36" s="663" t="s">
        <v>982</v>
      </c>
      <c r="C36" s="778">
        <f>+C27+C32</f>
        <v>0</v>
      </c>
      <c r="D36" s="778">
        <f>+D27+D32</f>
        <v>478917.31000000052</v>
      </c>
      <c r="E36" s="778">
        <f>+E27+E32</f>
        <v>478917.31000000052</v>
      </c>
    </row>
    <row r="37" spans="1:6" ht="6.75" customHeight="1" thickBot="1" x14ac:dyDescent="0.3">
      <c r="A37" s="660"/>
      <c r="B37" s="659"/>
      <c r="C37" s="659"/>
      <c r="D37" s="659"/>
      <c r="E37" s="659"/>
    </row>
    <row r="38" spans="1:6" ht="9" customHeight="1" thickBot="1" x14ac:dyDescent="0.3"/>
    <row r="39" spans="1:6" x14ac:dyDescent="0.25">
      <c r="A39" s="1286" t="s">
        <v>261</v>
      </c>
      <c r="B39" s="1287"/>
      <c r="C39" s="1290" t="s">
        <v>983</v>
      </c>
      <c r="D39" s="1235" t="s">
        <v>485</v>
      </c>
      <c r="E39" s="670" t="s">
        <v>964</v>
      </c>
    </row>
    <row r="40" spans="1:6" ht="15.75" thickBot="1" x14ac:dyDescent="0.3">
      <c r="A40" s="1288"/>
      <c r="B40" s="1289"/>
      <c r="C40" s="1291"/>
      <c r="D40" s="1236"/>
      <c r="E40" s="671" t="s">
        <v>734</v>
      </c>
    </row>
    <row r="41" spans="1:6" ht="5.25" customHeight="1" x14ac:dyDescent="0.25">
      <c r="A41" s="832"/>
      <c r="B41" s="672"/>
      <c r="C41" s="672"/>
      <c r="D41" s="672"/>
      <c r="E41" s="672"/>
    </row>
    <row r="42" spans="1:6" x14ac:dyDescent="0.25">
      <c r="A42" s="831"/>
      <c r="B42" s="834" t="s">
        <v>984</v>
      </c>
      <c r="C42" s="779">
        <f>SUM(C43:C44)</f>
        <v>0</v>
      </c>
      <c r="D42" s="779">
        <f>SUM(D43:D44)</f>
        <v>0</v>
      </c>
      <c r="E42" s="779">
        <f>SUM(E43:E44)</f>
        <v>0</v>
      </c>
      <c r="F42" s="528" t="str">
        <f>IF(C42&lt;&gt;'ETCA-IV-01'!C25,"ERROR!!!!! EL MONTO NO COINCIDE CON LO REPORTADO EN EL FORMATO ETCA-IV-01 ","")</f>
        <v/>
      </c>
    </row>
    <row r="43" spans="1:6" x14ac:dyDescent="0.25">
      <c r="A43" s="1284"/>
      <c r="B43" s="673" t="s">
        <v>985</v>
      </c>
      <c r="C43" s="766">
        <v>0</v>
      </c>
      <c r="D43" s="766">
        <v>0</v>
      </c>
      <c r="E43" s="766">
        <v>0</v>
      </c>
      <c r="F43" s="528" t="str">
        <f>IF(D42&lt;&gt;'ETCA-IV-01'!D25,"ERROR!!!!! EL MONTO NO COINCIDE CON LO REPORTADO EN EL FORMATO ETCA-IV-01 ","")</f>
        <v/>
      </c>
    </row>
    <row r="44" spans="1:6" x14ac:dyDescent="0.25">
      <c r="A44" s="1284"/>
      <c r="B44" s="673" t="s">
        <v>986</v>
      </c>
      <c r="C44" s="766">
        <v>0</v>
      </c>
      <c r="D44" s="766" t="s">
        <v>258</v>
      </c>
      <c r="E44" s="766">
        <v>0</v>
      </c>
      <c r="F44" s="528" t="str">
        <f>IF(E42&lt;&gt;'ETCA-IV-01'!E25,"ERROR!!!!! EL MONTO NO COINCIDE CON LO REPORTADO EN EL FORMATO ETCA-IV-01 ","")</f>
        <v/>
      </c>
    </row>
    <row r="45" spans="1:6" x14ac:dyDescent="0.25">
      <c r="A45" s="1285"/>
      <c r="B45" s="834" t="s">
        <v>987</v>
      </c>
      <c r="C45" s="779">
        <f>SUM(C46:C47)</f>
        <v>0</v>
      </c>
      <c r="D45" s="779">
        <f>SUM(D46:D47)</f>
        <v>0</v>
      </c>
      <c r="E45" s="779">
        <f>SUM(E46:E47)</f>
        <v>0</v>
      </c>
      <c r="F45" s="528" t="str">
        <f>IF(C45&lt;&gt;'ETCA-IV-01'!C26,"ERROR!!!!! EL MONTO NO COINCIDE CON LO REPORTADO EN EL FORMATO ETCA-IV-01 ","")</f>
        <v/>
      </c>
    </row>
    <row r="46" spans="1:6" x14ac:dyDescent="0.25">
      <c r="A46" s="1285"/>
      <c r="B46" s="673" t="s">
        <v>988</v>
      </c>
      <c r="C46" s="766">
        <v>0</v>
      </c>
      <c r="D46" s="766">
        <v>0</v>
      </c>
      <c r="E46" s="766">
        <v>0</v>
      </c>
      <c r="F46" s="528" t="str">
        <f>IF(D45&lt;&gt;'ETCA-IV-01'!D26,"ERROR!!!!! EL MONTO NO COINCIDE CON LO REPORTADO EN EL FORMATO ETCA-IV-01 ","")</f>
        <v/>
      </c>
    </row>
    <row r="47" spans="1:6" x14ac:dyDescent="0.25">
      <c r="A47" s="1285"/>
      <c r="B47" s="673" t="s">
        <v>989</v>
      </c>
      <c r="C47" s="766">
        <v>0</v>
      </c>
      <c r="D47" s="766">
        <v>0</v>
      </c>
      <c r="E47" s="766">
        <v>0</v>
      </c>
      <c r="F47" s="528" t="str">
        <f>IF(E45&lt;&gt;'ETCA-IV-01'!E26,"ERROR!!!!! EL MONTO NO COINCIDE CON LO REPORTADO EN EL FORMATO ETCA-IV-01 ","")</f>
        <v/>
      </c>
    </row>
    <row r="48" spans="1:6" ht="6.75" customHeight="1" x14ac:dyDescent="0.25">
      <c r="A48" s="831"/>
      <c r="B48" s="834"/>
      <c r="C48" s="689"/>
      <c r="D48" s="689"/>
      <c r="E48" s="689"/>
    </row>
    <row r="49" spans="1:5" x14ac:dyDescent="0.25">
      <c r="A49" s="1285"/>
      <c r="B49" s="1299" t="s">
        <v>990</v>
      </c>
      <c r="C49" s="1301">
        <f>+C42-C45</f>
        <v>0</v>
      </c>
      <c r="D49" s="1301">
        <f>+D42-D45</f>
        <v>0</v>
      </c>
      <c r="E49" s="1301">
        <f>+E42-E45</f>
        <v>0</v>
      </c>
    </row>
    <row r="50" spans="1:5" ht="15.75" thickBot="1" x14ac:dyDescent="0.3">
      <c r="A50" s="1298"/>
      <c r="B50" s="1300"/>
      <c r="C50" s="1302"/>
      <c r="D50" s="1302"/>
      <c r="E50" s="1302"/>
    </row>
    <row r="51" spans="1:5" x14ac:dyDescent="0.25">
      <c r="A51" s="677"/>
      <c r="B51" s="677"/>
      <c r="C51" s="677"/>
      <c r="D51" s="677"/>
      <c r="E51" s="677"/>
    </row>
    <row r="52" spans="1:5" x14ac:dyDescent="0.25">
      <c r="A52" s="677"/>
      <c r="B52" s="677"/>
      <c r="C52" s="677"/>
      <c r="D52" s="677"/>
      <c r="E52" s="677"/>
    </row>
    <row r="53" spans="1:5" x14ac:dyDescent="0.25">
      <c r="A53" s="677"/>
      <c r="B53" s="677"/>
      <c r="C53" s="677"/>
      <c r="D53" s="677"/>
      <c r="E53" s="677"/>
    </row>
    <row r="54" spans="1:5" ht="15.75" thickBot="1" x14ac:dyDescent="0.3">
      <c r="A54" s="677"/>
      <c r="B54" s="677"/>
      <c r="C54" s="677"/>
      <c r="D54" s="677"/>
      <c r="E54" s="677"/>
    </row>
    <row r="55" spans="1:5" x14ac:dyDescent="0.25">
      <c r="A55" s="1286" t="s">
        <v>261</v>
      </c>
      <c r="B55" s="1287"/>
      <c r="C55" s="670" t="s">
        <v>963</v>
      </c>
      <c r="D55" s="1235" t="s">
        <v>485</v>
      </c>
      <c r="E55" s="670" t="s">
        <v>964</v>
      </c>
    </row>
    <row r="56" spans="1:5" ht="15.75" thickBot="1" x14ac:dyDescent="0.3">
      <c r="A56" s="1288"/>
      <c r="B56" s="1289"/>
      <c r="C56" s="671" t="s">
        <v>978</v>
      </c>
      <c r="D56" s="1236"/>
      <c r="E56" s="671" t="s">
        <v>734</v>
      </c>
    </row>
    <row r="57" spans="1:5" ht="6" customHeight="1" x14ac:dyDescent="0.25">
      <c r="A57" s="1303"/>
      <c r="B57" s="1304"/>
      <c r="C57" s="672"/>
      <c r="D57" s="672"/>
      <c r="E57" s="672"/>
    </row>
    <row r="58" spans="1:5" x14ac:dyDescent="0.25">
      <c r="A58" s="1284"/>
      <c r="B58" s="1305" t="s">
        <v>991</v>
      </c>
      <c r="C58" s="1306">
        <f>+C11</f>
        <v>16774712</v>
      </c>
      <c r="D58" s="1306">
        <f>+D11</f>
        <v>7531713.5</v>
      </c>
      <c r="E58" s="1306">
        <f>+E11</f>
        <v>7531713.5</v>
      </c>
    </row>
    <row r="59" spans="1:5" x14ac:dyDescent="0.25">
      <c r="A59" s="1284"/>
      <c r="B59" s="1305"/>
      <c r="C59" s="1306"/>
      <c r="D59" s="1306"/>
      <c r="E59" s="1306"/>
    </row>
    <row r="60" spans="1:5" ht="19.5" x14ac:dyDescent="0.25">
      <c r="A60" s="1284"/>
      <c r="B60" s="674" t="s">
        <v>992</v>
      </c>
      <c r="C60" s="774">
        <f>+C61-C62</f>
        <v>0</v>
      </c>
      <c r="D60" s="774">
        <f>+D61-D62</f>
        <v>0</v>
      </c>
      <c r="E60" s="774">
        <f>+E61-E62</f>
        <v>0</v>
      </c>
    </row>
    <row r="61" spans="1:5" x14ac:dyDescent="0.25">
      <c r="A61" s="1284"/>
      <c r="B61" s="673" t="s">
        <v>985</v>
      </c>
      <c r="C61" s="774">
        <f>+C43</f>
        <v>0</v>
      </c>
      <c r="D61" s="774">
        <f>+D43</f>
        <v>0</v>
      </c>
      <c r="E61" s="774">
        <f>+E43</f>
        <v>0</v>
      </c>
    </row>
    <row r="62" spans="1:5" x14ac:dyDescent="0.25">
      <c r="A62" s="1284"/>
      <c r="B62" s="673" t="s">
        <v>988</v>
      </c>
      <c r="C62" s="774">
        <f>+C46</f>
        <v>0</v>
      </c>
      <c r="D62" s="774">
        <f>+D46</f>
        <v>0</v>
      </c>
      <c r="E62" s="774">
        <f>+E46</f>
        <v>0</v>
      </c>
    </row>
    <row r="63" spans="1:5" ht="5.25" customHeight="1" x14ac:dyDescent="0.25">
      <c r="A63" s="1284"/>
      <c r="B63" s="833"/>
      <c r="C63" s="774"/>
      <c r="D63" s="774"/>
      <c r="E63" s="774"/>
    </row>
    <row r="64" spans="1:5" x14ac:dyDescent="0.25">
      <c r="A64" s="832"/>
      <c r="B64" s="833" t="s">
        <v>970</v>
      </c>
      <c r="C64" s="774">
        <f>+C16</f>
        <v>16774712</v>
      </c>
      <c r="D64" s="774">
        <f>+D16</f>
        <v>6322273.0899999999</v>
      </c>
      <c r="E64" s="774">
        <f>+E16</f>
        <v>6322273.0899999999</v>
      </c>
    </row>
    <row r="65" spans="1:5" ht="6.75" customHeight="1" x14ac:dyDescent="0.25">
      <c r="A65" s="832"/>
      <c r="B65" s="833"/>
      <c r="C65" s="774"/>
      <c r="D65" s="774"/>
      <c r="E65" s="774"/>
    </row>
    <row r="66" spans="1:5" x14ac:dyDescent="0.25">
      <c r="A66" s="832"/>
      <c r="B66" s="833" t="s">
        <v>973</v>
      </c>
      <c r="C66" s="775"/>
      <c r="D66" s="781">
        <f>+D20</f>
        <v>0</v>
      </c>
      <c r="E66" s="781">
        <f>+E20</f>
        <v>0</v>
      </c>
    </row>
    <row r="67" spans="1:5" x14ac:dyDescent="0.25">
      <c r="A67" s="832"/>
      <c r="B67" s="833"/>
      <c r="C67" s="774"/>
      <c r="D67" s="774"/>
      <c r="E67" s="774"/>
    </row>
    <row r="68" spans="1:5" ht="19.5" x14ac:dyDescent="0.25">
      <c r="A68" s="1285"/>
      <c r="B68" s="663" t="s">
        <v>993</v>
      </c>
      <c r="C68" s="777">
        <f>+C11+C60-C16+C20</f>
        <v>0</v>
      </c>
      <c r="D68" s="777">
        <f>+D11+D60-D16+D20</f>
        <v>1209440.4100000001</v>
      </c>
      <c r="E68" s="777">
        <f>+E11+E60-E16+E20</f>
        <v>1209440.4100000001</v>
      </c>
    </row>
    <row r="69" spans="1:5" x14ac:dyDescent="0.25">
      <c r="A69" s="1285"/>
      <c r="B69" s="675"/>
      <c r="C69" s="774" t="s">
        <v>258</v>
      </c>
      <c r="D69" s="774" t="s">
        <v>258</v>
      </c>
      <c r="E69" s="774" t="s">
        <v>258</v>
      </c>
    </row>
    <row r="70" spans="1:5" ht="19.5" x14ac:dyDescent="0.25">
      <c r="A70" s="1285"/>
      <c r="B70" s="663" t="s">
        <v>994</v>
      </c>
      <c r="C70" s="777">
        <f>+C68-C60</f>
        <v>0</v>
      </c>
      <c r="D70" s="777">
        <f>+D68-D60</f>
        <v>1209440.4100000001</v>
      </c>
      <c r="E70" s="777">
        <f>+E68-E60</f>
        <v>1209440.4100000001</v>
      </c>
    </row>
    <row r="71" spans="1:5" ht="15.75" thickBot="1" x14ac:dyDescent="0.3">
      <c r="A71" s="1298"/>
      <c r="B71" s="676"/>
      <c r="C71" s="690" t="s">
        <v>258</v>
      </c>
      <c r="D71" s="691" t="s">
        <v>258</v>
      </c>
      <c r="E71" s="690" t="s">
        <v>258</v>
      </c>
    </row>
    <row r="72" spans="1:5" ht="5.25" customHeight="1" thickBot="1" x14ac:dyDescent="0.3"/>
    <row r="73" spans="1:5" x14ac:dyDescent="0.25">
      <c r="A73" s="1286" t="s">
        <v>261</v>
      </c>
      <c r="B73" s="1287"/>
      <c r="C73" s="1290" t="s">
        <v>983</v>
      </c>
      <c r="D73" s="1235" t="s">
        <v>485</v>
      </c>
      <c r="E73" s="670" t="s">
        <v>964</v>
      </c>
    </row>
    <row r="74" spans="1:5" ht="15.75" thickBot="1" x14ac:dyDescent="0.3">
      <c r="A74" s="1288"/>
      <c r="B74" s="1289"/>
      <c r="C74" s="1291"/>
      <c r="D74" s="1236"/>
      <c r="E74" s="671" t="s">
        <v>734</v>
      </c>
    </row>
    <row r="75" spans="1:5" x14ac:dyDescent="0.25">
      <c r="A75" s="1303"/>
      <c r="B75" s="1304"/>
      <c r="C75" s="672"/>
      <c r="D75" s="672"/>
      <c r="E75" s="672"/>
    </row>
    <row r="76" spans="1:5" x14ac:dyDescent="0.25">
      <c r="A76" s="1284"/>
      <c r="B76" s="1305" t="s">
        <v>967</v>
      </c>
      <c r="C76" s="1306">
        <f>+C12</f>
        <v>0</v>
      </c>
      <c r="D76" s="1306">
        <f>+D12</f>
        <v>0</v>
      </c>
      <c r="E76" s="1306">
        <f>+E12</f>
        <v>0</v>
      </c>
    </row>
    <row r="77" spans="1:5" x14ac:dyDescent="0.25">
      <c r="A77" s="1284"/>
      <c r="B77" s="1305"/>
      <c r="C77" s="1306"/>
      <c r="D77" s="1306"/>
      <c r="E77" s="1306"/>
    </row>
    <row r="78" spans="1:5" ht="19.5" x14ac:dyDescent="0.25">
      <c r="A78" s="1284"/>
      <c r="B78" s="674" t="s">
        <v>995</v>
      </c>
      <c r="C78" s="774">
        <f>+C79-C80</f>
        <v>0</v>
      </c>
      <c r="D78" s="774">
        <f>+D79-D80</f>
        <v>0</v>
      </c>
      <c r="E78" s="774">
        <f>+E79-E80</f>
        <v>0</v>
      </c>
    </row>
    <row r="79" spans="1:5" x14ac:dyDescent="0.25">
      <c r="A79" s="1284"/>
      <c r="B79" s="673" t="s">
        <v>986</v>
      </c>
      <c r="C79" s="774">
        <f>+C44</f>
        <v>0</v>
      </c>
      <c r="D79" s="774">
        <v>0</v>
      </c>
      <c r="E79" s="774">
        <v>0</v>
      </c>
    </row>
    <row r="80" spans="1:5" x14ac:dyDescent="0.25">
      <c r="A80" s="1284"/>
      <c r="B80" s="673" t="s">
        <v>989</v>
      </c>
      <c r="C80" s="774">
        <f>+C47</f>
        <v>0</v>
      </c>
      <c r="D80" s="774">
        <v>0</v>
      </c>
      <c r="E80" s="774">
        <v>0</v>
      </c>
    </row>
    <row r="81" spans="1:5" x14ac:dyDescent="0.25">
      <c r="A81" s="1284"/>
      <c r="B81" s="833"/>
      <c r="C81" s="774"/>
      <c r="D81" s="774"/>
      <c r="E81" s="774"/>
    </row>
    <row r="82" spans="1:5" x14ac:dyDescent="0.25">
      <c r="A82" s="832"/>
      <c r="B82" s="833" t="s">
        <v>996</v>
      </c>
      <c r="C82" s="774">
        <f>+C17</f>
        <v>0</v>
      </c>
      <c r="D82" s="774">
        <f>+D17</f>
        <v>730523.1</v>
      </c>
      <c r="E82" s="774">
        <f>+E17</f>
        <v>730523.1</v>
      </c>
    </row>
    <row r="83" spans="1:5" x14ac:dyDescent="0.25">
      <c r="A83" s="832"/>
      <c r="B83" s="833"/>
      <c r="C83" s="774" t="s">
        <v>258</v>
      </c>
      <c r="D83" s="774" t="s">
        <v>258</v>
      </c>
      <c r="E83" s="774" t="s">
        <v>258</v>
      </c>
    </row>
    <row r="84" spans="1:5" x14ac:dyDescent="0.25">
      <c r="A84" s="832"/>
      <c r="B84" s="833" t="s">
        <v>974</v>
      </c>
      <c r="C84" s="775"/>
      <c r="D84" s="781">
        <f>+D21</f>
        <v>0</v>
      </c>
      <c r="E84" s="781">
        <f>+E21</f>
        <v>0</v>
      </c>
    </row>
    <row r="85" spans="1:5" x14ac:dyDescent="0.25">
      <c r="A85" s="832"/>
      <c r="B85" s="833"/>
      <c r="C85" s="774"/>
      <c r="D85" s="774"/>
      <c r="E85" s="774"/>
    </row>
    <row r="86" spans="1:5" ht="19.5" x14ac:dyDescent="0.25">
      <c r="A86" s="1285"/>
      <c r="B86" s="663" t="s">
        <v>997</v>
      </c>
      <c r="C86" s="776">
        <f>+C76+C78-C82+C84</f>
        <v>0</v>
      </c>
      <c r="D86" s="776">
        <f>+D76+D78-D82+D84</f>
        <v>-730523.1</v>
      </c>
      <c r="E86" s="776">
        <f>+E76+E78-E82+E84</f>
        <v>-730523.1</v>
      </c>
    </row>
    <row r="87" spans="1:5" x14ac:dyDescent="0.25">
      <c r="A87" s="1285"/>
      <c r="B87" s="675"/>
      <c r="C87" s="777"/>
      <c r="D87" s="777"/>
      <c r="E87" s="777"/>
    </row>
    <row r="88" spans="1:5" ht="19.5" x14ac:dyDescent="0.25">
      <c r="A88" s="1285"/>
      <c r="B88" s="663" t="s">
        <v>998</v>
      </c>
      <c r="C88" s="778">
        <f>+C86-C78</f>
        <v>0</v>
      </c>
      <c r="D88" s="778">
        <f>+D86-D78</f>
        <v>-730523.1</v>
      </c>
      <c r="E88" s="778">
        <f>+E86-E78</f>
        <v>-730523.1</v>
      </c>
    </row>
    <row r="89" spans="1:5" ht="15.75" thickBot="1" x14ac:dyDescent="0.3">
      <c r="A89" s="1298"/>
      <c r="B89" s="676"/>
      <c r="C89" s="676"/>
      <c r="D89" s="676"/>
      <c r="E89" s="676"/>
    </row>
  </sheetData>
  <sheetProtection password="C115" sheet="1" scenarios="1" formatColumns="0" formatRows="0" insertHyperlinks="0"/>
  <mergeCells count="42">
    <mergeCell ref="A86:A89"/>
    <mergeCell ref="E76:E77"/>
    <mergeCell ref="A78:A81"/>
    <mergeCell ref="A75:B75"/>
    <mergeCell ref="A76:A77"/>
    <mergeCell ref="B76:B77"/>
    <mergeCell ref="C76:C77"/>
    <mergeCell ref="D76:D77"/>
    <mergeCell ref="A68:A71"/>
    <mergeCell ref="A73:B74"/>
    <mergeCell ref="C73:C74"/>
    <mergeCell ref="D73:D74"/>
    <mergeCell ref="E58:E59"/>
    <mergeCell ref="A60:A63"/>
    <mergeCell ref="A55:B56"/>
    <mergeCell ref="D55:D56"/>
    <mergeCell ref="A57:B57"/>
    <mergeCell ref="A58:A59"/>
    <mergeCell ref="B58:B59"/>
    <mergeCell ref="C58:C59"/>
    <mergeCell ref="D58:D59"/>
    <mergeCell ref="A49:A50"/>
    <mergeCell ref="B49:B50"/>
    <mergeCell ref="C49:C50"/>
    <mergeCell ref="D49:D50"/>
    <mergeCell ref="E49:E50"/>
    <mergeCell ref="A43:A44"/>
    <mergeCell ref="A45:A47"/>
    <mergeCell ref="A1:E1"/>
    <mergeCell ref="A39:B40"/>
    <mergeCell ref="C39:C40"/>
    <mergeCell ref="D39:D40"/>
    <mergeCell ref="A32:A34"/>
    <mergeCell ref="A5:E5"/>
    <mergeCell ref="A23:A26"/>
    <mergeCell ref="A29:E29"/>
    <mergeCell ref="A30:B30"/>
    <mergeCell ref="A7:B8"/>
    <mergeCell ref="D7:D8"/>
    <mergeCell ref="A4:E4"/>
    <mergeCell ref="A3:E3"/>
    <mergeCell ref="A2:E2"/>
  </mergeCells>
  <printOptions horizontalCentered="1"/>
  <pageMargins left="0.23622047244094491" right="0.23622047244094491" top="0.43307086614173229" bottom="0.43307086614173229" header="0.31496062992125984" footer="0.31496062992125984"/>
  <pageSetup scale="97" orientation="portrait" r:id="rId1"/>
  <rowBreaks count="1" manualBreakCount="1">
    <brk id="52" max="4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D31"/>
  <sheetViews>
    <sheetView view="pageBreakPreview" topLeftCell="A7" zoomScale="90" zoomScaleNormal="100" zoomScaleSheetLayoutView="90" workbookViewId="0">
      <selection activeCell="D11" sqref="D11"/>
    </sheetView>
  </sheetViews>
  <sheetFormatPr baseColWidth="10" defaultColWidth="11.28515625" defaultRowHeight="16.5" x14ac:dyDescent="0.3"/>
  <cols>
    <col min="1" max="1" width="2.85546875" style="7" customWidth="1"/>
    <col min="2" max="2" width="40.28515625" style="3" customWidth="1"/>
    <col min="3" max="3" width="31.7109375" style="3" customWidth="1"/>
    <col min="4" max="4" width="23" style="3" customWidth="1"/>
    <col min="5" max="16384" width="11.28515625" style="3"/>
  </cols>
  <sheetData>
    <row r="1" spans="1:4" x14ac:dyDescent="0.3">
      <c r="A1" s="1311" t="s">
        <v>25</v>
      </c>
      <c r="B1" s="1311"/>
      <c r="C1" s="1311"/>
      <c r="D1" s="1311"/>
    </row>
    <row r="2" spans="1:4" x14ac:dyDescent="0.3">
      <c r="A2" s="1312" t="s">
        <v>20</v>
      </c>
      <c r="B2" s="1312"/>
      <c r="C2" s="1312"/>
      <c r="D2" s="1312"/>
    </row>
    <row r="3" spans="1:4" x14ac:dyDescent="0.3">
      <c r="A3" s="1311" t="str">
        <f>'ETCA-I-01'!A3:G3</f>
        <v>Universidad Tecnológica de Puerto Peñasco</v>
      </c>
      <c r="B3" s="1311"/>
      <c r="C3" s="1311"/>
      <c r="D3" s="1311"/>
    </row>
    <row r="4" spans="1:4" x14ac:dyDescent="0.3">
      <c r="A4" s="1312"/>
      <c r="B4" s="1312"/>
      <c r="C4" s="1312"/>
      <c r="D4" s="1312"/>
    </row>
    <row r="5" spans="1:4" x14ac:dyDescent="0.3">
      <c r="A5" s="38"/>
      <c r="B5" s="1312" t="s">
        <v>999</v>
      </c>
      <c r="C5" s="1312"/>
      <c r="D5" s="47"/>
    </row>
    <row r="6" spans="1:4" ht="6.75" customHeight="1" thickBot="1" x14ac:dyDescent="0.35"/>
    <row r="7" spans="1:4" s="33" customFormat="1" ht="30" customHeight="1" x14ac:dyDescent="0.25">
      <c r="A7" s="1315" t="s">
        <v>1000</v>
      </c>
      <c r="B7" s="1316"/>
      <c r="C7" s="1313" t="s">
        <v>1001</v>
      </c>
      <c r="D7" s="1314"/>
    </row>
    <row r="8" spans="1:4" s="33" customFormat="1" ht="32.25" customHeight="1" thickBot="1" x14ac:dyDescent="0.3">
      <c r="A8" s="1317"/>
      <c r="B8" s="1318"/>
      <c r="C8" s="39" t="s">
        <v>1002</v>
      </c>
      <c r="D8" s="40" t="s">
        <v>1003</v>
      </c>
    </row>
    <row r="9" spans="1:4" s="33" customFormat="1" ht="31.5" customHeight="1" x14ac:dyDescent="0.25">
      <c r="A9" s="35">
        <v>1</v>
      </c>
      <c r="B9" s="44" t="s">
        <v>1120</v>
      </c>
      <c r="C9" s="36" t="s">
        <v>1127</v>
      </c>
      <c r="D9" s="37">
        <v>800659189</v>
      </c>
    </row>
    <row r="10" spans="1:4" s="33" customFormat="1" ht="31.5" customHeight="1" x14ac:dyDescent="0.25">
      <c r="A10" s="35">
        <v>2</v>
      </c>
      <c r="B10" s="44" t="s">
        <v>1121</v>
      </c>
      <c r="C10" s="36" t="s">
        <v>1127</v>
      </c>
      <c r="D10" s="37">
        <v>698032381</v>
      </c>
    </row>
    <row r="11" spans="1:4" s="33" customFormat="1" ht="31.5" customHeight="1" x14ac:dyDescent="0.25">
      <c r="A11" s="35">
        <v>3</v>
      </c>
      <c r="B11" s="44" t="s">
        <v>1122</v>
      </c>
      <c r="C11" s="36" t="s">
        <v>1127</v>
      </c>
      <c r="D11" s="37">
        <v>845850558</v>
      </c>
    </row>
    <row r="12" spans="1:4" s="33" customFormat="1" ht="31.5" customHeight="1" x14ac:dyDescent="0.25">
      <c r="A12" s="35">
        <v>4</v>
      </c>
      <c r="B12" s="44" t="s">
        <v>1123</v>
      </c>
      <c r="C12" s="36" t="s">
        <v>1127</v>
      </c>
      <c r="D12" s="37">
        <v>256165942</v>
      </c>
    </row>
    <row r="13" spans="1:4" s="33" customFormat="1" ht="31.5" customHeight="1" x14ac:dyDescent="0.25">
      <c r="A13" s="35">
        <v>5</v>
      </c>
      <c r="B13" s="44" t="s">
        <v>1124</v>
      </c>
      <c r="C13" s="36" t="s">
        <v>1127</v>
      </c>
      <c r="D13" s="37">
        <v>430858389</v>
      </c>
    </row>
    <row r="14" spans="1:4" s="33" customFormat="1" ht="31.5" customHeight="1" x14ac:dyDescent="0.25">
      <c r="A14" s="35">
        <v>6</v>
      </c>
      <c r="B14" s="44" t="s">
        <v>1125</v>
      </c>
      <c r="C14" s="36" t="s">
        <v>1127</v>
      </c>
      <c r="D14" s="37">
        <v>430858398</v>
      </c>
    </row>
    <row r="15" spans="1:4" s="33" customFormat="1" ht="31.5" customHeight="1" x14ac:dyDescent="0.25">
      <c r="A15" s="35">
        <v>7</v>
      </c>
      <c r="B15" s="44" t="s">
        <v>1126</v>
      </c>
      <c r="C15" s="36" t="s">
        <v>1127</v>
      </c>
      <c r="D15" s="37">
        <v>460864798</v>
      </c>
    </row>
    <row r="16" spans="1:4" s="33" customFormat="1" ht="31.5" customHeight="1" x14ac:dyDescent="0.25">
      <c r="A16" s="35">
        <v>8</v>
      </c>
      <c r="B16" s="44" t="s">
        <v>1124</v>
      </c>
      <c r="C16" s="36" t="s">
        <v>1127</v>
      </c>
      <c r="D16" s="37">
        <v>304142022</v>
      </c>
    </row>
    <row r="17" spans="1:4" s="33" customFormat="1" ht="31.5" customHeight="1" x14ac:dyDescent="0.25">
      <c r="A17" s="35">
        <v>9</v>
      </c>
      <c r="B17" s="44" t="s">
        <v>1125</v>
      </c>
      <c r="C17" s="36" t="s">
        <v>1127</v>
      </c>
      <c r="D17" s="37">
        <v>304142031</v>
      </c>
    </row>
    <row r="18" spans="1:4" s="33" customFormat="1" ht="31.5" customHeight="1" x14ac:dyDescent="0.25">
      <c r="A18" s="35"/>
      <c r="B18" s="44"/>
      <c r="C18" s="36"/>
      <c r="D18" s="37"/>
    </row>
    <row r="19" spans="1:4" s="33" customFormat="1" ht="31.5" customHeight="1" x14ac:dyDescent="0.25">
      <c r="A19" s="35"/>
      <c r="B19" s="44"/>
      <c r="C19" s="36"/>
      <c r="D19" s="37"/>
    </row>
    <row r="20" spans="1:4" s="33" customFormat="1" ht="31.5" customHeight="1" x14ac:dyDescent="0.25">
      <c r="A20" s="35"/>
      <c r="B20" s="44"/>
      <c r="C20" s="36"/>
      <c r="D20" s="37"/>
    </row>
    <row r="21" spans="1:4" s="33" customFormat="1" ht="31.5" customHeight="1" x14ac:dyDescent="0.25">
      <c r="A21" s="35">
        <v>10</v>
      </c>
      <c r="B21" s="44"/>
      <c r="C21" s="36"/>
      <c r="D21" s="37"/>
    </row>
    <row r="22" spans="1:4" s="33" customFormat="1" ht="31.5" customHeight="1" x14ac:dyDescent="0.25">
      <c r="A22" s="1307"/>
      <c r="B22" s="1308"/>
      <c r="C22" s="1309"/>
      <c r="D22" s="1310"/>
    </row>
    <row r="23" spans="1:4" s="33" customFormat="1" ht="31.5" customHeight="1" x14ac:dyDescent="0.25">
      <c r="A23" s="370"/>
      <c r="B23" s="370"/>
      <c r="C23" s="370"/>
      <c r="D23" s="370"/>
    </row>
    <row r="24" spans="1:4" s="33" customFormat="1" ht="31.5" customHeight="1" x14ac:dyDescent="0.25">
      <c r="A24" s="370"/>
      <c r="B24" s="370"/>
      <c r="C24" s="370"/>
      <c r="D24" s="370"/>
    </row>
    <row r="25" spans="1:4" s="33" customFormat="1" ht="31.5" customHeight="1" x14ac:dyDescent="0.25">
      <c r="A25" s="370"/>
      <c r="B25" s="370"/>
      <c r="C25" s="370"/>
      <c r="D25" s="370"/>
    </row>
    <row r="26" spans="1:4" x14ac:dyDescent="0.3">
      <c r="A26" s="453" t="s">
        <v>86</v>
      </c>
      <c r="B26" s="45"/>
    </row>
    <row r="27" spans="1:4" x14ac:dyDescent="0.3">
      <c r="A27" s="453"/>
      <c r="B27" s="45"/>
    </row>
    <row r="28" spans="1:4" x14ac:dyDescent="0.3">
      <c r="A28" s="453"/>
      <c r="B28" s="45"/>
    </row>
    <row r="29" spans="1:4" x14ac:dyDescent="0.3">
      <c r="A29" s="453"/>
      <c r="B29" s="45"/>
    </row>
    <row r="30" spans="1:4" x14ac:dyDescent="0.3">
      <c r="A30" s="3"/>
    </row>
    <row r="31" spans="1:4" ht="18.75" x14ac:dyDescent="0.3">
      <c r="B31" s="391" t="s">
        <v>1004</v>
      </c>
    </row>
  </sheetData>
  <mergeCells count="8">
    <mergeCell ref="A22:D22"/>
    <mergeCell ref="A1:D1"/>
    <mergeCell ref="A3:D3"/>
    <mergeCell ref="A4:D4"/>
    <mergeCell ref="C7:D7"/>
    <mergeCell ref="A2:D2"/>
    <mergeCell ref="A7:B8"/>
    <mergeCell ref="B5:C5"/>
  </mergeCells>
  <printOptions horizontalCentered="1"/>
  <pageMargins left="0.39370078740157483" right="0.39370078740157483" top="0.74803149606299213" bottom="0.74803149606299213" header="0.31496062992125984" footer="0.31496062992125984"/>
  <pageSetup scale="92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978"/>
  <sheetViews>
    <sheetView view="pageBreakPreview" zoomScaleNormal="100" zoomScaleSheetLayoutView="100" workbookViewId="0">
      <selection activeCell="L26" sqref="L26"/>
    </sheetView>
  </sheetViews>
  <sheetFormatPr baseColWidth="10" defaultColWidth="11.28515625" defaultRowHeight="16.5" x14ac:dyDescent="0.3"/>
  <cols>
    <col min="1" max="1" width="2.7109375" style="7" bestFit="1" customWidth="1"/>
    <col min="2" max="2" width="10.85546875" style="3" customWidth="1"/>
    <col min="3" max="3" width="54.85546875" style="3" customWidth="1"/>
    <col min="4" max="4" width="19.5703125" style="989" customWidth="1"/>
    <col min="5" max="6" width="12.28515625" style="3" bestFit="1" customWidth="1"/>
    <col min="7" max="7" width="14.85546875" style="3" customWidth="1"/>
    <col min="8" max="8" width="18" style="3" bestFit="1" customWidth="1"/>
    <col min="9" max="16384" width="11.28515625" style="3"/>
  </cols>
  <sheetData>
    <row r="1" spans="1:4" x14ac:dyDescent="0.3">
      <c r="A1" s="1311" t="s">
        <v>25</v>
      </c>
      <c r="B1" s="1311"/>
      <c r="C1" s="1311"/>
      <c r="D1" s="1311"/>
    </row>
    <row r="2" spans="1:4" x14ac:dyDescent="0.3">
      <c r="A2" s="1312" t="s">
        <v>1005</v>
      </c>
      <c r="B2" s="1312"/>
      <c r="C2" s="1312"/>
      <c r="D2" s="1312"/>
    </row>
    <row r="3" spans="1:4" x14ac:dyDescent="0.3">
      <c r="A3" s="1323" t="str">
        <f>'[3]ETCA-I-01'!A3:G3</f>
        <v>Universidad Tecnológica de Puerto Peñasco</v>
      </c>
      <c r="B3" s="1323"/>
      <c r="C3" s="1323"/>
      <c r="D3" s="1323"/>
    </row>
    <row r="4" spans="1:4" x14ac:dyDescent="0.3">
      <c r="A4" s="1267" t="s">
        <v>1102</v>
      </c>
      <c r="B4" s="1267"/>
      <c r="C4" s="1267"/>
      <c r="D4" s="1267"/>
    </row>
    <row r="5" spans="1:4" x14ac:dyDescent="0.3">
      <c r="A5" s="38"/>
      <c r="B5" s="1312" t="s">
        <v>1224</v>
      </c>
      <c r="C5" s="1312"/>
      <c r="D5" s="988"/>
    </row>
    <row r="6" spans="1:4" ht="6.75" customHeight="1" x14ac:dyDescent="0.3"/>
    <row r="7" spans="1:4" s="33" customFormat="1" ht="11.25" customHeight="1" x14ac:dyDescent="0.25">
      <c r="A7" s="1324" t="s">
        <v>1006</v>
      </c>
      <c r="B7" s="1324"/>
      <c r="C7" s="1324" t="s">
        <v>1007</v>
      </c>
      <c r="D7" s="1326" t="s">
        <v>1008</v>
      </c>
    </row>
    <row r="8" spans="1:4" s="33" customFormat="1" ht="11.25" customHeight="1" x14ac:dyDescent="0.25">
      <c r="A8" s="1325"/>
      <c r="B8" s="1325"/>
      <c r="C8" s="1325"/>
      <c r="D8" s="1327"/>
    </row>
    <row r="9" spans="1:4" s="33" customFormat="1" ht="24" customHeight="1" x14ac:dyDescent="0.25">
      <c r="A9" s="990"/>
      <c r="B9" s="991" t="s">
        <v>1009</v>
      </c>
      <c r="C9" s="992"/>
      <c r="D9" s="993"/>
    </row>
    <row r="10" spans="1:4" s="33" customFormat="1" ht="15" customHeight="1" x14ac:dyDescent="0.25">
      <c r="A10" s="994" t="s">
        <v>1225</v>
      </c>
      <c r="B10" s="995">
        <v>81921</v>
      </c>
      <c r="C10" s="996" t="s">
        <v>1226</v>
      </c>
      <c r="D10" s="997">
        <v>2302.4549999999972</v>
      </c>
    </row>
    <row r="11" spans="1:4" s="33" customFormat="1" ht="15" customHeight="1" x14ac:dyDescent="0.25">
      <c r="A11" s="994" t="s">
        <v>1227</v>
      </c>
      <c r="B11" s="995">
        <v>81923</v>
      </c>
      <c r="C11" s="996" t="s">
        <v>1228</v>
      </c>
      <c r="D11" s="997">
        <v>2302.4549999999972</v>
      </c>
    </row>
    <row r="12" spans="1:4" s="33" customFormat="1" ht="15" customHeight="1" x14ac:dyDescent="0.25">
      <c r="A12" s="994" t="s">
        <v>1229</v>
      </c>
      <c r="B12" s="995">
        <v>81917</v>
      </c>
      <c r="C12" s="996" t="s">
        <v>1228</v>
      </c>
      <c r="D12" s="997">
        <v>2302.4549999999972</v>
      </c>
    </row>
    <row r="13" spans="1:4" s="33" customFormat="1" ht="15" customHeight="1" x14ac:dyDescent="0.25">
      <c r="A13" s="994" t="s">
        <v>1230</v>
      </c>
      <c r="B13" s="995">
        <v>81922</v>
      </c>
      <c r="C13" s="996" t="s">
        <v>1228</v>
      </c>
      <c r="D13" s="997">
        <v>2302.4549999999972</v>
      </c>
    </row>
    <row r="14" spans="1:4" s="33" customFormat="1" ht="15" customHeight="1" x14ac:dyDescent="0.25">
      <c r="A14" s="994" t="s">
        <v>1231</v>
      </c>
      <c r="B14" s="995">
        <v>81918</v>
      </c>
      <c r="C14" s="996" t="s">
        <v>1228</v>
      </c>
      <c r="D14" s="997">
        <v>2302.4549999999972</v>
      </c>
    </row>
    <row r="15" spans="1:4" s="33" customFormat="1" ht="15" customHeight="1" x14ac:dyDescent="0.25">
      <c r="A15" s="994" t="s">
        <v>1232</v>
      </c>
      <c r="B15" s="995">
        <v>81919</v>
      </c>
      <c r="C15" s="996" t="s">
        <v>1228</v>
      </c>
      <c r="D15" s="997">
        <v>2302.4549999999972</v>
      </c>
    </row>
    <row r="16" spans="1:4" s="33" customFormat="1" ht="15" customHeight="1" x14ac:dyDescent="0.25">
      <c r="A16" s="994" t="s">
        <v>1233</v>
      </c>
      <c r="B16" s="995">
        <v>81920</v>
      </c>
      <c r="C16" s="996" t="s">
        <v>1228</v>
      </c>
      <c r="D16" s="997">
        <v>2302.4549999999972</v>
      </c>
    </row>
    <row r="17" spans="1:4" s="33" customFormat="1" ht="15" customHeight="1" x14ac:dyDescent="0.25">
      <c r="A17" s="994" t="s">
        <v>1234</v>
      </c>
      <c r="B17" s="995">
        <v>81915</v>
      </c>
      <c r="C17" s="996" t="s">
        <v>1228</v>
      </c>
      <c r="D17" s="997">
        <v>2302.4549999999972</v>
      </c>
    </row>
    <row r="18" spans="1:4" s="33" customFormat="1" ht="15" customHeight="1" x14ac:dyDescent="0.25">
      <c r="A18" s="994" t="s">
        <v>1235</v>
      </c>
      <c r="B18" s="995">
        <v>819178</v>
      </c>
      <c r="C18" s="996" t="s">
        <v>1226</v>
      </c>
      <c r="D18" s="997">
        <v>2760.1049999999987</v>
      </c>
    </row>
    <row r="19" spans="1:4" s="33" customFormat="1" ht="15" customHeight="1" x14ac:dyDescent="0.25">
      <c r="A19" s="994" t="s">
        <v>1236</v>
      </c>
      <c r="B19" s="995">
        <v>81945</v>
      </c>
      <c r="C19" s="996" t="s">
        <v>1237</v>
      </c>
      <c r="D19" s="997">
        <v>2202.29225</v>
      </c>
    </row>
    <row r="20" spans="1:4" s="33" customFormat="1" ht="15" customHeight="1" x14ac:dyDescent="0.25">
      <c r="A20" s="994" t="s">
        <v>1238</v>
      </c>
      <c r="B20" s="995">
        <v>81947</v>
      </c>
      <c r="C20" s="996" t="s">
        <v>1239</v>
      </c>
      <c r="D20" s="997">
        <v>3545.7053000000005</v>
      </c>
    </row>
    <row r="21" spans="1:4" s="33" customFormat="1" ht="15" customHeight="1" x14ac:dyDescent="0.25">
      <c r="A21" s="994" t="s">
        <v>1240</v>
      </c>
      <c r="B21" s="995">
        <v>81948</v>
      </c>
      <c r="C21" s="996" t="s">
        <v>1241</v>
      </c>
      <c r="D21" s="997">
        <v>3545.7053000000005</v>
      </c>
    </row>
    <row r="22" spans="1:4" s="33" customFormat="1" ht="15" customHeight="1" x14ac:dyDescent="0.25">
      <c r="A22" s="994" t="s">
        <v>1242</v>
      </c>
      <c r="B22" s="995">
        <v>81949</v>
      </c>
      <c r="C22" s="996" t="s">
        <v>1243</v>
      </c>
      <c r="D22" s="997">
        <v>3545.7053000000005</v>
      </c>
    </row>
    <row r="23" spans="1:4" s="33" customFormat="1" ht="15" customHeight="1" x14ac:dyDescent="0.25">
      <c r="A23" s="994" t="s">
        <v>1244</v>
      </c>
      <c r="B23" s="995">
        <v>81950</v>
      </c>
      <c r="C23" s="996" t="s">
        <v>1239</v>
      </c>
      <c r="D23" s="997">
        <v>3545.7053000000005</v>
      </c>
    </row>
    <row r="24" spans="1:4" s="33" customFormat="1" ht="15" customHeight="1" x14ac:dyDescent="0.25">
      <c r="A24" s="994" t="s">
        <v>1245</v>
      </c>
      <c r="B24" s="995">
        <v>81951</v>
      </c>
      <c r="C24" s="996" t="s">
        <v>1246</v>
      </c>
      <c r="D24" s="997">
        <v>3545.7053000000005</v>
      </c>
    </row>
    <row r="25" spans="1:4" s="33" customFormat="1" ht="15" customHeight="1" x14ac:dyDescent="0.25">
      <c r="A25" s="994" t="s">
        <v>1247</v>
      </c>
      <c r="B25" s="995">
        <v>81952</v>
      </c>
      <c r="C25" s="996" t="s">
        <v>1239</v>
      </c>
      <c r="D25" s="997">
        <v>3545.7053000000005</v>
      </c>
    </row>
    <row r="26" spans="1:4" s="33" customFormat="1" ht="15" customHeight="1" x14ac:dyDescent="0.25">
      <c r="A26" s="994" t="s">
        <v>1248</v>
      </c>
      <c r="B26" s="995">
        <v>81955</v>
      </c>
      <c r="C26" s="996" t="s">
        <v>1239</v>
      </c>
      <c r="D26" s="997">
        <v>3545.7053000000005</v>
      </c>
    </row>
    <row r="27" spans="1:4" s="33" customFormat="1" ht="15" customHeight="1" x14ac:dyDescent="0.25">
      <c r="A27" s="994" t="s">
        <v>1249</v>
      </c>
      <c r="B27" s="995">
        <v>81956</v>
      </c>
      <c r="C27" s="996" t="s">
        <v>1239</v>
      </c>
      <c r="D27" s="997">
        <v>3545.7053000000005</v>
      </c>
    </row>
    <row r="28" spans="1:4" s="33" customFormat="1" ht="15" customHeight="1" x14ac:dyDescent="0.25">
      <c r="A28" s="994" t="s">
        <v>1250</v>
      </c>
      <c r="B28" s="995">
        <v>81958</v>
      </c>
      <c r="C28" s="996" t="s">
        <v>1239</v>
      </c>
      <c r="D28" s="997">
        <v>3545.7053000000005</v>
      </c>
    </row>
    <row r="29" spans="1:4" s="33" customFormat="1" ht="15" customHeight="1" x14ac:dyDescent="0.25">
      <c r="A29" s="994" t="s">
        <v>1251</v>
      </c>
      <c r="B29" s="995">
        <v>81959</v>
      </c>
      <c r="C29" s="996" t="s">
        <v>1239</v>
      </c>
      <c r="D29" s="997">
        <v>3545.7053000000005</v>
      </c>
    </row>
    <row r="30" spans="1:4" s="33" customFormat="1" ht="15" customHeight="1" x14ac:dyDescent="0.25">
      <c r="A30" s="994" t="s">
        <v>1252</v>
      </c>
      <c r="B30" s="995">
        <v>81960</v>
      </c>
      <c r="C30" s="996" t="s">
        <v>1239</v>
      </c>
      <c r="D30" s="997">
        <v>3545.7053000000005</v>
      </c>
    </row>
    <row r="31" spans="1:4" s="33" customFormat="1" ht="15" customHeight="1" x14ac:dyDescent="0.25">
      <c r="A31" s="994" t="s">
        <v>1253</v>
      </c>
      <c r="B31" s="995">
        <v>81961</v>
      </c>
      <c r="C31" s="996" t="s">
        <v>1239</v>
      </c>
      <c r="D31" s="997">
        <v>3545.7053000000005</v>
      </c>
    </row>
    <row r="32" spans="1:4" s="33" customFormat="1" ht="15" customHeight="1" x14ac:dyDescent="0.25">
      <c r="A32" s="994" t="s">
        <v>1254</v>
      </c>
      <c r="B32" s="995">
        <v>81962</v>
      </c>
      <c r="C32" s="996" t="s">
        <v>1239</v>
      </c>
      <c r="D32" s="997">
        <v>3545.7053000000005</v>
      </c>
    </row>
    <row r="33" spans="1:4" s="33" customFormat="1" ht="15" customHeight="1" x14ac:dyDescent="0.25">
      <c r="A33" s="994" t="s">
        <v>1255</v>
      </c>
      <c r="B33" s="995">
        <v>81963</v>
      </c>
      <c r="C33" s="996" t="s">
        <v>1239</v>
      </c>
      <c r="D33" s="997">
        <v>3545.7053000000005</v>
      </c>
    </row>
    <row r="34" spans="1:4" s="33" customFormat="1" ht="15" customHeight="1" x14ac:dyDescent="0.25">
      <c r="A34" s="994" t="s">
        <v>1256</v>
      </c>
      <c r="B34" s="995">
        <v>81964</v>
      </c>
      <c r="C34" s="996" t="s">
        <v>1239</v>
      </c>
      <c r="D34" s="997">
        <v>3545.7053000000005</v>
      </c>
    </row>
    <row r="35" spans="1:4" s="33" customFormat="1" ht="15" customHeight="1" x14ac:dyDescent="0.25">
      <c r="A35" s="994" t="s">
        <v>1257</v>
      </c>
      <c r="B35" s="995">
        <v>81967</v>
      </c>
      <c r="C35" s="996" t="s">
        <v>1239</v>
      </c>
      <c r="D35" s="997">
        <v>3545.7053000000005</v>
      </c>
    </row>
    <row r="36" spans="1:4" s="33" customFormat="1" ht="15" customHeight="1" x14ac:dyDescent="0.25">
      <c r="A36" s="994" t="s">
        <v>1258</v>
      </c>
      <c r="B36" s="995">
        <v>81969</v>
      </c>
      <c r="C36" s="996" t="s">
        <v>1239</v>
      </c>
      <c r="D36" s="997">
        <v>3545.7053000000005</v>
      </c>
    </row>
    <row r="37" spans="1:4" s="33" customFormat="1" ht="15" customHeight="1" x14ac:dyDescent="0.25">
      <c r="A37" s="994" t="s">
        <v>1259</v>
      </c>
      <c r="B37" s="995">
        <v>81970</v>
      </c>
      <c r="C37" s="996" t="s">
        <v>1239</v>
      </c>
      <c r="D37" s="997">
        <v>3545.7053000000005</v>
      </c>
    </row>
    <row r="38" spans="1:4" s="33" customFormat="1" ht="15" customHeight="1" x14ac:dyDescent="0.25">
      <c r="A38" s="994" t="s">
        <v>1260</v>
      </c>
      <c r="B38" s="995">
        <v>81971</v>
      </c>
      <c r="C38" s="996" t="s">
        <v>1239</v>
      </c>
      <c r="D38" s="997">
        <v>3545.7053000000005</v>
      </c>
    </row>
    <row r="39" spans="1:4" s="33" customFormat="1" ht="15" customHeight="1" x14ac:dyDescent="0.25">
      <c r="A39" s="994" t="s">
        <v>1261</v>
      </c>
      <c r="B39" s="995">
        <v>81972</v>
      </c>
      <c r="C39" s="996" t="s">
        <v>1239</v>
      </c>
      <c r="D39" s="997">
        <v>3545.7053000000005</v>
      </c>
    </row>
    <row r="40" spans="1:4" s="33" customFormat="1" ht="15" customHeight="1" x14ac:dyDescent="0.25">
      <c r="A40" s="994" t="s">
        <v>1262</v>
      </c>
      <c r="B40" s="995">
        <v>81973</v>
      </c>
      <c r="C40" s="996" t="s">
        <v>1239</v>
      </c>
      <c r="D40" s="997">
        <v>3545.7053000000005</v>
      </c>
    </row>
    <row r="41" spans="1:4" s="33" customFormat="1" ht="15" customHeight="1" x14ac:dyDescent="0.25">
      <c r="A41" s="994" t="s">
        <v>1263</v>
      </c>
      <c r="B41" s="995">
        <v>81974</v>
      </c>
      <c r="C41" s="996" t="s">
        <v>1239</v>
      </c>
      <c r="D41" s="997">
        <v>3545.7053000000005</v>
      </c>
    </row>
    <row r="42" spans="1:4" s="33" customFormat="1" ht="15" customHeight="1" x14ac:dyDescent="0.25">
      <c r="A42" s="994" t="s">
        <v>1264</v>
      </c>
      <c r="B42" s="995">
        <v>81975</v>
      </c>
      <c r="C42" s="996" t="s">
        <v>1239</v>
      </c>
      <c r="D42" s="997">
        <v>3545.7053000000005</v>
      </c>
    </row>
    <row r="43" spans="1:4" s="33" customFormat="1" ht="15" customHeight="1" x14ac:dyDescent="0.25">
      <c r="A43" s="994" t="s">
        <v>1265</v>
      </c>
      <c r="B43" s="995">
        <v>81976</v>
      </c>
      <c r="C43" s="996" t="s">
        <v>1239</v>
      </c>
      <c r="D43" s="997">
        <v>3545.7053000000005</v>
      </c>
    </row>
    <row r="44" spans="1:4" s="33" customFormat="1" ht="15" customHeight="1" x14ac:dyDescent="0.25">
      <c r="A44" s="994" t="s">
        <v>1266</v>
      </c>
      <c r="B44" s="995">
        <v>81977</v>
      </c>
      <c r="C44" s="996" t="s">
        <v>1239</v>
      </c>
      <c r="D44" s="997">
        <v>3545.7053000000005</v>
      </c>
    </row>
    <row r="45" spans="1:4" s="33" customFormat="1" ht="15" customHeight="1" x14ac:dyDescent="0.25">
      <c r="A45" s="994" t="s">
        <v>1267</v>
      </c>
      <c r="B45" s="995">
        <v>81981</v>
      </c>
      <c r="C45" s="996" t="s">
        <v>1268</v>
      </c>
      <c r="D45" s="997">
        <v>15459.740499999996</v>
      </c>
    </row>
    <row r="46" spans="1:4" s="33" customFormat="1" ht="15" customHeight="1" x14ac:dyDescent="0.25">
      <c r="A46" s="994" t="s">
        <v>1269</v>
      </c>
      <c r="B46" s="995">
        <v>81982</v>
      </c>
      <c r="C46" s="996" t="s">
        <v>1270</v>
      </c>
      <c r="D46" s="997">
        <v>4243.7932999999975</v>
      </c>
    </row>
    <row r="47" spans="1:4" s="33" customFormat="1" ht="15" customHeight="1" x14ac:dyDescent="0.25">
      <c r="A47" s="994" t="s">
        <v>1271</v>
      </c>
      <c r="B47" s="995">
        <v>81983</v>
      </c>
      <c r="C47" s="996" t="s">
        <v>1272</v>
      </c>
      <c r="D47" s="997">
        <v>4060.5451999999987</v>
      </c>
    </row>
    <row r="48" spans="1:4" s="33" customFormat="1" ht="15" customHeight="1" x14ac:dyDescent="0.25">
      <c r="A48" s="994" t="s">
        <v>1273</v>
      </c>
      <c r="B48" s="995">
        <v>81984</v>
      </c>
      <c r="C48" s="996" t="s">
        <v>1272</v>
      </c>
      <c r="D48" s="997">
        <v>4060.5451999999987</v>
      </c>
    </row>
    <row r="49" spans="1:4" s="33" customFormat="1" ht="15" customHeight="1" x14ac:dyDescent="0.25">
      <c r="A49" s="994" t="s">
        <v>1274</v>
      </c>
      <c r="B49" s="995">
        <v>819107</v>
      </c>
      <c r="C49" s="996" t="s">
        <v>1275</v>
      </c>
      <c r="D49" s="997">
        <v>24292.374145000009</v>
      </c>
    </row>
    <row r="50" spans="1:4" s="33" customFormat="1" ht="15" customHeight="1" x14ac:dyDescent="0.25">
      <c r="A50" s="994" t="s">
        <v>1276</v>
      </c>
      <c r="B50" s="995">
        <v>819108</v>
      </c>
      <c r="C50" s="996" t="s">
        <v>1277</v>
      </c>
      <c r="D50" s="997">
        <v>5176.3676550000018</v>
      </c>
    </row>
    <row r="51" spans="1:4" s="33" customFormat="1" ht="15" customHeight="1" x14ac:dyDescent="0.25">
      <c r="A51" s="994" t="s">
        <v>1278</v>
      </c>
      <c r="B51" s="995">
        <v>819109</v>
      </c>
      <c r="C51" s="996" t="s">
        <v>1279</v>
      </c>
      <c r="D51" s="997">
        <v>5176.3676550000018</v>
      </c>
    </row>
    <row r="52" spans="1:4" s="33" customFormat="1" ht="15" customHeight="1" x14ac:dyDescent="0.25">
      <c r="A52" s="994" t="s">
        <v>1280</v>
      </c>
      <c r="B52" s="995">
        <v>819110</v>
      </c>
      <c r="C52" s="996" t="s">
        <v>1279</v>
      </c>
      <c r="D52" s="997">
        <v>5176.3676550000018</v>
      </c>
    </row>
    <row r="53" spans="1:4" s="33" customFormat="1" ht="15" customHeight="1" x14ac:dyDescent="0.25">
      <c r="A53" s="994" t="s">
        <v>1281</v>
      </c>
      <c r="B53" s="995">
        <v>819111</v>
      </c>
      <c r="C53" s="996" t="s">
        <v>1279</v>
      </c>
      <c r="D53" s="997">
        <v>5176.3676550000018</v>
      </c>
    </row>
    <row r="54" spans="1:4" s="33" customFormat="1" ht="15" customHeight="1" x14ac:dyDescent="0.25">
      <c r="A54" s="994" t="s">
        <v>1282</v>
      </c>
      <c r="B54" s="995">
        <v>819114</v>
      </c>
      <c r="C54" s="996" t="s">
        <v>1279</v>
      </c>
      <c r="D54" s="997">
        <v>5176.3676550000018</v>
      </c>
    </row>
    <row r="55" spans="1:4" s="33" customFormat="1" ht="15" customHeight="1" x14ac:dyDescent="0.25">
      <c r="A55" s="994" t="s">
        <v>1283</v>
      </c>
      <c r="B55" s="995">
        <v>819115</v>
      </c>
      <c r="C55" s="996" t="s">
        <v>1284</v>
      </c>
      <c r="D55" s="997">
        <v>5176.3676550000018</v>
      </c>
    </row>
    <row r="56" spans="1:4" s="33" customFormat="1" ht="15" customHeight="1" x14ac:dyDescent="0.25">
      <c r="A56" s="994" t="s">
        <v>1285</v>
      </c>
      <c r="B56" s="995">
        <v>819116</v>
      </c>
      <c r="C56" s="996" t="s">
        <v>1279</v>
      </c>
      <c r="D56" s="997">
        <v>5176.3676550000018</v>
      </c>
    </row>
    <row r="57" spans="1:4" s="33" customFormat="1" ht="15" customHeight="1" x14ac:dyDescent="0.25">
      <c r="A57" s="994" t="s">
        <v>1286</v>
      </c>
      <c r="B57" s="995">
        <v>819117</v>
      </c>
      <c r="C57" s="996" t="s">
        <v>1279</v>
      </c>
      <c r="D57" s="997">
        <v>5176.3676550000018</v>
      </c>
    </row>
    <row r="58" spans="1:4" s="33" customFormat="1" ht="15" customHeight="1" x14ac:dyDescent="0.25">
      <c r="A58" s="994" t="s">
        <v>1287</v>
      </c>
      <c r="B58" s="995">
        <v>819118</v>
      </c>
      <c r="C58" s="996" t="s">
        <v>1279</v>
      </c>
      <c r="D58" s="997">
        <v>5176.3676550000018</v>
      </c>
    </row>
    <row r="59" spans="1:4" s="33" customFormat="1" ht="15" customHeight="1" x14ac:dyDescent="0.25">
      <c r="A59" s="994" t="s">
        <v>1288</v>
      </c>
      <c r="B59" s="995">
        <v>819119</v>
      </c>
      <c r="C59" s="996" t="s">
        <v>1279</v>
      </c>
      <c r="D59" s="997">
        <v>5176.3676550000018</v>
      </c>
    </row>
    <row r="60" spans="1:4" s="33" customFormat="1" ht="15" customHeight="1" x14ac:dyDescent="0.25">
      <c r="A60" s="994" t="s">
        <v>1289</v>
      </c>
      <c r="B60" s="995">
        <v>819120</v>
      </c>
      <c r="C60" s="996" t="s">
        <v>1279</v>
      </c>
      <c r="D60" s="997">
        <v>5176.3676550000018</v>
      </c>
    </row>
    <row r="61" spans="1:4" s="33" customFormat="1" ht="15" customHeight="1" x14ac:dyDescent="0.25">
      <c r="A61" s="994" t="s">
        <v>1290</v>
      </c>
      <c r="B61" s="995">
        <v>819121</v>
      </c>
      <c r="C61" s="996" t="s">
        <v>1279</v>
      </c>
      <c r="D61" s="997">
        <v>5176.3676550000018</v>
      </c>
    </row>
    <row r="62" spans="1:4" s="33" customFormat="1" ht="15" customHeight="1" x14ac:dyDescent="0.25">
      <c r="A62" s="994" t="s">
        <v>1291</v>
      </c>
      <c r="B62" s="995">
        <v>819122</v>
      </c>
      <c r="C62" s="996" t="s">
        <v>1279</v>
      </c>
      <c r="D62" s="997">
        <v>5176.3676550000018</v>
      </c>
    </row>
    <row r="63" spans="1:4" s="33" customFormat="1" ht="15" customHeight="1" x14ac:dyDescent="0.25">
      <c r="A63" s="994" t="s">
        <v>1292</v>
      </c>
      <c r="B63" s="995">
        <v>819123</v>
      </c>
      <c r="C63" s="996" t="s">
        <v>1279</v>
      </c>
      <c r="D63" s="997">
        <v>5176.3676550000018</v>
      </c>
    </row>
    <row r="64" spans="1:4" s="33" customFormat="1" ht="15" customHeight="1" x14ac:dyDescent="0.25">
      <c r="A64" s="994" t="s">
        <v>1293</v>
      </c>
      <c r="B64" s="995">
        <v>819125</v>
      </c>
      <c r="C64" s="996" t="s">
        <v>1279</v>
      </c>
      <c r="D64" s="997">
        <v>5176.3676550000018</v>
      </c>
    </row>
    <row r="65" spans="1:4" s="33" customFormat="1" ht="15" customHeight="1" x14ac:dyDescent="0.25">
      <c r="A65" s="994" t="s">
        <v>1294</v>
      </c>
      <c r="B65" s="995">
        <v>819126</v>
      </c>
      <c r="C65" s="996" t="s">
        <v>1279</v>
      </c>
      <c r="D65" s="997">
        <v>5176.3676550000018</v>
      </c>
    </row>
    <row r="66" spans="1:4" s="33" customFormat="1" ht="15" customHeight="1" x14ac:dyDescent="0.25">
      <c r="A66" s="994" t="s">
        <v>1295</v>
      </c>
      <c r="B66" s="995">
        <v>819127</v>
      </c>
      <c r="C66" s="996" t="s">
        <v>1279</v>
      </c>
      <c r="D66" s="997">
        <v>5176.3676550000018</v>
      </c>
    </row>
    <row r="67" spans="1:4" s="33" customFormat="1" ht="15" customHeight="1" x14ac:dyDescent="0.25">
      <c r="A67" s="994" t="s">
        <v>1296</v>
      </c>
      <c r="B67" s="995">
        <v>819129</v>
      </c>
      <c r="C67" s="996" t="s">
        <v>1279</v>
      </c>
      <c r="D67" s="997">
        <v>5176.3676550000018</v>
      </c>
    </row>
    <row r="68" spans="1:4" s="33" customFormat="1" ht="15" customHeight="1" x14ac:dyDescent="0.25">
      <c r="A68" s="994" t="s">
        <v>1297</v>
      </c>
      <c r="B68" s="995">
        <v>819130</v>
      </c>
      <c r="C68" s="996" t="s">
        <v>1279</v>
      </c>
      <c r="D68" s="997">
        <v>5176.3676550000018</v>
      </c>
    </row>
    <row r="69" spans="1:4" s="33" customFormat="1" ht="15" customHeight="1" x14ac:dyDescent="0.25">
      <c r="A69" s="994" t="s">
        <v>1298</v>
      </c>
      <c r="B69" s="995">
        <v>819131</v>
      </c>
      <c r="C69" s="996" t="s">
        <v>1279</v>
      </c>
      <c r="D69" s="997">
        <v>5176.3676550000018</v>
      </c>
    </row>
    <row r="70" spans="1:4" s="33" customFormat="1" ht="15" customHeight="1" x14ac:dyDescent="0.25">
      <c r="A70" s="994" t="s">
        <v>1299</v>
      </c>
      <c r="B70" s="995">
        <v>819132</v>
      </c>
      <c r="C70" s="996" t="s">
        <v>1279</v>
      </c>
      <c r="D70" s="997">
        <v>5176.3676550000018</v>
      </c>
    </row>
    <row r="71" spans="1:4" s="33" customFormat="1" ht="15" customHeight="1" x14ac:dyDescent="0.25">
      <c r="A71" s="994" t="s">
        <v>1300</v>
      </c>
      <c r="B71" s="995">
        <v>819133</v>
      </c>
      <c r="C71" s="996" t="s">
        <v>1279</v>
      </c>
      <c r="D71" s="997">
        <v>5176.3676550000018</v>
      </c>
    </row>
    <row r="72" spans="1:4" s="33" customFormat="1" ht="15" customHeight="1" x14ac:dyDescent="0.25">
      <c r="A72" s="994" t="s">
        <v>1301</v>
      </c>
      <c r="B72" s="995">
        <v>819134</v>
      </c>
      <c r="C72" s="996" t="s">
        <v>1279</v>
      </c>
      <c r="D72" s="997">
        <v>5176.3676550000018</v>
      </c>
    </row>
    <row r="73" spans="1:4" s="33" customFormat="1" ht="15" customHeight="1" x14ac:dyDescent="0.25">
      <c r="A73" s="994" t="s">
        <v>1302</v>
      </c>
      <c r="B73" s="995">
        <v>819136</v>
      </c>
      <c r="C73" s="996" t="s">
        <v>1279</v>
      </c>
      <c r="D73" s="997">
        <v>5176.3676550000018</v>
      </c>
    </row>
    <row r="74" spans="1:4" s="33" customFormat="1" ht="15" customHeight="1" x14ac:dyDescent="0.25">
      <c r="A74" s="994" t="s">
        <v>1303</v>
      </c>
      <c r="B74" s="995">
        <v>819137</v>
      </c>
      <c r="C74" s="996" t="s">
        <v>1279</v>
      </c>
      <c r="D74" s="997">
        <v>5176.3676550000018</v>
      </c>
    </row>
    <row r="75" spans="1:4" s="33" customFormat="1" ht="15" customHeight="1" x14ac:dyDescent="0.25">
      <c r="A75" s="994" t="s">
        <v>1304</v>
      </c>
      <c r="B75" s="995">
        <v>819138</v>
      </c>
      <c r="C75" s="996" t="s">
        <v>1279</v>
      </c>
      <c r="D75" s="997">
        <v>5176.3676550000018</v>
      </c>
    </row>
    <row r="76" spans="1:4" s="33" customFormat="1" ht="15" customHeight="1" x14ac:dyDescent="0.25">
      <c r="A76" s="994" t="s">
        <v>1305</v>
      </c>
      <c r="B76" s="995">
        <v>819139</v>
      </c>
      <c r="C76" s="996" t="s">
        <v>1279</v>
      </c>
      <c r="D76" s="997">
        <v>5176.3676550000018</v>
      </c>
    </row>
    <row r="77" spans="1:4" s="33" customFormat="1" ht="15" customHeight="1" x14ac:dyDescent="0.25">
      <c r="A77" s="994" t="s">
        <v>1306</v>
      </c>
      <c r="B77" s="995">
        <v>819141</v>
      </c>
      <c r="C77" s="996" t="s">
        <v>1307</v>
      </c>
      <c r="D77" s="997">
        <v>3840.9508874999965</v>
      </c>
    </row>
    <row r="78" spans="1:4" s="33" customFormat="1" ht="15" customHeight="1" x14ac:dyDescent="0.25">
      <c r="A78" s="994" t="s">
        <v>1308</v>
      </c>
      <c r="B78" s="995">
        <v>819142</v>
      </c>
      <c r="C78" s="996" t="s">
        <v>1309</v>
      </c>
      <c r="D78" s="997">
        <v>1384.9825199999991</v>
      </c>
    </row>
    <row r="79" spans="1:4" s="33" customFormat="1" ht="15" customHeight="1" x14ac:dyDescent="0.25">
      <c r="A79" s="994" t="s">
        <v>1310</v>
      </c>
      <c r="B79" s="995">
        <v>819143</v>
      </c>
      <c r="C79" s="996" t="s">
        <v>1311</v>
      </c>
      <c r="D79" s="997">
        <v>1384.9825199999991</v>
      </c>
    </row>
    <row r="80" spans="1:4" s="33" customFormat="1" ht="15" customHeight="1" x14ac:dyDescent="0.25">
      <c r="A80" s="994" t="s">
        <v>1312</v>
      </c>
      <c r="B80" s="995">
        <v>819144</v>
      </c>
      <c r="C80" s="996" t="s">
        <v>1311</v>
      </c>
      <c r="D80" s="997">
        <v>1384.9825199999991</v>
      </c>
    </row>
    <row r="81" spans="1:4" s="33" customFormat="1" ht="15" customHeight="1" x14ac:dyDescent="0.25">
      <c r="A81" s="994" t="s">
        <v>1313</v>
      </c>
      <c r="B81" s="995">
        <v>819145</v>
      </c>
      <c r="C81" s="996" t="s">
        <v>1311</v>
      </c>
      <c r="D81" s="997">
        <v>1384.9825199999991</v>
      </c>
    </row>
    <row r="82" spans="1:4" s="33" customFormat="1" ht="15" customHeight="1" x14ac:dyDescent="0.25">
      <c r="A82" s="994" t="s">
        <v>1314</v>
      </c>
      <c r="B82" s="995">
        <v>819147</v>
      </c>
      <c r="C82" s="996" t="s">
        <v>1311</v>
      </c>
      <c r="D82" s="997">
        <v>1384.9825199999991</v>
      </c>
    </row>
    <row r="83" spans="1:4" s="33" customFormat="1" ht="15" customHeight="1" x14ac:dyDescent="0.25">
      <c r="A83" s="994" t="s">
        <v>1315</v>
      </c>
      <c r="B83" s="995">
        <v>819148</v>
      </c>
      <c r="C83" s="996" t="s">
        <v>1311</v>
      </c>
      <c r="D83" s="997">
        <v>1384.9825199999991</v>
      </c>
    </row>
    <row r="84" spans="1:4" s="33" customFormat="1" ht="15" customHeight="1" x14ac:dyDescent="0.25">
      <c r="A84" s="994" t="s">
        <v>1316</v>
      </c>
      <c r="B84" s="995">
        <v>819149</v>
      </c>
      <c r="C84" s="996" t="s">
        <v>1311</v>
      </c>
      <c r="D84" s="997">
        <v>1384.9825199999991</v>
      </c>
    </row>
    <row r="85" spans="1:4" s="33" customFormat="1" ht="15" customHeight="1" x14ac:dyDescent="0.25">
      <c r="A85" s="994" t="s">
        <v>1317</v>
      </c>
      <c r="B85" s="995">
        <v>819150</v>
      </c>
      <c r="C85" s="996" t="s">
        <v>1311</v>
      </c>
      <c r="D85" s="997">
        <v>1384.9825199999991</v>
      </c>
    </row>
    <row r="86" spans="1:4" s="33" customFormat="1" ht="15" customHeight="1" x14ac:dyDescent="0.25">
      <c r="A86" s="994" t="s">
        <v>1318</v>
      </c>
      <c r="B86" s="995">
        <v>819151</v>
      </c>
      <c r="C86" s="996" t="s">
        <v>1311</v>
      </c>
      <c r="D86" s="997">
        <v>1384.9825199999991</v>
      </c>
    </row>
    <row r="87" spans="1:4" s="33" customFormat="1" ht="15" customHeight="1" x14ac:dyDescent="0.25">
      <c r="A87" s="994" t="s">
        <v>1319</v>
      </c>
      <c r="B87" s="995">
        <v>819153</v>
      </c>
      <c r="C87" s="996" t="s">
        <v>1311</v>
      </c>
      <c r="D87" s="997">
        <v>1384.9825199999991</v>
      </c>
    </row>
    <row r="88" spans="1:4" s="33" customFormat="1" ht="15" customHeight="1" x14ac:dyDescent="0.25">
      <c r="A88" s="994" t="s">
        <v>1320</v>
      </c>
      <c r="B88" s="995">
        <v>819154</v>
      </c>
      <c r="C88" s="996" t="s">
        <v>1311</v>
      </c>
      <c r="D88" s="997">
        <v>1384.9825199999991</v>
      </c>
    </row>
    <row r="89" spans="1:4" s="33" customFormat="1" ht="15" customHeight="1" x14ac:dyDescent="0.25">
      <c r="A89" s="994" t="s">
        <v>1321</v>
      </c>
      <c r="B89" s="995">
        <v>819155</v>
      </c>
      <c r="C89" s="996" t="s">
        <v>1311</v>
      </c>
      <c r="D89" s="997">
        <v>1384.9825199999991</v>
      </c>
    </row>
    <row r="90" spans="1:4" s="33" customFormat="1" ht="15" customHeight="1" x14ac:dyDescent="0.25">
      <c r="A90" s="994" t="s">
        <v>1322</v>
      </c>
      <c r="B90" s="995">
        <v>819156</v>
      </c>
      <c r="C90" s="996" t="s">
        <v>1311</v>
      </c>
      <c r="D90" s="997">
        <v>1384.9825199999991</v>
      </c>
    </row>
    <row r="91" spans="1:4" s="33" customFormat="1" ht="15" customHeight="1" x14ac:dyDescent="0.25">
      <c r="A91" s="994" t="s">
        <v>1323</v>
      </c>
      <c r="B91" s="995">
        <v>819158</v>
      </c>
      <c r="C91" s="996" t="s">
        <v>1311</v>
      </c>
      <c r="D91" s="997">
        <v>1384.9825199999991</v>
      </c>
    </row>
    <row r="92" spans="1:4" s="33" customFormat="1" ht="15" customHeight="1" x14ac:dyDescent="0.25">
      <c r="A92" s="994" t="s">
        <v>1324</v>
      </c>
      <c r="B92" s="995">
        <v>819159</v>
      </c>
      <c r="C92" s="996" t="s">
        <v>1311</v>
      </c>
      <c r="D92" s="997">
        <v>1384.9825199999991</v>
      </c>
    </row>
    <row r="93" spans="1:4" s="33" customFormat="1" ht="15" customHeight="1" x14ac:dyDescent="0.25">
      <c r="A93" s="994" t="s">
        <v>1325</v>
      </c>
      <c r="B93" s="995">
        <v>819160</v>
      </c>
      <c r="C93" s="996" t="s">
        <v>1311</v>
      </c>
      <c r="D93" s="997">
        <v>1384.9825199999991</v>
      </c>
    </row>
    <row r="94" spans="1:4" s="33" customFormat="1" ht="15" customHeight="1" x14ac:dyDescent="0.25">
      <c r="A94" s="994" t="s">
        <v>1326</v>
      </c>
      <c r="B94" s="995">
        <v>819161</v>
      </c>
      <c r="C94" s="996" t="s">
        <v>1311</v>
      </c>
      <c r="D94" s="997">
        <v>1384.9825199999991</v>
      </c>
    </row>
    <row r="95" spans="1:4" s="33" customFormat="1" ht="15" customHeight="1" x14ac:dyDescent="0.25">
      <c r="A95" s="994" t="s">
        <v>1327</v>
      </c>
      <c r="B95" s="995">
        <v>819162</v>
      </c>
      <c r="C95" s="996" t="s">
        <v>1311</v>
      </c>
      <c r="D95" s="997">
        <v>1384.9825199999991</v>
      </c>
    </row>
    <row r="96" spans="1:4" s="33" customFormat="1" ht="15" customHeight="1" x14ac:dyDescent="0.25">
      <c r="A96" s="994" t="s">
        <v>1328</v>
      </c>
      <c r="B96" s="995">
        <v>819163</v>
      </c>
      <c r="C96" s="996" t="s">
        <v>1311</v>
      </c>
      <c r="D96" s="997">
        <v>1384.9825199999991</v>
      </c>
    </row>
    <row r="97" spans="1:4" s="33" customFormat="1" ht="15" customHeight="1" x14ac:dyDescent="0.25">
      <c r="A97" s="994" t="s">
        <v>1329</v>
      </c>
      <c r="B97" s="995">
        <v>819165</v>
      </c>
      <c r="C97" s="996" t="s">
        <v>1311</v>
      </c>
      <c r="D97" s="997">
        <v>1384.9825199999991</v>
      </c>
    </row>
    <row r="98" spans="1:4" s="33" customFormat="1" ht="15" customHeight="1" x14ac:dyDescent="0.25">
      <c r="A98" s="994" t="s">
        <v>1330</v>
      </c>
      <c r="B98" s="995">
        <v>819166</v>
      </c>
      <c r="C98" s="996" t="s">
        <v>1311</v>
      </c>
      <c r="D98" s="997">
        <v>1384.9825199999991</v>
      </c>
    </row>
    <row r="99" spans="1:4" s="33" customFormat="1" ht="15" customHeight="1" x14ac:dyDescent="0.25">
      <c r="A99" s="994" t="s">
        <v>1331</v>
      </c>
      <c r="B99" s="995">
        <v>819167</v>
      </c>
      <c r="C99" s="996" t="s">
        <v>1311</v>
      </c>
      <c r="D99" s="997">
        <v>1384.9825199999991</v>
      </c>
    </row>
    <row r="100" spans="1:4" s="33" customFormat="1" ht="15" customHeight="1" x14ac:dyDescent="0.25">
      <c r="A100" s="994" t="s">
        <v>1332</v>
      </c>
      <c r="B100" s="995">
        <v>819169</v>
      </c>
      <c r="C100" s="996" t="s">
        <v>1311</v>
      </c>
      <c r="D100" s="997">
        <v>1384.9825199999991</v>
      </c>
    </row>
    <row r="101" spans="1:4" s="33" customFormat="1" ht="15" customHeight="1" x14ac:dyDescent="0.25">
      <c r="A101" s="994" t="s">
        <v>1333</v>
      </c>
      <c r="B101" s="995">
        <v>819170</v>
      </c>
      <c r="C101" s="996" t="s">
        <v>1311</v>
      </c>
      <c r="D101" s="997">
        <v>1384.9825199999991</v>
      </c>
    </row>
    <row r="102" spans="1:4" s="33" customFormat="1" ht="15" customHeight="1" x14ac:dyDescent="0.25">
      <c r="A102" s="994" t="s">
        <v>1334</v>
      </c>
      <c r="B102" s="995">
        <v>819171</v>
      </c>
      <c r="C102" s="996" t="s">
        <v>1311</v>
      </c>
      <c r="D102" s="997">
        <v>1384.9825199999991</v>
      </c>
    </row>
    <row r="103" spans="1:4" s="33" customFormat="1" ht="15" customHeight="1" x14ac:dyDescent="0.25">
      <c r="A103" s="994" t="s">
        <v>1335</v>
      </c>
      <c r="B103" s="995">
        <v>819172</v>
      </c>
      <c r="C103" s="996" t="s">
        <v>1311</v>
      </c>
      <c r="D103" s="997">
        <v>1384.9825199999991</v>
      </c>
    </row>
    <row r="104" spans="1:4" s="33" customFormat="1" ht="15" customHeight="1" x14ac:dyDescent="0.25">
      <c r="A104" s="994" t="s">
        <v>1336</v>
      </c>
      <c r="B104" s="995">
        <v>819173</v>
      </c>
      <c r="C104" s="996" t="s">
        <v>1311</v>
      </c>
      <c r="D104" s="997">
        <v>1384.9825199999991</v>
      </c>
    </row>
    <row r="105" spans="1:4" s="33" customFormat="1" ht="15" customHeight="1" x14ac:dyDescent="0.25">
      <c r="A105" s="994" t="s">
        <v>1337</v>
      </c>
      <c r="B105" s="995">
        <v>819174</v>
      </c>
      <c r="C105" s="996" t="s">
        <v>1311</v>
      </c>
      <c r="D105" s="997">
        <v>1384.9825199999991</v>
      </c>
    </row>
    <row r="106" spans="1:4" s="33" customFormat="1" ht="15" customHeight="1" x14ac:dyDescent="0.25">
      <c r="A106" s="994" t="s">
        <v>1338</v>
      </c>
      <c r="B106" s="995">
        <v>819175</v>
      </c>
      <c r="C106" s="996" t="s">
        <v>1311</v>
      </c>
      <c r="D106" s="997">
        <v>1384.9825199999991</v>
      </c>
    </row>
    <row r="107" spans="1:4" s="33" customFormat="1" ht="15" customHeight="1" x14ac:dyDescent="0.25">
      <c r="A107" s="994" t="s">
        <v>1339</v>
      </c>
      <c r="B107" s="995">
        <v>819177</v>
      </c>
      <c r="C107" s="996" t="s">
        <v>1340</v>
      </c>
      <c r="D107" s="997">
        <v>3398.4874674999992</v>
      </c>
    </row>
    <row r="108" spans="1:4" s="33" customFormat="1" ht="15" customHeight="1" x14ac:dyDescent="0.25">
      <c r="A108" s="994" t="s">
        <v>1341</v>
      </c>
      <c r="B108" s="995">
        <v>819248</v>
      </c>
      <c r="C108" s="996" t="s">
        <v>1279</v>
      </c>
      <c r="D108" s="997">
        <v>5176.4830000000002</v>
      </c>
    </row>
    <row r="109" spans="1:4" s="33" customFormat="1" ht="15" customHeight="1" x14ac:dyDescent="0.25">
      <c r="A109" s="994" t="s">
        <v>1342</v>
      </c>
      <c r="B109" s="995">
        <v>819235</v>
      </c>
      <c r="C109" s="996" t="s">
        <v>1343</v>
      </c>
      <c r="D109" s="997">
        <v>4902.4500000000007</v>
      </c>
    </row>
    <row r="110" spans="1:4" s="33" customFormat="1" ht="15" customHeight="1" x14ac:dyDescent="0.25">
      <c r="A110" s="994" t="s">
        <v>1344</v>
      </c>
      <c r="B110" s="995">
        <v>819255</v>
      </c>
      <c r="C110" s="996" t="s">
        <v>1345</v>
      </c>
      <c r="D110" s="997">
        <v>968.4115000000005</v>
      </c>
    </row>
    <row r="111" spans="1:4" s="33" customFormat="1" ht="15" customHeight="1" x14ac:dyDescent="0.25">
      <c r="A111" s="994" t="s">
        <v>1346</v>
      </c>
      <c r="B111" s="995">
        <v>819263</v>
      </c>
      <c r="C111" s="996" t="s">
        <v>1347</v>
      </c>
      <c r="D111" s="997">
        <v>671.4224999999999</v>
      </c>
    </row>
    <row r="112" spans="1:4" s="33" customFormat="1" ht="15" customHeight="1" x14ac:dyDescent="0.25">
      <c r="A112" s="994" t="s">
        <v>1348</v>
      </c>
      <c r="B112" s="995">
        <v>819271</v>
      </c>
      <c r="C112" s="996" t="s">
        <v>1349</v>
      </c>
      <c r="D112" s="997">
        <v>966.2799999999994</v>
      </c>
    </row>
    <row r="113" spans="1:4" s="33" customFormat="1" ht="15" customHeight="1" x14ac:dyDescent="0.25">
      <c r="A113" s="994" t="s">
        <v>1350</v>
      </c>
      <c r="B113" s="995">
        <v>8194</v>
      </c>
      <c r="C113" s="996" t="s">
        <v>1351</v>
      </c>
      <c r="D113" s="997">
        <v>3652.6273399999973</v>
      </c>
    </row>
    <row r="114" spans="1:4" s="33" customFormat="1" ht="15" customHeight="1" x14ac:dyDescent="0.25">
      <c r="A114" s="994" t="s">
        <v>1352</v>
      </c>
      <c r="B114" s="995">
        <v>81916</v>
      </c>
      <c r="C114" s="996" t="s">
        <v>1351</v>
      </c>
      <c r="D114" s="997">
        <v>3652.6273399999973</v>
      </c>
    </row>
    <row r="115" spans="1:4" s="33" customFormat="1" ht="15" customHeight="1" x14ac:dyDescent="0.25">
      <c r="A115" s="994" t="s">
        <v>1353</v>
      </c>
      <c r="B115" s="995">
        <v>81928</v>
      </c>
      <c r="C115" s="996" t="s">
        <v>1354</v>
      </c>
      <c r="D115" s="997">
        <v>3652.6273399999973</v>
      </c>
    </row>
    <row r="116" spans="1:4" s="33" customFormat="1" ht="15" customHeight="1" x14ac:dyDescent="0.25">
      <c r="A116" s="994" t="s">
        <v>1355</v>
      </c>
      <c r="B116" s="995">
        <v>81941</v>
      </c>
      <c r="C116" s="996" t="s">
        <v>1351</v>
      </c>
      <c r="D116" s="997">
        <v>3652.6273399999973</v>
      </c>
    </row>
    <row r="117" spans="1:4" s="33" customFormat="1" ht="15" customHeight="1" x14ac:dyDescent="0.25">
      <c r="A117" s="994" t="s">
        <v>1356</v>
      </c>
      <c r="B117" s="995">
        <v>81946</v>
      </c>
      <c r="C117" s="996" t="s">
        <v>1357</v>
      </c>
      <c r="D117" s="997">
        <v>6453.0436599999975</v>
      </c>
    </row>
    <row r="118" spans="1:4" s="33" customFormat="1" ht="15" customHeight="1" x14ac:dyDescent="0.25">
      <c r="A118" s="994" t="s">
        <v>1358</v>
      </c>
      <c r="B118" s="995">
        <v>81954</v>
      </c>
      <c r="C118" s="996" t="s">
        <v>1351</v>
      </c>
      <c r="D118" s="997">
        <v>3652.6273399999973</v>
      </c>
    </row>
    <row r="119" spans="1:4" s="33" customFormat="1" ht="15" customHeight="1" x14ac:dyDescent="0.25">
      <c r="A119" s="994" t="s">
        <v>1359</v>
      </c>
      <c r="B119" s="995">
        <v>81966</v>
      </c>
      <c r="C119" s="996" t="s">
        <v>1351</v>
      </c>
      <c r="D119" s="997">
        <v>3652.6273399999973</v>
      </c>
    </row>
    <row r="120" spans="1:4" s="33" customFormat="1" ht="15" customHeight="1" x14ac:dyDescent="0.25">
      <c r="A120" s="994" t="s">
        <v>1360</v>
      </c>
      <c r="B120" s="995">
        <v>81980</v>
      </c>
      <c r="C120" s="996" t="s">
        <v>1351</v>
      </c>
      <c r="D120" s="997">
        <v>3652.6273399999973</v>
      </c>
    </row>
    <row r="121" spans="1:4" s="33" customFormat="1" ht="15" customHeight="1" x14ac:dyDescent="0.25">
      <c r="A121" s="994" t="s">
        <v>1361</v>
      </c>
      <c r="B121" s="995">
        <v>819105</v>
      </c>
      <c r="C121" s="996" t="s">
        <v>1362</v>
      </c>
      <c r="D121" s="997">
        <v>19073.834859999988</v>
      </c>
    </row>
    <row r="122" spans="1:4" s="33" customFormat="1" ht="15" customHeight="1" x14ac:dyDescent="0.25">
      <c r="A122" s="994" t="s">
        <v>1363</v>
      </c>
      <c r="B122" s="995">
        <v>819168</v>
      </c>
      <c r="C122" s="996" t="s">
        <v>1364</v>
      </c>
      <c r="D122" s="997">
        <v>6453.0436599999975</v>
      </c>
    </row>
    <row r="123" spans="1:4" s="33" customFormat="1" ht="15" customHeight="1" x14ac:dyDescent="0.25">
      <c r="A123" s="994" t="s">
        <v>1365</v>
      </c>
      <c r="B123" s="995">
        <v>819258</v>
      </c>
      <c r="C123" s="996" t="s">
        <v>1364</v>
      </c>
      <c r="D123" s="997">
        <v>6453.0436599999975</v>
      </c>
    </row>
    <row r="124" spans="1:4" s="33" customFormat="1" ht="15" customHeight="1" x14ac:dyDescent="0.25">
      <c r="A124" s="994" t="s">
        <v>1366</v>
      </c>
      <c r="B124" s="995">
        <v>819249</v>
      </c>
      <c r="C124" s="996" t="s">
        <v>1364</v>
      </c>
      <c r="D124" s="997">
        <v>6453.0436599999975</v>
      </c>
    </row>
    <row r="125" spans="1:4" s="33" customFormat="1" ht="15" customHeight="1" x14ac:dyDescent="0.25">
      <c r="A125" s="994" t="s">
        <v>1367</v>
      </c>
      <c r="B125" s="995">
        <v>819265</v>
      </c>
      <c r="C125" s="996" t="s">
        <v>1368</v>
      </c>
      <c r="D125" s="997">
        <v>7377.2283400000015</v>
      </c>
    </row>
    <row r="126" spans="1:4" s="33" customFormat="1" ht="15" customHeight="1" x14ac:dyDescent="0.25">
      <c r="A126" s="994" t="s">
        <v>1369</v>
      </c>
      <c r="B126" s="995">
        <v>819273</v>
      </c>
      <c r="C126" s="996" t="s">
        <v>1351</v>
      </c>
      <c r="D126" s="997">
        <v>3652.6273399999973</v>
      </c>
    </row>
    <row r="127" spans="1:4" s="33" customFormat="1" ht="15" customHeight="1" x14ac:dyDescent="0.25">
      <c r="A127" s="994" t="s">
        <v>1370</v>
      </c>
      <c r="B127" s="995">
        <v>819279</v>
      </c>
      <c r="C127" s="996" t="s">
        <v>1354</v>
      </c>
      <c r="D127" s="997">
        <v>3652.6273399999973</v>
      </c>
    </row>
    <row r="128" spans="1:4" s="33" customFormat="1" ht="15" customHeight="1" x14ac:dyDescent="0.25">
      <c r="A128" s="994" t="s">
        <v>1371</v>
      </c>
      <c r="B128" s="995">
        <v>819283</v>
      </c>
      <c r="C128" s="996" t="s">
        <v>1372</v>
      </c>
      <c r="D128" s="997">
        <v>3652.6273399999973</v>
      </c>
    </row>
    <row r="129" spans="1:4" s="33" customFormat="1" ht="15" customHeight="1" x14ac:dyDescent="0.25">
      <c r="A129" s="994" t="s">
        <v>1373</v>
      </c>
      <c r="B129" s="995">
        <v>819286</v>
      </c>
      <c r="C129" s="996" t="s">
        <v>1351</v>
      </c>
      <c r="D129" s="997">
        <v>3652.6273399999973</v>
      </c>
    </row>
    <row r="130" spans="1:4" s="33" customFormat="1" ht="15" customHeight="1" x14ac:dyDescent="0.25">
      <c r="A130" s="994" t="s">
        <v>1374</v>
      </c>
      <c r="B130" s="995">
        <v>819288</v>
      </c>
      <c r="C130" s="996" t="s">
        <v>1351</v>
      </c>
      <c r="D130" s="997">
        <v>3652.6273399999973</v>
      </c>
    </row>
    <row r="131" spans="1:4" s="33" customFormat="1" ht="15" customHeight="1" x14ac:dyDescent="0.25">
      <c r="A131" s="994" t="s">
        <v>1375</v>
      </c>
      <c r="B131" s="995">
        <v>819302</v>
      </c>
      <c r="C131" s="996" t="s">
        <v>1351</v>
      </c>
      <c r="D131" s="997">
        <v>3652.6273399999973</v>
      </c>
    </row>
    <row r="132" spans="1:4" s="33" customFormat="1" ht="15" customHeight="1" x14ac:dyDescent="0.25">
      <c r="A132" s="994" t="s">
        <v>1376</v>
      </c>
      <c r="B132" s="995">
        <v>819312</v>
      </c>
      <c r="C132" s="996" t="s">
        <v>1351</v>
      </c>
      <c r="D132" s="997">
        <v>3652.6273399999973</v>
      </c>
    </row>
    <row r="133" spans="1:4" s="33" customFormat="1" ht="15" customHeight="1" x14ac:dyDescent="0.25">
      <c r="A133" s="994" t="s">
        <v>1377</v>
      </c>
      <c r="B133" s="995">
        <v>81986</v>
      </c>
      <c r="C133" s="996" t="s">
        <v>1378</v>
      </c>
      <c r="D133" s="997">
        <v>21006.034000000011</v>
      </c>
    </row>
    <row r="134" spans="1:4" s="33" customFormat="1" ht="15" customHeight="1" x14ac:dyDescent="0.25">
      <c r="A134" s="994" t="s">
        <v>1379</v>
      </c>
      <c r="B134" s="995">
        <v>81987</v>
      </c>
      <c r="C134" s="996" t="s">
        <v>1380</v>
      </c>
      <c r="D134" s="997">
        <v>25362.123999999996</v>
      </c>
    </row>
    <row r="135" spans="1:4" s="33" customFormat="1" ht="15" customHeight="1" x14ac:dyDescent="0.25">
      <c r="A135" s="994" t="s">
        <v>1381</v>
      </c>
      <c r="B135" s="995">
        <v>81988</v>
      </c>
      <c r="C135" s="996" t="s">
        <v>1382</v>
      </c>
      <c r="D135" s="997">
        <v>24321.502499999995</v>
      </c>
    </row>
    <row r="136" spans="1:4" s="33" customFormat="1" ht="15" customHeight="1" x14ac:dyDescent="0.25">
      <c r="A136" s="994" t="s">
        <v>1383</v>
      </c>
      <c r="B136" s="995">
        <v>81989</v>
      </c>
      <c r="C136" s="996" t="s">
        <v>1382</v>
      </c>
      <c r="D136" s="997">
        <v>24321.502499999995</v>
      </c>
    </row>
    <row r="137" spans="1:4" s="33" customFormat="1" ht="15" customHeight="1" x14ac:dyDescent="0.25">
      <c r="A137" s="994" t="s">
        <v>1384</v>
      </c>
      <c r="B137" s="995">
        <v>81991</v>
      </c>
      <c r="C137" s="996" t="s">
        <v>1385</v>
      </c>
      <c r="D137" s="997">
        <v>24321.502499999995</v>
      </c>
    </row>
    <row r="138" spans="1:4" s="33" customFormat="1" ht="15" customHeight="1" x14ac:dyDescent="0.25">
      <c r="A138" s="994" t="s">
        <v>1386</v>
      </c>
      <c r="B138" s="995">
        <v>81993</v>
      </c>
      <c r="C138" s="996" t="s">
        <v>1382</v>
      </c>
      <c r="D138" s="997">
        <v>24321.502499999995</v>
      </c>
    </row>
    <row r="139" spans="1:4" s="33" customFormat="1" ht="15" customHeight="1" x14ac:dyDescent="0.25">
      <c r="A139" s="994" t="s">
        <v>1387</v>
      </c>
      <c r="B139" s="995">
        <v>81994</v>
      </c>
      <c r="C139" s="996" t="s">
        <v>1382</v>
      </c>
      <c r="D139" s="997">
        <v>24321.502499999995</v>
      </c>
    </row>
    <row r="140" spans="1:4" s="33" customFormat="1" ht="15" customHeight="1" x14ac:dyDescent="0.25">
      <c r="A140" s="994" t="s">
        <v>1388</v>
      </c>
      <c r="B140" s="995">
        <v>81995</v>
      </c>
      <c r="C140" s="996" t="s">
        <v>1382</v>
      </c>
      <c r="D140" s="997">
        <v>24321.502499999995</v>
      </c>
    </row>
    <row r="141" spans="1:4" s="33" customFormat="1" ht="15" customHeight="1" x14ac:dyDescent="0.25">
      <c r="A141" s="994" t="s">
        <v>1389</v>
      </c>
      <c r="B141" s="995">
        <v>81996</v>
      </c>
      <c r="C141" s="996" t="s">
        <v>1382</v>
      </c>
      <c r="D141" s="997">
        <v>24321.502499999995</v>
      </c>
    </row>
    <row r="142" spans="1:4" s="33" customFormat="1" ht="15" customHeight="1" x14ac:dyDescent="0.25">
      <c r="A142" s="994" t="s">
        <v>1390</v>
      </c>
      <c r="B142" s="995">
        <v>81997</v>
      </c>
      <c r="C142" s="996" t="s">
        <v>1382</v>
      </c>
      <c r="D142" s="997">
        <v>24321.502499999995</v>
      </c>
    </row>
    <row r="143" spans="1:4" s="33" customFormat="1" ht="15" customHeight="1" x14ac:dyDescent="0.25">
      <c r="A143" s="994" t="s">
        <v>1391</v>
      </c>
      <c r="B143" s="995">
        <v>81998</v>
      </c>
      <c r="C143" s="996" t="s">
        <v>1382</v>
      </c>
      <c r="D143" s="997">
        <v>24321.502499999995</v>
      </c>
    </row>
    <row r="144" spans="1:4" s="33" customFormat="1" ht="15" customHeight="1" x14ac:dyDescent="0.25">
      <c r="A144" s="994" t="s">
        <v>1392</v>
      </c>
      <c r="B144" s="995">
        <v>81999</v>
      </c>
      <c r="C144" s="996" t="s">
        <v>1382</v>
      </c>
      <c r="D144" s="997">
        <v>24321.502499999995</v>
      </c>
    </row>
    <row r="145" spans="1:4" s="33" customFormat="1" ht="15" customHeight="1" x14ac:dyDescent="0.25">
      <c r="A145" s="994" t="s">
        <v>1393</v>
      </c>
      <c r="B145" s="995">
        <v>819100</v>
      </c>
      <c r="C145" s="996" t="s">
        <v>1382</v>
      </c>
      <c r="D145" s="997">
        <v>24321.502499999995</v>
      </c>
    </row>
    <row r="146" spans="1:4" s="33" customFormat="1" ht="15" customHeight="1" x14ac:dyDescent="0.25">
      <c r="A146" s="994" t="s">
        <v>1394</v>
      </c>
      <c r="B146" s="995">
        <v>819102</v>
      </c>
      <c r="C146" s="996" t="s">
        <v>1382</v>
      </c>
      <c r="D146" s="997">
        <v>24321.502499999995</v>
      </c>
    </row>
    <row r="147" spans="1:4" s="33" customFormat="1" ht="15" customHeight="1" x14ac:dyDescent="0.25">
      <c r="A147" s="994" t="s">
        <v>1395</v>
      </c>
      <c r="B147" s="995">
        <v>819103</v>
      </c>
      <c r="C147" s="996" t="s">
        <v>1382</v>
      </c>
      <c r="D147" s="997">
        <v>24321.502499999995</v>
      </c>
    </row>
    <row r="148" spans="1:4" s="33" customFormat="1" ht="15" customHeight="1" x14ac:dyDescent="0.25">
      <c r="A148" s="994" t="s">
        <v>1396</v>
      </c>
      <c r="B148" s="995">
        <v>819106</v>
      </c>
      <c r="C148" s="996" t="s">
        <v>1397</v>
      </c>
      <c r="D148" s="997">
        <v>24321.502499999995</v>
      </c>
    </row>
    <row r="149" spans="1:4" s="33" customFormat="1" ht="15" customHeight="1" x14ac:dyDescent="0.25">
      <c r="A149" s="994" t="s">
        <v>1398</v>
      </c>
      <c r="B149" s="995">
        <v>8151319</v>
      </c>
      <c r="C149" s="996" t="s">
        <v>1399</v>
      </c>
      <c r="D149" s="997">
        <v>7780</v>
      </c>
    </row>
    <row r="150" spans="1:4" s="33" customFormat="1" ht="15" customHeight="1" x14ac:dyDescent="0.25">
      <c r="A150" s="994" t="s">
        <v>1400</v>
      </c>
      <c r="B150" s="995">
        <v>81219</v>
      </c>
      <c r="C150" s="996" t="s">
        <v>1401</v>
      </c>
      <c r="D150" s="997">
        <v>5446</v>
      </c>
    </row>
    <row r="151" spans="1:4" s="33" customFormat="1" ht="15" customHeight="1" x14ac:dyDescent="0.25">
      <c r="A151" s="994" t="s">
        <v>1402</v>
      </c>
      <c r="B151" s="995">
        <v>81229</v>
      </c>
      <c r="C151" s="996" t="s">
        <v>1403</v>
      </c>
      <c r="D151" s="997">
        <v>16115</v>
      </c>
    </row>
    <row r="152" spans="1:4" s="33" customFormat="1" ht="15" customHeight="1" x14ac:dyDescent="0.25">
      <c r="A152" s="994" t="s">
        <v>1404</v>
      </c>
      <c r="B152" s="995">
        <v>81230</v>
      </c>
      <c r="C152" s="996" t="s">
        <v>1405</v>
      </c>
      <c r="D152" s="997">
        <v>8057.5</v>
      </c>
    </row>
    <row r="153" spans="1:4" s="33" customFormat="1" ht="15" customHeight="1" x14ac:dyDescent="0.25">
      <c r="A153" s="994" t="s">
        <v>1406</v>
      </c>
      <c r="B153" s="995">
        <v>81231</v>
      </c>
      <c r="C153" s="996" t="s">
        <v>1407</v>
      </c>
      <c r="D153" s="997">
        <v>75808.309999999969</v>
      </c>
    </row>
    <row r="154" spans="1:4" s="33" customFormat="1" ht="15" customHeight="1" x14ac:dyDescent="0.25">
      <c r="A154" s="994" t="s">
        <v>1408</v>
      </c>
      <c r="B154" s="995">
        <v>8131</v>
      </c>
      <c r="C154" s="996" t="s">
        <v>1409</v>
      </c>
      <c r="D154" s="997">
        <v>15527.476250000003</v>
      </c>
    </row>
    <row r="155" spans="1:4" s="33" customFormat="1" ht="15" customHeight="1" x14ac:dyDescent="0.25">
      <c r="A155" s="994" t="s">
        <v>1410</v>
      </c>
      <c r="B155" s="995">
        <v>8132</v>
      </c>
      <c r="C155" s="996" t="s">
        <v>1409</v>
      </c>
      <c r="D155" s="997">
        <v>15527.476250000003</v>
      </c>
    </row>
    <row r="156" spans="1:4" s="33" customFormat="1" ht="15" customHeight="1" x14ac:dyDescent="0.25">
      <c r="A156" s="994" t="s">
        <v>1411</v>
      </c>
      <c r="B156" s="995">
        <v>8133</v>
      </c>
      <c r="C156" s="996" t="s">
        <v>1412</v>
      </c>
      <c r="D156" s="997">
        <v>9645.1387500000001</v>
      </c>
    </row>
    <row r="157" spans="1:4" s="33" customFormat="1" ht="15" customHeight="1" x14ac:dyDescent="0.25">
      <c r="A157" s="994" t="s">
        <v>1413</v>
      </c>
      <c r="B157" s="995">
        <v>81333</v>
      </c>
      <c r="C157" s="996" t="s">
        <v>1414</v>
      </c>
      <c r="D157" s="997">
        <v>10668</v>
      </c>
    </row>
    <row r="158" spans="1:4" s="33" customFormat="1" ht="15" customHeight="1" x14ac:dyDescent="0.25">
      <c r="A158" s="994" t="s">
        <v>1415</v>
      </c>
      <c r="B158" s="995">
        <v>81334</v>
      </c>
      <c r="C158" s="996" t="s">
        <v>1416</v>
      </c>
      <c r="D158" s="997">
        <v>18665.444000000003</v>
      </c>
    </row>
    <row r="159" spans="1:4" s="33" customFormat="1" ht="15" customHeight="1" x14ac:dyDescent="0.25">
      <c r="A159" s="994" t="s">
        <v>1417</v>
      </c>
      <c r="B159" s="995">
        <v>81335</v>
      </c>
      <c r="C159" s="996" t="s">
        <v>1418</v>
      </c>
      <c r="D159" s="997">
        <v>5568.6959999999999</v>
      </c>
    </row>
    <row r="160" spans="1:4" s="33" customFormat="1" ht="15" customHeight="1" x14ac:dyDescent="0.25">
      <c r="A160" s="994" t="s">
        <v>1419</v>
      </c>
      <c r="B160" s="995">
        <v>81336</v>
      </c>
      <c r="C160" s="998" t="s">
        <v>1420</v>
      </c>
      <c r="D160" s="997">
        <v>5568.6959999999999</v>
      </c>
    </row>
    <row r="161" spans="1:4" s="33" customFormat="1" ht="15" customHeight="1" x14ac:dyDescent="0.25">
      <c r="A161" s="994" t="s">
        <v>1421</v>
      </c>
      <c r="B161" s="995">
        <v>81232</v>
      </c>
      <c r="C161" s="998" t="s">
        <v>1422</v>
      </c>
      <c r="D161" s="997">
        <v>14368.2994</v>
      </c>
    </row>
    <row r="162" spans="1:4" s="33" customFormat="1" ht="15" customHeight="1" x14ac:dyDescent="0.25">
      <c r="A162" s="994" t="s">
        <v>1423</v>
      </c>
      <c r="B162" s="995">
        <v>8198</v>
      </c>
      <c r="C162" s="998" t="s">
        <v>1424</v>
      </c>
      <c r="D162" s="997">
        <v>1432.4039599999978</v>
      </c>
    </row>
    <row r="163" spans="1:4" s="33" customFormat="1" ht="15" customHeight="1" x14ac:dyDescent="0.25">
      <c r="A163" s="994" t="s">
        <v>1425</v>
      </c>
      <c r="B163" s="995">
        <v>8199</v>
      </c>
      <c r="C163" s="998" t="s">
        <v>1426</v>
      </c>
      <c r="D163" s="997">
        <v>1432.4039599999978</v>
      </c>
    </row>
    <row r="164" spans="1:4" s="33" customFormat="1" ht="15" customHeight="1" x14ac:dyDescent="0.25">
      <c r="A164" s="994" t="s">
        <v>1427</v>
      </c>
      <c r="B164" s="995">
        <v>81910</v>
      </c>
      <c r="C164" s="998" t="s">
        <v>1428</v>
      </c>
      <c r="D164" s="997">
        <v>1432.4039599999978</v>
      </c>
    </row>
    <row r="165" spans="1:4" s="33" customFormat="1" ht="15" customHeight="1" x14ac:dyDescent="0.25">
      <c r="A165" s="994" t="s">
        <v>1429</v>
      </c>
      <c r="B165" s="995">
        <v>81911</v>
      </c>
      <c r="C165" s="998" t="s">
        <v>1430</v>
      </c>
      <c r="D165" s="997">
        <v>1432.4039599999978</v>
      </c>
    </row>
    <row r="166" spans="1:4" s="33" customFormat="1" ht="15" customHeight="1" x14ac:dyDescent="0.25">
      <c r="A166" s="994" t="s">
        <v>1431</v>
      </c>
      <c r="B166" s="995">
        <v>81912</v>
      </c>
      <c r="C166" s="998" t="s">
        <v>1432</v>
      </c>
      <c r="D166" s="997">
        <v>1563.5639599999977</v>
      </c>
    </row>
    <row r="167" spans="1:4" s="33" customFormat="1" ht="15" customHeight="1" x14ac:dyDescent="0.25">
      <c r="A167" s="994" t="s">
        <v>1433</v>
      </c>
      <c r="B167" s="995">
        <v>81943</v>
      </c>
      <c r="C167" s="998" t="s">
        <v>1434</v>
      </c>
      <c r="D167" s="997">
        <v>3851.1187999999984</v>
      </c>
    </row>
    <row r="168" spans="1:4" s="33" customFormat="1" ht="15" customHeight="1" x14ac:dyDescent="0.25">
      <c r="A168" s="994" t="s">
        <v>1435</v>
      </c>
      <c r="B168" s="995">
        <v>81944</v>
      </c>
      <c r="C168" s="998" t="s">
        <v>1436</v>
      </c>
      <c r="D168" s="997">
        <v>3851.1187999999984</v>
      </c>
    </row>
    <row r="169" spans="1:4" s="33" customFormat="1" ht="15" customHeight="1" x14ac:dyDescent="0.25">
      <c r="A169" s="994" t="s">
        <v>1437</v>
      </c>
      <c r="B169" s="995">
        <v>819322</v>
      </c>
      <c r="C169" s="998" t="s">
        <v>1438</v>
      </c>
      <c r="D169" s="997">
        <v>4745.7920000000022</v>
      </c>
    </row>
    <row r="170" spans="1:4" s="33" customFormat="1" ht="15" customHeight="1" x14ac:dyDescent="0.25">
      <c r="A170" s="994" t="s">
        <v>1439</v>
      </c>
      <c r="B170" s="995">
        <v>819323</v>
      </c>
      <c r="C170" s="998" t="s">
        <v>1440</v>
      </c>
      <c r="D170" s="997">
        <v>4894.0980000000018</v>
      </c>
    </row>
    <row r="171" spans="1:4" s="33" customFormat="1" ht="15" customHeight="1" x14ac:dyDescent="0.25">
      <c r="A171" s="994" t="s">
        <v>1441</v>
      </c>
      <c r="B171" s="995">
        <v>819324</v>
      </c>
      <c r="C171" s="998" t="s">
        <v>1442</v>
      </c>
      <c r="D171" s="997">
        <v>2758.4916000000003</v>
      </c>
    </row>
    <row r="172" spans="1:4" s="33" customFormat="1" ht="15" customHeight="1" x14ac:dyDescent="0.25">
      <c r="A172" s="994" t="s">
        <v>1443</v>
      </c>
      <c r="B172" s="995">
        <v>819332</v>
      </c>
      <c r="C172" s="998" t="s">
        <v>1444</v>
      </c>
      <c r="D172" s="997">
        <v>7528.0520000000006</v>
      </c>
    </row>
    <row r="173" spans="1:4" s="33" customFormat="1" ht="15" customHeight="1" x14ac:dyDescent="0.25">
      <c r="A173" s="994" t="s">
        <v>1445</v>
      </c>
      <c r="B173" s="995">
        <v>819333</v>
      </c>
      <c r="C173" s="998" t="s">
        <v>1444</v>
      </c>
      <c r="D173" s="997">
        <v>7528.0520000000006</v>
      </c>
    </row>
    <row r="174" spans="1:4" s="33" customFormat="1" ht="15" customHeight="1" x14ac:dyDescent="0.25">
      <c r="A174" s="994" t="s">
        <v>1446</v>
      </c>
      <c r="B174" s="995">
        <v>819334</v>
      </c>
      <c r="C174" s="998" t="s">
        <v>1447</v>
      </c>
      <c r="D174" s="997">
        <v>11001</v>
      </c>
    </row>
    <row r="175" spans="1:4" s="999" customFormat="1" ht="15" customHeight="1" x14ac:dyDescent="0.25">
      <c r="A175" s="994" t="s">
        <v>1448</v>
      </c>
      <c r="B175" s="995">
        <v>819231</v>
      </c>
      <c r="C175" s="998" t="s">
        <v>1449</v>
      </c>
      <c r="D175" s="997">
        <v>2977.8299999999986</v>
      </c>
    </row>
    <row r="176" spans="1:4" s="999" customFormat="1" ht="15" customHeight="1" x14ac:dyDescent="0.25">
      <c r="A176" s="994" t="s">
        <v>1450</v>
      </c>
      <c r="B176" s="995">
        <v>815944</v>
      </c>
      <c r="C176" s="998" t="s">
        <v>1451</v>
      </c>
      <c r="D176" s="997">
        <v>2735.793333333334</v>
      </c>
    </row>
    <row r="177" spans="1:4" s="999" customFormat="1" ht="15" customHeight="1" x14ac:dyDescent="0.25">
      <c r="A177" s="994" t="s">
        <v>1452</v>
      </c>
      <c r="B177" s="995">
        <v>815971</v>
      </c>
      <c r="C177" s="998" t="s">
        <v>1453</v>
      </c>
      <c r="D177" s="997">
        <v>382.25066666666658</v>
      </c>
    </row>
    <row r="178" spans="1:4" s="999" customFormat="1" ht="15" customHeight="1" x14ac:dyDescent="0.25">
      <c r="A178" s="994" t="s">
        <v>1454</v>
      </c>
      <c r="B178" s="995">
        <v>819227</v>
      </c>
      <c r="C178" s="998" t="s">
        <v>1455</v>
      </c>
      <c r="D178" s="997">
        <v>5466.5187500000047</v>
      </c>
    </row>
    <row r="179" spans="1:4" s="999" customFormat="1" ht="15" customHeight="1" x14ac:dyDescent="0.25">
      <c r="A179" s="994" t="s">
        <v>1456</v>
      </c>
      <c r="B179" s="995">
        <v>8151300</v>
      </c>
      <c r="C179" s="998" t="s">
        <v>1457</v>
      </c>
      <c r="D179" s="997">
        <v>32.500000000000014</v>
      </c>
    </row>
    <row r="180" spans="1:4" s="999" customFormat="1" ht="15" customHeight="1" x14ac:dyDescent="0.25">
      <c r="A180" s="994" t="s">
        <v>1458</v>
      </c>
      <c r="B180" s="995">
        <v>819225</v>
      </c>
      <c r="C180" s="998" t="s">
        <v>1459</v>
      </c>
      <c r="D180" s="997">
        <v>148.50000000000006</v>
      </c>
    </row>
    <row r="181" spans="1:4" s="999" customFormat="1" ht="15" customHeight="1" x14ac:dyDescent="0.25">
      <c r="A181" s="994" t="s">
        <v>1460</v>
      </c>
      <c r="B181" s="995">
        <v>819226</v>
      </c>
      <c r="C181" s="998" t="s">
        <v>1461</v>
      </c>
      <c r="D181" s="997">
        <v>148.50000000000006</v>
      </c>
    </row>
    <row r="182" spans="1:4" s="999" customFormat="1" ht="15" customHeight="1" x14ac:dyDescent="0.25">
      <c r="A182" s="994" t="s">
        <v>1462</v>
      </c>
      <c r="B182" s="995">
        <v>8151001</v>
      </c>
      <c r="C182" s="998" t="s">
        <v>1463</v>
      </c>
      <c r="D182" s="997">
        <v>1200.5999999999997</v>
      </c>
    </row>
    <row r="183" spans="1:4" s="999" customFormat="1" ht="15" customHeight="1" x14ac:dyDescent="0.25">
      <c r="A183" s="994" t="s">
        <v>1464</v>
      </c>
      <c r="B183" s="995">
        <v>8151002</v>
      </c>
      <c r="C183" s="998" t="s">
        <v>1463</v>
      </c>
      <c r="D183" s="997">
        <v>1200.5999999999997</v>
      </c>
    </row>
    <row r="184" spans="1:4" s="999" customFormat="1" ht="15" customHeight="1" x14ac:dyDescent="0.25">
      <c r="A184" s="994" t="s">
        <v>1465</v>
      </c>
      <c r="B184" s="995">
        <v>8151003</v>
      </c>
      <c r="C184" s="998" t="s">
        <v>1463</v>
      </c>
      <c r="D184" s="997">
        <v>1200.5999999999997</v>
      </c>
    </row>
    <row r="185" spans="1:4" s="999" customFormat="1" ht="15" customHeight="1" x14ac:dyDescent="0.25">
      <c r="A185" s="994" t="s">
        <v>1466</v>
      </c>
      <c r="B185" s="995">
        <v>8151004</v>
      </c>
      <c r="C185" s="998" t="s">
        <v>1463</v>
      </c>
      <c r="D185" s="997">
        <v>1200.5999999999997</v>
      </c>
    </row>
    <row r="186" spans="1:4" s="999" customFormat="1" ht="15" customHeight="1" x14ac:dyDescent="0.25">
      <c r="A186" s="994" t="s">
        <v>1467</v>
      </c>
      <c r="B186" s="995">
        <v>8151005</v>
      </c>
      <c r="C186" s="998" t="s">
        <v>1463</v>
      </c>
      <c r="D186" s="997">
        <v>1200.5999999999997</v>
      </c>
    </row>
    <row r="187" spans="1:4" s="999" customFormat="1" ht="15" customHeight="1" x14ac:dyDescent="0.25">
      <c r="A187" s="994" t="s">
        <v>1468</v>
      </c>
      <c r="B187" s="995">
        <v>8151006</v>
      </c>
      <c r="C187" s="998" t="s">
        <v>1463</v>
      </c>
      <c r="D187" s="997">
        <v>1200.5999999999997</v>
      </c>
    </row>
    <row r="188" spans="1:4" s="999" customFormat="1" ht="15" customHeight="1" x14ac:dyDescent="0.25">
      <c r="A188" s="994" t="s">
        <v>1469</v>
      </c>
      <c r="B188" s="995">
        <v>8151007</v>
      </c>
      <c r="C188" s="998" t="s">
        <v>1463</v>
      </c>
      <c r="D188" s="997">
        <v>1200.5999999999997</v>
      </c>
    </row>
    <row r="189" spans="1:4" s="999" customFormat="1" ht="15" customHeight="1" x14ac:dyDescent="0.25">
      <c r="A189" s="994" t="s">
        <v>1470</v>
      </c>
      <c r="B189" s="995">
        <v>8151008</v>
      </c>
      <c r="C189" s="998" t="s">
        <v>1463</v>
      </c>
      <c r="D189" s="997">
        <v>1200.5999999999997</v>
      </c>
    </row>
    <row r="190" spans="1:4" s="999" customFormat="1" ht="15" customHeight="1" x14ac:dyDescent="0.25">
      <c r="A190" s="994" t="s">
        <v>1471</v>
      </c>
      <c r="B190" s="995">
        <v>8151013</v>
      </c>
      <c r="C190" s="998" t="s">
        <v>1463</v>
      </c>
      <c r="D190" s="997">
        <v>1200.5999999999997</v>
      </c>
    </row>
    <row r="191" spans="1:4" s="999" customFormat="1" ht="15" customHeight="1" x14ac:dyDescent="0.25">
      <c r="A191" s="994" t="s">
        <v>1472</v>
      </c>
      <c r="B191" s="995">
        <v>8151014</v>
      </c>
      <c r="C191" s="998" t="s">
        <v>1463</v>
      </c>
      <c r="D191" s="997">
        <v>1200.5999999999997</v>
      </c>
    </row>
    <row r="192" spans="1:4" s="999" customFormat="1" ht="15" customHeight="1" x14ac:dyDescent="0.25">
      <c r="A192" s="994" t="s">
        <v>1473</v>
      </c>
      <c r="B192" s="995">
        <v>8151015</v>
      </c>
      <c r="C192" s="998" t="s">
        <v>1463</v>
      </c>
      <c r="D192" s="997">
        <v>1200.5999999999997</v>
      </c>
    </row>
    <row r="193" spans="1:4" s="999" customFormat="1" ht="15" customHeight="1" x14ac:dyDescent="0.25">
      <c r="A193" s="994" t="s">
        <v>1474</v>
      </c>
      <c r="B193" s="995">
        <v>8151016</v>
      </c>
      <c r="C193" s="998" t="s">
        <v>1463</v>
      </c>
      <c r="D193" s="997">
        <v>1200.5999999999997</v>
      </c>
    </row>
    <row r="194" spans="1:4" s="999" customFormat="1" ht="15" customHeight="1" x14ac:dyDescent="0.25">
      <c r="A194" s="994" t="s">
        <v>1475</v>
      </c>
      <c r="B194" s="995">
        <v>8151017</v>
      </c>
      <c r="C194" s="998" t="s">
        <v>1463</v>
      </c>
      <c r="D194" s="997">
        <v>1200.5999999999997</v>
      </c>
    </row>
    <row r="195" spans="1:4" s="999" customFormat="1" ht="15" customHeight="1" x14ac:dyDescent="0.25">
      <c r="A195" s="994" t="s">
        <v>1476</v>
      </c>
      <c r="B195" s="995">
        <v>8151018</v>
      </c>
      <c r="C195" s="998" t="s">
        <v>1477</v>
      </c>
      <c r="D195" s="997">
        <v>1200.5999999999997</v>
      </c>
    </row>
    <row r="196" spans="1:4" s="999" customFormat="1" ht="15" customHeight="1" x14ac:dyDescent="0.25">
      <c r="A196" s="994" t="s">
        <v>1478</v>
      </c>
      <c r="B196" s="995">
        <v>8151019</v>
      </c>
      <c r="C196" s="998" t="s">
        <v>1479</v>
      </c>
      <c r="D196" s="997">
        <v>1200.5999999999997</v>
      </c>
    </row>
    <row r="197" spans="1:4" s="999" customFormat="1" ht="15" customHeight="1" x14ac:dyDescent="0.25">
      <c r="A197" s="994" t="s">
        <v>1480</v>
      </c>
      <c r="B197" s="995">
        <v>8151020</v>
      </c>
      <c r="C197" s="998" t="s">
        <v>1477</v>
      </c>
      <c r="D197" s="997">
        <v>1200.5999999999997</v>
      </c>
    </row>
    <row r="198" spans="1:4" s="999" customFormat="1" ht="15" customHeight="1" x14ac:dyDescent="0.25">
      <c r="A198" s="994" t="s">
        <v>1481</v>
      </c>
      <c r="B198" s="995">
        <v>8151021</v>
      </c>
      <c r="C198" s="998" t="s">
        <v>1477</v>
      </c>
      <c r="D198" s="997">
        <v>1200.5999999999997</v>
      </c>
    </row>
    <row r="199" spans="1:4" s="999" customFormat="1" ht="15" customHeight="1" x14ac:dyDescent="0.25">
      <c r="A199" s="994" t="s">
        <v>1482</v>
      </c>
      <c r="B199" s="995">
        <v>8151023</v>
      </c>
      <c r="C199" s="998" t="s">
        <v>1477</v>
      </c>
      <c r="D199" s="997">
        <v>1200.5999999999997</v>
      </c>
    </row>
    <row r="200" spans="1:4" s="999" customFormat="1" ht="15" customHeight="1" x14ac:dyDescent="0.25">
      <c r="A200" s="994" t="s">
        <v>1483</v>
      </c>
      <c r="B200" s="995">
        <v>8151027</v>
      </c>
      <c r="C200" s="998" t="s">
        <v>1477</v>
      </c>
      <c r="D200" s="997">
        <v>1200.5999999999997</v>
      </c>
    </row>
    <row r="201" spans="1:4" s="999" customFormat="1" ht="15" customHeight="1" x14ac:dyDescent="0.25">
      <c r="A201" s="994" t="s">
        <v>1484</v>
      </c>
      <c r="B201" s="995">
        <v>8151028</v>
      </c>
      <c r="C201" s="998" t="s">
        <v>1477</v>
      </c>
      <c r="D201" s="997">
        <v>1200.5999999999997</v>
      </c>
    </row>
    <row r="202" spans="1:4" s="999" customFormat="1" ht="15" customHeight="1" x14ac:dyDescent="0.25">
      <c r="A202" s="994" t="s">
        <v>1485</v>
      </c>
      <c r="B202" s="995">
        <v>8151029</v>
      </c>
      <c r="C202" s="998" t="s">
        <v>1477</v>
      </c>
      <c r="D202" s="997">
        <v>1200.5999999999997</v>
      </c>
    </row>
    <row r="203" spans="1:4" s="999" customFormat="1" ht="15" customHeight="1" x14ac:dyDescent="0.25">
      <c r="A203" s="994" t="s">
        <v>1486</v>
      </c>
      <c r="B203" s="995">
        <v>8151030</v>
      </c>
      <c r="C203" s="998" t="s">
        <v>1477</v>
      </c>
      <c r="D203" s="997">
        <v>1200.5999999999997</v>
      </c>
    </row>
    <row r="204" spans="1:4" s="999" customFormat="1" ht="15" customHeight="1" x14ac:dyDescent="0.25">
      <c r="A204" s="994" t="s">
        <v>1487</v>
      </c>
      <c r="B204" s="995">
        <v>8151031</v>
      </c>
      <c r="C204" s="998" t="s">
        <v>1477</v>
      </c>
      <c r="D204" s="997">
        <v>1200.5999999999997</v>
      </c>
    </row>
    <row r="205" spans="1:4" s="999" customFormat="1" ht="15" customHeight="1" x14ac:dyDescent="0.25">
      <c r="A205" s="994" t="s">
        <v>1488</v>
      </c>
      <c r="B205" s="995">
        <v>8151032</v>
      </c>
      <c r="C205" s="998" t="s">
        <v>1477</v>
      </c>
      <c r="D205" s="997">
        <v>1200.5999999999997</v>
      </c>
    </row>
    <row r="206" spans="1:4" s="999" customFormat="1" ht="15" customHeight="1" x14ac:dyDescent="0.25">
      <c r="A206" s="994" t="s">
        <v>1489</v>
      </c>
      <c r="B206" s="995">
        <v>8151034</v>
      </c>
      <c r="C206" s="998" t="s">
        <v>1477</v>
      </c>
      <c r="D206" s="997">
        <v>1200.5999999999997</v>
      </c>
    </row>
    <row r="207" spans="1:4" s="999" customFormat="1" ht="15" customHeight="1" x14ac:dyDescent="0.25">
      <c r="A207" s="994" t="s">
        <v>1490</v>
      </c>
      <c r="B207" s="995">
        <v>8151035</v>
      </c>
      <c r="C207" s="998" t="s">
        <v>1477</v>
      </c>
      <c r="D207" s="997">
        <v>1200.5999999999997</v>
      </c>
    </row>
    <row r="208" spans="1:4" s="999" customFormat="1" ht="15" customHeight="1" x14ac:dyDescent="0.25">
      <c r="A208" s="994" t="s">
        <v>1491</v>
      </c>
      <c r="B208" s="995">
        <v>8151036</v>
      </c>
      <c r="C208" s="998" t="s">
        <v>1477</v>
      </c>
      <c r="D208" s="997">
        <v>1200.5999999999997</v>
      </c>
    </row>
    <row r="209" spans="1:4" s="999" customFormat="1" ht="15" customHeight="1" x14ac:dyDescent="0.25">
      <c r="A209" s="994" t="s">
        <v>1492</v>
      </c>
      <c r="B209" s="995">
        <v>8151037</v>
      </c>
      <c r="C209" s="998" t="s">
        <v>1477</v>
      </c>
      <c r="D209" s="997">
        <v>1200.5999999999997</v>
      </c>
    </row>
    <row r="210" spans="1:4" s="999" customFormat="1" ht="15" customHeight="1" x14ac:dyDescent="0.25">
      <c r="A210" s="994" t="s">
        <v>1493</v>
      </c>
      <c r="B210" s="995">
        <v>8151041</v>
      </c>
      <c r="C210" s="998" t="s">
        <v>1477</v>
      </c>
      <c r="D210" s="997">
        <v>1200.5999999999997</v>
      </c>
    </row>
    <row r="211" spans="1:4" s="999" customFormat="1" ht="15" customHeight="1" x14ac:dyDescent="0.25">
      <c r="A211" s="994" t="s">
        <v>1494</v>
      </c>
      <c r="B211" s="995">
        <v>8151042</v>
      </c>
      <c r="C211" s="998" t="s">
        <v>1477</v>
      </c>
      <c r="D211" s="997">
        <v>1200.5999999999997</v>
      </c>
    </row>
    <row r="212" spans="1:4" s="999" customFormat="1" ht="15" customHeight="1" x14ac:dyDescent="0.25">
      <c r="A212" s="994" t="s">
        <v>1495</v>
      </c>
      <c r="B212" s="995">
        <v>8151043</v>
      </c>
      <c r="C212" s="998" t="s">
        <v>1477</v>
      </c>
      <c r="D212" s="997">
        <v>1200.5999999999997</v>
      </c>
    </row>
    <row r="213" spans="1:4" s="999" customFormat="1" ht="15" customHeight="1" x14ac:dyDescent="0.25">
      <c r="A213" s="994" t="s">
        <v>1496</v>
      </c>
      <c r="B213" s="995">
        <v>8151045</v>
      </c>
      <c r="C213" s="998" t="s">
        <v>1477</v>
      </c>
      <c r="D213" s="997">
        <v>1200.5999999999997</v>
      </c>
    </row>
    <row r="214" spans="1:4" s="999" customFormat="1" ht="15" customHeight="1" x14ac:dyDescent="0.25">
      <c r="A214" s="994" t="s">
        <v>1497</v>
      </c>
      <c r="B214" s="995">
        <v>8151046</v>
      </c>
      <c r="C214" s="998" t="s">
        <v>1477</v>
      </c>
      <c r="D214" s="997">
        <v>1200.5999999999997</v>
      </c>
    </row>
    <row r="215" spans="1:4" s="999" customFormat="1" ht="15" customHeight="1" x14ac:dyDescent="0.25">
      <c r="A215" s="994" t="s">
        <v>1498</v>
      </c>
      <c r="B215" s="995">
        <v>8151047</v>
      </c>
      <c r="C215" s="998" t="s">
        <v>1499</v>
      </c>
      <c r="D215" s="997">
        <v>1200.5999999999997</v>
      </c>
    </row>
    <row r="216" spans="1:4" s="999" customFormat="1" ht="15" customHeight="1" x14ac:dyDescent="0.25">
      <c r="A216" s="994" t="s">
        <v>1500</v>
      </c>
      <c r="B216" s="995">
        <v>8151048</v>
      </c>
      <c r="C216" s="998" t="s">
        <v>1499</v>
      </c>
      <c r="D216" s="997">
        <v>1200.5999999999997</v>
      </c>
    </row>
    <row r="217" spans="1:4" s="999" customFormat="1" ht="15" customHeight="1" x14ac:dyDescent="0.25">
      <c r="A217" s="994" t="s">
        <v>1501</v>
      </c>
      <c r="B217" s="995">
        <v>8151049</v>
      </c>
      <c r="C217" s="998" t="s">
        <v>1499</v>
      </c>
      <c r="D217" s="997">
        <v>1200.5999999999997</v>
      </c>
    </row>
    <row r="218" spans="1:4" s="999" customFormat="1" ht="15" customHeight="1" x14ac:dyDescent="0.25">
      <c r="A218" s="994" t="s">
        <v>1502</v>
      </c>
      <c r="B218" s="995">
        <v>8151050</v>
      </c>
      <c r="C218" s="998" t="s">
        <v>1499</v>
      </c>
      <c r="D218" s="997">
        <v>1200.5999999999997</v>
      </c>
    </row>
    <row r="219" spans="1:4" s="999" customFormat="1" ht="15" customHeight="1" x14ac:dyDescent="0.25">
      <c r="A219" s="994" t="s">
        <v>1503</v>
      </c>
      <c r="B219" s="995">
        <v>8151051</v>
      </c>
      <c r="C219" s="998" t="s">
        <v>1499</v>
      </c>
      <c r="D219" s="997">
        <v>1200.5999999999997</v>
      </c>
    </row>
    <row r="220" spans="1:4" s="999" customFormat="1" ht="15" customHeight="1" x14ac:dyDescent="0.25">
      <c r="A220" s="994" t="s">
        <v>1504</v>
      </c>
      <c r="B220" s="995">
        <v>8151057</v>
      </c>
      <c r="C220" s="998" t="s">
        <v>1499</v>
      </c>
      <c r="D220" s="997">
        <v>1200.5999999999997</v>
      </c>
    </row>
    <row r="221" spans="1:4" s="999" customFormat="1" ht="15" customHeight="1" x14ac:dyDescent="0.25">
      <c r="A221" s="994" t="s">
        <v>1505</v>
      </c>
      <c r="B221" s="995">
        <v>8151058</v>
      </c>
      <c r="C221" s="998" t="s">
        <v>1499</v>
      </c>
      <c r="D221" s="997">
        <v>1200.5999999999997</v>
      </c>
    </row>
    <row r="222" spans="1:4" s="999" customFormat="1" ht="15" customHeight="1" x14ac:dyDescent="0.25">
      <c r="A222" s="994" t="s">
        <v>1506</v>
      </c>
      <c r="B222" s="995">
        <v>8151059</v>
      </c>
      <c r="C222" s="998" t="s">
        <v>1499</v>
      </c>
      <c r="D222" s="997">
        <v>1200.5999999999997</v>
      </c>
    </row>
    <row r="223" spans="1:4" s="999" customFormat="1" ht="15" customHeight="1" x14ac:dyDescent="0.25">
      <c r="A223" s="994" t="s">
        <v>1507</v>
      </c>
      <c r="B223" s="995">
        <v>8151060</v>
      </c>
      <c r="C223" s="998" t="s">
        <v>1499</v>
      </c>
      <c r="D223" s="997">
        <v>1200.5999999999997</v>
      </c>
    </row>
    <row r="224" spans="1:4" s="999" customFormat="1" ht="15" customHeight="1" x14ac:dyDescent="0.25">
      <c r="A224" s="994" t="s">
        <v>1508</v>
      </c>
      <c r="B224" s="995">
        <v>8151061</v>
      </c>
      <c r="C224" s="998" t="s">
        <v>1499</v>
      </c>
      <c r="D224" s="997">
        <v>1200.5999999999997</v>
      </c>
    </row>
    <row r="225" spans="1:4" s="999" customFormat="1" ht="15" customHeight="1" x14ac:dyDescent="0.25">
      <c r="A225" s="994" t="s">
        <v>1509</v>
      </c>
      <c r="B225" s="995">
        <v>8151062</v>
      </c>
      <c r="C225" s="998" t="s">
        <v>1499</v>
      </c>
      <c r="D225" s="997">
        <v>1200.5999999999997</v>
      </c>
    </row>
    <row r="226" spans="1:4" s="999" customFormat="1" ht="15" customHeight="1" x14ac:dyDescent="0.25">
      <c r="A226" s="994" t="s">
        <v>1510</v>
      </c>
      <c r="B226" s="995">
        <v>8151063</v>
      </c>
      <c r="C226" s="998" t="s">
        <v>1499</v>
      </c>
      <c r="D226" s="997">
        <v>1200.5999999999997</v>
      </c>
    </row>
    <row r="227" spans="1:4" s="999" customFormat="1" ht="15" customHeight="1" x14ac:dyDescent="0.25">
      <c r="A227" s="994" t="s">
        <v>1511</v>
      </c>
      <c r="B227" s="995">
        <v>8151064</v>
      </c>
      <c r="C227" s="998" t="s">
        <v>1477</v>
      </c>
      <c r="D227" s="997">
        <v>1200.5999999999997</v>
      </c>
    </row>
    <row r="228" spans="1:4" s="999" customFormat="1" ht="15" customHeight="1" x14ac:dyDescent="0.25">
      <c r="A228" s="994" t="s">
        <v>1512</v>
      </c>
      <c r="B228" s="995">
        <v>8151065</v>
      </c>
      <c r="C228" s="998" t="s">
        <v>1477</v>
      </c>
      <c r="D228" s="997">
        <v>1200.5999999999997</v>
      </c>
    </row>
    <row r="229" spans="1:4" s="999" customFormat="1" ht="15" customHeight="1" x14ac:dyDescent="0.25">
      <c r="A229" s="994" t="s">
        <v>1513</v>
      </c>
      <c r="B229" s="995">
        <v>8151067</v>
      </c>
      <c r="C229" s="998" t="s">
        <v>1477</v>
      </c>
      <c r="D229" s="997">
        <v>1200.5999999999997</v>
      </c>
    </row>
    <row r="230" spans="1:4" s="999" customFormat="1" ht="15" customHeight="1" x14ac:dyDescent="0.25">
      <c r="A230" s="994" t="s">
        <v>1514</v>
      </c>
      <c r="B230" s="995">
        <v>8151072</v>
      </c>
      <c r="C230" s="998" t="s">
        <v>1477</v>
      </c>
      <c r="D230" s="997">
        <v>1200.5999999999997</v>
      </c>
    </row>
    <row r="231" spans="1:4" s="999" customFormat="1" ht="15" customHeight="1" x14ac:dyDescent="0.25">
      <c r="A231" s="994" t="s">
        <v>1515</v>
      </c>
      <c r="B231" s="995">
        <v>8151073</v>
      </c>
      <c r="C231" s="998" t="s">
        <v>1477</v>
      </c>
      <c r="D231" s="997">
        <v>1200.5999999999997</v>
      </c>
    </row>
    <row r="232" spans="1:4" s="999" customFormat="1" ht="15" customHeight="1" x14ac:dyDescent="0.25">
      <c r="A232" s="994" t="s">
        <v>1516</v>
      </c>
      <c r="B232" s="995">
        <v>8151074</v>
      </c>
      <c r="C232" s="998" t="s">
        <v>1477</v>
      </c>
      <c r="D232" s="997">
        <v>1200.5999999999997</v>
      </c>
    </row>
    <row r="233" spans="1:4" s="999" customFormat="1" ht="15" customHeight="1" x14ac:dyDescent="0.25">
      <c r="A233" s="994" t="s">
        <v>1517</v>
      </c>
      <c r="B233" s="995">
        <v>8151075</v>
      </c>
      <c r="C233" s="998" t="s">
        <v>1477</v>
      </c>
      <c r="D233" s="997">
        <v>1200.5999999999997</v>
      </c>
    </row>
    <row r="234" spans="1:4" s="999" customFormat="1" ht="15" customHeight="1" x14ac:dyDescent="0.25">
      <c r="A234" s="994" t="s">
        <v>1518</v>
      </c>
      <c r="B234" s="995">
        <v>8151076</v>
      </c>
      <c r="C234" s="998" t="s">
        <v>1477</v>
      </c>
      <c r="D234" s="997">
        <v>1200.5999999999997</v>
      </c>
    </row>
    <row r="235" spans="1:4" s="999" customFormat="1" ht="15" customHeight="1" x14ac:dyDescent="0.25">
      <c r="A235" s="994" t="s">
        <v>1519</v>
      </c>
      <c r="B235" s="995">
        <v>8151078</v>
      </c>
      <c r="C235" s="998" t="s">
        <v>1477</v>
      </c>
      <c r="D235" s="997">
        <v>1200.5999999999997</v>
      </c>
    </row>
    <row r="236" spans="1:4" s="999" customFormat="1" ht="15" customHeight="1" x14ac:dyDescent="0.25">
      <c r="A236" s="994" t="s">
        <v>1520</v>
      </c>
      <c r="B236" s="995">
        <v>8151079</v>
      </c>
      <c r="C236" s="998" t="s">
        <v>1477</v>
      </c>
      <c r="D236" s="997">
        <v>1200.5999999999997</v>
      </c>
    </row>
    <row r="237" spans="1:4" s="999" customFormat="1" ht="15" customHeight="1" x14ac:dyDescent="0.25">
      <c r="A237" s="994" t="s">
        <v>1521</v>
      </c>
      <c r="B237" s="995">
        <v>8151080</v>
      </c>
      <c r="C237" s="998" t="s">
        <v>1477</v>
      </c>
      <c r="D237" s="997">
        <v>1200.5999999999997</v>
      </c>
    </row>
    <row r="238" spans="1:4" s="999" customFormat="1" ht="15" customHeight="1" x14ac:dyDescent="0.25">
      <c r="A238" s="994" t="s">
        <v>1522</v>
      </c>
      <c r="B238" s="995">
        <v>8151081</v>
      </c>
      <c r="C238" s="998" t="s">
        <v>1477</v>
      </c>
      <c r="D238" s="997">
        <v>1200.5999999999997</v>
      </c>
    </row>
    <row r="239" spans="1:4" s="999" customFormat="1" ht="15" customHeight="1" x14ac:dyDescent="0.25">
      <c r="A239" s="994" t="s">
        <v>1523</v>
      </c>
      <c r="B239" s="995">
        <v>8151082</v>
      </c>
      <c r="C239" s="998" t="s">
        <v>1477</v>
      </c>
      <c r="D239" s="997">
        <v>1200.5999999999997</v>
      </c>
    </row>
    <row r="240" spans="1:4" s="999" customFormat="1" ht="15" customHeight="1" x14ac:dyDescent="0.25">
      <c r="A240" s="994" t="s">
        <v>1524</v>
      </c>
      <c r="B240" s="995">
        <v>8151087</v>
      </c>
      <c r="C240" s="998" t="s">
        <v>1477</v>
      </c>
      <c r="D240" s="997">
        <v>1200.5999999999997</v>
      </c>
    </row>
    <row r="241" spans="1:4" s="999" customFormat="1" ht="15" customHeight="1" x14ac:dyDescent="0.25">
      <c r="A241" s="994" t="s">
        <v>1525</v>
      </c>
      <c r="B241" s="995">
        <v>8151089</v>
      </c>
      <c r="C241" s="998" t="s">
        <v>1477</v>
      </c>
      <c r="D241" s="997">
        <v>1200.5999999999997</v>
      </c>
    </row>
    <row r="242" spans="1:4" s="999" customFormat="1" ht="15" customHeight="1" x14ac:dyDescent="0.25">
      <c r="A242" s="994" t="s">
        <v>1526</v>
      </c>
      <c r="B242" s="995">
        <v>8151090</v>
      </c>
      <c r="C242" s="998" t="s">
        <v>1477</v>
      </c>
      <c r="D242" s="997">
        <v>1200.5999999999997</v>
      </c>
    </row>
    <row r="243" spans="1:4" s="999" customFormat="1" ht="15" customHeight="1" x14ac:dyDescent="0.25">
      <c r="A243" s="994" t="s">
        <v>1527</v>
      </c>
      <c r="B243" s="995">
        <v>8151091</v>
      </c>
      <c r="C243" s="998" t="s">
        <v>1528</v>
      </c>
      <c r="D243" s="997">
        <v>1200.5999999999997</v>
      </c>
    </row>
    <row r="244" spans="1:4" s="999" customFormat="1" ht="15" customHeight="1" x14ac:dyDescent="0.25">
      <c r="A244" s="994" t="s">
        <v>1529</v>
      </c>
      <c r="B244" s="995">
        <v>8151092</v>
      </c>
      <c r="C244" s="998" t="s">
        <v>1528</v>
      </c>
      <c r="D244" s="997">
        <v>1200.5999999999997</v>
      </c>
    </row>
    <row r="245" spans="1:4" s="999" customFormat="1" ht="15" customHeight="1" x14ac:dyDescent="0.25">
      <c r="A245" s="994" t="s">
        <v>1530</v>
      </c>
      <c r="B245" s="995">
        <v>8151093</v>
      </c>
      <c r="C245" s="998" t="s">
        <v>1528</v>
      </c>
      <c r="D245" s="997">
        <v>1200.5999999999997</v>
      </c>
    </row>
    <row r="246" spans="1:4" s="999" customFormat="1" ht="15" customHeight="1" x14ac:dyDescent="0.25">
      <c r="A246" s="994" t="s">
        <v>1531</v>
      </c>
      <c r="B246" s="995">
        <v>8151094</v>
      </c>
      <c r="C246" s="998" t="s">
        <v>1528</v>
      </c>
      <c r="D246" s="997">
        <v>1200.5999999999997</v>
      </c>
    </row>
    <row r="247" spans="1:4" s="999" customFormat="1" ht="15" customHeight="1" x14ac:dyDescent="0.25">
      <c r="A247" s="994" t="s">
        <v>1532</v>
      </c>
      <c r="B247" s="995">
        <v>8151095</v>
      </c>
      <c r="C247" s="998" t="s">
        <v>1528</v>
      </c>
      <c r="D247" s="997">
        <v>1200.5999999999997</v>
      </c>
    </row>
    <row r="248" spans="1:4" s="999" customFormat="1" ht="15" customHeight="1" x14ac:dyDescent="0.25">
      <c r="A248" s="994" t="s">
        <v>1533</v>
      </c>
      <c r="B248" s="995">
        <v>8151096</v>
      </c>
      <c r="C248" s="998" t="s">
        <v>1528</v>
      </c>
      <c r="D248" s="997">
        <v>1200.5999999999997</v>
      </c>
    </row>
    <row r="249" spans="1:4" s="999" customFormat="1" ht="15" customHeight="1" x14ac:dyDescent="0.25">
      <c r="A249" s="994" t="s">
        <v>1534</v>
      </c>
      <c r="B249" s="995">
        <v>8151097</v>
      </c>
      <c r="C249" s="998" t="s">
        <v>1528</v>
      </c>
      <c r="D249" s="997">
        <v>1200.5999999999997</v>
      </c>
    </row>
    <row r="250" spans="1:4" s="999" customFormat="1" ht="15" customHeight="1" x14ac:dyDescent="0.25">
      <c r="A250" s="994" t="s">
        <v>1535</v>
      </c>
      <c r="B250" s="995">
        <v>8151103</v>
      </c>
      <c r="C250" s="998" t="s">
        <v>1528</v>
      </c>
      <c r="D250" s="997">
        <v>1200.5999999999997</v>
      </c>
    </row>
    <row r="251" spans="1:4" s="999" customFormat="1" ht="15" customHeight="1" x14ac:dyDescent="0.25">
      <c r="A251" s="994" t="s">
        <v>1536</v>
      </c>
      <c r="B251" s="995">
        <v>8151104</v>
      </c>
      <c r="C251" s="998" t="s">
        <v>1528</v>
      </c>
      <c r="D251" s="997">
        <v>1200.5999999999997</v>
      </c>
    </row>
    <row r="252" spans="1:4" s="999" customFormat="1" ht="15" customHeight="1" x14ac:dyDescent="0.25">
      <c r="A252" s="994" t="s">
        <v>1537</v>
      </c>
      <c r="B252" s="995">
        <v>8151105</v>
      </c>
      <c r="C252" s="998" t="s">
        <v>1528</v>
      </c>
      <c r="D252" s="997">
        <v>1200.5999999999997</v>
      </c>
    </row>
    <row r="253" spans="1:4" s="999" customFormat="1" ht="15" customHeight="1" x14ac:dyDescent="0.25">
      <c r="A253" s="994" t="s">
        <v>1538</v>
      </c>
      <c r="B253" s="995">
        <v>8151106</v>
      </c>
      <c r="C253" s="998" t="s">
        <v>1528</v>
      </c>
      <c r="D253" s="997">
        <v>1200.5999999999997</v>
      </c>
    </row>
    <row r="254" spans="1:4" s="999" customFormat="1" ht="15" customHeight="1" x14ac:dyDescent="0.25">
      <c r="A254" s="994" t="s">
        <v>1539</v>
      </c>
      <c r="B254" s="995">
        <v>8151107</v>
      </c>
      <c r="C254" s="998" t="s">
        <v>1528</v>
      </c>
      <c r="D254" s="997">
        <v>1200.5999999999997</v>
      </c>
    </row>
    <row r="255" spans="1:4" s="999" customFormat="1" ht="15" customHeight="1" x14ac:dyDescent="0.25">
      <c r="A255" s="994" t="s">
        <v>1540</v>
      </c>
      <c r="B255" s="995">
        <v>8151108</v>
      </c>
      <c r="C255" s="998" t="s">
        <v>1528</v>
      </c>
      <c r="D255" s="997">
        <v>1200.5999999999997</v>
      </c>
    </row>
    <row r="256" spans="1:4" s="999" customFormat="1" ht="15" customHeight="1" x14ac:dyDescent="0.25">
      <c r="A256" s="994" t="s">
        <v>1541</v>
      </c>
      <c r="B256" s="995">
        <v>8151109</v>
      </c>
      <c r="C256" s="998" t="s">
        <v>1528</v>
      </c>
      <c r="D256" s="997">
        <v>1200.5999999999997</v>
      </c>
    </row>
    <row r="257" spans="1:4" s="999" customFormat="1" ht="15" customHeight="1" x14ac:dyDescent="0.25">
      <c r="A257" s="994" t="s">
        <v>1542</v>
      </c>
      <c r="B257" s="995">
        <v>8151112</v>
      </c>
      <c r="C257" s="998" t="s">
        <v>1528</v>
      </c>
      <c r="D257" s="997">
        <v>1200.5999999999997</v>
      </c>
    </row>
    <row r="258" spans="1:4" s="999" customFormat="1" ht="15" customHeight="1" x14ac:dyDescent="0.25">
      <c r="A258" s="994" t="s">
        <v>1543</v>
      </c>
      <c r="B258" s="995">
        <v>8151113</v>
      </c>
      <c r="C258" s="998" t="s">
        <v>1528</v>
      </c>
      <c r="D258" s="997">
        <v>1200.5999999999997</v>
      </c>
    </row>
    <row r="259" spans="1:4" s="999" customFormat="1" ht="15" customHeight="1" x14ac:dyDescent="0.25">
      <c r="A259" s="994" t="s">
        <v>1544</v>
      </c>
      <c r="B259" s="995">
        <v>8151114</v>
      </c>
      <c r="C259" s="998" t="s">
        <v>1528</v>
      </c>
      <c r="D259" s="997">
        <v>1200.5999999999997</v>
      </c>
    </row>
    <row r="260" spans="1:4" s="999" customFormat="1" ht="15" customHeight="1" x14ac:dyDescent="0.25">
      <c r="A260" s="994" t="s">
        <v>1545</v>
      </c>
      <c r="B260" s="995">
        <v>8151119</v>
      </c>
      <c r="C260" s="998" t="s">
        <v>1528</v>
      </c>
      <c r="D260" s="997">
        <v>1200.5999999999997</v>
      </c>
    </row>
    <row r="261" spans="1:4" s="999" customFormat="1" ht="15" customHeight="1" x14ac:dyDescent="0.25">
      <c r="A261" s="994" t="s">
        <v>1546</v>
      </c>
      <c r="B261" s="995">
        <v>8151120</v>
      </c>
      <c r="C261" s="998" t="s">
        <v>1528</v>
      </c>
      <c r="D261" s="997">
        <v>1200.5999999999997</v>
      </c>
    </row>
    <row r="262" spans="1:4" s="999" customFormat="1" ht="15" customHeight="1" x14ac:dyDescent="0.25">
      <c r="A262" s="994" t="s">
        <v>1547</v>
      </c>
      <c r="B262" s="995">
        <v>8151121</v>
      </c>
      <c r="C262" s="998" t="s">
        <v>1528</v>
      </c>
      <c r="D262" s="997">
        <v>1200.5999999999997</v>
      </c>
    </row>
    <row r="263" spans="1:4" s="999" customFormat="1" ht="15" customHeight="1" x14ac:dyDescent="0.25">
      <c r="A263" s="994" t="s">
        <v>1548</v>
      </c>
      <c r="B263" s="995">
        <v>8151123</v>
      </c>
      <c r="C263" s="998" t="s">
        <v>1528</v>
      </c>
      <c r="D263" s="997">
        <v>1200.5999999999997</v>
      </c>
    </row>
    <row r="264" spans="1:4" s="999" customFormat="1" ht="15" customHeight="1" x14ac:dyDescent="0.25">
      <c r="A264" s="994" t="s">
        <v>1549</v>
      </c>
      <c r="B264" s="995">
        <v>8151124</v>
      </c>
      <c r="C264" s="998" t="s">
        <v>1528</v>
      </c>
      <c r="D264" s="997">
        <v>1200.5999999999997</v>
      </c>
    </row>
    <row r="265" spans="1:4" s="999" customFormat="1" ht="15" customHeight="1" x14ac:dyDescent="0.25">
      <c r="A265" s="994" t="s">
        <v>1550</v>
      </c>
      <c r="B265" s="995">
        <v>8151125</v>
      </c>
      <c r="C265" s="998" t="s">
        <v>1528</v>
      </c>
      <c r="D265" s="997">
        <v>1200.5999999999997</v>
      </c>
    </row>
    <row r="266" spans="1:4" s="999" customFormat="1" ht="15" customHeight="1" x14ac:dyDescent="0.25">
      <c r="A266" s="994" t="s">
        <v>1551</v>
      </c>
      <c r="B266" s="995">
        <v>8151126</v>
      </c>
      <c r="C266" s="998" t="s">
        <v>1528</v>
      </c>
      <c r="D266" s="997">
        <v>1200.5999999999997</v>
      </c>
    </row>
    <row r="267" spans="1:4" s="999" customFormat="1" ht="15" customHeight="1" x14ac:dyDescent="0.25">
      <c r="A267" s="994" t="s">
        <v>1552</v>
      </c>
      <c r="B267" s="995">
        <v>8151127</v>
      </c>
      <c r="C267" s="998" t="s">
        <v>1528</v>
      </c>
      <c r="D267" s="997">
        <v>1200.5999999999997</v>
      </c>
    </row>
    <row r="268" spans="1:4" s="999" customFormat="1" ht="15" customHeight="1" x14ac:dyDescent="0.25">
      <c r="A268" s="994" t="s">
        <v>1553</v>
      </c>
      <c r="B268" s="995">
        <v>8151128</v>
      </c>
      <c r="C268" s="998" t="s">
        <v>1554</v>
      </c>
      <c r="D268" s="997">
        <v>1200.5999999999997</v>
      </c>
    </row>
    <row r="269" spans="1:4" s="999" customFormat="1" ht="15" customHeight="1" x14ac:dyDescent="0.25">
      <c r="A269" s="994" t="s">
        <v>1555</v>
      </c>
      <c r="B269" s="995">
        <v>8151129</v>
      </c>
      <c r="C269" s="998" t="s">
        <v>1554</v>
      </c>
      <c r="D269" s="997">
        <v>1200.5999999999997</v>
      </c>
    </row>
    <row r="270" spans="1:4" s="999" customFormat="1" ht="15" customHeight="1" x14ac:dyDescent="0.25">
      <c r="A270" s="994" t="s">
        <v>1556</v>
      </c>
      <c r="B270" s="995">
        <v>8151134</v>
      </c>
      <c r="C270" s="998" t="s">
        <v>1554</v>
      </c>
      <c r="D270" s="997">
        <v>1200.5999999999997</v>
      </c>
    </row>
    <row r="271" spans="1:4" s="999" customFormat="1" ht="15" customHeight="1" x14ac:dyDescent="0.25">
      <c r="A271" s="994" t="s">
        <v>1557</v>
      </c>
      <c r="B271" s="995">
        <v>8151135</v>
      </c>
      <c r="C271" s="998" t="s">
        <v>1554</v>
      </c>
      <c r="D271" s="997">
        <v>1200.5999999999997</v>
      </c>
    </row>
    <row r="272" spans="1:4" s="999" customFormat="1" ht="15" customHeight="1" x14ac:dyDescent="0.25">
      <c r="A272" s="994" t="s">
        <v>1558</v>
      </c>
      <c r="B272" s="995">
        <v>8151136</v>
      </c>
      <c r="C272" s="998" t="s">
        <v>1554</v>
      </c>
      <c r="D272" s="997">
        <v>1200.5999999999997</v>
      </c>
    </row>
    <row r="273" spans="1:4" s="999" customFormat="1" ht="15" customHeight="1" x14ac:dyDescent="0.25">
      <c r="A273" s="994" t="s">
        <v>1559</v>
      </c>
      <c r="B273" s="995">
        <v>8151137</v>
      </c>
      <c r="C273" s="998" t="s">
        <v>1554</v>
      </c>
      <c r="D273" s="997">
        <v>1200.5999999999997</v>
      </c>
    </row>
    <row r="274" spans="1:4" s="999" customFormat="1" ht="15" customHeight="1" x14ac:dyDescent="0.25">
      <c r="A274" s="994" t="s">
        <v>1560</v>
      </c>
      <c r="B274" s="995">
        <v>8151138</v>
      </c>
      <c r="C274" s="998" t="s">
        <v>1554</v>
      </c>
      <c r="D274" s="997">
        <v>1200.5999999999997</v>
      </c>
    </row>
    <row r="275" spans="1:4" s="999" customFormat="1" ht="15" customHeight="1" x14ac:dyDescent="0.25">
      <c r="A275" s="994" t="s">
        <v>1561</v>
      </c>
      <c r="B275" s="995">
        <v>8151139</v>
      </c>
      <c r="C275" s="998" t="s">
        <v>1554</v>
      </c>
      <c r="D275" s="997">
        <v>1200.5999999999997</v>
      </c>
    </row>
    <row r="276" spans="1:4" s="999" customFormat="1" ht="15" customHeight="1" x14ac:dyDescent="0.25">
      <c r="A276" s="994" t="s">
        <v>1562</v>
      </c>
      <c r="B276" s="995">
        <v>8151140</v>
      </c>
      <c r="C276" s="998" t="s">
        <v>1554</v>
      </c>
      <c r="D276" s="997">
        <v>1200.5999999999997</v>
      </c>
    </row>
    <row r="277" spans="1:4" s="999" customFormat="1" ht="15" customHeight="1" x14ac:dyDescent="0.25">
      <c r="A277" s="994" t="s">
        <v>1563</v>
      </c>
      <c r="B277" s="995">
        <v>8151141</v>
      </c>
      <c r="C277" s="998" t="s">
        <v>1554</v>
      </c>
      <c r="D277" s="997">
        <v>1200.5999999999997</v>
      </c>
    </row>
    <row r="278" spans="1:4" s="999" customFormat="1" ht="15" customHeight="1" x14ac:dyDescent="0.25">
      <c r="A278" s="994" t="s">
        <v>1564</v>
      </c>
      <c r="B278" s="995">
        <v>8151142</v>
      </c>
      <c r="C278" s="998" t="s">
        <v>1554</v>
      </c>
      <c r="D278" s="997">
        <v>1200.5999999999997</v>
      </c>
    </row>
    <row r="279" spans="1:4" s="999" customFormat="1" ht="15" customHeight="1" x14ac:dyDescent="0.25">
      <c r="A279" s="994" t="s">
        <v>1565</v>
      </c>
      <c r="B279" s="995">
        <v>8151143</v>
      </c>
      <c r="C279" s="998" t="s">
        <v>1554</v>
      </c>
      <c r="D279" s="997">
        <v>1200.5999999999997</v>
      </c>
    </row>
    <row r="280" spans="1:4" s="999" customFormat="1" ht="15" customHeight="1" x14ac:dyDescent="0.25">
      <c r="A280" s="994" t="s">
        <v>1566</v>
      </c>
      <c r="B280" s="995">
        <v>8151148</v>
      </c>
      <c r="C280" s="998" t="s">
        <v>1554</v>
      </c>
      <c r="D280" s="997">
        <v>1200.5999999999997</v>
      </c>
    </row>
    <row r="281" spans="1:4" s="999" customFormat="1" ht="15" customHeight="1" x14ac:dyDescent="0.25">
      <c r="A281" s="994" t="s">
        <v>1567</v>
      </c>
      <c r="B281" s="995">
        <v>8151149</v>
      </c>
      <c r="C281" s="998" t="s">
        <v>1554</v>
      </c>
      <c r="D281" s="997">
        <v>1200.5999999999997</v>
      </c>
    </row>
    <row r="282" spans="1:4" s="999" customFormat="1" ht="15" customHeight="1" x14ac:dyDescent="0.25">
      <c r="A282" s="994" t="s">
        <v>1568</v>
      </c>
      <c r="B282" s="995">
        <v>8151150</v>
      </c>
      <c r="C282" s="998" t="s">
        <v>1554</v>
      </c>
      <c r="D282" s="997">
        <v>1200.5999999999997</v>
      </c>
    </row>
    <row r="283" spans="1:4" s="999" customFormat="1" ht="15" customHeight="1" x14ac:dyDescent="0.25">
      <c r="A283" s="994" t="s">
        <v>1569</v>
      </c>
      <c r="B283" s="995">
        <v>8151151</v>
      </c>
      <c r="C283" s="998" t="s">
        <v>1554</v>
      </c>
      <c r="D283" s="997">
        <v>1200.5999999999997</v>
      </c>
    </row>
    <row r="284" spans="1:4" s="999" customFormat="1" ht="15" customHeight="1" x14ac:dyDescent="0.25">
      <c r="A284" s="994" t="s">
        <v>1570</v>
      </c>
      <c r="B284" s="995">
        <v>8151152</v>
      </c>
      <c r="C284" s="998" t="s">
        <v>1554</v>
      </c>
      <c r="D284" s="997">
        <v>1200.5999999999997</v>
      </c>
    </row>
    <row r="285" spans="1:4" s="999" customFormat="1" ht="15" customHeight="1" x14ac:dyDescent="0.25">
      <c r="A285" s="994" t="s">
        <v>1571</v>
      </c>
      <c r="B285" s="995">
        <v>8151153</v>
      </c>
      <c r="C285" s="998" t="s">
        <v>1554</v>
      </c>
      <c r="D285" s="997">
        <v>1200.5999999999997</v>
      </c>
    </row>
    <row r="286" spans="1:4" s="999" customFormat="1" ht="15" customHeight="1" x14ac:dyDescent="0.25">
      <c r="A286" s="994" t="s">
        <v>1572</v>
      </c>
      <c r="B286" s="995">
        <v>8151154</v>
      </c>
      <c r="C286" s="998" t="s">
        <v>1554</v>
      </c>
      <c r="D286" s="997">
        <v>1200.5999999999997</v>
      </c>
    </row>
    <row r="287" spans="1:4" s="999" customFormat="1" ht="15" customHeight="1" x14ac:dyDescent="0.25">
      <c r="A287" s="994" t="s">
        <v>1573</v>
      </c>
      <c r="B287" s="995">
        <v>8151156</v>
      </c>
      <c r="C287" s="998" t="s">
        <v>1554</v>
      </c>
      <c r="D287" s="997">
        <v>1200.5999999999997</v>
      </c>
    </row>
    <row r="288" spans="1:4" s="999" customFormat="1" ht="15" customHeight="1" x14ac:dyDescent="0.25">
      <c r="A288" s="994" t="s">
        <v>1574</v>
      </c>
      <c r="B288" s="995">
        <v>8151157</v>
      </c>
      <c r="C288" s="998" t="s">
        <v>1554</v>
      </c>
      <c r="D288" s="997">
        <v>1200.5999999999997</v>
      </c>
    </row>
    <row r="289" spans="1:4" s="999" customFormat="1" ht="15" customHeight="1" x14ac:dyDescent="0.25">
      <c r="A289" s="994" t="s">
        <v>1575</v>
      </c>
      <c r="B289" s="995">
        <v>8151158</v>
      </c>
      <c r="C289" s="998" t="s">
        <v>1554</v>
      </c>
      <c r="D289" s="997">
        <v>1200.5999999999997</v>
      </c>
    </row>
    <row r="290" spans="1:4" s="999" customFormat="1" ht="15" customHeight="1" x14ac:dyDescent="0.25">
      <c r="A290" s="994" t="s">
        <v>1576</v>
      </c>
      <c r="B290" s="995">
        <v>8151162</v>
      </c>
      <c r="C290" s="998" t="s">
        <v>1554</v>
      </c>
      <c r="D290" s="997">
        <v>1200.5999999999997</v>
      </c>
    </row>
    <row r="291" spans="1:4" s="999" customFormat="1" ht="15" customHeight="1" x14ac:dyDescent="0.25">
      <c r="A291" s="994" t="s">
        <v>1577</v>
      </c>
      <c r="B291" s="995">
        <v>8151163</v>
      </c>
      <c r="C291" s="998" t="s">
        <v>1554</v>
      </c>
      <c r="D291" s="997">
        <v>1200.5999999999997</v>
      </c>
    </row>
    <row r="292" spans="1:4" s="999" customFormat="1" ht="15" customHeight="1" x14ac:dyDescent="0.25">
      <c r="A292" s="994" t="s">
        <v>1578</v>
      </c>
      <c r="B292" s="995">
        <v>8151164</v>
      </c>
      <c r="C292" s="998" t="s">
        <v>1554</v>
      </c>
      <c r="D292" s="997">
        <v>1200.5999999999997</v>
      </c>
    </row>
    <row r="293" spans="1:4" s="999" customFormat="1" ht="15" customHeight="1" x14ac:dyDescent="0.25">
      <c r="A293" s="994" t="s">
        <v>1579</v>
      </c>
      <c r="B293" s="995">
        <v>8151165</v>
      </c>
      <c r="C293" s="998" t="s">
        <v>1554</v>
      </c>
      <c r="D293" s="997">
        <v>1200.5999999999997</v>
      </c>
    </row>
    <row r="294" spans="1:4" s="999" customFormat="1" ht="15" customHeight="1" x14ac:dyDescent="0.25">
      <c r="A294" s="994" t="s">
        <v>1580</v>
      </c>
      <c r="B294" s="995">
        <v>8151167</v>
      </c>
      <c r="C294" s="998" t="s">
        <v>1554</v>
      </c>
      <c r="D294" s="997">
        <v>1200.5999999999997</v>
      </c>
    </row>
    <row r="295" spans="1:4" s="999" customFormat="1" ht="15" customHeight="1" x14ac:dyDescent="0.25">
      <c r="A295" s="994" t="s">
        <v>1581</v>
      </c>
      <c r="B295" s="995">
        <v>8151168</v>
      </c>
      <c r="C295" s="998" t="s">
        <v>1554</v>
      </c>
      <c r="D295" s="997">
        <v>1200.5999999999997</v>
      </c>
    </row>
    <row r="296" spans="1:4" s="999" customFormat="1" ht="15" customHeight="1" x14ac:dyDescent="0.25">
      <c r="A296" s="994" t="s">
        <v>1582</v>
      </c>
      <c r="B296" s="995">
        <v>8151169</v>
      </c>
      <c r="C296" s="998" t="s">
        <v>1583</v>
      </c>
      <c r="D296" s="997">
        <v>1200.5999999999997</v>
      </c>
    </row>
    <row r="297" spans="1:4" s="999" customFormat="1" ht="15" customHeight="1" x14ac:dyDescent="0.25">
      <c r="A297" s="994" t="s">
        <v>1584</v>
      </c>
      <c r="B297" s="995">
        <v>8151170</v>
      </c>
      <c r="C297" s="998" t="s">
        <v>1583</v>
      </c>
      <c r="D297" s="997">
        <v>1200.5999999999997</v>
      </c>
    </row>
    <row r="298" spans="1:4" s="999" customFormat="1" ht="15" customHeight="1" x14ac:dyDescent="0.25">
      <c r="A298" s="994" t="s">
        <v>1585</v>
      </c>
      <c r="B298" s="995">
        <v>8151171</v>
      </c>
      <c r="C298" s="998" t="s">
        <v>1583</v>
      </c>
      <c r="D298" s="997">
        <v>1200.5999999999997</v>
      </c>
    </row>
    <row r="299" spans="1:4" s="999" customFormat="1" ht="15" customHeight="1" x14ac:dyDescent="0.25">
      <c r="A299" s="994" t="s">
        <v>1586</v>
      </c>
      <c r="B299" s="995">
        <v>8151172</v>
      </c>
      <c r="C299" s="998" t="s">
        <v>1583</v>
      </c>
      <c r="D299" s="997">
        <v>1200.5999999999997</v>
      </c>
    </row>
    <row r="300" spans="1:4" s="999" customFormat="1" ht="15" customHeight="1" x14ac:dyDescent="0.25">
      <c r="A300" s="994" t="s">
        <v>1587</v>
      </c>
      <c r="B300" s="995">
        <v>8151176</v>
      </c>
      <c r="C300" s="998" t="s">
        <v>1583</v>
      </c>
      <c r="D300" s="997">
        <v>1200.5999999999997</v>
      </c>
    </row>
    <row r="301" spans="1:4" s="999" customFormat="1" ht="15" customHeight="1" x14ac:dyDescent="0.25">
      <c r="A301" s="994" t="s">
        <v>1588</v>
      </c>
      <c r="B301" s="995">
        <v>8151178</v>
      </c>
      <c r="C301" s="998" t="s">
        <v>1583</v>
      </c>
      <c r="D301" s="997">
        <v>1200.5999999999997</v>
      </c>
    </row>
    <row r="302" spans="1:4" s="999" customFormat="1" ht="15" customHeight="1" x14ac:dyDescent="0.25">
      <c r="A302" s="994" t="s">
        <v>1589</v>
      </c>
      <c r="B302" s="995">
        <v>8151179</v>
      </c>
      <c r="C302" s="998" t="s">
        <v>1583</v>
      </c>
      <c r="D302" s="997">
        <v>1200.5999999999997</v>
      </c>
    </row>
    <row r="303" spans="1:4" s="999" customFormat="1" ht="15" customHeight="1" x14ac:dyDescent="0.25">
      <c r="A303" s="994" t="s">
        <v>1590</v>
      </c>
      <c r="B303" s="995">
        <v>8151180</v>
      </c>
      <c r="C303" s="998" t="s">
        <v>1591</v>
      </c>
      <c r="D303" s="997">
        <v>1200.5999999999997</v>
      </c>
    </row>
    <row r="304" spans="1:4" s="999" customFormat="1" ht="15" customHeight="1" x14ac:dyDescent="0.25">
      <c r="A304" s="994" t="s">
        <v>1592</v>
      </c>
      <c r="B304" s="995">
        <v>8151181</v>
      </c>
      <c r="C304" s="998" t="s">
        <v>1593</v>
      </c>
      <c r="D304" s="997">
        <v>1200.5999999999997</v>
      </c>
    </row>
    <row r="305" spans="1:4" s="999" customFormat="1" ht="15" customHeight="1" x14ac:dyDescent="0.25">
      <c r="A305" s="994" t="s">
        <v>1594</v>
      </c>
      <c r="B305" s="995">
        <v>8151182</v>
      </c>
      <c r="C305" s="998" t="s">
        <v>1591</v>
      </c>
      <c r="D305" s="997">
        <v>1200.5999999999997</v>
      </c>
    </row>
    <row r="306" spans="1:4" s="999" customFormat="1" ht="15" customHeight="1" x14ac:dyDescent="0.25">
      <c r="A306" s="994" t="s">
        <v>1595</v>
      </c>
      <c r="B306" s="995">
        <v>8151183</v>
      </c>
      <c r="C306" s="998" t="s">
        <v>1591</v>
      </c>
      <c r="D306" s="997">
        <v>1200.5999999999997</v>
      </c>
    </row>
    <row r="307" spans="1:4" s="999" customFormat="1" ht="15" customHeight="1" x14ac:dyDescent="0.25">
      <c r="A307" s="994" t="s">
        <v>1596</v>
      </c>
      <c r="B307" s="995">
        <v>8151184</v>
      </c>
      <c r="C307" s="998" t="s">
        <v>1591</v>
      </c>
      <c r="D307" s="997">
        <v>1200.5999999999997</v>
      </c>
    </row>
    <row r="308" spans="1:4" s="999" customFormat="1" ht="15" customHeight="1" x14ac:dyDescent="0.25">
      <c r="A308" s="994" t="s">
        <v>1597</v>
      </c>
      <c r="B308" s="995">
        <v>8151185</v>
      </c>
      <c r="C308" s="998" t="s">
        <v>1591</v>
      </c>
      <c r="D308" s="997">
        <v>1200.5999999999997</v>
      </c>
    </row>
    <row r="309" spans="1:4" s="999" customFormat="1" ht="15" customHeight="1" x14ac:dyDescent="0.25">
      <c r="A309" s="994" t="s">
        <v>1598</v>
      </c>
      <c r="B309" s="995">
        <v>8151186</v>
      </c>
      <c r="C309" s="998" t="s">
        <v>1591</v>
      </c>
      <c r="D309" s="997">
        <v>1200.5999999999997</v>
      </c>
    </row>
    <row r="310" spans="1:4" s="999" customFormat="1" ht="15" customHeight="1" x14ac:dyDescent="0.25">
      <c r="A310" s="994" t="s">
        <v>1599</v>
      </c>
      <c r="B310" s="995">
        <v>8151190</v>
      </c>
      <c r="C310" s="998" t="s">
        <v>1591</v>
      </c>
      <c r="D310" s="997">
        <v>1200.5999999999997</v>
      </c>
    </row>
    <row r="311" spans="1:4" s="999" customFormat="1" ht="15" customHeight="1" x14ac:dyDescent="0.25">
      <c r="A311" s="994" t="s">
        <v>1600</v>
      </c>
      <c r="B311" s="995">
        <v>8151191</v>
      </c>
      <c r="C311" s="998" t="s">
        <v>1591</v>
      </c>
      <c r="D311" s="997">
        <v>1200.5999999999997</v>
      </c>
    </row>
    <row r="312" spans="1:4" s="999" customFormat="1" ht="15" customHeight="1" x14ac:dyDescent="0.25">
      <c r="A312" s="994" t="s">
        <v>1601</v>
      </c>
      <c r="B312" s="995">
        <v>8151192</v>
      </c>
      <c r="C312" s="998" t="s">
        <v>1591</v>
      </c>
      <c r="D312" s="997">
        <v>1200.5999999999997</v>
      </c>
    </row>
    <row r="313" spans="1:4" s="999" customFormat="1" ht="15" customHeight="1" x14ac:dyDescent="0.25">
      <c r="A313" s="994" t="s">
        <v>1602</v>
      </c>
      <c r="B313" s="995">
        <v>8151193</v>
      </c>
      <c r="C313" s="998" t="s">
        <v>1591</v>
      </c>
      <c r="D313" s="997">
        <v>1200.5999999999997</v>
      </c>
    </row>
    <row r="314" spans="1:4" s="999" customFormat="1" ht="15" customHeight="1" x14ac:dyDescent="0.25">
      <c r="A314" s="994" t="s">
        <v>1603</v>
      </c>
      <c r="B314" s="995">
        <v>8151194</v>
      </c>
      <c r="C314" s="998" t="s">
        <v>1593</v>
      </c>
      <c r="D314" s="997">
        <v>1200.5999999999997</v>
      </c>
    </row>
    <row r="315" spans="1:4" s="999" customFormat="1" ht="15" customHeight="1" x14ac:dyDescent="0.25">
      <c r="A315" s="994" t="s">
        <v>1604</v>
      </c>
      <c r="B315" s="995">
        <v>8151195</v>
      </c>
      <c r="C315" s="998" t="s">
        <v>1591</v>
      </c>
      <c r="D315" s="997">
        <v>1200.5999999999997</v>
      </c>
    </row>
    <row r="316" spans="1:4" s="999" customFormat="1" ht="15" customHeight="1" x14ac:dyDescent="0.25">
      <c r="A316" s="994" t="s">
        <v>1605</v>
      </c>
      <c r="B316" s="995">
        <v>8151196</v>
      </c>
      <c r="C316" s="998" t="s">
        <v>1591</v>
      </c>
      <c r="D316" s="997">
        <v>1200.5999999999997</v>
      </c>
    </row>
    <row r="317" spans="1:4" s="999" customFormat="1" ht="15" customHeight="1" x14ac:dyDescent="0.25">
      <c r="A317" s="994" t="s">
        <v>1606</v>
      </c>
      <c r="B317" s="995">
        <v>8151197</v>
      </c>
      <c r="C317" s="998" t="s">
        <v>1591</v>
      </c>
      <c r="D317" s="997">
        <v>1200.5999999999997</v>
      </c>
    </row>
    <row r="318" spans="1:4" s="999" customFormat="1" ht="15" customHeight="1" x14ac:dyDescent="0.25">
      <c r="A318" s="994" t="s">
        <v>1607</v>
      </c>
      <c r="B318" s="995">
        <v>8151198</v>
      </c>
      <c r="C318" s="998" t="s">
        <v>1591</v>
      </c>
      <c r="D318" s="997">
        <v>1200.5999999999997</v>
      </c>
    </row>
    <row r="319" spans="1:4" s="999" customFormat="1" ht="15" customHeight="1" x14ac:dyDescent="0.25">
      <c r="A319" s="994" t="s">
        <v>1608</v>
      </c>
      <c r="B319" s="995">
        <v>8151200</v>
      </c>
      <c r="C319" s="998" t="s">
        <v>1591</v>
      </c>
      <c r="D319" s="997">
        <v>1200.5999999999997</v>
      </c>
    </row>
    <row r="320" spans="1:4" s="999" customFormat="1" ht="15" customHeight="1" x14ac:dyDescent="0.25">
      <c r="A320" s="994" t="s">
        <v>1609</v>
      </c>
      <c r="B320" s="995">
        <v>8151203</v>
      </c>
      <c r="C320" s="998" t="s">
        <v>1591</v>
      </c>
      <c r="D320" s="997">
        <v>1200.5999999999997</v>
      </c>
    </row>
    <row r="321" spans="1:4" s="999" customFormat="1" ht="15" customHeight="1" x14ac:dyDescent="0.25">
      <c r="A321" s="994" t="s">
        <v>1610</v>
      </c>
      <c r="B321" s="995">
        <v>8151204</v>
      </c>
      <c r="C321" s="998" t="s">
        <v>1591</v>
      </c>
      <c r="D321" s="997">
        <v>1200.5999999999997</v>
      </c>
    </row>
    <row r="322" spans="1:4" s="999" customFormat="1" ht="15" customHeight="1" x14ac:dyDescent="0.25">
      <c r="A322" s="994" t="s">
        <v>1611</v>
      </c>
      <c r="B322" s="995">
        <v>8151205</v>
      </c>
      <c r="C322" s="998" t="s">
        <v>1591</v>
      </c>
      <c r="D322" s="997">
        <v>1200.5999999999997</v>
      </c>
    </row>
    <row r="323" spans="1:4" s="999" customFormat="1" ht="15" customHeight="1" x14ac:dyDescent="0.25">
      <c r="A323" s="994" t="s">
        <v>1612</v>
      </c>
      <c r="B323" s="995">
        <v>8151206</v>
      </c>
      <c r="C323" s="998" t="s">
        <v>1591</v>
      </c>
      <c r="D323" s="997">
        <v>1200.5999999999997</v>
      </c>
    </row>
    <row r="324" spans="1:4" s="999" customFormat="1" ht="15" customHeight="1" x14ac:dyDescent="0.25">
      <c r="A324" s="994" t="s">
        <v>1613</v>
      </c>
      <c r="B324" s="995">
        <v>8151207</v>
      </c>
      <c r="C324" s="998" t="s">
        <v>1591</v>
      </c>
      <c r="D324" s="997">
        <v>1200.5999999999997</v>
      </c>
    </row>
    <row r="325" spans="1:4" s="999" customFormat="1" ht="15" customHeight="1" x14ac:dyDescent="0.25">
      <c r="A325" s="994" t="s">
        <v>1614</v>
      </c>
      <c r="B325" s="995">
        <v>8151208</v>
      </c>
      <c r="C325" s="998" t="s">
        <v>1591</v>
      </c>
      <c r="D325" s="997">
        <v>1200.5999999999997</v>
      </c>
    </row>
    <row r="326" spans="1:4" s="999" customFormat="1" ht="15" customHeight="1" x14ac:dyDescent="0.25">
      <c r="A326" s="994" t="s">
        <v>1615</v>
      </c>
      <c r="B326" s="995">
        <v>8151209</v>
      </c>
      <c r="C326" s="998" t="s">
        <v>1591</v>
      </c>
      <c r="D326" s="997">
        <v>1200.5999999999997</v>
      </c>
    </row>
    <row r="327" spans="1:4" s="999" customFormat="1" ht="15" customHeight="1" x14ac:dyDescent="0.25">
      <c r="A327" s="994" t="s">
        <v>1616</v>
      </c>
      <c r="B327" s="995">
        <v>8151211</v>
      </c>
      <c r="C327" s="998" t="s">
        <v>1591</v>
      </c>
      <c r="D327" s="997">
        <v>1200.5999999999997</v>
      </c>
    </row>
    <row r="328" spans="1:4" s="999" customFormat="1" ht="15" customHeight="1" x14ac:dyDescent="0.25">
      <c r="A328" s="994" t="s">
        <v>1617</v>
      </c>
      <c r="B328" s="995">
        <v>8151212</v>
      </c>
      <c r="C328" s="998" t="s">
        <v>1591</v>
      </c>
      <c r="D328" s="997">
        <v>1200.5999999999997</v>
      </c>
    </row>
    <row r="329" spans="1:4" s="999" customFormat="1" ht="15" customHeight="1" x14ac:dyDescent="0.25">
      <c r="A329" s="994" t="s">
        <v>1618</v>
      </c>
      <c r="B329" s="995">
        <v>8151213</v>
      </c>
      <c r="C329" s="998" t="s">
        <v>1591</v>
      </c>
      <c r="D329" s="997">
        <v>1200.5999999999997</v>
      </c>
    </row>
    <row r="330" spans="1:4" s="999" customFormat="1" ht="15" customHeight="1" x14ac:dyDescent="0.25">
      <c r="A330" s="994" t="s">
        <v>1619</v>
      </c>
      <c r="B330" s="995">
        <v>8151216</v>
      </c>
      <c r="C330" s="998" t="s">
        <v>1591</v>
      </c>
      <c r="D330" s="997">
        <v>1200.5999999999997</v>
      </c>
    </row>
    <row r="331" spans="1:4" s="999" customFormat="1" ht="15" customHeight="1" x14ac:dyDescent="0.25">
      <c r="A331" s="994" t="s">
        <v>1620</v>
      </c>
      <c r="B331" s="995">
        <v>8151217</v>
      </c>
      <c r="C331" s="998" t="s">
        <v>1591</v>
      </c>
      <c r="D331" s="997">
        <v>1200.5999999999997</v>
      </c>
    </row>
    <row r="332" spans="1:4" s="999" customFormat="1" ht="15" customHeight="1" x14ac:dyDescent="0.25">
      <c r="A332" s="994" t="s">
        <v>1621</v>
      </c>
      <c r="B332" s="995">
        <v>8151218</v>
      </c>
      <c r="C332" s="998" t="s">
        <v>1591</v>
      </c>
      <c r="D332" s="997">
        <v>1200.5999999999997</v>
      </c>
    </row>
    <row r="333" spans="1:4" s="999" customFormat="1" ht="15" customHeight="1" x14ac:dyDescent="0.25">
      <c r="A333" s="994" t="s">
        <v>1622</v>
      </c>
      <c r="B333" s="995">
        <v>8151219</v>
      </c>
      <c r="C333" s="998" t="s">
        <v>1623</v>
      </c>
      <c r="D333" s="997">
        <v>1200.5999999999997</v>
      </c>
    </row>
    <row r="334" spans="1:4" s="999" customFormat="1" ht="15" customHeight="1" x14ac:dyDescent="0.25">
      <c r="A334" s="994" t="s">
        <v>1624</v>
      </c>
      <c r="B334" s="995">
        <v>8151220</v>
      </c>
      <c r="C334" s="998" t="s">
        <v>1623</v>
      </c>
      <c r="D334" s="997">
        <v>1200.5999999999997</v>
      </c>
    </row>
    <row r="335" spans="1:4" s="999" customFormat="1" ht="15" customHeight="1" x14ac:dyDescent="0.25">
      <c r="A335" s="994" t="s">
        <v>1625</v>
      </c>
      <c r="B335" s="995">
        <v>8151316</v>
      </c>
      <c r="C335" s="998" t="s">
        <v>1626</v>
      </c>
      <c r="D335" s="997">
        <v>1200.5999999999997</v>
      </c>
    </row>
    <row r="336" spans="1:4" s="999" customFormat="1" ht="15" customHeight="1" x14ac:dyDescent="0.25">
      <c r="A336" s="994" t="s">
        <v>1627</v>
      </c>
      <c r="B336" s="995">
        <v>8154</v>
      </c>
      <c r="C336" s="998" t="s">
        <v>1628</v>
      </c>
      <c r="D336" s="997">
        <v>1200.5999999999997</v>
      </c>
    </row>
    <row r="337" spans="1:4" s="999" customFormat="1" ht="15" customHeight="1" x14ac:dyDescent="0.25">
      <c r="A337" s="994" t="s">
        <v>1629</v>
      </c>
      <c r="B337" s="995">
        <v>815860</v>
      </c>
      <c r="C337" s="998" t="s">
        <v>1630</v>
      </c>
      <c r="D337" s="997">
        <v>2298.4819999999991</v>
      </c>
    </row>
    <row r="338" spans="1:4" s="999" customFormat="1" ht="15" customHeight="1" x14ac:dyDescent="0.25">
      <c r="A338" s="994" t="s">
        <v>1631</v>
      </c>
      <c r="B338" s="995">
        <v>815893</v>
      </c>
      <c r="C338" s="998" t="s">
        <v>1632</v>
      </c>
      <c r="D338" s="997">
        <v>1408.7040000000004</v>
      </c>
    </row>
    <row r="339" spans="1:4" s="999" customFormat="1" ht="15" customHeight="1" x14ac:dyDescent="0.25">
      <c r="A339" s="994" t="s">
        <v>1633</v>
      </c>
      <c r="B339" s="995">
        <v>815894</v>
      </c>
      <c r="C339" s="998" t="s">
        <v>1634</v>
      </c>
      <c r="D339" s="997">
        <v>1408.7040000000004</v>
      </c>
    </row>
    <row r="340" spans="1:4" s="999" customFormat="1" ht="15" customHeight="1" x14ac:dyDescent="0.25">
      <c r="A340" s="994" t="s">
        <v>1635</v>
      </c>
      <c r="B340" s="995">
        <v>815895</v>
      </c>
      <c r="C340" s="998" t="s">
        <v>1636</v>
      </c>
      <c r="D340" s="997">
        <v>1408.7040000000004</v>
      </c>
    </row>
    <row r="341" spans="1:4" s="999" customFormat="1" ht="15" customHeight="1" x14ac:dyDescent="0.25">
      <c r="A341" s="994" t="s">
        <v>1637</v>
      </c>
      <c r="B341" s="995">
        <v>815896</v>
      </c>
      <c r="C341" s="998" t="s">
        <v>1638</v>
      </c>
      <c r="D341" s="997">
        <v>1408.7040000000004</v>
      </c>
    </row>
    <row r="342" spans="1:4" s="999" customFormat="1" ht="15" customHeight="1" x14ac:dyDescent="0.25">
      <c r="A342" s="994" t="s">
        <v>1639</v>
      </c>
      <c r="B342" s="995">
        <v>815901</v>
      </c>
      <c r="C342" s="998" t="s">
        <v>1640</v>
      </c>
      <c r="D342" s="997">
        <v>1408.7040000000004</v>
      </c>
    </row>
    <row r="343" spans="1:4" s="999" customFormat="1" ht="15" customHeight="1" x14ac:dyDescent="0.25">
      <c r="A343" s="994" t="s">
        <v>1641</v>
      </c>
      <c r="B343" s="995">
        <v>815902</v>
      </c>
      <c r="C343" s="998" t="s">
        <v>1642</v>
      </c>
      <c r="D343" s="997">
        <v>889.77799999999945</v>
      </c>
    </row>
    <row r="344" spans="1:4" s="999" customFormat="1" ht="15" customHeight="1" x14ac:dyDescent="0.25">
      <c r="A344" s="994" t="s">
        <v>1643</v>
      </c>
      <c r="B344" s="995">
        <v>815903</v>
      </c>
      <c r="C344" s="998" t="s">
        <v>1644</v>
      </c>
      <c r="D344" s="997">
        <v>889.77799999999945</v>
      </c>
    </row>
    <row r="345" spans="1:4" s="999" customFormat="1" ht="15" customHeight="1" x14ac:dyDescent="0.25">
      <c r="A345" s="994" t="s">
        <v>1645</v>
      </c>
      <c r="B345" s="995">
        <v>815904</v>
      </c>
      <c r="C345" s="998" t="s">
        <v>1646</v>
      </c>
      <c r="D345" s="997">
        <v>889.77799999999945</v>
      </c>
    </row>
    <row r="346" spans="1:4" s="999" customFormat="1" ht="15" customHeight="1" x14ac:dyDescent="0.25">
      <c r="A346" s="994" t="s">
        <v>1647</v>
      </c>
      <c r="B346" s="995">
        <v>815905</v>
      </c>
      <c r="C346" s="998" t="s">
        <v>1648</v>
      </c>
      <c r="D346" s="997">
        <v>1408.7040000000004</v>
      </c>
    </row>
    <row r="347" spans="1:4" s="999" customFormat="1" ht="15" customHeight="1" x14ac:dyDescent="0.25">
      <c r="A347" s="994" t="s">
        <v>1649</v>
      </c>
      <c r="B347" s="995">
        <v>815906</v>
      </c>
      <c r="C347" s="998" t="s">
        <v>1650</v>
      </c>
      <c r="D347" s="997">
        <v>889.77799999999945</v>
      </c>
    </row>
    <row r="348" spans="1:4" s="999" customFormat="1" ht="15" customHeight="1" x14ac:dyDescent="0.25">
      <c r="A348" s="994" t="s">
        <v>1651</v>
      </c>
      <c r="B348" s="995">
        <v>815907</v>
      </c>
      <c r="C348" s="998" t="s">
        <v>1652</v>
      </c>
      <c r="D348" s="997">
        <v>889.77799999999945</v>
      </c>
    </row>
    <row r="349" spans="1:4" s="999" customFormat="1" ht="15" customHeight="1" x14ac:dyDescent="0.25">
      <c r="A349" s="994" t="s">
        <v>1653</v>
      </c>
      <c r="B349" s="995">
        <v>815908</v>
      </c>
      <c r="C349" s="998" t="s">
        <v>1654</v>
      </c>
      <c r="D349" s="997">
        <v>889.77799999999945</v>
      </c>
    </row>
    <row r="350" spans="1:4" s="999" customFormat="1" ht="15" customHeight="1" x14ac:dyDescent="0.25">
      <c r="A350" s="994" t="s">
        <v>1655</v>
      </c>
      <c r="B350" s="995">
        <v>815909</v>
      </c>
      <c r="C350" s="998" t="s">
        <v>1656</v>
      </c>
      <c r="D350" s="997">
        <v>2150.4079999999999</v>
      </c>
    </row>
    <row r="351" spans="1:4" s="999" customFormat="1" ht="15" customHeight="1" x14ac:dyDescent="0.25">
      <c r="A351" s="994" t="s">
        <v>1657</v>
      </c>
      <c r="B351" s="995">
        <v>815916</v>
      </c>
      <c r="C351" s="998" t="s">
        <v>1658</v>
      </c>
      <c r="D351" s="997">
        <v>2150.4079999999999</v>
      </c>
    </row>
    <row r="352" spans="1:4" s="999" customFormat="1" ht="15" customHeight="1" x14ac:dyDescent="0.25">
      <c r="A352" s="994" t="s">
        <v>1659</v>
      </c>
      <c r="B352" s="995">
        <v>815917</v>
      </c>
      <c r="C352" s="998" t="s">
        <v>1660</v>
      </c>
      <c r="D352" s="997">
        <v>2150.4079999999999</v>
      </c>
    </row>
    <row r="353" spans="1:4" s="999" customFormat="1" ht="15" customHeight="1" x14ac:dyDescent="0.25">
      <c r="A353" s="994" t="s">
        <v>1661</v>
      </c>
      <c r="B353" s="995">
        <v>815918</v>
      </c>
      <c r="C353" s="998" t="s">
        <v>1662</v>
      </c>
      <c r="D353" s="997">
        <v>2150.4079999999999</v>
      </c>
    </row>
    <row r="354" spans="1:4" s="999" customFormat="1" ht="15" customHeight="1" x14ac:dyDescent="0.25">
      <c r="A354" s="994" t="s">
        <v>1663</v>
      </c>
      <c r="B354" s="995">
        <v>815919</v>
      </c>
      <c r="C354" s="998" t="s">
        <v>1664</v>
      </c>
      <c r="D354" s="997">
        <v>2150.4079999999999</v>
      </c>
    </row>
    <row r="355" spans="1:4" s="999" customFormat="1" ht="15" customHeight="1" x14ac:dyDescent="0.25">
      <c r="A355" s="994" t="s">
        <v>1665</v>
      </c>
      <c r="B355" s="995">
        <v>815920</v>
      </c>
      <c r="C355" s="998" t="s">
        <v>1666</v>
      </c>
      <c r="D355" s="997">
        <v>2150.4079999999999</v>
      </c>
    </row>
    <row r="356" spans="1:4" s="999" customFormat="1" ht="15" customHeight="1" x14ac:dyDescent="0.25">
      <c r="A356" s="994" t="s">
        <v>1667</v>
      </c>
      <c r="B356" s="995">
        <v>815921</v>
      </c>
      <c r="C356" s="998" t="s">
        <v>1668</v>
      </c>
      <c r="D356" s="997">
        <v>2150.4079999999999</v>
      </c>
    </row>
    <row r="357" spans="1:4" s="999" customFormat="1" ht="15" customHeight="1" x14ac:dyDescent="0.25">
      <c r="A357" s="994" t="s">
        <v>1669</v>
      </c>
      <c r="B357" s="995">
        <v>815923</v>
      </c>
      <c r="C357" s="998" t="s">
        <v>1628</v>
      </c>
      <c r="D357" s="997">
        <v>1200.5999999999997</v>
      </c>
    </row>
    <row r="358" spans="1:4" s="999" customFormat="1" ht="15" customHeight="1" x14ac:dyDescent="0.25">
      <c r="A358" s="994" t="s">
        <v>1670</v>
      </c>
      <c r="B358" s="995">
        <v>815924</v>
      </c>
      <c r="C358" s="998" t="s">
        <v>1628</v>
      </c>
      <c r="D358" s="997">
        <v>1200.5999999999997</v>
      </c>
    </row>
    <row r="359" spans="1:4" s="999" customFormat="1" ht="15" customHeight="1" x14ac:dyDescent="0.25">
      <c r="A359" s="994" t="s">
        <v>1671</v>
      </c>
      <c r="B359" s="995">
        <v>815925</v>
      </c>
      <c r="C359" s="998" t="s">
        <v>1628</v>
      </c>
      <c r="D359" s="997">
        <v>1200.5999999999997</v>
      </c>
    </row>
    <row r="360" spans="1:4" s="999" customFormat="1" ht="15" customHeight="1" x14ac:dyDescent="0.25">
      <c r="A360" s="994" t="s">
        <v>1672</v>
      </c>
      <c r="B360" s="995">
        <v>815926</v>
      </c>
      <c r="C360" s="998" t="s">
        <v>1628</v>
      </c>
      <c r="D360" s="997">
        <v>1200.5999999999997</v>
      </c>
    </row>
    <row r="361" spans="1:4" s="999" customFormat="1" ht="15" customHeight="1" x14ac:dyDescent="0.25">
      <c r="A361" s="994" t="s">
        <v>1673</v>
      </c>
      <c r="B361" s="995">
        <v>815932</v>
      </c>
      <c r="C361" s="998" t="s">
        <v>1628</v>
      </c>
      <c r="D361" s="997">
        <v>1200.5999999999997</v>
      </c>
    </row>
    <row r="362" spans="1:4" s="999" customFormat="1" ht="15" customHeight="1" x14ac:dyDescent="0.25">
      <c r="A362" s="994" t="s">
        <v>1674</v>
      </c>
      <c r="B362" s="995">
        <v>815934</v>
      </c>
      <c r="C362" s="998" t="s">
        <v>1628</v>
      </c>
      <c r="D362" s="997">
        <v>1200.5999999999997</v>
      </c>
    </row>
    <row r="363" spans="1:4" s="999" customFormat="1" ht="15" customHeight="1" x14ac:dyDescent="0.25">
      <c r="A363" s="994" t="s">
        <v>1675</v>
      </c>
      <c r="B363" s="995">
        <v>815935</v>
      </c>
      <c r="C363" s="998" t="s">
        <v>1628</v>
      </c>
      <c r="D363" s="997">
        <v>1200.5999999999997</v>
      </c>
    </row>
    <row r="364" spans="1:4" s="999" customFormat="1" ht="15" customHeight="1" x14ac:dyDescent="0.25">
      <c r="A364" s="994" t="s">
        <v>1676</v>
      </c>
      <c r="B364" s="995">
        <v>815936</v>
      </c>
      <c r="C364" s="998" t="s">
        <v>1628</v>
      </c>
      <c r="D364" s="997">
        <v>1200.5999999999997</v>
      </c>
    </row>
    <row r="365" spans="1:4" s="999" customFormat="1" ht="15" customHeight="1" x14ac:dyDescent="0.25">
      <c r="A365" s="994" t="s">
        <v>1677</v>
      </c>
      <c r="B365" s="995">
        <v>815937</v>
      </c>
      <c r="C365" s="998" t="s">
        <v>1628</v>
      </c>
      <c r="D365" s="997">
        <v>1200.5999999999997</v>
      </c>
    </row>
    <row r="366" spans="1:4" s="999" customFormat="1" ht="15" customHeight="1" x14ac:dyDescent="0.25">
      <c r="A366" s="994" t="s">
        <v>1678</v>
      </c>
      <c r="B366" s="995">
        <v>815938</v>
      </c>
      <c r="C366" s="998" t="s">
        <v>1628</v>
      </c>
      <c r="D366" s="997">
        <v>1200.5999999999997</v>
      </c>
    </row>
    <row r="367" spans="1:4" s="999" customFormat="1" ht="15" customHeight="1" x14ac:dyDescent="0.25">
      <c r="A367" s="994" t="s">
        <v>1679</v>
      </c>
      <c r="B367" s="995">
        <v>815939</v>
      </c>
      <c r="C367" s="998" t="s">
        <v>1628</v>
      </c>
      <c r="D367" s="997">
        <v>1200.5999999999997</v>
      </c>
    </row>
    <row r="368" spans="1:4" s="999" customFormat="1" ht="15" customHeight="1" x14ac:dyDescent="0.25">
      <c r="A368" s="994" t="s">
        <v>1680</v>
      </c>
      <c r="B368" s="995">
        <v>815940</v>
      </c>
      <c r="C368" s="998" t="s">
        <v>1628</v>
      </c>
      <c r="D368" s="997">
        <v>1200.5999999999997</v>
      </c>
    </row>
    <row r="369" spans="1:4" s="999" customFormat="1" ht="15" customHeight="1" x14ac:dyDescent="0.25">
      <c r="A369" s="994" t="s">
        <v>1681</v>
      </c>
      <c r="B369" s="995">
        <v>815941</v>
      </c>
      <c r="C369" s="998" t="s">
        <v>1628</v>
      </c>
      <c r="D369" s="997">
        <v>1200.5999999999997</v>
      </c>
    </row>
    <row r="370" spans="1:4" s="999" customFormat="1" ht="15" customHeight="1" x14ac:dyDescent="0.25">
      <c r="A370" s="994" t="s">
        <v>1682</v>
      </c>
      <c r="B370" s="995">
        <v>815942</v>
      </c>
      <c r="C370" s="998" t="s">
        <v>1628</v>
      </c>
      <c r="D370" s="997">
        <v>1200.5999999999997</v>
      </c>
    </row>
    <row r="371" spans="1:4" s="999" customFormat="1" ht="15" customHeight="1" x14ac:dyDescent="0.25">
      <c r="A371" s="994" t="s">
        <v>1683</v>
      </c>
      <c r="B371" s="995">
        <v>815949</v>
      </c>
      <c r="C371" s="998" t="s">
        <v>1628</v>
      </c>
      <c r="D371" s="997">
        <v>1200.5999999999997</v>
      </c>
    </row>
    <row r="372" spans="1:4" s="999" customFormat="1" ht="15" customHeight="1" x14ac:dyDescent="0.25">
      <c r="A372" s="994" t="s">
        <v>1684</v>
      </c>
      <c r="B372" s="995">
        <v>815950</v>
      </c>
      <c r="C372" s="998" t="s">
        <v>1628</v>
      </c>
      <c r="D372" s="997">
        <v>1200.5999999999997</v>
      </c>
    </row>
    <row r="373" spans="1:4" s="999" customFormat="1" ht="15" customHeight="1" x14ac:dyDescent="0.25">
      <c r="A373" s="994" t="s">
        <v>1685</v>
      </c>
      <c r="B373" s="995">
        <v>815951</v>
      </c>
      <c r="C373" s="998" t="s">
        <v>1628</v>
      </c>
      <c r="D373" s="997">
        <v>1200.5999999999997</v>
      </c>
    </row>
    <row r="374" spans="1:4" s="999" customFormat="1" ht="15" customHeight="1" x14ac:dyDescent="0.25">
      <c r="A374" s="994" t="s">
        <v>1686</v>
      </c>
      <c r="B374" s="995">
        <v>815952</v>
      </c>
      <c r="C374" s="998" t="s">
        <v>1628</v>
      </c>
      <c r="D374" s="997">
        <v>1200.5999999999997</v>
      </c>
    </row>
    <row r="375" spans="1:4" s="999" customFormat="1" ht="15" customHeight="1" x14ac:dyDescent="0.25">
      <c r="A375" s="994" t="s">
        <v>1687</v>
      </c>
      <c r="B375" s="995">
        <v>815954</v>
      </c>
      <c r="C375" s="998" t="s">
        <v>1628</v>
      </c>
      <c r="D375" s="997">
        <v>1200.5999999999997</v>
      </c>
    </row>
    <row r="376" spans="1:4" s="999" customFormat="1" ht="15" customHeight="1" x14ac:dyDescent="0.25">
      <c r="A376" s="994" t="s">
        <v>1688</v>
      </c>
      <c r="B376" s="995">
        <v>815956</v>
      </c>
      <c r="C376" s="998" t="s">
        <v>1628</v>
      </c>
      <c r="D376" s="997">
        <v>1200.5999999999997</v>
      </c>
    </row>
    <row r="377" spans="1:4" s="999" customFormat="1" ht="15" customHeight="1" x14ac:dyDescent="0.25">
      <c r="A377" s="994" t="s">
        <v>1689</v>
      </c>
      <c r="B377" s="995">
        <v>815957</v>
      </c>
      <c r="C377" s="998" t="s">
        <v>1628</v>
      </c>
      <c r="D377" s="997">
        <v>1200.5999999999997</v>
      </c>
    </row>
    <row r="378" spans="1:4" s="999" customFormat="1" ht="15" customHeight="1" x14ac:dyDescent="0.25">
      <c r="A378" s="994" t="s">
        <v>1690</v>
      </c>
      <c r="B378" s="995">
        <v>815958</v>
      </c>
      <c r="C378" s="998" t="s">
        <v>1628</v>
      </c>
      <c r="D378" s="997">
        <v>1200.5999999999997</v>
      </c>
    </row>
    <row r="379" spans="1:4" s="999" customFormat="1" ht="15" customHeight="1" x14ac:dyDescent="0.25">
      <c r="A379" s="994" t="s">
        <v>1691</v>
      </c>
      <c r="B379" s="995">
        <v>815959</v>
      </c>
      <c r="C379" s="998" t="s">
        <v>1628</v>
      </c>
      <c r="D379" s="997">
        <v>1200.5999999999997</v>
      </c>
    </row>
    <row r="380" spans="1:4" s="999" customFormat="1" ht="15" customHeight="1" x14ac:dyDescent="0.25">
      <c r="A380" s="994" t="s">
        <v>1692</v>
      </c>
      <c r="B380" s="995">
        <v>815965</v>
      </c>
      <c r="C380" s="998" t="s">
        <v>1628</v>
      </c>
      <c r="D380" s="997">
        <v>1200.5999999999997</v>
      </c>
    </row>
    <row r="381" spans="1:4" s="999" customFormat="1" ht="15" customHeight="1" x14ac:dyDescent="0.25">
      <c r="A381" s="994" t="s">
        <v>1693</v>
      </c>
      <c r="B381" s="995">
        <v>815967</v>
      </c>
      <c r="C381" s="998" t="s">
        <v>1583</v>
      </c>
      <c r="D381" s="997">
        <v>1200.5999999999997</v>
      </c>
    </row>
    <row r="382" spans="1:4" s="999" customFormat="1" ht="15" customHeight="1" x14ac:dyDescent="0.25">
      <c r="A382" s="994" t="s">
        <v>1694</v>
      </c>
      <c r="B382" s="995">
        <v>815968</v>
      </c>
      <c r="C382" s="998" t="s">
        <v>1583</v>
      </c>
      <c r="D382" s="997">
        <v>1200.5999999999997</v>
      </c>
    </row>
    <row r="383" spans="1:4" s="999" customFormat="1" ht="15" customHeight="1" x14ac:dyDescent="0.25">
      <c r="A383" s="994" t="s">
        <v>1695</v>
      </c>
      <c r="B383" s="995">
        <v>815969</v>
      </c>
      <c r="C383" s="998" t="s">
        <v>1583</v>
      </c>
      <c r="D383" s="997">
        <v>1200.5999999999997</v>
      </c>
    </row>
    <row r="384" spans="1:4" s="999" customFormat="1" ht="15" customHeight="1" x14ac:dyDescent="0.25">
      <c r="A384" s="994" t="s">
        <v>1696</v>
      </c>
      <c r="B384" s="995">
        <v>815970</v>
      </c>
      <c r="C384" s="998" t="s">
        <v>1583</v>
      </c>
      <c r="D384" s="997">
        <v>1200.5999999999997</v>
      </c>
    </row>
    <row r="385" spans="1:4" s="999" customFormat="1" ht="15" customHeight="1" x14ac:dyDescent="0.25">
      <c r="A385" s="994" t="s">
        <v>1697</v>
      </c>
      <c r="B385" s="995">
        <v>815972</v>
      </c>
      <c r="C385" s="998" t="s">
        <v>1463</v>
      </c>
      <c r="D385" s="997">
        <v>1200.5999999999997</v>
      </c>
    </row>
    <row r="386" spans="1:4" s="999" customFormat="1" ht="15" customHeight="1" x14ac:dyDescent="0.25">
      <c r="A386" s="994" t="s">
        <v>1698</v>
      </c>
      <c r="B386" s="995">
        <v>815973</v>
      </c>
      <c r="C386" s="998" t="s">
        <v>1463</v>
      </c>
      <c r="D386" s="997">
        <v>1200.5999999999997</v>
      </c>
    </row>
    <row r="387" spans="1:4" s="999" customFormat="1" ht="15" customHeight="1" x14ac:dyDescent="0.25">
      <c r="A387" s="994" t="s">
        <v>1699</v>
      </c>
      <c r="B387" s="995">
        <v>815974</v>
      </c>
      <c r="C387" s="998" t="s">
        <v>1463</v>
      </c>
      <c r="D387" s="997">
        <v>1200.5999999999997</v>
      </c>
    </row>
    <row r="388" spans="1:4" s="999" customFormat="1" ht="15" customHeight="1" x14ac:dyDescent="0.25">
      <c r="A388" s="994" t="s">
        <v>1700</v>
      </c>
      <c r="B388" s="995">
        <v>815976</v>
      </c>
      <c r="C388" s="998" t="s">
        <v>1463</v>
      </c>
      <c r="D388" s="997">
        <v>1200.5999999999997</v>
      </c>
    </row>
    <row r="389" spans="1:4" s="999" customFormat="1" ht="15" customHeight="1" x14ac:dyDescent="0.25">
      <c r="A389" s="994" t="s">
        <v>1701</v>
      </c>
      <c r="B389" s="995">
        <v>815978</v>
      </c>
      <c r="C389" s="998" t="s">
        <v>1463</v>
      </c>
      <c r="D389" s="997">
        <v>1200.5999999999997</v>
      </c>
    </row>
    <row r="390" spans="1:4" s="999" customFormat="1" ht="15" customHeight="1" x14ac:dyDescent="0.25">
      <c r="A390" s="994" t="s">
        <v>1702</v>
      </c>
      <c r="B390" s="995">
        <v>815983</v>
      </c>
      <c r="C390" s="998" t="s">
        <v>1463</v>
      </c>
      <c r="D390" s="997">
        <v>1200.5999999999997</v>
      </c>
    </row>
    <row r="391" spans="1:4" s="999" customFormat="1" ht="15" customHeight="1" x14ac:dyDescent="0.25">
      <c r="A391" s="994" t="s">
        <v>1703</v>
      </c>
      <c r="B391" s="995">
        <v>815984</v>
      </c>
      <c r="C391" s="998" t="s">
        <v>1463</v>
      </c>
      <c r="D391" s="997">
        <v>1200.5999999999997</v>
      </c>
    </row>
    <row r="392" spans="1:4" s="999" customFormat="1" ht="15" customHeight="1" x14ac:dyDescent="0.25">
      <c r="A392" s="994" t="s">
        <v>1704</v>
      </c>
      <c r="B392" s="995">
        <v>815985</v>
      </c>
      <c r="C392" s="998" t="s">
        <v>1463</v>
      </c>
      <c r="D392" s="997">
        <v>1200.5999999999997</v>
      </c>
    </row>
    <row r="393" spans="1:4" s="999" customFormat="1" ht="15" customHeight="1" x14ac:dyDescent="0.25">
      <c r="A393" s="994" t="s">
        <v>1705</v>
      </c>
      <c r="B393" s="995">
        <v>815986</v>
      </c>
      <c r="C393" s="998" t="s">
        <v>1463</v>
      </c>
      <c r="D393" s="997">
        <v>1200.5999999999997</v>
      </c>
    </row>
    <row r="394" spans="1:4" s="999" customFormat="1" ht="15" customHeight="1" x14ac:dyDescent="0.25">
      <c r="A394" s="994" t="s">
        <v>1706</v>
      </c>
      <c r="B394" s="995">
        <v>815987</v>
      </c>
      <c r="C394" s="998" t="s">
        <v>1463</v>
      </c>
      <c r="D394" s="997">
        <v>1200.5999999999997</v>
      </c>
    </row>
    <row r="395" spans="1:4" s="999" customFormat="1" ht="15" customHeight="1" x14ac:dyDescent="0.25">
      <c r="A395" s="994" t="s">
        <v>1707</v>
      </c>
      <c r="B395" s="995">
        <v>815989</v>
      </c>
      <c r="C395" s="998" t="s">
        <v>1463</v>
      </c>
      <c r="D395" s="997">
        <v>1200.5999999999997</v>
      </c>
    </row>
    <row r="396" spans="1:4" s="999" customFormat="1" ht="15" customHeight="1" x14ac:dyDescent="0.25">
      <c r="A396" s="994" t="s">
        <v>1708</v>
      </c>
      <c r="B396" s="995">
        <v>815990</v>
      </c>
      <c r="C396" s="998" t="s">
        <v>1463</v>
      </c>
      <c r="D396" s="997">
        <v>1200.5999999999997</v>
      </c>
    </row>
    <row r="397" spans="1:4" s="999" customFormat="1" ht="15" customHeight="1" x14ac:dyDescent="0.25">
      <c r="A397" s="994" t="s">
        <v>1709</v>
      </c>
      <c r="B397" s="995">
        <v>815991</v>
      </c>
      <c r="C397" s="998" t="s">
        <v>1463</v>
      </c>
      <c r="D397" s="997">
        <v>1200.5999999999997</v>
      </c>
    </row>
    <row r="398" spans="1:4" s="999" customFormat="1" ht="15" customHeight="1" x14ac:dyDescent="0.25">
      <c r="A398" s="994" t="s">
        <v>1710</v>
      </c>
      <c r="B398" s="995">
        <v>815992</v>
      </c>
      <c r="C398" s="998" t="s">
        <v>1463</v>
      </c>
      <c r="D398" s="997">
        <v>1200.5999999999997</v>
      </c>
    </row>
    <row r="399" spans="1:4" s="999" customFormat="1" ht="15" customHeight="1" x14ac:dyDescent="0.25">
      <c r="A399" s="994" t="s">
        <v>1711</v>
      </c>
      <c r="B399" s="995">
        <v>815993</v>
      </c>
      <c r="C399" s="998" t="s">
        <v>1463</v>
      </c>
      <c r="D399" s="997">
        <v>1200.5999999999997</v>
      </c>
    </row>
    <row r="400" spans="1:4" s="999" customFormat="1" ht="15" customHeight="1" x14ac:dyDescent="0.25">
      <c r="A400" s="994" t="s">
        <v>1712</v>
      </c>
      <c r="B400" s="995">
        <v>815997</v>
      </c>
      <c r="C400" s="998" t="s">
        <v>1463</v>
      </c>
      <c r="D400" s="997">
        <v>1200.5999999999997</v>
      </c>
    </row>
    <row r="401" spans="1:4" s="999" customFormat="1" ht="15" customHeight="1" x14ac:dyDescent="0.25">
      <c r="A401" s="994" t="s">
        <v>1713</v>
      </c>
      <c r="B401" s="995">
        <v>815998</v>
      </c>
      <c r="C401" s="998" t="s">
        <v>1463</v>
      </c>
      <c r="D401" s="997">
        <v>1200.5999999999997</v>
      </c>
    </row>
    <row r="402" spans="1:4" s="999" customFormat="1" ht="15" customHeight="1" x14ac:dyDescent="0.25">
      <c r="A402" s="994" t="s">
        <v>1714</v>
      </c>
      <c r="B402" s="995">
        <v>815650</v>
      </c>
      <c r="C402" s="998" t="s">
        <v>1715</v>
      </c>
      <c r="D402" s="997">
        <v>2110.6489999999994</v>
      </c>
    </row>
    <row r="403" spans="1:4" s="999" customFormat="1" ht="15" customHeight="1" x14ac:dyDescent="0.25">
      <c r="A403" s="994" t="s">
        <v>1716</v>
      </c>
      <c r="B403" s="995">
        <v>815653</v>
      </c>
      <c r="C403" s="998" t="s">
        <v>1715</v>
      </c>
      <c r="D403" s="997">
        <v>2110.6489999999994</v>
      </c>
    </row>
    <row r="404" spans="1:4" s="999" customFormat="1" ht="15" customHeight="1" x14ac:dyDescent="0.25">
      <c r="A404" s="994" t="s">
        <v>1717</v>
      </c>
      <c r="B404" s="995">
        <v>815657</v>
      </c>
      <c r="C404" s="998" t="s">
        <v>1715</v>
      </c>
      <c r="D404" s="997">
        <v>2110.6489999999994</v>
      </c>
    </row>
    <row r="405" spans="1:4" s="999" customFormat="1" ht="15" customHeight="1" x14ac:dyDescent="0.25">
      <c r="A405" s="994" t="s">
        <v>1718</v>
      </c>
      <c r="B405" s="995">
        <v>815660</v>
      </c>
      <c r="C405" s="998" t="s">
        <v>1715</v>
      </c>
      <c r="D405" s="997">
        <v>2110.6489999999994</v>
      </c>
    </row>
    <row r="406" spans="1:4" s="999" customFormat="1" ht="15" customHeight="1" x14ac:dyDescent="0.25">
      <c r="A406" s="994" t="s">
        <v>1719</v>
      </c>
      <c r="B406" s="995">
        <v>815663</v>
      </c>
      <c r="C406" s="998" t="s">
        <v>1715</v>
      </c>
      <c r="D406" s="997">
        <v>2110.6489999999994</v>
      </c>
    </row>
    <row r="407" spans="1:4" s="999" customFormat="1" ht="15" customHeight="1" x14ac:dyDescent="0.25">
      <c r="A407" s="994" t="s">
        <v>1720</v>
      </c>
      <c r="B407" s="995">
        <v>815668</v>
      </c>
      <c r="C407" s="998" t="s">
        <v>1715</v>
      </c>
      <c r="D407" s="997">
        <v>2110.6489999999994</v>
      </c>
    </row>
    <row r="408" spans="1:4" s="999" customFormat="1" ht="15" customHeight="1" x14ac:dyDescent="0.25">
      <c r="A408" s="994" t="s">
        <v>1721</v>
      </c>
      <c r="B408" s="995">
        <v>815671</v>
      </c>
      <c r="C408" s="998" t="s">
        <v>1715</v>
      </c>
      <c r="D408" s="997">
        <v>2110.6489999999994</v>
      </c>
    </row>
    <row r="409" spans="1:4" s="999" customFormat="1" ht="15" customHeight="1" x14ac:dyDescent="0.25">
      <c r="A409" s="994" t="s">
        <v>1722</v>
      </c>
      <c r="B409" s="995">
        <v>815544</v>
      </c>
      <c r="C409" s="998" t="s">
        <v>1715</v>
      </c>
      <c r="D409" s="997">
        <v>2110.6489999999994</v>
      </c>
    </row>
    <row r="410" spans="1:4" s="999" customFormat="1" ht="15" customHeight="1" x14ac:dyDescent="0.25">
      <c r="A410" s="994" t="s">
        <v>1723</v>
      </c>
      <c r="B410" s="995">
        <v>815547</v>
      </c>
      <c r="C410" s="998" t="s">
        <v>1715</v>
      </c>
      <c r="D410" s="997">
        <v>2110.6489999999994</v>
      </c>
    </row>
    <row r="411" spans="1:4" s="999" customFormat="1" ht="15" customHeight="1" x14ac:dyDescent="0.25">
      <c r="A411" s="994" t="s">
        <v>1724</v>
      </c>
      <c r="B411" s="995">
        <v>815550</v>
      </c>
      <c r="C411" s="998" t="s">
        <v>1715</v>
      </c>
      <c r="D411" s="997">
        <v>2110.6489999999994</v>
      </c>
    </row>
    <row r="412" spans="1:4" s="999" customFormat="1" ht="15" customHeight="1" x14ac:dyDescent="0.25">
      <c r="A412" s="994" t="s">
        <v>1725</v>
      </c>
      <c r="B412" s="995">
        <v>815555</v>
      </c>
      <c r="C412" s="998" t="s">
        <v>1715</v>
      </c>
      <c r="D412" s="997">
        <v>2110.6489999999994</v>
      </c>
    </row>
    <row r="413" spans="1:4" s="33" customFormat="1" ht="15" customHeight="1" x14ac:dyDescent="0.25">
      <c r="A413" s="994" t="s">
        <v>1726</v>
      </c>
      <c r="B413" s="995">
        <v>815558</v>
      </c>
      <c r="C413" s="998" t="s">
        <v>1715</v>
      </c>
      <c r="D413" s="997">
        <v>2110.6489999999994</v>
      </c>
    </row>
    <row r="414" spans="1:4" s="33" customFormat="1" ht="15" customHeight="1" x14ac:dyDescent="0.25">
      <c r="A414" s="994" t="s">
        <v>1727</v>
      </c>
      <c r="B414" s="995">
        <v>815568</v>
      </c>
      <c r="C414" s="998" t="s">
        <v>1715</v>
      </c>
      <c r="D414" s="997">
        <v>2110.6489999999994</v>
      </c>
    </row>
    <row r="415" spans="1:4" s="33" customFormat="1" ht="15" customHeight="1" x14ac:dyDescent="0.25">
      <c r="A415" s="994" t="s">
        <v>1728</v>
      </c>
      <c r="B415" s="995">
        <v>815571</v>
      </c>
      <c r="C415" s="998" t="s">
        <v>1715</v>
      </c>
      <c r="D415" s="997">
        <v>2110.6489999999994</v>
      </c>
    </row>
    <row r="416" spans="1:4" s="33" customFormat="1" ht="15" customHeight="1" x14ac:dyDescent="0.25">
      <c r="A416" s="994" t="s">
        <v>1729</v>
      </c>
      <c r="B416" s="995">
        <v>815574</v>
      </c>
      <c r="C416" s="998" t="s">
        <v>1715</v>
      </c>
      <c r="D416" s="997">
        <v>2110.6489999999994</v>
      </c>
    </row>
    <row r="417" spans="1:4" s="33" customFormat="1" ht="15" customHeight="1" x14ac:dyDescent="0.25">
      <c r="A417" s="994" t="s">
        <v>1730</v>
      </c>
      <c r="B417" s="995">
        <v>815578</v>
      </c>
      <c r="C417" s="998" t="s">
        <v>1715</v>
      </c>
      <c r="D417" s="997">
        <v>2110.6489999999994</v>
      </c>
    </row>
    <row r="418" spans="1:4" s="33" customFormat="1" ht="15" customHeight="1" x14ac:dyDescent="0.25">
      <c r="A418" s="994" t="s">
        <v>1731</v>
      </c>
      <c r="B418" s="995">
        <v>815581</v>
      </c>
      <c r="C418" s="998" t="s">
        <v>1715</v>
      </c>
      <c r="D418" s="997">
        <v>2110.6489999999994</v>
      </c>
    </row>
    <row r="419" spans="1:4" s="33" customFormat="1" ht="15" customHeight="1" x14ac:dyDescent="0.25">
      <c r="A419" s="994" t="s">
        <v>1732</v>
      </c>
      <c r="B419" s="995">
        <v>815584</v>
      </c>
      <c r="C419" s="998" t="s">
        <v>1715</v>
      </c>
      <c r="D419" s="997">
        <v>2110.6489999999994</v>
      </c>
    </row>
    <row r="420" spans="1:4" s="33" customFormat="1" ht="15" customHeight="1" x14ac:dyDescent="0.25">
      <c r="A420" s="994" t="s">
        <v>1733</v>
      </c>
      <c r="B420" s="995">
        <v>815588</v>
      </c>
      <c r="C420" s="998" t="s">
        <v>1715</v>
      </c>
      <c r="D420" s="997">
        <v>2110.6489999999994</v>
      </c>
    </row>
    <row r="421" spans="1:4" s="33" customFormat="1" ht="15" customHeight="1" x14ac:dyDescent="0.25">
      <c r="A421" s="994" t="s">
        <v>1734</v>
      </c>
      <c r="B421" s="995">
        <v>815591</v>
      </c>
      <c r="C421" s="998" t="s">
        <v>1715</v>
      </c>
      <c r="D421" s="997">
        <v>2110.6489999999994</v>
      </c>
    </row>
    <row r="422" spans="1:4" s="33" customFormat="1" ht="15" customHeight="1" x14ac:dyDescent="0.25">
      <c r="A422" s="994" t="s">
        <v>1735</v>
      </c>
      <c r="B422" s="995">
        <v>815594</v>
      </c>
      <c r="C422" s="998" t="s">
        <v>1715</v>
      </c>
      <c r="D422" s="997">
        <v>2110.6489999999994</v>
      </c>
    </row>
    <row r="423" spans="1:4" s="33" customFormat="1" ht="15" customHeight="1" x14ac:dyDescent="0.25">
      <c r="A423" s="994" t="s">
        <v>1736</v>
      </c>
      <c r="B423" s="995">
        <v>815597</v>
      </c>
      <c r="C423" s="998" t="s">
        <v>1715</v>
      </c>
      <c r="D423" s="997">
        <v>2110.6489999999994</v>
      </c>
    </row>
    <row r="424" spans="1:4" s="33" customFormat="1" ht="15" customHeight="1" x14ac:dyDescent="0.25">
      <c r="A424" s="994" t="s">
        <v>1737</v>
      </c>
      <c r="B424" s="995">
        <v>815607</v>
      </c>
      <c r="C424" s="998" t="s">
        <v>1715</v>
      </c>
      <c r="D424" s="997">
        <v>2110.6489999999994</v>
      </c>
    </row>
    <row r="425" spans="1:4" s="33" customFormat="1" ht="15" customHeight="1" x14ac:dyDescent="0.25">
      <c r="A425" s="994" t="s">
        <v>1738</v>
      </c>
      <c r="B425" s="995">
        <v>815611</v>
      </c>
      <c r="C425" s="998" t="s">
        <v>1715</v>
      </c>
      <c r="D425" s="997">
        <v>2110.6489999999994</v>
      </c>
    </row>
    <row r="426" spans="1:4" s="33" customFormat="1" ht="15" customHeight="1" x14ac:dyDescent="0.25">
      <c r="A426" s="994" t="s">
        <v>1739</v>
      </c>
      <c r="B426" s="995">
        <v>815614</v>
      </c>
      <c r="C426" s="998" t="s">
        <v>1715</v>
      </c>
      <c r="D426" s="997">
        <v>2110.6489999999994</v>
      </c>
    </row>
    <row r="427" spans="1:4" s="33" customFormat="1" ht="15" customHeight="1" x14ac:dyDescent="0.25">
      <c r="A427" s="994" t="s">
        <v>1740</v>
      </c>
      <c r="B427" s="995">
        <v>815617</v>
      </c>
      <c r="C427" s="998" t="s">
        <v>1715</v>
      </c>
      <c r="D427" s="997">
        <v>2110.6489999999994</v>
      </c>
    </row>
    <row r="428" spans="1:4" s="33" customFormat="1" ht="15" customHeight="1" x14ac:dyDescent="0.25">
      <c r="A428" s="994" t="s">
        <v>1741</v>
      </c>
      <c r="B428" s="995">
        <v>815622</v>
      </c>
      <c r="C428" s="998" t="s">
        <v>1715</v>
      </c>
      <c r="D428" s="997">
        <v>2110.6489999999994</v>
      </c>
    </row>
    <row r="429" spans="1:4" s="33" customFormat="1" ht="15" customHeight="1" x14ac:dyDescent="0.25">
      <c r="A429" s="994" t="s">
        <v>1742</v>
      </c>
      <c r="B429" s="995">
        <v>815624</v>
      </c>
      <c r="C429" s="998" t="s">
        <v>1715</v>
      </c>
      <c r="D429" s="997">
        <v>2110.6489999999994</v>
      </c>
    </row>
    <row r="430" spans="1:4" s="33" customFormat="1" ht="15" customHeight="1" x14ac:dyDescent="0.25">
      <c r="A430" s="994" t="s">
        <v>1743</v>
      </c>
      <c r="B430" s="995">
        <v>815626</v>
      </c>
      <c r="C430" s="998" t="s">
        <v>1715</v>
      </c>
      <c r="D430" s="997">
        <v>2110.6489999999994</v>
      </c>
    </row>
    <row r="431" spans="1:4" s="33" customFormat="1" ht="15" customHeight="1" x14ac:dyDescent="0.25">
      <c r="A431" s="994" t="s">
        <v>1744</v>
      </c>
      <c r="B431" s="995">
        <v>815629</v>
      </c>
      <c r="C431" s="998" t="s">
        <v>1715</v>
      </c>
      <c r="D431" s="997">
        <v>2110.6489999999994</v>
      </c>
    </row>
    <row r="432" spans="1:4" s="33" customFormat="1" ht="15" customHeight="1" x14ac:dyDescent="0.25">
      <c r="A432" s="994" t="s">
        <v>1745</v>
      </c>
      <c r="B432" s="995">
        <v>815633</v>
      </c>
      <c r="C432" s="998" t="s">
        <v>1715</v>
      </c>
      <c r="D432" s="997">
        <v>2110.6489999999994</v>
      </c>
    </row>
    <row r="433" spans="1:4" s="33" customFormat="1" ht="15" customHeight="1" x14ac:dyDescent="0.25">
      <c r="A433" s="994" t="s">
        <v>1746</v>
      </c>
      <c r="B433" s="995">
        <v>815636</v>
      </c>
      <c r="C433" s="998" t="s">
        <v>1715</v>
      </c>
      <c r="D433" s="997">
        <v>2110.6489999999994</v>
      </c>
    </row>
    <row r="434" spans="1:4" s="33" customFormat="1" ht="15" customHeight="1" x14ac:dyDescent="0.25">
      <c r="A434" s="994" t="s">
        <v>1747</v>
      </c>
      <c r="B434" s="995">
        <v>815647</v>
      </c>
      <c r="C434" s="998" t="s">
        <v>1715</v>
      </c>
      <c r="D434" s="997">
        <v>2110.6489999999994</v>
      </c>
    </row>
    <row r="435" spans="1:4" s="33" customFormat="1" ht="15" customHeight="1" x14ac:dyDescent="0.25">
      <c r="A435" s="994" t="s">
        <v>1748</v>
      </c>
      <c r="B435" s="995">
        <v>815439</v>
      </c>
      <c r="C435" s="998" t="s">
        <v>1715</v>
      </c>
      <c r="D435" s="997">
        <v>2110.6489999999994</v>
      </c>
    </row>
    <row r="436" spans="1:4" s="33" customFormat="1" ht="15" customHeight="1" x14ac:dyDescent="0.25">
      <c r="A436" s="994" t="s">
        <v>1749</v>
      </c>
      <c r="B436" s="995">
        <v>815450</v>
      </c>
      <c r="C436" s="998" t="s">
        <v>1715</v>
      </c>
      <c r="D436" s="997">
        <v>2110.6489999999994</v>
      </c>
    </row>
    <row r="437" spans="1:4" s="33" customFormat="1" ht="15" customHeight="1" x14ac:dyDescent="0.25">
      <c r="A437" s="994" t="s">
        <v>1750</v>
      </c>
      <c r="B437" s="995">
        <v>815454</v>
      </c>
      <c r="C437" s="998" t="s">
        <v>1715</v>
      </c>
      <c r="D437" s="997">
        <v>2110.6489999999994</v>
      </c>
    </row>
    <row r="438" spans="1:4" s="33" customFormat="1" ht="15" customHeight="1" x14ac:dyDescent="0.25">
      <c r="A438" s="994" t="s">
        <v>1751</v>
      </c>
      <c r="B438" s="995">
        <v>815457</v>
      </c>
      <c r="C438" s="998" t="s">
        <v>1715</v>
      </c>
      <c r="D438" s="997">
        <v>2110.6489999999994</v>
      </c>
    </row>
    <row r="439" spans="1:4" s="33" customFormat="1" ht="15" customHeight="1" x14ac:dyDescent="0.25">
      <c r="A439" s="994" t="s">
        <v>1752</v>
      </c>
      <c r="B439" s="995">
        <v>815460</v>
      </c>
      <c r="C439" s="998" t="s">
        <v>1715</v>
      </c>
      <c r="D439" s="997">
        <v>2110.6489999999994</v>
      </c>
    </row>
    <row r="440" spans="1:4" s="33" customFormat="1" ht="15" customHeight="1" x14ac:dyDescent="0.25">
      <c r="A440" s="994" t="s">
        <v>1753</v>
      </c>
      <c r="B440" s="995">
        <v>815463</v>
      </c>
      <c r="C440" s="998" t="s">
        <v>1715</v>
      </c>
      <c r="D440" s="997">
        <v>2110.6489999999994</v>
      </c>
    </row>
    <row r="441" spans="1:4" s="33" customFormat="1" ht="15" customHeight="1" x14ac:dyDescent="0.25">
      <c r="A441" s="994" t="s">
        <v>1754</v>
      </c>
      <c r="B441" s="995">
        <v>815467</v>
      </c>
      <c r="C441" s="998" t="s">
        <v>1715</v>
      </c>
      <c r="D441" s="997">
        <v>2110.6489999999994</v>
      </c>
    </row>
    <row r="442" spans="1:4" s="33" customFormat="1" ht="15" customHeight="1" x14ac:dyDescent="0.25">
      <c r="A442" s="994" t="s">
        <v>1755</v>
      </c>
      <c r="B442" s="995">
        <v>815470</v>
      </c>
      <c r="C442" s="998" t="s">
        <v>1715</v>
      </c>
      <c r="D442" s="997">
        <v>2110.6489999999994</v>
      </c>
    </row>
    <row r="443" spans="1:4" s="33" customFormat="1" ht="15" customHeight="1" x14ac:dyDescent="0.25">
      <c r="A443" s="994" t="s">
        <v>1756</v>
      </c>
      <c r="B443" s="995">
        <v>815473</v>
      </c>
      <c r="C443" s="998" t="s">
        <v>1715</v>
      </c>
      <c r="D443" s="997">
        <v>2110.6489999999994</v>
      </c>
    </row>
    <row r="444" spans="1:4" s="33" customFormat="1" ht="15" customHeight="1" x14ac:dyDescent="0.25">
      <c r="A444" s="994" t="s">
        <v>1757</v>
      </c>
      <c r="B444" s="995">
        <v>815478</v>
      </c>
      <c r="C444" s="998" t="s">
        <v>1715</v>
      </c>
      <c r="D444" s="997">
        <v>2110.6489999999994</v>
      </c>
    </row>
    <row r="445" spans="1:4" s="33" customFormat="1" ht="15" customHeight="1" x14ac:dyDescent="0.25">
      <c r="A445" s="994" t="s">
        <v>1758</v>
      </c>
      <c r="B445" s="995">
        <v>815480</v>
      </c>
      <c r="C445" s="998" t="s">
        <v>1715</v>
      </c>
      <c r="D445" s="997">
        <v>2110.6489999999994</v>
      </c>
    </row>
    <row r="446" spans="1:4" s="33" customFormat="1" ht="15" customHeight="1" x14ac:dyDescent="0.25">
      <c r="A446" s="994" t="s">
        <v>1759</v>
      </c>
      <c r="B446" s="995">
        <v>815488</v>
      </c>
      <c r="C446" s="998" t="s">
        <v>1715</v>
      </c>
      <c r="D446" s="997">
        <v>2110.6489999999994</v>
      </c>
    </row>
    <row r="447" spans="1:4" s="33" customFormat="1" ht="15" customHeight="1" x14ac:dyDescent="0.25">
      <c r="A447" s="994" t="s">
        <v>1760</v>
      </c>
      <c r="B447" s="995">
        <v>815491</v>
      </c>
      <c r="C447" s="998" t="s">
        <v>1715</v>
      </c>
      <c r="D447" s="997">
        <v>2110.6489999999994</v>
      </c>
    </row>
    <row r="448" spans="1:4" s="33" customFormat="1" ht="15" customHeight="1" x14ac:dyDescent="0.25">
      <c r="A448" s="994" t="s">
        <v>1761</v>
      </c>
      <c r="B448" s="995">
        <v>815494</v>
      </c>
      <c r="C448" s="998" t="s">
        <v>1715</v>
      </c>
      <c r="D448" s="997">
        <v>2110.6489999999994</v>
      </c>
    </row>
    <row r="449" spans="1:4" s="33" customFormat="1" ht="15" customHeight="1" x14ac:dyDescent="0.25">
      <c r="A449" s="994" t="s">
        <v>1762</v>
      </c>
      <c r="B449" s="995">
        <v>815497</v>
      </c>
      <c r="C449" s="998" t="s">
        <v>1715</v>
      </c>
      <c r="D449" s="997">
        <v>2110.6489999999994</v>
      </c>
    </row>
    <row r="450" spans="1:4" s="33" customFormat="1" ht="15" customHeight="1" x14ac:dyDescent="0.25">
      <c r="A450" s="994" t="s">
        <v>1763</v>
      </c>
      <c r="B450" s="995">
        <v>815501</v>
      </c>
      <c r="C450" s="998" t="s">
        <v>1715</v>
      </c>
      <c r="D450" s="997">
        <v>2110.6489999999994</v>
      </c>
    </row>
    <row r="451" spans="1:4" s="33" customFormat="1" ht="15" customHeight="1" x14ac:dyDescent="0.25">
      <c r="A451" s="994" t="s">
        <v>1764</v>
      </c>
      <c r="B451" s="995">
        <v>815504</v>
      </c>
      <c r="C451" s="998" t="s">
        <v>1715</v>
      </c>
      <c r="D451" s="997">
        <v>2110.6489999999994</v>
      </c>
    </row>
    <row r="452" spans="1:4" s="33" customFormat="1" ht="15" customHeight="1" x14ac:dyDescent="0.25">
      <c r="A452" s="994" t="s">
        <v>1765</v>
      </c>
      <c r="B452" s="995">
        <v>815507</v>
      </c>
      <c r="C452" s="998" t="s">
        <v>1715</v>
      </c>
      <c r="D452" s="997">
        <v>2110.6489999999994</v>
      </c>
    </row>
    <row r="453" spans="1:4" s="33" customFormat="1" ht="15" customHeight="1" x14ac:dyDescent="0.25">
      <c r="A453" s="994" t="s">
        <v>1766</v>
      </c>
      <c r="B453" s="995">
        <v>815511</v>
      </c>
      <c r="C453" s="998" t="s">
        <v>1715</v>
      </c>
      <c r="D453" s="997">
        <v>2110.6489999999994</v>
      </c>
    </row>
    <row r="454" spans="1:4" s="33" customFormat="1" ht="15" customHeight="1" x14ac:dyDescent="0.25">
      <c r="A454" s="994" t="s">
        <v>1767</v>
      </c>
      <c r="B454" s="995">
        <v>815514</v>
      </c>
      <c r="C454" s="998" t="s">
        <v>1715</v>
      </c>
      <c r="D454" s="997">
        <v>2110.6489999999994</v>
      </c>
    </row>
    <row r="455" spans="1:4" s="33" customFormat="1" ht="15" customHeight="1" x14ac:dyDescent="0.25">
      <c r="A455" s="994" t="s">
        <v>1768</v>
      </c>
      <c r="B455" s="995">
        <v>815517</v>
      </c>
      <c r="C455" s="998" t="s">
        <v>1715</v>
      </c>
      <c r="D455" s="997">
        <v>2110.6489999999994</v>
      </c>
    </row>
    <row r="456" spans="1:4" s="33" customFormat="1" ht="15" customHeight="1" x14ac:dyDescent="0.25">
      <c r="A456" s="994" t="s">
        <v>1769</v>
      </c>
      <c r="B456" s="995">
        <v>815527</v>
      </c>
      <c r="C456" s="998" t="s">
        <v>1715</v>
      </c>
      <c r="D456" s="997">
        <v>2110.6489999999994</v>
      </c>
    </row>
    <row r="457" spans="1:4" s="33" customFormat="1" ht="15" customHeight="1" x14ac:dyDescent="0.25">
      <c r="A457" s="994" t="s">
        <v>1770</v>
      </c>
      <c r="B457" s="995">
        <v>815530</v>
      </c>
      <c r="C457" s="998" t="s">
        <v>1715</v>
      </c>
      <c r="D457" s="997">
        <v>2110.6489999999994</v>
      </c>
    </row>
    <row r="458" spans="1:4" s="33" customFormat="1" ht="15" customHeight="1" x14ac:dyDescent="0.25">
      <c r="A458" s="994" t="s">
        <v>1771</v>
      </c>
      <c r="B458" s="995">
        <v>815534</v>
      </c>
      <c r="C458" s="998" t="s">
        <v>1715</v>
      </c>
      <c r="D458" s="997">
        <v>2110.6489999999994</v>
      </c>
    </row>
    <row r="459" spans="1:4" s="33" customFormat="1" ht="15" customHeight="1" x14ac:dyDescent="0.25">
      <c r="A459" s="994" t="s">
        <v>1772</v>
      </c>
      <c r="B459" s="995">
        <v>815537</v>
      </c>
      <c r="C459" s="998" t="s">
        <v>1715</v>
      </c>
      <c r="D459" s="997">
        <v>2110.6489999999994</v>
      </c>
    </row>
    <row r="460" spans="1:4" s="33" customFormat="1" ht="15" customHeight="1" x14ac:dyDescent="0.25">
      <c r="A460" s="994" t="s">
        <v>1773</v>
      </c>
      <c r="B460" s="995">
        <v>815540</v>
      </c>
      <c r="C460" s="998" t="s">
        <v>1715</v>
      </c>
      <c r="D460" s="997">
        <v>2110.6489999999994</v>
      </c>
    </row>
    <row r="461" spans="1:4" s="33" customFormat="1" ht="15" customHeight="1" x14ac:dyDescent="0.25">
      <c r="A461" s="994" t="s">
        <v>1774</v>
      </c>
      <c r="B461" s="995">
        <v>815357</v>
      </c>
      <c r="C461" s="998" t="s">
        <v>1715</v>
      </c>
      <c r="D461" s="997">
        <v>2110.6489999999994</v>
      </c>
    </row>
    <row r="462" spans="1:4" s="33" customFormat="1" ht="15" customHeight="1" x14ac:dyDescent="0.25">
      <c r="A462" s="994" t="s">
        <v>1775</v>
      </c>
      <c r="B462" s="995">
        <v>815359</v>
      </c>
      <c r="C462" s="998" t="s">
        <v>1715</v>
      </c>
      <c r="D462" s="997">
        <v>2110.6489999999994</v>
      </c>
    </row>
    <row r="463" spans="1:4" s="33" customFormat="1" ht="15" customHeight="1" x14ac:dyDescent="0.25">
      <c r="A463" s="994" t="s">
        <v>1776</v>
      </c>
      <c r="B463" s="995">
        <v>815361</v>
      </c>
      <c r="C463" s="998" t="s">
        <v>1715</v>
      </c>
      <c r="D463" s="997">
        <v>2110.6489999999994</v>
      </c>
    </row>
    <row r="464" spans="1:4" s="33" customFormat="1" ht="15" customHeight="1" x14ac:dyDescent="0.25">
      <c r="A464" s="994" t="s">
        <v>1777</v>
      </c>
      <c r="B464" s="995">
        <v>815365</v>
      </c>
      <c r="C464" s="998" t="s">
        <v>1715</v>
      </c>
      <c r="D464" s="997">
        <v>2110.6489999999994</v>
      </c>
    </row>
    <row r="465" spans="1:4" s="33" customFormat="1" ht="15" customHeight="1" x14ac:dyDescent="0.25">
      <c r="A465" s="994" t="s">
        <v>1778</v>
      </c>
      <c r="B465" s="995">
        <v>815373</v>
      </c>
      <c r="C465" s="998" t="s">
        <v>1715</v>
      </c>
      <c r="D465" s="997">
        <v>2110.6489999999994</v>
      </c>
    </row>
    <row r="466" spans="1:4" s="33" customFormat="1" ht="15" customHeight="1" x14ac:dyDescent="0.25">
      <c r="A466" s="994" t="s">
        <v>1779</v>
      </c>
      <c r="B466" s="995">
        <v>815376</v>
      </c>
      <c r="C466" s="998" t="s">
        <v>1715</v>
      </c>
      <c r="D466" s="997">
        <v>2110.6489999999994</v>
      </c>
    </row>
    <row r="467" spans="1:4" s="33" customFormat="1" ht="15" customHeight="1" x14ac:dyDescent="0.25">
      <c r="A467" s="994" t="s">
        <v>1780</v>
      </c>
      <c r="B467" s="995">
        <v>815378</v>
      </c>
      <c r="C467" s="998" t="s">
        <v>1715</v>
      </c>
      <c r="D467" s="997">
        <v>2110.6489999999994</v>
      </c>
    </row>
    <row r="468" spans="1:4" s="33" customFormat="1" ht="15" customHeight="1" x14ac:dyDescent="0.25">
      <c r="A468" s="994" t="s">
        <v>1781</v>
      </c>
      <c r="B468" s="995">
        <v>815380</v>
      </c>
      <c r="C468" s="998" t="s">
        <v>1715</v>
      </c>
      <c r="D468" s="997">
        <v>2110.6489999999994</v>
      </c>
    </row>
    <row r="469" spans="1:4" s="33" customFormat="1" ht="15" customHeight="1" x14ac:dyDescent="0.25">
      <c r="A469" s="994" t="s">
        <v>1782</v>
      </c>
      <c r="B469" s="995">
        <v>815382</v>
      </c>
      <c r="C469" s="998" t="s">
        <v>1715</v>
      </c>
      <c r="D469" s="997">
        <v>2110.6489999999994</v>
      </c>
    </row>
    <row r="470" spans="1:4" s="33" customFormat="1" ht="15" customHeight="1" x14ac:dyDescent="0.25">
      <c r="A470" s="994" t="s">
        <v>1783</v>
      </c>
      <c r="B470" s="995">
        <v>815385</v>
      </c>
      <c r="C470" s="998" t="s">
        <v>1715</v>
      </c>
      <c r="D470" s="997">
        <v>2110.6489999999994</v>
      </c>
    </row>
    <row r="471" spans="1:4" s="33" customFormat="1" ht="15" customHeight="1" x14ac:dyDescent="0.25">
      <c r="A471" s="994" t="s">
        <v>1784</v>
      </c>
      <c r="B471" s="995">
        <v>815389</v>
      </c>
      <c r="C471" s="998" t="s">
        <v>1715</v>
      </c>
      <c r="D471" s="997">
        <v>2110.6489999999994</v>
      </c>
    </row>
    <row r="472" spans="1:4" s="33" customFormat="1" ht="15" customHeight="1" x14ac:dyDescent="0.25">
      <c r="A472" s="994" t="s">
        <v>1785</v>
      </c>
      <c r="B472" s="995">
        <v>815392</v>
      </c>
      <c r="C472" s="998" t="s">
        <v>1715</v>
      </c>
      <c r="D472" s="997">
        <v>2110.6489999999994</v>
      </c>
    </row>
    <row r="473" spans="1:4" s="33" customFormat="1" ht="15" customHeight="1" x14ac:dyDescent="0.25">
      <c r="A473" s="994" t="s">
        <v>1786</v>
      </c>
      <c r="B473" s="995">
        <v>815395</v>
      </c>
      <c r="C473" s="998" t="s">
        <v>1715</v>
      </c>
      <c r="D473" s="997">
        <v>2110.6489999999994</v>
      </c>
    </row>
    <row r="474" spans="1:4" s="33" customFormat="1" ht="15" customHeight="1" x14ac:dyDescent="0.25">
      <c r="A474" s="994" t="s">
        <v>1787</v>
      </c>
      <c r="B474" s="995">
        <v>815399</v>
      </c>
      <c r="C474" s="998" t="s">
        <v>1715</v>
      </c>
      <c r="D474" s="997">
        <v>2110.6489999999994</v>
      </c>
    </row>
    <row r="475" spans="1:4" s="33" customFormat="1" ht="15" customHeight="1" x14ac:dyDescent="0.25">
      <c r="A475" s="994" t="s">
        <v>1788</v>
      </c>
      <c r="B475" s="995">
        <v>815410</v>
      </c>
      <c r="C475" s="998" t="s">
        <v>1715</v>
      </c>
      <c r="D475" s="997">
        <v>2110.6489999999994</v>
      </c>
    </row>
    <row r="476" spans="1:4" s="33" customFormat="1" ht="15" customHeight="1" x14ac:dyDescent="0.25">
      <c r="A476" s="994" t="s">
        <v>1789</v>
      </c>
      <c r="B476" s="995">
        <v>815413</v>
      </c>
      <c r="C476" s="998" t="s">
        <v>1715</v>
      </c>
      <c r="D476" s="997">
        <v>2110.6489999999994</v>
      </c>
    </row>
    <row r="477" spans="1:4" s="33" customFormat="1" ht="15" customHeight="1" x14ac:dyDescent="0.25">
      <c r="A477" s="994" t="s">
        <v>1790</v>
      </c>
      <c r="B477" s="995">
        <v>815416</v>
      </c>
      <c r="C477" s="998" t="s">
        <v>1715</v>
      </c>
      <c r="D477" s="997">
        <v>2110.6489999999994</v>
      </c>
    </row>
    <row r="478" spans="1:4" s="33" customFormat="1" ht="15" customHeight="1" x14ac:dyDescent="0.25">
      <c r="A478" s="994" t="s">
        <v>1791</v>
      </c>
      <c r="B478" s="995">
        <v>815420</v>
      </c>
      <c r="C478" s="998" t="s">
        <v>1715</v>
      </c>
      <c r="D478" s="997">
        <v>2110.6489999999994</v>
      </c>
    </row>
    <row r="479" spans="1:4" s="33" customFormat="1" ht="15" customHeight="1" x14ac:dyDescent="0.25">
      <c r="A479" s="994" t="s">
        <v>1792</v>
      </c>
      <c r="B479" s="995">
        <v>815423</v>
      </c>
      <c r="C479" s="998" t="s">
        <v>1715</v>
      </c>
      <c r="D479" s="997">
        <v>2110.6489999999994</v>
      </c>
    </row>
    <row r="480" spans="1:4" s="33" customFormat="1" ht="15" customHeight="1" x14ac:dyDescent="0.25">
      <c r="A480" s="994" t="s">
        <v>1793</v>
      </c>
      <c r="B480" s="995">
        <v>815426</v>
      </c>
      <c r="C480" s="998" t="s">
        <v>1715</v>
      </c>
      <c r="D480" s="997">
        <v>2110.6489999999994</v>
      </c>
    </row>
    <row r="481" spans="1:4" s="33" customFormat="1" ht="15" customHeight="1" x14ac:dyDescent="0.25">
      <c r="A481" s="994" t="s">
        <v>1794</v>
      </c>
      <c r="B481" s="995">
        <v>815429</v>
      </c>
      <c r="C481" s="998" t="s">
        <v>1715</v>
      </c>
      <c r="D481" s="997">
        <v>2110.6489999999994</v>
      </c>
    </row>
    <row r="482" spans="1:4" s="33" customFormat="1" ht="15" customHeight="1" x14ac:dyDescent="0.25">
      <c r="A482" s="994" t="s">
        <v>1795</v>
      </c>
      <c r="B482" s="995">
        <v>815433</v>
      </c>
      <c r="C482" s="998" t="s">
        <v>1796</v>
      </c>
      <c r="D482" s="997">
        <v>2110.6489999999994</v>
      </c>
    </row>
    <row r="483" spans="1:4" s="33" customFormat="1" ht="15" customHeight="1" x14ac:dyDescent="0.25">
      <c r="A483" s="994" t="s">
        <v>1797</v>
      </c>
      <c r="B483" s="995">
        <v>815436</v>
      </c>
      <c r="C483" s="998" t="s">
        <v>1715</v>
      </c>
      <c r="D483" s="997">
        <v>2110.6489999999994</v>
      </c>
    </row>
    <row r="484" spans="1:4" s="33" customFormat="1" ht="15" customHeight="1" x14ac:dyDescent="0.25">
      <c r="A484" s="994" t="s">
        <v>1798</v>
      </c>
      <c r="B484" s="995">
        <v>8151040</v>
      </c>
      <c r="C484" s="998" t="s">
        <v>1799</v>
      </c>
      <c r="D484" s="997">
        <v>127.02</v>
      </c>
    </row>
    <row r="485" spans="1:4" s="33" customFormat="1" ht="15" customHeight="1" x14ac:dyDescent="0.25">
      <c r="A485" s="994" t="s">
        <v>1800</v>
      </c>
      <c r="B485" s="995">
        <v>8151056</v>
      </c>
      <c r="C485" s="998" t="s">
        <v>1799</v>
      </c>
      <c r="D485" s="997">
        <v>127.02</v>
      </c>
    </row>
    <row r="486" spans="1:4" s="33" customFormat="1" ht="15" customHeight="1" x14ac:dyDescent="0.25">
      <c r="A486" s="994" t="s">
        <v>1801</v>
      </c>
      <c r="B486" s="995">
        <v>8151071</v>
      </c>
      <c r="C486" s="998" t="s">
        <v>1799</v>
      </c>
      <c r="D486" s="997">
        <v>127.02</v>
      </c>
    </row>
    <row r="487" spans="1:4" s="33" customFormat="1" ht="15" customHeight="1" x14ac:dyDescent="0.25">
      <c r="A487" s="994" t="s">
        <v>1802</v>
      </c>
      <c r="B487" s="995">
        <v>8151086</v>
      </c>
      <c r="C487" s="998" t="s">
        <v>1799</v>
      </c>
      <c r="D487" s="997">
        <v>127.02</v>
      </c>
    </row>
    <row r="488" spans="1:4" s="33" customFormat="1" ht="15" customHeight="1" x14ac:dyDescent="0.25">
      <c r="A488" s="994" t="s">
        <v>1803</v>
      </c>
      <c r="B488" s="995">
        <v>81511</v>
      </c>
      <c r="C488" s="998" t="s">
        <v>1804</v>
      </c>
      <c r="D488" s="997">
        <v>134.07666666666665</v>
      </c>
    </row>
    <row r="489" spans="1:4" s="33" customFormat="1" ht="15" customHeight="1" x14ac:dyDescent="0.25">
      <c r="A489" s="994" t="s">
        <v>1805</v>
      </c>
      <c r="B489" s="995">
        <v>815110</v>
      </c>
      <c r="C489" s="998" t="s">
        <v>1806</v>
      </c>
      <c r="D489" s="997">
        <v>3450.0043333333351</v>
      </c>
    </row>
    <row r="490" spans="1:4" s="33" customFormat="1" ht="15" customHeight="1" x14ac:dyDescent="0.25">
      <c r="A490" s="994" t="s">
        <v>1807</v>
      </c>
      <c r="B490" s="995">
        <v>8151118</v>
      </c>
      <c r="C490" s="998" t="s">
        <v>1799</v>
      </c>
      <c r="D490" s="997">
        <v>127.02</v>
      </c>
    </row>
    <row r="491" spans="1:4" s="33" customFormat="1" ht="15" customHeight="1" x14ac:dyDescent="0.25">
      <c r="A491" s="994" t="s">
        <v>1808</v>
      </c>
      <c r="B491" s="995">
        <v>8151132</v>
      </c>
      <c r="C491" s="998" t="s">
        <v>1799</v>
      </c>
      <c r="D491" s="997">
        <v>127.02</v>
      </c>
    </row>
    <row r="492" spans="1:4" s="33" customFormat="1" ht="15" customHeight="1" x14ac:dyDescent="0.25">
      <c r="A492" s="994" t="s">
        <v>1809</v>
      </c>
      <c r="B492" s="995">
        <v>8151147</v>
      </c>
      <c r="C492" s="998" t="s">
        <v>1799</v>
      </c>
      <c r="D492" s="997">
        <v>127.02</v>
      </c>
    </row>
    <row r="493" spans="1:4" s="33" customFormat="1" ht="15" customHeight="1" x14ac:dyDescent="0.25">
      <c r="A493" s="994" t="s">
        <v>1810</v>
      </c>
      <c r="B493" s="995">
        <v>815116</v>
      </c>
      <c r="C493" s="998" t="s">
        <v>1811</v>
      </c>
      <c r="D493" s="997">
        <v>3528.3333333333321</v>
      </c>
    </row>
    <row r="494" spans="1:4" s="33" customFormat="1" ht="15" customHeight="1" x14ac:dyDescent="0.25">
      <c r="A494" s="994" t="s">
        <v>1812</v>
      </c>
      <c r="B494" s="995">
        <v>8151161</v>
      </c>
      <c r="C494" s="998" t="s">
        <v>1799</v>
      </c>
      <c r="D494" s="997">
        <v>127.02</v>
      </c>
    </row>
    <row r="495" spans="1:4" s="33" customFormat="1" ht="15" customHeight="1" x14ac:dyDescent="0.25">
      <c r="A495" s="994" t="s">
        <v>1813</v>
      </c>
      <c r="B495" s="995">
        <v>8151175</v>
      </c>
      <c r="C495" s="998" t="s">
        <v>1799</v>
      </c>
      <c r="D495" s="997">
        <v>127.02</v>
      </c>
    </row>
    <row r="496" spans="1:4" s="33" customFormat="1" ht="15" customHeight="1" x14ac:dyDescent="0.25">
      <c r="A496" s="994" t="s">
        <v>1814</v>
      </c>
      <c r="B496" s="995">
        <v>81526</v>
      </c>
      <c r="C496" s="998" t="s">
        <v>1804</v>
      </c>
      <c r="D496" s="997">
        <v>134.07666666666665</v>
      </c>
    </row>
    <row r="497" spans="1:4" s="33" customFormat="1" ht="15" customHeight="1" x14ac:dyDescent="0.25">
      <c r="A497" s="994" t="s">
        <v>1815</v>
      </c>
      <c r="B497" s="995">
        <v>815119</v>
      </c>
      <c r="C497" s="998" t="s">
        <v>1816</v>
      </c>
      <c r="D497" s="997">
        <v>3528.3333333333321</v>
      </c>
    </row>
    <row r="498" spans="1:4" s="33" customFormat="1" ht="15" customHeight="1" x14ac:dyDescent="0.25">
      <c r="A498" s="994" t="s">
        <v>1817</v>
      </c>
      <c r="B498" s="995">
        <v>81540</v>
      </c>
      <c r="C498" s="998" t="s">
        <v>1804</v>
      </c>
      <c r="D498" s="997">
        <v>134.07666666666665</v>
      </c>
    </row>
    <row r="499" spans="1:4" s="33" customFormat="1" ht="15" customHeight="1" x14ac:dyDescent="0.25">
      <c r="A499" s="994" t="s">
        <v>1818</v>
      </c>
      <c r="B499" s="995">
        <v>81555</v>
      </c>
      <c r="C499" s="998" t="s">
        <v>1804</v>
      </c>
      <c r="D499" s="997">
        <v>134.07666666666665</v>
      </c>
    </row>
    <row r="500" spans="1:4" s="33" customFormat="1" ht="15" customHeight="1" x14ac:dyDescent="0.25">
      <c r="A500" s="994" t="s">
        <v>1819</v>
      </c>
      <c r="B500" s="995">
        <v>815123</v>
      </c>
      <c r="C500" s="998" t="s">
        <v>1816</v>
      </c>
      <c r="D500" s="997">
        <v>3528.3333333333321</v>
      </c>
    </row>
    <row r="501" spans="1:4" s="33" customFormat="1" ht="15" customHeight="1" x14ac:dyDescent="0.25">
      <c r="A501" s="994" t="s">
        <v>1820</v>
      </c>
      <c r="B501" s="995">
        <v>815128</v>
      </c>
      <c r="C501" s="998" t="s">
        <v>1816</v>
      </c>
      <c r="D501" s="997">
        <v>3528.3333333333321</v>
      </c>
    </row>
    <row r="502" spans="1:4" s="33" customFormat="1" ht="15" customHeight="1" x14ac:dyDescent="0.25">
      <c r="A502" s="994" t="s">
        <v>1821</v>
      </c>
      <c r="B502" s="995">
        <v>815132</v>
      </c>
      <c r="C502" s="998" t="s">
        <v>1822</v>
      </c>
      <c r="D502" s="997">
        <v>5786.4666666666681</v>
      </c>
    </row>
    <row r="503" spans="1:4" s="33" customFormat="1" ht="15" customHeight="1" x14ac:dyDescent="0.25">
      <c r="A503" s="994" t="s">
        <v>1823</v>
      </c>
      <c r="B503" s="995">
        <v>815137</v>
      </c>
      <c r="C503" s="998" t="s">
        <v>1824</v>
      </c>
      <c r="D503" s="997">
        <v>2579.211666666668</v>
      </c>
    </row>
    <row r="504" spans="1:4" s="33" customFormat="1" ht="15" customHeight="1" x14ac:dyDescent="0.25">
      <c r="A504" s="994" t="s">
        <v>1825</v>
      </c>
      <c r="B504" s="995">
        <v>815141</v>
      </c>
      <c r="C504" s="998" t="s">
        <v>1824</v>
      </c>
      <c r="D504" s="997">
        <v>2579.211666666668</v>
      </c>
    </row>
    <row r="505" spans="1:4" s="33" customFormat="1" ht="15" customHeight="1" x14ac:dyDescent="0.25">
      <c r="A505" s="994" t="s">
        <v>1826</v>
      </c>
      <c r="B505" s="995">
        <v>81570</v>
      </c>
      <c r="C505" s="998" t="s">
        <v>1804</v>
      </c>
      <c r="D505" s="997">
        <v>134.07666666666665</v>
      </c>
    </row>
    <row r="506" spans="1:4" s="33" customFormat="1" ht="15" customHeight="1" x14ac:dyDescent="0.25">
      <c r="A506" s="994" t="s">
        <v>1827</v>
      </c>
      <c r="B506" s="995">
        <v>815341</v>
      </c>
      <c r="C506" s="998" t="s">
        <v>1828</v>
      </c>
      <c r="D506" s="997">
        <v>8487.0529999999981</v>
      </c>
    </row>
    <row r="507" spans="1:4" s="33" customFormat="1" ht="15" customHeight="1" x14ac:dyDescent="0.25">
      <c r="A507" s="994" t="s">
        <v>1829</v>
      </c>
      <c r="B507" s="995">
        <v>815347</v>
      </c>
      <c r="C507" s="998" t="s">
        <v>1830</v>
      </c>
      <c r="D507" s="997">
        <v>1481.9000000000005</v>
      </c>
    </row>
    <row r="508" spans="1:4" s="33" customFormat="1" ht="15" customHeight="1" x14ac:dyDescent="0.25">
      <c r="A508" s="994" t="s">
        <v>1831</v>
      </c>
      <c r="B508" s="995">
        <v>815349</v>
      </c>
      <c r="C508" s="998" t="s">
        <v>1832</v>
      </c>
      <c r="D508" s="997">
        <v>1481.9000000000005</v>
      </c>
    </row>
    <row r="509" spans="1:4" s="33" customFormat="1" ht="15" customHeight="1" x14ac:dyDescent="0.25">
      <c r="A509" s="994" t="s">
        <v>1833</v>
      </c>
      <c r="B509" s="995">
        <v>815371</v>
      </c>
      <c r="C509" s="998" t="s">
        <v>1834</v>
      </c>
      <c r="D509" s="997">
        <v>22461.722833333322</v>
      </c>
    </row>
    <row r="510" spans="1:4" s="33" customFormat="1" ht="15" customHeight="1" x14ac:dyDescent="0.25">
      <c r="A510" s="994" t="s">
        <v>1835</v>
      </c>
      <c r="B510" s="995">
        <v>8151189</v>
      </c>
      <c r="C510" s="998" t="s">
        <v>1804</v>
      </c>
      <c r="D510" s="997">
        <v>134.07666666666665</v>
      </c>
    </row>
    <row r="511" spans="1:4" s="33" customFormat="1" ht="15" customHeight="1" x14ac:dyDescent="0.25">
      <c r="A511" s="994" t="s">
        <v>1836</v>
      </c>
      <c r="B511" s="995">
        <v>815406</v>
      </c>
      <c r="C511" s="998" t="s">
        <v>1834</v>
      </c>
      <c r="D511" s="997">
        <v>22461.722833333322</v>
      </c>
    </row>
    <row r="512" spans="1:4" s="33" customFormat="1" ht="15" customHeight="1" x14ac:dyDescent="0.25">
      <c r="A512" s="994" t="s">
        <v>1837</v>
      </c>
      <c r="B512" s="995">
        <v>815485</v>
      </c>
      <c r="C512" s="998" t="s">
        <v>1838</v>
      </c>
      <c r="D512" s="997">
        <v>16406.75</v>
      </c>
    </row>
    <row r="513" spans="1:4" s="33" customFormat="1" ht="15" customHeight="1" x14ac:dyDescent="0.25">
      <c r="A513" s="994" t="s">
        <v>1839</v>
      </c>
      <c r="B513" s="995">
        <v>815525</v>
      </c>
      <c r="C513" s="998" t="s">
        <v>1840</v>
      </c>
      <c r="D513" s="997">
        <v>19009.248666666655</v>
      </c>
    </row>
    <row r="514" spans="1:4" s="33" customFormat="1" ht="15" customHeight="1" x14ac:dyDescent="0.25">
      <c r="A514" s="994" t="s">
        <v>1841</v>
      </c>
      <c r="B514" s="995">
        <v>8151202</v>
      </c>
      <c r="C514" s="998" t="s">
        <v>1804</v>
      </c>
      <c r="D514" s="997">
        <v>134.07666666666665</v>
      </c>
    </row>
    <row r="515" spans="1:4" s="33" customFormat="1" ht="15" customHeight="1" x14ac:dyDescent="0.25">
      <c r="A515" s="994" t="s">
        <v>1842</v>
      </c>
      <c r="B515" s="995">
        <v>815566</v>
      </c>
      <c r="C515" s="998" t="s">
        <v>1843</v>
      </c>
      <c r="D515" s="997">
        <v>26912.009666666672</v>
      </c>
    </row>
    <row r="516" spans="1:4" s="33" customFormat="1" ht="15" customHeight="1" x14ac:dyDescent="0.25">
      <c r="A516" s="994" t="s">
        <v>1844</v>
      </c>
      <c r="B516" s="995">
        <v>815604</v>
      </c>
      <c r="C516" s="998" t="s">
        <v>1845</v>
      </c>
      <c r="D516" s="997">
        <v>3231.953333333332</v>
      </c>
    </row>
    <row r="517" spans="1:4" s="33" customFormat="1" ht="15" customHeight="1" x14ac:dyDescent="0.25">
      <c r="A517" s="994" t="s">
        <v>1846</v>
      </c>
      <c r="B517" s="995">
        <v>815644</v>
      </c>
      <c r="C517" s="998" t="s">
        <v>1847</v>
      </c>
      <c r="D517" s="997">
        <v>105.84999999999997</v>
      </c>
    </row>
    <row r="518" spans="1:4" s="33" customFormat="1" ht="15" customHeight="1" x14ac:dyDescent="0.25">
      <c r="A518" s="994" t="s">
        <v>1848</v>
      </c>
      <c r="B518" s="995">
        <v>815684</v>
      </c>
      <c r="C518" s="998" t="s">
        <v>1847</v>
      </c>
      <c r="D518" s="997">
        <v>105.84999999999997</v>
      </c>
    </row>
    <row r="519" spans="1:4" s="33" customFormat="1" ht="15" customHeight="1" x14ac:dyDescent="0.25">
      <c r="A519" s="994" t="s">
        <v>1849</v>
      </c>
      <c r="B519" s="995">
        <v>8151215</v>
      </c>
      <c r="C519" s="998" t="s">
        <v>1804</v>
      </c>
      <c r="D519" s="997">
        <v>134.07666666666665</v>
      </c>
    </row>
    <row r="520" spans="1:4" s="33" customFormat="1" ht="15" customHeight="1" x14ac:dyDescent="0.25">
      <c r="A520" s="994" t="s">
        <v>1850</v>
      </c>
      <c r="B520" s="995">
        <v>815715</v>
      </c>
      <c r="C520" s="998" t="s">
        <v>1851</v>
      </c>
      <c r="D520" s="997">
        <v>105.84999999999997</v>
      </c>
    </row>
    <row r="521" spans="1:4" s="33" customFormat="1" ht="15" customHeight="1" x14ac:dyDescent="0.25">
      <c r="A521" s="994" t="s">
        <v>1852</v>
      </c>
      <c r="B521" s="995">
        <v>815742</v>
      </c>
      <c r="C521" s="998" t="s">
        <v>1853</v>
      </c>
      <c r="D521" s="997">
        <v>105.84999999999997</v>
      </c>
    </row>
    <row r="522" spans="1:4" s="33" customFormat="1" ht="15" customHeight="1" x14ac:dyDescent="0.25">
      <c r="A522" s="994" t="s">
        <v>1854</v>
      </c>
      <c r="B522" s="995">
        <v>815770</v>
      </c>
      <c r="C522" s="998" t="s">
        <v>1851</v>
      </c>
      <c r="D522" s="997">
        <v>105.84999999999997</v>
      </c>
    </row>
    <row r="523" spans="1:4" s="33" customFormat="1" ht="15" customHeight="1" x14ac:dyDescent="0.25">
      <c r="A523" s="994" t="s">
        <v>1855</v>
      </c>
      <c r="B523" s="995">
        <v>815796</v>
      </c>
      <c r="C523" s="998" t="s">
        <v>1851</v>
      </c>
      <c r="D523" s="997">
        <v>105.84999999999997</v>
      </c>
    </row>
    <row r="524" spans="1:4" s="33" customFormat="1" ht="15" customHeight="1" x14ac:dyDescent="0.25">
      <c r="A524" s="994" t="s">
        <v>1856</v>
      </c>
      <c r="B524" s="995">
        <v>815824</v>
      </c>
      <c r="C524" s="998" t="s">
        <v>1851</v>
      </c>
      <c r="D524" s="997">
        <v>105.84999999999997</v>
      </c>
    </row>
    <row r="525" spans="1:4" s="33" customFormat="1" ht="15" customHeight="1" x14ac:dyDescent="0.25">
      <c r="A525" s="994" t="s">
        <v>1857</v>
      </c>
      <c r="B525" s="995">
        <v>815841</v>
      </c>
      <c r="C525" s="998" t="s">
        <v>1853</v>
      </c>
      <c r="D525" s="997">
        <v>105.84999999999997</v>
      </c>
    </row>
    <row r="526" spans="1:4" s="33" customFormat="1" ht="15" customHeight="1" x14ac:dyDescent="0.25">
      <c r="A526" s="994" t="s">
        <v>1858</v>
      </c>
      <c r="B526" s="995">
        <v>815857</v>
      </c>
      <c r="C526" s="998" t="s">
        <v>1851</v>
      </c>
      <c r="D526" s="997">
        <v>105.84999999999997</v>
      </c>
    </row>
    <row r="527" spans="1:4" s="33" customFormat="1" ht="15" customHeight="1" x14ac:dyDescent="0.25">
      <c r="A527" s="994" t="s">
        <v>1859</v>
      </c>
      <c r="B527" s="995">
        <v>815870</v>
      </c>
      <c r="C527" s="998" t="s">
        <v>1853</v>
      </c>
      <c r="D527" s="997">
        <v>105.84999999999997</v>
      </c>
    </row>
    <row r="528" spans="1:4" s="33" customFormat="1" ht="15" customHeight="1" x14ac:dyDescent="0.25">
      <c r="A528" s="994" t="s">
        <v>1860</v>
      </c>
      <c r="B528" s="995">
        <v>815885</v>
      </c>
      <c r="C528" s="998" t="s">
        <v>1847</v>
      </c>
      <c r="D528" s="997">
        <v>105.84999999999997</v>
      </c>
    </row>
    <row r="529" spans="1:4" s="33" customFormat="1" ht="15" customHeight="1" x14ac:dyDescent="0.25">
      <c r="A529" s="994" t="s">
        <v>1861</v>
      </c>
      <c r="B529" s="995">
        <v>815914</v>
      </c>
      <c r="C529" s="998" t="s">
        <v>1847</v>
      </c>
      <c r="D529" s="997">
        <v>105.84999999999997</v>
      </c>
    </row>
    <row r="530" spans="1:4" s="33" customFormat="1" ht="15" customHeight="1" x14ac:dyDescent="0.25">
      <c r="A530" s="994" t="s">
        <v>1862</v>
      </c>
      <c r="B530" s="995">
        <v>815930</v>
      </c>
      <c r="C530" s="998" t="s">
        <v>1851</v>
      </c>
      <c r="D530" s="997">
        <v>105.84999999999997</v>
      </c>
    </row>
    <row r="531" spans="1:4" s="33" customFormat="1" ht="15" customHeight="1" x14ac:dyDescent="0.25">
      <c r="A531" s="994" t="s">
        <v>1863</v>
      </c>
      <c r="B531" s="995">
        <v>815947</v>
      </c>
      <c r="C531" s="998" t="s">
        <v>1851</v>
      </c>
      <c r="D531" s="997">
        <v>105.84999999999997</v>
      </c>
    </row>
    <row r="532" spans="1:4" s="33" customFormat="1" ht="15" customHeight="1" x14ac:dyDescent="0.25">
      <c r="A532" s="994" t="s">
        <v>1864</v>
      </c>
      <c r="B532" s="995">
        <v>815963</v>
      </c>
      <c r="C532" s="998" t="s">
        <v>1851</v>
      </c>
      <c r="D532" s="997">
        <v>105.84999999999997</v>
      </c>
    </row>
    <row r="533" spans="1:4" s="33" customFormat="1" ht="15" customHeight="1" x14ac:dyDescent="0.25">
      <c r="A533" s="994" t="s">
        <v>1865</v>
      </c>
      <c r="B533" s="995">
        <v>815981</v>
      </c>
      <c r="C533" s="998" t="s">
        <v>1866</v>
      </c>
      <c r="D533" s="997">
        <v>105.84999999999997</v>
      </c>
    </row>
    <row r="534" spans="1:4" s="33" customFormat="1" ht="15" customHeight="1" x14ac:dyDescent="0.25">
      <c r="A534" s="994" t="s">
        <v>1867</v>
      </c>
      <c r="B534" s="995">
        <v>8111</v>
      </c>
      <c r="C534" s="998" t="s">
        <v>1868</v>
      </c>
      <c r="D534" s="997">
        <v>22721.036000000007</v>
      </c>
    </row>
    <row r="535" spans="1:4" s="33" customFormat="1" ht="15" customHeight="1" x14ac:dyDescent="0.25">
      <c r="A535" s="994" t="s">
        <v>1869</v>
      </c>
      <c r="B535" s="995">
        <v>811102</v>
      </c>
      <c r="C535" s="998" t="s">
        <v>1870</v>
      </c>
      <c r="D535" s="997">
        <v>4394.2186666666639</v>
      </c>
    </row>
    <row r="536" spans="1:4" s="33" customFormat="1" ht="15" customHeight="1" x14ac:dyDescent="0.25">
      <c r="A536" s="994" t="s">
        <v>1871</v>
      </c>
      <c r="B536" s="995">
        <v>811103</v>
      </c>
      <c r="C536" s="998" t="s">
        <v>1872</v>
      </c>
      <c r="D536" s="997">
        <v>9075.6286666666692</v>
      </c>
    </row>
    <row r="537" spans="1:4" s="33" customFormat="1" ht="15" customHeight="1" x14ac:dyDescent="0.25">
      <c r="A537" s="994" t="s">
        <v>1873</v>
      </c>
      <c r="B537" s="995">
        <v>811109</v>
      </c>
      <c r="C537" s="998" t="s">
        <v>1874</v>
      </c>
      <c r="D537" s="997">
        <v>933.02666666666698</v>
      </c>
    </row>
    <row r="538" spans="1:4" s="33" customFormat="1" ht="15" customHeight="1" x14ac:dyDescent="0.25">
      <c r="A538" s="994" t="s">
        <v>1875</v>
      </c>
      <c r="B538" s="995">
        <v>811112</v>
      </c>
      <c r="C538" s="998" t="s">
        <v>1874</v>
      </c>
      <c r="D538" s="997">
        <v>933.02666666666698</v>
      </c>
    </row>
    <row r="539" spans="1:4" s="33" customFormat="1" ht="15" customHeight="1" x14ac:dyDescent="0.25">
      <c r="A539" s="994" t="s">
        <v>1876</v>
      </c>
      <c r="B539" s="995">
        <v>81155</v>
      </c>
      <c r="C539" s="998" t="s">
        <v>1877</v>
      </c>
      <c r="D539" s="997">
        <v>2890.913333333333</v>
      </c>
    </row>
    <row r="540" spans="1:4" s="33" customFormat="1" ht="15" customHeight="1" x14ac:dyDescent="0.25">
      <c r="A540" s="994" t="s">
        <v>1878</v>
      </c>
      <c r="B540" s="995">
        <v>81135</v>
      </c>
      <c r="C540" s="998" t="s">
        <v>1879</v>
      </c>
      <c r="D540" s="997">
        <v>6918.5269999999973</v>
      </c>
    </row>
    <row r="541" spans="1:4" s="33" customFormat="1" ht="15" customHeight="1" x14ac:dyDescent="0.25">
      <c r="A541" s="994" t="s">
        <v>1880</v>
      </c>
      <c r="B541" s="995">
        <v>811123</v>
      </c>
      <c r="C541" s="998" t="s">
        <v>1881</v>
      </c>
      <c r="D541" s="997">
        <v>3012.3993333333328</v>
      </c>
    </row>
    <row r="542" spans="1:4" s="33" customFormat="1" ht="15" customHeight="1" x14ac:dyDescent="0.25">
      <c r="A542" s="994" t="s">
        <v>1882</v>
      </c>
      <c r="B542" s="995">
        <v>81151</v>
      </c>
      <c r="C542" s="998" t="s">
        <v>1883</v>
      </c>
      <c r="D542" s="997">
        <v>5795.4306666666644</v>
      </c>
    </row>
    <row r="543" spans="1:4" s="33" customFormat="1" ht="15" customHeight="1" x14ac:dyDescent="0.25">
      <c r="A543" s="994" t="s">
        <v>1884</v>
      </c>
      <c r="B543" s="995">
        <v>811128</v>
      </c>
      <c r="C543" s="998" t="s">
        <v>1885</v>
      </c>
      <c r="D543" s="997">
        <v>1619.9399999999996</v>
      </c>
    </row>
    <row r="544" spans="1:4" s="33" customFormat="1" ht="15" customHeight="1" x14ac:dyDescent="0.25">
      <c r="A544" s="994" t="s">
        <v>1886</v>
      </c>
      <c r="B544" s="995">
        <v>81129</v>
      </c>
      <c r="C544" s="998" t="s">
        <v>1887</v>
      </c>
      <c r="D544" s="997">
        <v>16914.604333333344</v>
      </c>
    </row>
    <row r="545" spans="1:4" s="33" customFormat="1" ht="15" customHeight="1" x14ac:dyDescent="0.25">
      <c r="A545" s="994" t="s">
        <v>1888</v>
      </c>
      <c r="B545" s="995">
        <v>81117</v>
      </c>
      <c r="C545" s="998" t="s">
        <v>1889</v>
      </c>
      <c r="D545" s="997">
        <v>4580.8239999999978</v>
      </c>
    </row>
    <row r="546" spans="1:4" s="33" customFormat="1" ht="15" customHeight="1" x14ac:dyDescent="0.25">
      <c r="A546" s="994" t="s">
        <v>1890</v>
      </c>
      <c r="B546" s="995">
        <v>81116</v>
      </c>
      <c r="C546" s="998" t="s">
        <v>1887</v>
      </c>
      <c r="D546" s="997">
        <v>16914.604333333344</v>
      </c>
    </row>
    <row r="547" spans="1:4" s="33" customFormat="1" ht="15" customHeight="1" x14ac:dyDescent="0.25">
      <c r="A547" s="994" t="s">
        <v>1891</v>
      </c>
      <c r="B547" s="995">
        <v>81131</v>
      </c>
      <c r="C547" s="998" t="s">
        <v>1887</v>
      </c>
      <c r="D547" s="997">
        <v>16914.604333333344</v>
      </c>
    </row>
    <row r="548" spans="1:4" s="33" customFormat="1" ht="15" customHeight="1" x14ac:dyDescent="0.25">
      <c r="A548" s="994" t="s">
        <v>1892</v>
      </c>
      <c r="B548" s="995">
        <v>811121</v>
      </c>
      <c r="C548" s="998" t="s">
        <v>1879</v>
      </c>
      <c r="D548" s="997">
        <v>6918.5269999999973</v>
      </c>
    </row>
    <row r="549" spans="1:4" s="33" customFormat="1" ht="15" customHeight="1" x14ac:dyDescent="0.25">
      <c r="A549" s="994" t="s">
        <v>1893</v>
      </c>
      <c r="B549" s="995">
        <v>81172</v>
      </c>
      <c r="C549" s="998" t="s">
        <v>1887</v>
      </c>
      <c r="D549" s="997">
        <v>16914.604333333344</v>
      </c>
    </row>
    <row r="550" spans="1:4" s="33" customFormat="1" ht="15" customHeight="1" x14ac:dyDescent="0.25">
      <c r="A550" s="994" t="s">
        <v>1894</v>
      </c>
      <c r="B550" s="995">
        <v>81143</v>
      </c>
      <c r="C550" s="998" t="s">
        <v>1895</v>
      </c>
      <c r="D550" s="997">
        <v>1689.7333333333329</v>
      </c>
    </row>
    <row r="551" spans="1:4" s="33" customFormat="1" ht="15" customHeight="1" x14ac:dyDescent="0.25">
      <c r="A551" s="994" t="s">
        <v>1896</v>
      </c>
      <c r="B551" s="995">
        <v>81144</v>
      </c>
      <c r="C551" s="998" t="s">
        <v>1897</v>
      </c>
      <c r="D551" s="997">
        <v>7199.7333333333327</v>
      </c>
    </row>
    <row r="552" spans="1:4" s="33" customFormat="1" ht="15" customHeight="1" x14ac:dyDescent="0.25">
      <c r="A552" s="994" t="s">
        <v>1898</v>
      </c>
      <c r="B552" s="995">
        <v>81148</v>
      </c>
      <c r="C552" s="998" t="s">
        <v>1899</v>
      </c>
      <c r="D552" s="997">
        <v>1689.7333333333329</v>
      </c>
    </row>
    <row r="553" spans="1:4" s="33" customFormat="1" ht="15" customHeight="1" x14ac:dyDescent="0.25">
      <c r="A553" s="994" t="s">
        <v>1900</v>
      </c>
      <c r="B553" s="995">
        <v>81166</v>
      </c>
      <c r="C553" s="998" t="s">
        <v>1901</v>
      </c>
      <c r="D553" s="997">
        <v>1689.7333333333329</v>
      </c>
    </row>
    <row r="554" spans="1:4" s="33" customFormat="1" ht="15" customHeight="1" x14ac:dyDescent="0.25">
      <c r="A554" s="994" t="s">
        <v>1902</v>
      </c>
      <c r="B554" s="995">
        <v>811126</v>
      </c>
      <c r="C554" s="998" t="s">
        <v>1883</v>
      </c>
      <c r="D554" s="997">
        <v>5795.4306666666644</v>
      </c>
    </row>
    <row r="555" spans="1:4" s="33" customFormat="1" ht="15" customHeight="1" x14ac:dyDescent="0.25">
      <c r="A555" s="994" t="s">
        <v>1903</v>
      </c>
      <c r="B555" s="995">
        <v>81153</v>
      </c>
      <c r="C555" s="998" t="s">
        <v>1897</v>
      </c>
      <c r="D555" s="997">
        <v>7199.7333333333327</v>
      </c>
    </row>
    <row r="556" spans="1:4" s="33" customFormat="1" ht="15" customHeight="1" x14ac:dyDescent="0.25">
      <c r="A556" s="994" t="s">
        <v>1904</v>
      </c>
      <c r="B556" s="995">
        <v>81154</v>
      </c>
      <c r="C556" s="998" t="s">
        <v>1905</v>
      </c>
      <c r="D556" s="997">
        <v>1689.7333333333329</v>
      </c>
    </row>
    <row r="557" spans="1:4" s="33" customFormat="1" ht="15" customHeight="1" x14ac:dyDescent="0.25">
      <c r="A557" s="994" t="s">
        <v>1906</v>
      </c>
      <c r="B557" s="995">
        <v>811116</v>
      </c>
      <c r="C557" s="998" t="s">
        <v>1877</v>
      </c>
      <c r="D557" s="997">
        <v>2890.913333333333</v>
      </c>
    </row>
    <row r="558" spans="1:4" s="33" customFormat="1" ht="15" customHeight="1" x14ac:dyDescent="0.25">
      <c r="A558" s="994" t="s">
        <v>1907</v>
      </c>
      <c r="B558" s="995">
        <v>81162</v>
      </c>
      <c r="C558" s="998" t="s">
        <v>1897</v>
      </c>
      <c r="D558" s="997">
        <v>7199.7333333333327</v>
      </c>
    </row>
    <row r="559" spans="1:4" s="33" customFormat="1" ht="15" customHeight="1" x14ac:dyDescent="0.25">
      <c r="A559" s="994" t="s">
        <v>1908</v>
      </c>
      <c r="B559" s="995">
        <v>81140</v>
      </c>
      <c r="C559" s="998" t="s">
        <v>1887</v>
      </c>
      <c r="D559" s="997">
        <v>16914.604333333344</v>
      </c>
    </row>
    <row r="560" spans="1:4" s="33" customFormat="1" ht="15" customHeight="1" x14ac:dyDescent="0.25">
      <c r="A560" s="994" t="s">
        <v>1909</v>
      </c>
      <c r="B560" s="995">
        <v>81164</v>
      </c>
      <c r="C560" s="998" t="s">
        <v>1910</v>
      </c>
      <c r="D560" s="997">
        <v>21118.442999999992</v>
      </c>
    </row>
    <row r="561" spans="1:4" s="33" customFormat="1" ht="15" customHeight="1" x14ac:dyDescent="0.25">
      <c r="A561" s="994" t="s">
        <v>1911</v>
      </c>
      <c r="B561" s="995">
        <v>81150</v>
      </c>
      <c r="C561" s="998" t="s">
        <v>1901</v>
      </c>
      <c r="D561" s="997">
        <v>1689.7333333333329</v>
      </c>
    </row>
    <row r="562" spans="1:4" s="33" customFormat="1" ht="15" customHeight="1" x14ac:dyDescent="0.25">
      <c r="A562" s="994" t="s">
        <v>1912</v>
      </c>
      <c r="B562" s="995">
        <v>81167</v>
      </c>
      <c r="C562" s="998" t="s">
        <v>1913</v>
      </c>
      <c r="D562" s="997">
        <v>7199.7333333333327</v>
      </c>
    </row>
    <row r="563" spans="1:4" s="33" customFormat="1" ht="15" customHeight="1" x14ac:dyDescent="0.25">
      <c r="A563" s="994" t="s">
        <v>1914</v>
      </c>
      <c r="B563" s="995">
        <v>81168</v>
      </c>
      <c r="C563" s="998" t="s">
        <v>1901</v>
      </c>
      <c r="D563" s="997">
        <v>1689.7333333333329</v>
      </c>
    </row>
    <row r="564" spans="1:4" s="33" customFormat="1" ht="15" customHeight="1" x14ac:dyDescent="0.25">
      <c r="A564" s="994" t="s">
        <v>1915</v>
      </c>
      <c r="B564" s="995">
        <v>81169</v>
      </c>
      <c r="C564" s="998" t="s">
        <v>1916</v>
      </c>
      <c r="D564" s="997">
        <v>7199.7333333333327</v>
      </c>
    </row>
    <row r="565" spans="1:4" s="33" customFormat="1" ht="15" customHeight="1" x14ac:dyDescent="0.25">
      <c r="A565" s="994" t="s">
        <v>1917</v>
      </c>
      <c r="B565" s="995">
        <v>81163</v>
      </c>
      <c r="C565" s="998" t="s">
        <v>1887</v>
      </c>
      <c r="D565" s="997">
        <v>16914.604333333344</v>
      </c>
    </row>
    <row r="566" spans="1:4" s="33" customFormat="1" ht="15" customHeight="1" x14ac:dyDescent="0.25">
      <c r="A566" s="994" t="s">
        <v>1918</v>
      </c>
      <c r="B566" s="995">
        <v>81173</v>
      </c>
      <c r="C566" s="998" t="s">
        <v>1897</v>
      </c>
      <c r="D566" s="997">
        <v>7199.7333333333327</v>
      </c>
    </row>
    <row r="567" spans="1:4" s="33" customFormat="1" ht="15" customHeight="1" x14ac:dyDescent="0.25">
      <c r="A567" s="994" t="s">
        <v>1919</v>
      </c>
      <c r="B567" s="995" t="s">
        <v>1920</v>
      </c>
      <c r="C567" s="998" t="s">
        <v>1921</v>
      </c>
      <c r="D567" s="997">
        <v>1245.2600000000002</v>
      </c>
    </row>
    <row r="568" spans="1:4" s="33" customFormat="1" ht="15" customHeight="1" x14ac:dyDescent="0.25">
      <c r="A568" s="994" t="s">
        <v>1922</v>
      </c>
      <c r="B568" s="995">
        <v>81176</v>
      </c>
      <c r="C568" s="998" t="s">
        <v>1897</v>
      </c>
      <c r="D568" s="997">
        <v>7199.7333333333327</v>
      </c>
    </row>
    <row r="569" spans="1:4" s="33" customFormat="1" ht="15" customHeight="1" x14ac:dyDescent="0.25">
      <c r="A569" s="994" t="s">
        <v>1923</v>
      </c>
      <c r="B569" s="995" t="s">
        <v>1924</v>
      </c>
      <c r="C569" s="998" t="s">
        <v>1925</v>
      </c>
      <c r="D569" s="997">
        <v>1245.2600000000002</v>
      </c>
    </row>
    <row r="570" spans="1:4" s="33" customFormat="1" ht="15" customHeight="1" x14ac:dyDescent="0.25">
      <c r="A570" s="994" t="s">
        <v>1926</v>
      </c>
      <c r="B570" s="995">
        <v>81180</v>
      </c>
      <c r="C570" s="998" t="s">
        <v>1927</v>
      </c>
      <c r="D570" s="997">
        <v>16914.433333333327</v>
      </c>
    </row>
    <row r="571" spans="1:4" s="33" customFormat="1" ht="15" customHeight="1" x14ac:dyDescent="0.25">
      <c r="A571" s="994" t="s">
        <v>1928</v>
      </c>
      <c r="B571" s="995">
        <v>81189</v>
      </c>
      <c r="C571" s="998" t="s">
        <v>1897</v>
      </c>
      <c r="D571" s="997">
        <v>7199.7333333333327</v>
      </c>
    </row>
    <row r="572" spans="1:4" s="33" customFormat="1" ht="15" customHeight="1" x14ac:dyDescent="0.25">
      <c r="A572" s="994" t="s">
        <v>1929</v>
      </c>
      <c r="B572" s="995">
        <v>81191</v>
      </c>
      <c r="C572" s="998" t="s">
        <v>1897</v>
      </c>
      <c r="D572" s="997">
        <v>7199.7333333333327</v>
      </c>
    </row>
    <row r="573" spans="1:4" s="33" customFormat="1" ht="15" customHeight="1" x14ac:dyDescent="0.25">
      <c r="A573" s="994" t="s">
        <v>1930</v>
      </c>
      <c r="B573" s="995">
        <v>81196</v>
      </c>
      <c r="C573" s="998" t="s">
        <v>1931</v>
      </c>
      <c r="D573" s="997">
        <v>30766.516333333326</v>
      </c>
    </row>
    <row r="574" spans="1:4" s="33" customFormat="1" ht="15" customHeight="1" x14ac:dyDescent="0.25">
      <c r="A574" s="994" t="s">
        <v>1932</v>
      </c>
      <c r="B574" s="995">
        <v>81199</v>
      </c>
      <c r="C574" s="998" t="s">
        <v>1933</v>
      </c>
      <c r="D574" s="997">
        <v>3012.3993333333328</v>
      </c>
    </row>
    <row r="575" spans="1:4" s="33" customFormat="1" ht="15" customHeight="1" x14ac:dyDescent="0.25">
      <c r="A575" s="994" t="s">
        <v>1934</v>
      </c>
      <c r="B575" s="995">
        <v>815270</v>
      </c>
      <c r="C575" s="998" t="s">
        <v>1935</v>
      </c>
      <c r="D575" s="997">
        <v>18362.993333333347</v>
      </c>
    </row>
    <row r="576" spans="1:4" s="33" customFormat="1" ht="15" customHeight="1" x14ac:dyDescent="0.25">
      <c r="A576" s="994" t="s">
        <v>1936</v>
      </c>
      <c r="B576" s="995">
        <v>815309</v>
      </c>
      <c r="C576" s="998" t="s">
        <v>1937</v>
      </c>
      <c r="D576" s="997">
        <v>8028.2599999999966</v>
      </c>
    </row>
    <row r="577" spans="1:4" s="33" customFormat="1" ht="15" customHeight="1" x14ac:dyDescent="0.25">
      <c r="A577" s="994" t="s">
        <v>1938</v>
      </c>
      <c r="B577" s="995">
        <v>81149</v>
      </c>
      <c r="C577" s="998" t="s">
        <v>1939</v>
      </c>
      <c r="D577" s="997">
        <v>1943.054000000001</v>
      </c>
    </row>
    <row r="578" spans="1:4" s="33" customFormat="1" ht="15" customHeight="1" x14ac:dyDescent="0.25">
      <c r="A578" s="994" t="s">
        <v>1940</v>
      </c>
      <c r="B578" s="995">
        <v>815687</v>
      </c>
      <c r="C578" s="998" t="s">
        <v>1941</v>
      </c>
      <c r="D578" s="997">
        <v>1152.2043333333331</v>
      </c>
    </row>
    <row r="579" spans="1:4" s="33" customFormat="1" ht="15" customHeight="1" x14ac:dyDescent="0.25">
      <c r="A579" s="994" t="s">
        <v>1942</v>
      </c>
      <c r="B579" s="995">
        <v>815691</v>
      </c>
      <c r="C579" s="998" t="s">
        <v>1943</v>
      </c>
      <c r="D579" s="997">
        <v>1152.2043333333331</v>
      </c>
    </row>
    <row r="580" spans="1:4" s="33" customFormat="1" ht="15" customHeight="1" x14ac:dyDescent="0.25">
      <c r="A580" s="994" t="s">
        <v>1944</v>
      </c>
      <c r="B580" s="995">
        <v>815776</v>
      </c>
      <c r="C580" s="998" t="s">
        <v>1945</v>
      </c>
      <c r="D580" s="997">
        <v>930.15766666666673</v>
      </c>
    </row>
    <row r="581" spans="1:4" s="33" customFormat="1" ht="15" customHeight="1" x14ac:dyDescent="0.25">
      <c r="A581" s="994" t="s">
        <v>1946</v>
      </c>
      <c r="B581" s="995">
        <v>819101</v>
      </c>
      <c r="C581" s="998" t="s">
        <v>1947</v>
      </c>
      <c r="D581" s="997">
        <v>2553.8333333333344</v>
      </c>
    </row>
    <row r="582" spans="1:4" s="33" customFormat="1" ht="15" customHeight="1" x14ac:dyDescent="0.25">
      <c r="A582" s="994" t="s">
        <v>1948</v>
      </c>
      <c r="B582" s="995">
        <v>819146</v>
      </c>
      <c r="C582" s="998" t="s">
        <v>1949</v>
      </c>
      <c r="D582" s="997">
        <v>4937.625</v>
      </c>
    </row>
    <row r="583" spans="1:4" s="33" customFormat="1" ht="15" customHeight="1" x14ac:dyDescent="0.25">
      <c r="A583" s="994" t="s">
        <v>1950</v>
      </c>
      <c r="B583" s="995">
        <v>81924</v>
      </c>
      <c r="C583" s="998" t="s">
        <v>1951</v>
      </c>
      <c r="D583" s="997">
        <v>4937.625</v>
      </c>
    </row>
    <row r="584" spans="1:4" s="33" customFormat="1" ht="15" customHeight="1" x14ac:dyDescent="0.25">
      <c r="A584" s="994" t="s">
        <v>1952</v>
      </c>
      <c r="B584" s="995">
        <v>819260</v>
      </c>
      <c r="C584" s="998" t="s">
        <v>1953</v>
      </c>
      <c r="D584" s="997">
        <v>2553.8333333333344</v>
      </c>
    </row>
    <row r="585" spans="1:4" s="33" customFormat="1" ht="15" customHeight="1" x14ac:dyDescent="0.25">
      <c r="A585" s="994" t="s">
        <v>1954</v>
      </c>
      <c r="B585" s="995">
        <v>8151304</v>
      </c>
      <c r="C585" s="998" t="s">
        <v>1955</v>
      </c>
      <c r="D585" s="997">
        <v>2430.8960000000002</v>
      </c>
    </row>
    <row r="586" spans="1:4" s="33" customFormat="1" ht="15" customHeight="1" x14ac:dyDescent="0.25">
      <c r="A586" s="994" t="s">
        <v>1956</v>
      </c>
      <c r="B586" s="995">
        <v>8162</v>
      </c>
      <c r="C586" s="998" t="s">
        <v>1957</v>
      </c>
      <c r="D586" s="997">
        <v>1119.5709999999995</v>
      </c>
    </row>
    <row r="587" spans="1:4" s="33" customFormat="1" ht="15" customHeight="1" x14ac:dyDescent="0.25">
      <c r="A587" s="994" t="s">
        <v>1958</v>
      </c>
      <c r="B587" s="995">
        <v>815674</v>
      </c>
      <c r="C587" s="998" t="s">
        <v>1959</v>
      </c>
      <c r="D587" s="997">
        <v>1064.4142500000003</v>
      </c>
    </row>
    <row r="588" spans="1:4" s="33" customFormat="1" ht="15" customHeight="1" x14ac:dyDescent="0.25">
      <c r="A588" s="994" t="s">
        <v>1960</v>
      </c>
      <c r="B588" s="995">
        <v>815678</v>
      </c>
      <c r="C588" s="998" t="s">
        <v>1961</v>
      </c>
      <c r="D588" s="997">
        <v>1064.4142500000003</v>
      </c>
    </row>
    <row r="589" spans="1:4" s="33" customFormat="1" ht="15" customHeight="1" x14ac:dyDescent="0.25">
      <c r="A589" s="994" t="s">
        <v>1962</v>
      </c>
      <c r="B589" s="995">
        <v>8151301</v>
      </c>
      <c r="C589" s="998" t="s">
        <v>1963</v>
      </c>
      <c r="D589" s="997">
        <v>859.83958333333317</v>
      </c>
    </row>
    <row r="590" spans="1:4" s="33" customFormat="1" ht="15" customHeight="1" x14ac:dyDescent="0.25">
      <c r="A590" s="994" t="s">
        <v>1964</v>
      </c>
      <c r="B590" s="995">
        <v>8151302</v>
      </c>
      <c r="C590" s="998" t="s">
        <v>1965</v>
      </c>
      <c r="D590" s="997">
        <v>886.36200000000019</v>
      </c>
    </row>
    <row r="591" spans="1:4" s="33" customFormat="1" ht="15" customHeight="1" x14ac:dyDescent="0.25">
      <c r="A591" s="994" t="s">
        <v>1966</v>
      </c>
      <c r="B591" s="995">
        <v>8151303</v>
      </c>
      <c r="C591" s="998" t="s">
        <v>1967</v>
      </c>
      <c r="D591" s="997">
        <v>1477.8399999999992</v>
      </c>
    </row>
    <row r="592" spans="1:4" s="33" customFormat="1" ht="15" customHeight="1" x14ac:dyDescent="0.25">
      <c r="A592" s="994" t="s">
        <v>1968</v>
      </c>
      <c r="B592" s="995">
        <v>815408</v>
      </c>
      <c r="C592" s="998" t="s">
        <v>1969</v>
      </c>
      <c r="D592" s="997">
        <v>26349.181333333327</v>
      </c>
    </row>
    <row r="593" spans="1:4" s="33" customFormat="1" ht="15" customHeight="1" x14ac:dyDescent="0.25">
      <c r="A593" s="994" t="s">
        <v>1970</v>
      </c>
      <c r="B593" s="995">
        <v>815165</v>
      </c>
      <c r="C593" s="998" t="s">
        <v>1971</v>
      </c>
      <c r="D593" s="997">
        <v>2346.0465000000004</v>
      </c>
    </row>
    <row r="594" spans="1:4" s="33" customFormat="1" ht="15" customHeight="1" x14ac:dyDescent="0.25">
      <c r="A594" s="994" t="s">
        <v>1972</v>
      </c>
      <c r="B594" s="995">
        <v>815161</v>
      </c>
      <c r="C594" s="998" t="s">
        <v>1973</v>
      </c>
      <c r="D594" s="997">
        <v>4341.2999999999993</v>
      </c>
    </row>
    <row r="595" spans="1:4" s="33" customFormat="1" ht="15" customHeight="1" x14ac:dyDescent="0.25">
      <c r="A595" s="994" t="s">
        <v>1974</v>
      </c>
      <c r="B595" s="995" t="s">
        <v>1975</v>
      </c>
      <c r="C595" s="998" t="s">
        <v>1976</v>
      </c>
      <c r="D595" s="997">
        <v>9098.0218333333287</v>
      </c>
    </row>
    <row r="596" spans="1:4" s="33" customFormat="1" ht="15" customHeight="1" x14ac:dyDescent="0.25">
      <c r="A596" s="994" t="s">
        <v>1977</v>
      </c>
      <c r="B596" s="995">
        <v>815152</v>
      </c>
      <c r="C596" s="998" t="s">
        <v>1978</v>
      </c>
      <c r="D596" s="997">
        <v>3476.1733333333345</v>
      </c>
    </row>
    <row r="597" spans="1:4" s="33" customFormat="1" ht="15" customHeight="1" x14ac:dyDescent="0.25">
      <c r="A597" s="994" t="s">
        <v>1979</v>
      </c>
      <c r="B597" s="995">
        <v>815156</v>
      </c>
      <c r="C597" s="998" t="s">
        <v>1980</v>
      </c>
      <c r="D597" s="997">
        <v>2850.9666666666653</v>
      </c>
    </row>
    <row r="598" spans="1:4" s="33" customFormat="1" ht="15" customHeight="1" x14ac:dyDescent="0.25">
      <c r="A598" s="994" t="s">
        <v>1981</v>
      </c>
      <c r="B598" s="995">
        <v>8155</v>
      </c>
      <c r="C598" s="998" t="s">
        <v>1982</v>
      </c>
      <c r="D598" s="997">
        <v>3594.0666666666662</v>
      </c>
    </row>
    <row r="599" spans="1:4" s="33" customFormat="1" ht="15" customHeight="1" x14ac:dyDescent="0.25">
      <c r="A599" s="994" t="s">
        <v>1983</v>
      </c>
      <c r="B599" s="995">
        <v>81522</v>
      </c>
      <c r="C599" s="998" t="s">
        <v>1984</v>
      </c>
      <c r="D599" s="997">
        <v>1327.0400000000002</v>
      </c>
    </row>
    <row r="600" spans="1:4" s="33" customFormat="1" ht="15" customHeight="1" x14ac:dyDescent="0.25">
      <c r="A600" s="994" t="s">
        <v>1985</v>
      </c>
      <c r="B600" s="995">
        <v>8156</v>
      </c>
      <c r="C600" s="998" t="s">
        <v>1984</v>
      </c>
      <c r="D600" s="997">
        <v>1327.0400000000002</v>
      </c>
    </row>
    <row r="601" spans="1:4" s="33" customFormat="1" ht="15" customHeight="1" x14ac:dyDescent="0.25">
      <c r="A601" s="994" t="s">
        <v>1986</v>
      </c>
      <c r="B601" s="995">
        <v>8157</v>
      </c>
      <c r="C601" s="998" t="s">
        <v>1984</v>
      </c>
      <c r="D601" s="997">
        <v>1327.0400000000002</v>
      </c>
    </row>
    <row r="602" spans="1:4" s="33" customFormat="1" ht="15" customHeight="1" x14ac:dyDescent="0.25">
      <c r="A602" s="994" t="s">
        <v>1987</v>
      </c>
      <c r="B602" s="995">
        <v>8158</v>
      </c>
      <c r="C602" s="998" t="s">
        <v>1984</v>
      </c>
      <c r="D602" s="997">
        <v>1327.0400000000002</v>
      </c>
    </row>
    <row r="603" spans="1:4" s="33" customFormat="1" ht="15" customHeight="1" x14ac:dyDescent="0.25">
      <c r="A603" s="994" t="s">
        <v>1988</v>
      </c>
      <c r="B603" s="995">
        <v>81512</v>
      </c>
      <c r="C603" s="998" t="s">
        <v>1984</v>
      </c>
      <c r="D603" s="997">
        <v>1327.0400000000002</v>
      </c>
    </row>
    <row r="604" spans="1:4" s="33" customFormat="1" ht="15" customHeight="1" x14ac:dyDescent="0.25">
      <c r="A604" s="994" t="s">
        <v>1989</v>
      </c>
      <c r="B604" s="995">
        <v>81513</v>
      </c>
      <c r="C604" s="998" t="s">
        <v>1984</v>
      </c>
      <c r="D604" s="997">
        <v>1327.0400000000002</v>
      </c>
    </row>
    <row r="605" spans="1:4" s="33" customFormat="1" ht="15" customHeight="1" x14ac:dyDescent="0.25">
      <c r="A605" s="994" t="s">
        <v>1990</v>
      </c>
      <c r="B605" s="995">
        <v>81516</v>
      </c>
      <c r="C605" s="998" t="s">
        <v>1991</v>
      </c>
      <c r="D605" s="997">
        <v>1327.0400000000002</v>
      </c>
    </row>
    <row r="606" spans="1:4" s="33" customFormat="1" ht="15" customHeight="1" x14ac:dyDescent="0.25">
      <c r="A606" s="994" t="s">
        <v>1992</v>
      </c>
      <c r="B606" s="995">
        <v>81517</v>
      </c>
      <c r="C606" s="998" t="s">
        <v>1991</v>
      </c>
      <c r="D606" s="997">
        <v>1327.0400000000002</v>
      </c>
    </row>
    <row r="607" spans="1:4" s="33" customFormat="1" ht="15" customHeight="1" x14ac:dyDescent="0.25">
      <c r="A607" s="994" t="s">
        <v>1993</v>
      </c>
      <c r="B607" s="995">
        <v>81518</v>
      </c>
      <c r="C607" s="998" t="s">
        <v>1994</v>
      </c>
      <c r="D607" s="997">
        <v>1327.0400000000002</v>
      </c>
    </row>
    <row r="608" spans="1:4" s="33" customFormat="1" ht="15" customHeight="1" x14ac:dyDescent="0.25">
      <c r="A608" s="994" t="s">
        <v>1995</v>
      </c>
      <c r="B608" s="995">
        <v>81519</v>
      </c>
      <c r="C608" s="998" t="s">
        <v>1996</v>
      </c>
      <c r="D608" s="997">
        <v>1327.0400000000002</v>
      </c>
    </row>
    <row r="609" spans="1:4" s="33" customFormat="1" ht="15" customHeight="1" x14ac:dyDescent="0.25">
      <c r="A609" s="994" t="s">
        <v>1997</v>
      </c>
      <c r="B609" s="995">
        <v>81520</v>
      </c>
      <c r="C609" s="998" t="s">
        <v>1998</v>
      </c>
      <c r="D609" s="997">
        <v>1327.0400000000002</v>
      </c>
    </row>
    <row r="610" spans="1:4" s="33" customFormat="1" ht="15" customHeight="1" x14ac:dyDescent="0.25">
      <c r="A610" s="994" t="s">
        <v>1999</v>
      </c>
      <c r="B610" s="995">
        <v>81521</v>
      </c>
      <c r="C610" s="998" t="s">
        <v>2000</v>
      </c>
      <c r="D610" s="997">
        <v>1327.0400000000002</v>
      </c>
    </row>
    <row r="611" spans="1:4" s="33" customFormat="1" ht="15" customHeight="1" x14ac:dyDescent="0.25">
      <c r="A611" s="994" t="s">
        <v>2001</v>
      </c>
      <c r="B611" s="995">
        <v>81515</v>
      </c>
      <c r="C611" s="998" t="s">
        <v>2002</v>
      </c>
      <c r="D611" s="997">
        <v>1327.0400000000002</v>
      </c>
    </row>
    <row r="612" spans="1:4" s="33" customFormat="1" ht="15" customHeight="1" x14ac:dyDescent="0.25">
      <c r="A612" s="994" t="s">
        <v>2003</v>
      </c>
      <c r="B612" s="995">
        <v>81527</v>
      </c>
      <c r="C612" s="998" t="s">
        <v>2004</v>
      </c>
      <c r="D612" s="997">
        <v>1327.0400000000002</v>
      </c>
    </row>
    <row r="613" spans="1:4" s="33" customFormat="1" ht="15" customHeight="1" x14ac:dyDescent="0.25">
      <c r="A613" s="994" t="s">
        <v>2005</v>
      </c>
      <c r="B613" s="995">
        <v>81528</v>
      </c>
      <c r="C613" s="998" t="s">
        <v>2000</v>
      </c>
      <c r="D613" s="997">
        <v>1327.0400000000002</v>
      </c>
    </row>
    <row r="614" spans="1:4" s="33" customFormat="1" ht="15" customHeight="1" x14ac:dyDescent="0.25">
      <c r="A614" s="994" t="s">
        <v>2006</v>
      </c>
      <c r="B614" s="995">
        <v>81562</v>
      </c>
      <c r="C614" s="998" t="s">
        <v>2007</v>
      </c>
      <c r="D614" s="997">
        <v>3136.4793333333328</v>
      </c>
    </row>
    <row r="615" spans="1:4" s="33" customFormat="1" ht="15" customHeight="1" x14ac:dyDescent="0.25">
      <c r="A615" s="994" t="s">
        <v>2008</v>
      </c>
      <c r="B615" s="995">
        <v>81223</v>
      </c>
      <c r="C615" s="998" t="s">
        <v>2009</v>
      </c>
      <c r="D615" s="997">
        <v>2621.6000000000013</v>
      </c>
    </row>
    <row r="616" spans="1:4" s="33" customFormat="1" ht="15" customHeight="1" x14ac:dyDescent="0.25">
      <c r="A616" s="994" t="s">
        <v>2010</v>
      </c>
      <c r="B616" s="995">
        <v>81224</v>
      </c>
      <c r="C616" s="998" t="s">
        <v>2009</v>
      </c>
      <c r="D616" s="997">
        <v>2621.6000000000013</v>
      </c>
    </row>
    <row r="617" spans="1:4" s="33" customFormat="1" ht="15" customHeight="1" x14ac:dyDescent="0.25">
      <c r="A617" s="994" t="s">
        <v>2011</v>
      </c>
      <c r="B617" s="995">
        <v>81225</v>
      </c>
      <c r="C617" s="998" t="s">
        <v>2009</v>
      </c>
      <c r="D617" s="997">
        <v>2621.6000000000013</v>
      </c>
    </row>
    <row r="618" spans="1:4" s="33" customFormat="1" ht="15" customHeight="1" x14ac:dyDescent="0.25">
      <c r="A618" s="994" t="s">
        <v>2012</v>
      </c>
      <c r="B618" s="995">
        <v>81226</v>
      </c>
      <c r="C618" s="998" t="s">
        <v>2009</v>
      </c>
      <c r="D618" s="997">
        <v>2621.6000000000013</v>
      </c>
    </row>
    <row r="619" spans="1:4" s="33" customFormat="1" ht="15" customHeight="1" x14ac:dyDescent="0.25">
      <c r="A619" s="994" t="s">
        <v>2013</v>
      </c>
      <c r="B619" s="995">
        <v>81227</v>
      </c>
      <c r="C619" s="998" t="s">
        <v>2009</v>
      </c>
      <c r="D619" s="997">
        <v>2621.6000000000013</v>
      </c>
    </row>
    <row r="620" spans="1:4" s="33" customFormat="1" ht="15" customHeight="1" x14ac:dyDescent="0.25">
      <c r="A620" s="994" t="s">
        <v>2014</v>
      </c>
      <c r="B620" s="995">
        <v>8151226</v>
      </c>
      <c r="C620" s="998" t="s">
        <v>2015</v>
      </c>
      <c r="D620" s="997">
        <v>2889.1600000000012</v>
      </c>
    </row>
    <row r="621" spans="1:4" s="33" customFormat="1" ht="15" customHeight="1" x14ac:dyDescent="0.25">
      <c r="A621" s="994" t="s">
        <v>2016</v>
      </c>
      <c r="B621" s="995">
        <v>8151322</v>
      </c>
      <c r="C621" s="998" t="s">
        <v>2017</v>
      </c>
      <c r="D621" s="997">
        <v>3163.8419999999992</v>
      </c>
    </row>
    <row r="622" spans="1:4" s="33" customFormat="1" ht="15" customHeight="1" x14ac:dyDescent="0.25">
      <c r="A622" s="994" t="s">
        <v>2018</v>
      </c>
      <c r="B622" s="995">
        <v>8151323</v>
      </c>
      <c r="C622" s="998" t="s">
        <v>2019</v>
      </c>
      <c r="D622" s="997">
        <v>8388.4239999999972</v>
      </c>
    </row>
    <row r="623" spans="1:4" s="33" customFormat="1" ht="15" customHeight="1" x14ac:dyDescent="0.25">
      <c r="A623" s="994" t="s">
        <v>2020</v>
      </c>
      <c r="B623" s="995">
        <v>8151326</v>
      </c>
      <c r="C623" s="998" t="s">
        <v>2021</v>
      </c>
      <c r="D623" s="997">
        <v>9625.9699999999993</v>
      </c>
    </row>
    <row r="624" spans="1:4" s="33" customFormat="1" ht="15" customHeight="1" x14ac:dyDescent="0.25">
      <c r="A624" s="994" t="s">
        <v>2022</v>
      </c>
      <c r="B624" s="995" t="s">
        <v>2023</v>
      </c>
      <c r="C624" s="998" t="s">
        <v>2024</v>
      </c>
      <c r="D624" s="997">
        <v>1180.2419999999995</v>
      </c>
    </row>
    <row r="625" spans="1:4" s="33" customFormat="1" ht="15" customHeight="1" x14ac:dyDescent="0.25">
      <c r="A625" s="994" t="s">
        <v>2025</v>
      </c>
      <c r="B625" s="995" t="s">
        <v>2026</v>
      </c>
      <c r="C625" s="998" t="s">
        <v>2024</v>
      </c>
      <c r="D625" s="997">
        <v>1180.2419999999995</v>
      </c>
    </row>
    <row r="626" spans="1:4" s="33" customFormat="1" ht="15" customHeight="1" x14ac:dyDescent="0.25">
      <c r="A626" s="994" t="s">
        <v>2027</v>
      </c>
      <c r="B626" s="995" t="s">
        <v>2028</v>
      </c>
      <c r="C626" s="998" t="s">
        <v>2024</v>
      </c>
      <c r="D626" s="997">
        <v>1180.2419999999995</v>
      </c>
    </row>
    <row r="627" spans="1:4" s="33" customFormat="1" ht="15" customHeight="1" x14ac:dyDescent="0.25">
      <c r="A627" s="994" t="s">
        <v>2029</v>
      </c>
      <c r="B627" s="995">
        <v>8151328</v>
      </c>
      <c r="C627" s="998" t="s">
        <v>2030</v>
      </c>
      <c r="D627" s="997">
        <v>12852.625999999998</v>
      </c>
    </row>
    <row r="628" spans="1:4" s="33" customFormat="1" ht="15" customHeight="1" x14ac:dyDescent="0.25">
      <c r="A628" s="994" t="s">
        <v>2031</v>
      </c>
      <c r="B628" s="995" t="s">
        <v>2032</v>
      </c>
      <c r="C628" s="998" t="s">
        <v>2033</v>
      </c>
      <c r="D628" s="997">
        <v>6993.2919999999986</v>
      </c>
    </row>
    <row r="629" spans="1:4" s="33" customFormat="1" ht="15" customHeight="1" x14ac:dyDescent="0.25">
      <c r="A629" s="994" t="s">
        <v>2034</v>
      </c>
      <c r="B629" s="995" t="s">
        <v>2035</v>
      </c>
      <c r="C629" s="998" t="s">
        <v>2033</v>
      </c>
      <c r="D629" s="997">
        <v>6993.2919999999986</v>
      </c>
    </row>
    <row r="630" spans="1:4" s="33" customFormat="1" ht="15" customHeight="1" x14ac:dyDescent="0.25">
      <c r="A630" s="994" t="s">
        <v>2036</v>
      </c>
      <c r="B630" s="995">
        <v>8151330</v>
      </c>
      <c r="C630" s="998" t="s">
        <v>2037</v>
      </c>
      <c r="D630" s="997">
        <v>14437.302</v>
      </c>
    </row>
    <row r="631" spans="1:4" s="33" customFormat="1" ht="15" customHeight="1" x14ac:dyDescent="0.25">
      <c r="A631" s="994" t="s">
        <v>2038</v>
      </c>
      <c r="B631" s="995">
        <v>8151331</v>
      </c>
      <c r="C631" s="998" t="s">
        <v>2039</v>
      </c>
      <c r="D631" s="997">
        <v>16574.080000000009</v>
      </c>
    </row>
    <row r="632" spans="1:4" s="33" customFormat="1" ht="15" customHeight="1" x14ac:dyDescent="0.25">
      <c r="A632" s="994" t="s">
        <v>2040</v>
      </c>
      <c r="B632" s="995" t="s">
        <v>2041</v>
      </c>
      <c r="C632" s="998" t="s">
        <v>2042</v>
      </c>
      <c r="D632" s="997">
        <v>6845.6239999999998</v>
      </c>
    </row>
    <row r="633" spans="1:4" s="33" customFormat="1" ht="15" customHeight="1" x14ac:dyDescent="0.25">
      <c r="A633" s="994" t="s">
        <v>2043</v>
      </c>
      <c r="B633" s="995" t="s">
        <v>2044</v>
      </c>
      <c r="C633" s="998" t="s">
        <v>2042</v>
      </c>
      <c r="D633" s="997">
        <v>6845.6239999999998</v>
      </c>
    </row>
    <row r="634" spans="1:4" s="33" customFormat="1" ht="15" customHeight="1" x14ac:dyDescent="0.25">
      <c r="A634" s="994" t="s">
        <v>2045</v>
      </c>
      <c r="B634" s="995" t="s">
        <v>2046</v>
      </c>
      <c r="C634" s="998" t="s">
        <v>2047</v>
      </c>
      <c r="D634" s="997">
        <v>6993.2919999999986</v>
      </c>
    </row>
    <row r="635" spans="1:4" s="33" customFormat="1" ht="15" customHeight="1" x14ac:dyDescent="0.25">
      <c r="A635" s="994" t="s">
        <v>2048</v>
      </c>
      <c r="B635" s="995" t="s">
        <v>2049</v>
      </c>
      <c r="C635" s="998" t="s">
        <v>2047</v>
      </c>
      <c r="D635" s="997">
        <v>6993.2919999999986</v>
      </c>
    </row>
    <row r="636" spans="1:4" s="33" customFormat="1" ht="15" customHeight="1" x14ac:dyDescent="0.25">
      <c r="A636" s="994" t="s">
        <v>2050</v>
      </c>
      <c r="B636" s="995" t="s">
        <v>2051</v>
      </c>
      <c r="C636" s="998" t="s">
        <v>2052</v>
      </c>
      <c r="D636" s="997">
        <v>4360.6139999999987</v>
      </c>
    </row>
    <row r="637" spans="1:4" s="33" customFormat="1" ht="15" customHeight="1" x14ac:dyDescent="0.25">
      <c r="A637" s="994" t="s">
        <v>2053</v>
      </c>
      <c r="B637" s="995" t="s">
        <v>2054</v>
      </c>
      <c r="C637" s="998" t="s">
        <v>2052</v>
      </c>
      <c r="D637" s="997">
        <v>4360.6139999999987</v>
      </c>
    </row>
    <row r="638" spans="1:4" s="33" customFormat="1" ht="15" customHeight="1" x14ac:dyDescent="0.25">
      <c r="A638" s="994" t="s">
        <v>2055</v>
      </c>
      <c r="B638" s="995">
        <v>8151336</v>
      </c>
      <c r="C638" s="998" t="s">
        <v>2037</v>
      </c>
      <c r="D638" s="997">
        <v>14437.302</v>
      </c>
    </row>
    <row r="639" spans="1:4" s="33" customFormat="1" ht="15" customHeight="1" x14ac:dyDescent="0.25">
      <c r="A639" s="994" t="s">
        <v>2056</v>
      </c>
      <c r="B639" s="995" t="s">
        <v>2057</v>
      </c>
      <c r="C639" s="998" t="s">
        <v>2058</v>
      </c>
      <c r="D639" s="997">
        <v>8454.5439999999981</v>
      </c>
    </row>
    <row r="640" spans="1:4" s="33" customFormat="1" ht="15" customHeight="1" x14ac:dyDescent="0.25">
      <c r="A640" s="994" t="s">
        <v>2059</v>
      </c>
      <c r="B640" s="995" t="s">
        <v>2060</v>
      </c>
      <c r="C640" s="998" t="s">
        <v>2058</v>
      </c>
      <c r="D640" s="997">
        <v>8454.5439999999981</v>
      </c>
    </row>
    <row r="641" spans="1:4" s="33" customFormat="1" ht="15" customHeight="1" x14ac:dyDescent="0.25">
      <c r="A641" s="994" t="s">
        <v>2061</v>
      </c>
      <c r="B641" s="995">
        <v>8151338</v>
      </c>
      <c r="C641" s="998" t="s">
        <v>2062</v>
      </c>
      <c r="D641" s="997">
        <v>33983.47600000001</v>
      </c>
    </row>
    <row r="642" spans="1:4" s="33" customFormat="1" ht="15" customHeight="1" x14ac:dyDescent="0.25">
      <c r="A642" s="994" t="s">
        <v>2063</v>
      </c>
      <c r="B642" s="995">
        <v>8151339</v>
      </c>
      <c r="C642" s="998" t="s">
        <v>2064</v>
      </c>
      <c r="D642" s="997">
        <v>73709.473999999973</v>
      </c>
    </row>
    <row r="643" spans="1:4" s="33" customFormat="1" ht="15" customHeight="1" x14ac:dyDescent="0.25">
      <c r="A643" s="994" t="s">
        <v>2065</v>
      </c>
      <c r="B643" s="995">
        <v>8151340</v>
      </c>
      <c r="C643" s="998" t="s">
        <v>2066</v>
      </c>
      <c r="D643" s="997">
        <v>12753.446000000004</v>
      </c>
    </row>
    <row r="644" spans="1:4" s="33" customFormat="1" ht="15" customHeight="1" x14ac:dyDescent="0.25">
      <c r="A644" s="994" t="s">
        <v>2067</v>
      </c>
      <c r="B644" s="995">
        <v>8151341</v>
      </c>
      <c r="C644" s="998" t="s">
        <v>2068</v>
      </c>
      <c r="D644" s="997">
        <v>68196.168000000005</v>
      </c>
    </row>
    <row r="645" spans="1:4" s="33" customFormat="1" ht="15" customHeight="1" x14ac:dyDescent="0.25">
      <c r="A645" s="994" t="s">
        <v>2069</v>
      </c>
      <c r="B645" s="995">
        <v>8151342</v>
      </c>
      <c r="C645" s="998" t="s">
        <v>2070</v>
      </c>
      <c r="D645" s="997">
        <v>97932.536000000022</v>
      </c>
    </row>
    <row r="646" spans="1:4" s="33" customFormat="1" ht="15" customHeight="1" x14ac:dyDescent="0.25">
      <c r="A646" s="994" t="s">
        <v>2071</v>
      </c>
      <c r="B646" s="995">
        <v>8151343</v>
      </c>
      <c r="C646" s="998" t="s">
        <v>2072</v>
      </c>
      <c r="D646" s="997">
        <v>15084.176000000005</v>
      </c>
    </row>
    <row r="647" spans="1:4" s="33" customFormat="1" ht="15" customHeight="1" x14ac:dyDescent="0.25">
      <c r="A647" s="994" t="s">
        <v>2073</v>
      </c>
      <c r="B647" s="995">
        <v>8151344</v>
      </c>
      <c r="C647" s="998" t="s">
        <v>2074</v>
      </c>
      <c r="D647" s="997">
        <v>43072.77199999999</v>
      </c>
    </row>
    <row r="648" spans="1:4" s="33" customFormat="1" ht="15" customHeight="1" x14ac:dyDescent="0.25">
      <c r="A648" s="994" t="s">
        <v>2075</v>
      </c>
      <c r="B648" s="995" t="s">
        <v>2076</v>
      </c>
      <c r="C648" s="998" t="s">
        <v>2077</v>
      </c>
      <c r="D648" s="997">
        <v>6523.8400000000011</v>
      </c>
    </row>
    <row r="649" spans="1:4" s="33" customFormat="1" ht="15" customHeight="1" x14ac:dyDescent="0.25">
      <c r="A649" s="994" t="s">
        <v>2078</v>
      </c>
      <c r="B649" s="995" t="s">
        <v>2079</v>
      </c>
      <c r="C649" s="998" t="s">
        <v>2077</v>
      </c>
      <c r="D649" s="997">
        <v>6523.8400000000011</v>
      </c>
    </row>
    <row r="650" spans="1:4" s="33" customFormat="1" ht="15" customHeight="1" x14ac:dyDescent="0.25">
      <c r="A650" s="994" t="s">
        <v>2080</v>
      </c>
      <c r="B650" s="995">
        <v>8151346</v>
      </c>
      <c r="C650" s="998" t="s">
        <v>2081</v>
      </c>
      <c r="D650" s="997">
        <v>73709.473999999973</v>
      </c>
    </row>
    <row r="651" spans="1:4" s="33" customFormat="1" ht="15" customHeight="1" x14ac:dyDescent="0.25">
      <c r="A651" s="994" t="s">
        <v>2082</v>
      </c>
      <c r="B651" s="995">
        <v>8151347</v>
      </c>
      <c r="C651" s="998" t="s">
        <v>2083</v>
      </c>
      <c r="D651" s="997">
        <v>46284</v>
      </c>
    </row>
    <row r="652" spans="1:4" s="33" customFormat="1" ht="15" customHeight="1" x14ac:dyDescent="0.25">
      <c r="A652" s="994" t="s">
        <v>2084</v>
      </c>
      <c r="B652" s="995" t="s">
        <v>2085</v>
      </c>
      <c r="C652" s="998" t="s">
        <v>2086</v>
      </c>
      <c r="D652" s="997">
        <v>28745.670000000006</v>
      </c>
    </row>
    <row r="653" spans="1:4" s="33" customFormat="1" ht="15" customHeight="1" x14ac:dyDescent="0.25">
      <c r="A653" s="994" t="s">
        <v>2087</v>
      </c>
      <c r="B653" s="995" t="s">
        <v>2088</v>
      </c>
      <c r="C653" s="998" t="s">
        <v>2086</v>
      </c>
      <c r="D653" s="997">
        <v>28745.670000000006</v>
      </c>
    </row>
    <row r="654" spans="1:4" s="33" customFormat="1" ht="15" customHeight="1" x14ac:dyDescent="0.25">
      <c r="A654" s="994" t="s">
        <v>2089</v>
      </c>
      <c r="B654" s="995" t="s">
        <v>2090</v>
      </c>
      <c r="C654" s="998" t="s">
        <v>2091</v>
      </c>
      <c r="D654" s="997">
        <v>8498.6240000000053</v>
      </c>
    </row>
    <row r="655" spans="1:4" s="33" customFormat="1" ht="15" customHeight="1" x14ac:dyDescent="0.25">
      <c r="A655" s="994" t="s">
        <v>2092</v>
      </c>
      <c r="B655" s="995" t="s">
        <v>2093</v>
      </c>
      <c r="C655" s="998" t="s">
        <v>2091</v>
      </c>
      <c r="D655" s="997">
        <v>8498.6240000000053</v>
      </c>
    </row>
    <row r="656" spans="1:4" s="33" customFormat="1" ht="15" customHeight="1" x14ac:dyDescent="0.25">
      <c r="A656" s="994" t="s">
        <v>2094</v>
      </c>
      <c r="B656" s="995" t="s">
        <v>2095</v>
      </c>
      <c r="C656" s="998" t="s">
        <v>2091</v>
      </c>
      <c r="D656" s="997">
        <v>8498.6240000000053</v>
      </c>
    </row>
    <row r="657" spans="1:4" s="33" customFormat="1" ht="15" customHeight="1" x14ac:dyDescent="0.25">
      <c r="A657" s="994" t="s">
        <v>2096</v>
      </c>
      <c r="B657" s="995" t="s">
        <v>2097</v>
      </c>
      <c r="C657" s="998" t="s">
        <v>2091</v>
      </c>
      <c r="D657" s="997">
        <v>8498.6240000000053</v>
      </c>
    </row>
    <row r="658" spans="1:4" s="33" customFormat="1" ht="15" customHeight="1" x14ac:dyDescent="0.25">
      <c r="A658" s="994" t="s">
        <v>2098</v>
      </c>
      <c r="B658" s="995" t="s">
        <v>2099</v>
      </c>
      <c r="C658" s="998" t="s">
        <v>2091</v>
      </c>
      <c r="D658" s="997">
        <v>8498.6240000000053</v>
      </c>
    </row>
    <row r="659" spans="1:4" s="33" customFormat="1" ht="15" customHeight="1" x14ac:dyDescent="0.25">
      <c r="A659" s="994" t="s">
        <v>2100</v>
      </c>
      <c r="B659" s="995" t="s">
        <v>2101</v>
      </c>
      <c r="C659" s="998" t="s">
        <v>2091</v>
      </c>
      <c r="D659" s="997">
        <v>8498.6240000000053</v>
      </c>
    </row>
    <row r="660" spans="1:4" s="33" customFormat="1" ht="15" customHeight="1" x14ac:dyDescent="0.25">
      <c r="A660" s="994" t="s">
        <v>2102</v>
      </c>
      <c r="B660" s="995" t="s">
        <v>2103</v>
      </c>
      <c r="C660" s="998" t="s">
        <v>2042</v>
      </c>
      <c r="D660" s="997">
        <v>6845.6239999999998</v>
      </c>
    </row>
    <row r="661" spans="1:4" s="33" customFormat="1" ht="15" customHeight="1" x14ac:dyDescent="0.25">
      <c r="A661" s="994" t="s">
        <v>2104</v>
      </c>
      <c r="B661" s="995" t="s">
        <v>2105</v>
      </c>
      <c r="C661" s="998" t="s">
        <v>2042</v>
      </c>
      <c r="D661" s="997">
        <v>6845.6239999999998</v>
      </c>
    </row>
    <row r="662" spans="1:4" s="33" customFormat="1" ht="15" customHeight="1" x14ac:dyDescent="0.25">
      <c r="A662" s="994" t="s">
        <v>2106</v>
      </c>
      <c r="B662" s="995">
        <v>8151352</v>
      </c>
      <c r="C662" s="998" t="s">
        <v>2107</v>
      </c>
      <c r="D662" s="997">
        <v>63761.72</v>
      </c>
    </row>
    <row r="663" spans="1:4" s="33" customFormat="1" ht="15" customHeight="1" x14ac:dyDescent="0.25">
      <c r="A663" s="994" t="s">
        <v>2108</v>
      </c>
      <c r="B663" s="995">
        <v>8151353</v>
      </c>
      <c r="C663" s="998" t="s">
        <v>2109</v>
      </c>
      <c r="D663" s="997">
        <v>59514.612000000016</v>
      </c>
    </row>
    <row r="664" spans="1:4" s="33" customFormat="1" ht="15" customHeight="1" x14ac:dyDescent="0.25">
      <c r="A664" s="994" t="s">
        <v>2110</v>
      </c>
      <c r="B664" s="995">
        <v>8151354</v>
      </c>
      <c r="C664" s="998" t="s">
        <v>2111</v>
      </c>
      <c r="D664" s="997">
        <v>343109.42199999996</v>
      </c>
    </row>
    <row r="665" spans="1:4" s="33" customFormat="1" ht="15" customHeight="1" x14ac:dyDescent="0.25">
      <c r="A665" s="994" t="s">
        <v>2112</v>
      </c>
      <c r="B665" s="995" t="s">
        <v>2113</v>
      </c>
      <c r="C665" s="998" t="s">
        <v>2114</v>
      </c>
      <c r="D665" s="997">
        <v>79564.399999999994</v>
      </c>
    </row>
    <row r="666" spans="1:4" s="33" customFormat="1" ht="15" customHeight="1" x14ac:dyDescent="0.25">
      <c r="A666" s="994" t="s">
        <v>2115</v>
      </c>
      <c r="B666" s="995" t="s">
        <v>2116</v>
      </c>
      <c r="C666" s="998" t="s">
        <v>2114</v>
      </c>
      <c r="D666" s="997">
        <v>79564.399999999994</v>
      </c>
    </row>
    <row r="667" spans="1:4" s="33" customFormat="1" ht="15" customHeight="1" x14ac:dyDescent="0.25">
      <c r="A667" s="994" t="s">
        <v>2117</v>
      </c>
      <c r="B667" s="995">
        <v>8151356</v>
      </c>
      <c r="C667" s="998" t="s">
        <v>2118</v>
      </c>
      <c r="D667" s="997">
        <v>31293.493999999992</v>
      </c>
    </row>
    <row r="668" spans="1:4" s="33" customFormat="1" ht="15" customHeight="1" x14ac:dyDescent="0.25">
      <c r="A668" s="994" t="s">
        <v>2119</v>
      </c>
      <c r="B668" s="995" t="s">
        <v>2120</v>
      </c>
      <c r="C668" s="998" t="s">
        <v>2121</v>
      </c>
      <c r="D668" s="997">
        <v>9625.9699999999993</v>
      </c>
    </row>
    <row r="669" spans="1:4" s="33" customFormat="1" ht="15" customHeight="1" x14ac:dyDescent="0.25">
      <c r="A669" s="994" t="s">
        <v>2122</v>
      </c>
      <c r="B669" s="995" t="s">
        <v>2123</v>
      </c>
      <c r="C669" s="998" t="s">
        <v>2121</v>
      </c>
      <c r="D669" s="997">
        <v>9625.9699999999993</v>
      </c>
    </row>
    <row r="670" spans="1:4" s="33" customFormat="1" ht="15" customHeight="1" x14ac:dyDescent="0.25">
      <c r="A670" s="994" t="s">
        <v>2124</v>
      </c>
      <c r="B670" s="995">
        <v>8151327</v>
      </c>
      <c r="C670" s="998" t="s">
        <v>2125</v>
      </c>
      <c r="D670" s="997">
        <v>14162.903999999995</v>
      </c>
    </row>
    <row r="671" spans="1:4" s="33" customFormat="1" ht="15" customHeight="1" x14ac:dyDescent="0.25">
      <c r="A671" s="994" t="s">
        <v>2126</v>
      </c>
      <c r="B671" s="995">
        <v>8151358</v>
      </c>
      <c r="C671" s="998" t="s">
        <v>2127</v>
      </c>
      <c r="D671" s="997">
        <v>17316.828000000012</v>
      </c>
    </row>
    <row r="672" spans="1:4" s="33" customFormat="1" ht="15" customHeight="1" x14ac:dyDescent="0.25">
      <c r="A672" s="994" t="s">
        <v>2128</v>
      </c>
      <c r="B672" s="995" t="s">
        <v>2129</v>
      </c>
      <c r="C672" s="998" t="s">
        <v>2130</v>
      </c>
      <c r="D672" s="997">
        <v>11032.238000000001</v>
      </c>
    </row>
    <row r="673" spans="1:4" s="33" customFormat="1" ht="15" customHeight="1" x14ac:dyDescent="0.25">
      <c r="A673" s="994" t="s">
        <v>2131</v>
      </c>
      <c r="B673" s="995" t="s">
        <v>2132</v>
      </c>
      <c r="C673" s="998" t="s">
        <v>2130</v>
      </c>
      <c r="D673" s="997">
        <v>11032.238000000001</v>
      </c>
    </row>
    <row r="674" spans="1:4" s="33" customFormat="1" ht="15" customHeight="1" x14ac:dyDescent="0.25">
      <c r="A674" s="994" t="s">
        <v>2133</v>
      </c>
      <c r="B674" s="995">
        <v>81222</v>
      </c>
      <c r="C674" s="998" t="s">
        <v>2134</v>
      </c>
      <c r="D674" s="997">
        <v>3383.3333333333339</v>
      </c>
    </row>
    <row r="675" spans="1:4" s="33" customFormat="1" ht="15" customHeight="1" x14ac:dyDescent="0.25">
      <c r="A675" s="994" t="s">
        <v>2135</v>
      </c>
      <c r="B675" s="995">
        <v>81228</v>
      </c>
      <c r="C675" s="1000" t="s">
        <v>2136</v>
      </c>
      <c r="D675" s="1001">
        <v>44228.576666666653</v>
      </c>
    </row>
    <row r="676" spans="1:4" s="33" customFormat="1" ht="15" customHeight="1" x14ac:dyDescent="0.25">
      <c r="A676" s="994" t="s">
        <v>2137</v>
      </c>
      <c r="B676" s="995">
        <v>81820</v>
      </c>
      <c r="C676" s="1000" t="s">
        <v>2138</v>
      </c>
      <c r="D676" s="1001">
        <v>43500</v>
      </c>
    </row>
    <row r="677" spans="1:4" s="33" customFormat="1" ht="15" customHeight="1" x14ac:dyDescent="0.25">
      <c r="A677" s="994" t="s">
        <v>2139</v>
      </c>
      <c r="B677" s="995">
        <v>81819</v>
      </c>
      <c r="C677" s="1000" t="s">
        <v>2140</v>
      </c>
      <c r="D677" s="1001">
        <v>57524.025000000001</v>
      </c>
    </row>
    <row r="678" spans="1:4" s="33" customFormat="1" ht="15" customHeight="1" x14ac:dyDescent="0.25">
      <c r="A678" s="994" t="s">
        <v>2141</v>
      </c>
      <c r="B678" s="995">
        <v>815562</v>
      </c>
      <c r="C678" s="1000" t="s">
        <v>2142</v>
      </c>
      <c r="D678" s="1001">
        <v>353.2199999999998</v>
      </c>
    </row>
    <row r="679" spans="1:4" s="33" customFormat="1" ht="15" customHeight="1" x14ac:dyDescent="0.25">
      <c r="A679" s="994" t="s">
        <v>2143</v>
      </c>
      <c r="B679" s="995">
        <v>815602</v>
      </c>
      <c r="C679" s="1000" t="s">
        <v>2144</v>
      </c>
      <c r="D679" s="1001">
        <v>1497.5600000000009</v>
      </c>
    </row>
    <row r="680" spans="1:4" s="33" customFormat="1" ht="15" customHeight="1" x14ac:dyDescent="0.25">
      <c r="A680" s="994" t="s">
        <v>2145</v>
      </c>
      <c r="B680" s="995">
        <v>815640</v>
      </c>
      <c r="C680" s="1000" t="s">
        <v>2146</v>
      </c>
      <c r="D680" s="1001">
        <v>1086.1466666666654</v>
      </c>
    </row>
    <row r="681" spans="1:4" s="33" customFormat="1" ht="15" customHeight="1" x14ac:dyDescent="0.25">
      <c r="A681" s="994" t="s">
        <v>2147</v>
      </c>
      <c r="B681" s="995">
        <v>815682</v>
      </c>
      <c r="C681" s="1000" t="s">
        <v>2148</v>
      </c>
      <c r="D681" s="1001">
        <v>749.88749999999982</v>
      </c>
    </row>
    <row r="682" spans="1:4" s="33" customFormat="1" ht="15" customHeight="1" x14ac:dyDescent="0.25">
      <c r="A682" s="994" t="s">
        <v>2149</v>
      </c>
      <c r="B682" s="995">
        <v>815713</v>
      </c>
      <c r="C682" s="1000" t="s">
        <v>2148</v>
      </c>
      <c r="D682" s="1001">
        <v>749.88749999999982</v>
      </c>
    </row>
    <row r="683" spans="1:4" s="33" customFormat="1" ht="15" customHeight="1" x14ac:dyDescent="0.25">
      <c r="A683" s="994" t="s">
        <v>2150</v>
      </c>
      <c r="B683" s="995">
        <v>815741</v>
      </c>
      <c r="C683" s="1000" t="s">
        <v>2151</v>
      </c>
      <c r="D683" s="1001">
        <v>1310.8000000000004</v>
      </c>
    </row>
    <row r="684" spans="1:4" s="33" customFormat="1" ht="15" customHeight="1" x14ac:dyDescent="0.25">
      <c r="A684" s="994" t="s">
        <v>2152</v>
      </c>
      <c r="B684" s="995">
        <v>815768</v>
      </c>
      <c r="C684" s="1000" t="s">
        <v>2151</v>
      </c>
      <c r="D684" s="1001">
        <v>1310.8000000000004</v>
      </c>
    </row>
    <row r="685" spans="1:4" s="33" customFormat="1" ht="15" customHeight="1" x14ac:dyDescent="0.25">
      <c r="A685" s="994" t="s">
        <v>2153</v>
      </c>
      <c r="B685" s="995">
        <v>815922</v>
      </c>
      <c r="C685" s="1000" t="s">
        <v>2154</v>
      </c>
      <c r="D685" s="1001">
        <v>34.60833333333332</v>
      </c>
    </row>
    <row r="686" spans="1:4" s="33" customFormat="1" ht="15" customHeight="1" x14ac:dyDescent="0.25">
      <c r="A686" s="994" t="s">
        <v>2155</v>
      </c>
      <c r="B686" s="995">
        <v>815823</v>
      </c>
      <c r="C686" s="1000" t="s">
        <v>2156</v>
      </c>
      <c r="D686" s="1001">
        <v>2675.0999999999967</v>
      </c>
    </row>
    <row r="687" spans="1:4" s="33" customFormat="1" ht="15" customHeight="1" x14ac:dyDescent="0.25">
      <c r="A687" s="994" t="s">
        <v>2157</v>
      </c>
      <c r="B687" s="995">
        <v>815135</v>
      </c>
      <c r="C687" s="1000" t="s">
        <v>2158</v>
      </c>
      <c r="D687" s="1001">
        <v>14523.2</v>
      </c>
    </row>
    <row r="688" spans="1:4" s="33" customFormat="1" ht="15" customHeight="1" x14ac:dyDescent="0.25">
      <c r="A688" s="994" t="s">
        <v>2159</v>
      </c>
      <c r="B688" s="995">
        <v>815140</v>
      </c>
      <c r="C688" s="1000" t="s">
        <v>2160</v>
      </c>
      <c r="D688" s="1001">
        <v>6484.4000000000015</v>
      </c>
    </row>
    <row r="689" spans="1:4" s="33" customFormat="1" ht="15" customHeight="1" x14ac:dyDescent="0.25">
      <c r="A689" s="994" t="s">
        <v>2161</v>
      </c>
      <c r="B689" s="995">
        <v>815144</v>
      </c>
      <c r="C689" s="1000" t="s">
        <v>2162</v>
      </c>
      <c r="D689" s="1001">
        <v>278.72866666666653</v>
      </c>
    </row>
    <row r="690" spans="1:4" s="33" customFormat="1" ht="15" customHeight="1" x14ac:dyDescent="0.25">
      <c r="A690" s="994" t="s">
        <v>2163</v>
      </c>
      <c r="B690" s="995">
        <v>815148</v>
      </c>
      <c r="C690" s="1000" t="s">
        <v>2162</v>
      </c>
      <c r="D690" s="1001">
        <v>278.72866666666653</v>
      </c>
    </row>
    <row r="691" spans="1:4" s="33" customFormat="1" ht="15" customHeight="1" x14ac:dyDescent="0.25">
      <c r="A691" s="994" t="s">
        <v>2164</v>
      </c>
      <c r="B691" s="995">
        <v>815151</v>
      </c>
      <c r="C691" s="1000" t="s">
        <v>2162</v>
      </c>
      <c r="D691" s="1001">
        <v>278.72866666666653</v>
      </c>
    </row>
    <row r="692" spans="1:4" s="33" customFormat="1" ht="15" customHeight="1" x14ac:dyDescent="0.25">
      <c r="A692" s="994" t="s">
        <v>2165</v>
      </c>
      <c r="B692" s="995">
        <v>815155</v>
      </c>
      <c r="C692" s="1000" t="s">
        <v>2166</v>
      </c>
      <c r="D692" s="1001">
        <v>1947.8333333333333</v>
      </c>
    </row>
    <row r="693" spans="1:4" s="33" customFormat="1" ht="15" customHeight="1" x14ac:dyDescent="0.25">
      <c r="A693" s="994" t="s">
        <v>2167</v>
      </c>
      <c r="B693" s="995">
        <v>815160</v>
      </c>
      <c r="C693" s="1000" t="s">
        <v>2168</v>
      </c>
      <c r="D693" s="1001">
        <v>1654.9333333333334</v>
      </c>
    </row>
    <row r="694" spans="1:4" s="33" customFormat="1" ht="15" customHeight="1" x14ac:dyDescent="0.25">
      <c r="A694" s="994" t="s">
        <v>2169</v>
      </c>
      <c r="B694" s="995">
        <v>815164</v>
      </c>
      <c r="C694" s="1000" t="s">
        <v>2170</v>
      </c>
      <c r="D694" s="1001">
        <v>236.63999999999982</v>
      </c>
    </row>
    <row r="695" spans="1:4" s="33" customFormat="1" ht="15" customHeight="1" x14ac:dyDescent="0.25">
      <c r="A695" s="994" t="s">
        <v>2171</v>
      </c>
      <c r="B695" s="995">
        <v>815214</v>
      </c>
      <c r="C695" s="1000" t="s">
        <v>2172</v>
      </c>
      <c r="D695" s="1001">
        <v>3331.4666666666635</v>
      </c>
    </row>
    <row r="696" spans="1:4" s="33" customFormat="1" ht="15" customHeight="1" x14ac:dyDescent="0.25">
      <c r="A696" s="994" t="s">
        <v>2173</v>
      </c>
      <c r="B696" s="995">
        <v>815217</v>
      </c>
      <c r="C696" s="1000" t="s">
        <v>2174</v>
      </c>
      <c r="D696" s="1001">
        <v>587.78666666666663</v>
      </c>
    </row>
    <row r="697" spans="1:4" s="33" customFormat="1" ht="15" customHeight="1" x14ac:dyDescent="0.25">
      <c r="A697" s="994" t="s">
        <v>2175</v>
      </c>
      <c r="B697" s="995">
        <v>815220</v>
      </c>
      <c r="C697" s="1000" t="s">
        <v>2176</v>
      </c>
      <c r="D697" s="1001">
        <v>1979.7333333333311</v>
      </c>
    </row>
    <row r="698" spans="1:4" s="33" customFormat="1" ht="15" customHeight="1" x14ac:dyDescent="0.25">
      <c r="A698" s="994" t="s">
        <v>2177</v>
      </c>
      <c r="B698" s="995">
        <v>81525</v>
      </c>
      <c r="C698" s="1000" t="s">
        <v>2178</v>
      </c>
      <c r="D698" s="1001">
        <v>458.00666666666649</v>
      </c>
    </row>
    <row r="699" spans="1:4" s="33" customFormat="1" ht="15" customHeight="1" x14ac:dyDescent="0.25">
      <c r="A699" s="994" t="s">
        <v>2179</v>
      </c>
      <c r="B699" s="995">
        <v>81558</v>
      </c>
      <c r="C699" s="1000" t="s">
        <v>2178</v>
      </c>
      <c r="D699" s="1001">
        <v>458.00666666666649</v>
      </c>
    </row>
    <row r="700" spans="1:4" s="33" customFormat="1" ht="15" customHeight="1" x14ac:dyDescent="0.25">
      <c r="A700" s="994" t="s">
        <v>2180</v>
      </c>
      <c r="B700" s="995">
        <v>81591</v>
      </c>
      <c r="C700" s="1000" t="s">
        <v>2181</v>
      </c>
      <c r="D700" s="1001">
        <v>1133.9000000000005</v>
      </c>
    </row>
    <row r="701" spans="1:4" s="33" customFormat="1" ht="15" customHeight="1" x14ac:dyDescent="0.25">
      <c r="A701" s="994" t="s">
        <v>2182</v>
      </c>
      <c r="B701" s="995">
        <v>815169</v>
      </c>
      <c r="C701" s="1000" t="s">
        <v>2181</v>
      </c>
      <c r="D701" s="1001">
        <v>1133.9000000000005</v>
      </c>
    </row>
    <row r="702" spans="1:4" s="33" customFormat="1" ht="15" customHeight="1" x14ac:dyDescent="0.25">
      <c r="A702" s="994" t="s">
        <v>2183</v>
      </c>
      <c r="B702" s="995">
        <v>815202</v>
      </c>
      <c r="C702" s="1000" t="s">
        <v>2184</v>
      </c>
      <c r="D702" s="1001">
        <v>1022.7333333333336</v>
      </c>
    </row>
    <row r="703" spans="1:4" s="33" customFormat="1" ht="15" customHeight="1" x14ac:dyDescent="0.25">
      <c r="A703" s="994" t="s">
        <v>2185</v>
      </c>
      <c r="B703" s="995">
        <v>815230</v>
      </c>
      <c r="C703" s="1000" t="s">
        <v>2186</v>
      </c>
      <c r="D703" s="1001">
        <v>395.75333333333344</v>
      </c>
    </row>
    <row r="704" spans="1:4" s="33" customFormat="1" ht="15" customHeight="1" x14ac:dyDescent="0.25">
      <c r="A704" s="994" t="s">
        <v>2187</v>
      </c>
      <c r="B704" s="995">
        <v>815233</v>
      </c>
      <c r="C704" s="1000" t="s">
        <v>2188</v>
      </c>
      <c r="D704" s="1001">
        <v>395.75333333333344</v>
      </c>
    </row>
    <row r="705" spans="1:4" s="33" customFormat="1" ht="15" customHeight="1" x14ac:dyDescent="0.25">
      <c r="A705" s="994" t="s">
        <v>2189</v>
      </c>
      <c r="B705" s="995">
        <v>815236</v>
      </c>
      <c r="C705" s="1000" t="s">
        <v>2184</v>
      </c>
      <c r="D705" s="1001">
        <v>1022.7333333333336</v>
      </c>
    </row>
    <row r="706" spans="1:4" s="33" customFormat="1" ht="15" customHeight="1" x14ac:dyDescent="0.25">
      <c r="A706" s="994" t="s">
        <v>2190</v>
      </c>
      <c r="B706" s="995">
        <v>815237</v>
      </c>
      <c r="C706" s="1000" t="s">
        <v>2191</v>
      </c>
      <c r="D706" s="1001">
        <v>911.56666666666649</v>
      </c>
    </row>
    <row r="707" spans="1:4" s="33" customFormat="1" ht="15" customHeight="1" x14ac:dyDescent="0.25">
      <c r="A707" s="994" t="s">
        <v>2192</v>
      </c>
      <c r="B707" s="995">
        <v>815240</v>
      </c>
      <c r="C707" s="1000" t="s">
        <v>2191</v>
      </c>
      <c r="D707" s="1001">
        <v>911.56666666666649</v>
      </c>
    </row>
    <row r="708" spans="1:4" s="33" customFormat="1" ht="15" customHeight="1" x14ac:dyDescent="0.25">
      <c r="A708" s="994" t="s">
        <v>2193</v>
      </c>
      <c r="B708" s="995">
        <v>815244</v>
      </c>
      <c r="C708" s="1000" t="s">
        <v>2194</v>
      </c>
      <c r="D708" s="1001">
        <v>933.8000000000003</v>
      </c>
    </row>
    <row r="709" spans="1:4" s="33" customFormat="1" ht="15" customHeight="1" x14ac:dyDescent="0.25">
      <c r="A709" s="994" t="s">
        <v>2195</v>
      </c>
      <c r="B709" s="995">
        <v>815247</v>
      </c>
      <c r="C709" s="1000" t="s">
        <v>2194</v>
      </c>
      <c r="D709" s="1001">
        <v>933.8000000000003</v>
      </c>
    </row>
    <row r="710" spans="1:4" s="33" customFormat="1" ht="15" customHeight="1" x14ac:dyDescent="0.25">
      <c r="A710" s="994" t="s">
        <v>2196</v>
      </c>
      <c r="B710" s="995">
        <v>815251</v>
      </c>
      <c r="C710" s="1000" t="s">
        <v>2197</v>
      </c>
      <c r="D710" s="1001">
        <v>5891.8333333333321</v>
      </c>
    </row>
    <row r="711" spans="1:4" s="33" customFormat="1" ht="15" customHeight="1" x14ac:dyDescent="0.25">
      <c r="A711" s="994" t="s">
        <v>2198</v>
      </c>
      <c r="B711" s="995">
        <v>8151011</v>
      </c>
      <c r="C711" s="1000" t="s">
        <v>2191</v>
      </c>
      <c r="D711" s="1001">
        <v>911.56666666666649</v>
      </c>
    </row>
    <row r="712" spans="1:4" s="33" customFormat="1" ht="15" customHeight="1" x14ac:dyDescent="0.25">
      <c r="A712" s="994" t="s">
        <v>2199</v>
      </c>
      <c r="B712" s="995">
        <v>8151044</v>
      </c>
      <c r="C712" s="1000" t="s">
        <v>2191</v>
      </c>
      <c r="D712" s="1001">
        <v>911.56666666666649</v>
      </c>
    </row>
    <row r="713" spans="1:4" s="33" customFormat="1" ht="15" customHeight="1" x14ac:dyDescent="0.25">
      <c r="A713" s="994" t="s">
        <v>2200</v>
      </c>
      <c r="B713" s="995">
        <v>8151077</v>
      </c>
      <c r="C713" s="1000" t="s">
        <v>2201</v>
      </c>
      <c r="D713" s="1001">
        <v>778.16666666666652</v>
      </c>
    </row>
    <row r="714" spans="1:4" s="33" customFormat="1" ht="15" customHeight="1" x14ac:dyDescent="0.25">
      <c r="A714" s="994" t="s">
        <v>2202</v>
      </c>
      <c r="B714" s="995">
        <v>8151111</v>
      </c>
      <c r="C714" s="1000" t="s">
        <v>2203</v>
      </c>
      <c r="D714" s="1001">
        <v>578.06666666666672</v>
      </c>
    </row>
    <row r="715" spans="1:4" s="33" customFormat="1" ht="15" customHeight="1" x14ac:dyDescent="0.25">
      <c r="A715" s="994" t="s">
        <v>2204</v>
      </c>
      <c r="B715" s="995">
        <v>8151133</v>
      </c>
      <c r="C715" s="1000" t="s">
        <v>2203</v>
      </c>
      <c r="D715" s="1001">
        <v>578.06666666666672</v>
      </c>
    </row>
    <row r="716" spans="1:4" s="33" customFormat="1" ht="15" customHeight="1" x14ac:dyDescent="0.25">
      <c r="A716" s="994" t="s">
        <v>2205</v>
      </c>
      <c r="B716" s="995">
        <v>8151166</v>
      </c>
      <c r="C716" s="1000" t="s">
        <v>2178</v>
      </c>
      <c r="D716" s="1001">
        <v>458.00666666666649</v>
      </c>
    </row>
    <row r="717" spans="1:4" s="33" customFormat="1" ht="15" customHeight="1" x14ac:dyDescent="0.25">
      <c r="A717" s="994" t="s">
        <v>2206</v>
      </c>
      <c r="B717" s="995">
        <v>8151199</v>
      </c>
      <c r="C717" s="1000" t="s">
        <v>2178</v>
      </c>
      <c r="D717" s="1001">
        <v>458.00666666666649</v>
      </c>
    </row>
    <row r="718" spans="1:4" s="33" customFormat="1" ht="15" customHeight="1" x14ac:dyDescent="0.25">
      <c r="A718" s="994" t="s">
        <v>2207</v>
      </c>
      <c r="B718" s="995">
        <v>815228</v>
      </c>
      <c r="C718" s="1000" t="s">
        <v>2208</v>
      </c>
      <c r="D718" s="1001">
        <v>550.71</v>
      </c>
    </row>
    <row r="719" spans="1:4" s="33" customFormat="1" ht="15" customHeight="1" x14ac:dyDescent="0.25">
      <c r="A719" s="994" t="s">
        <v>2209</v>
      </c>
      <c r="B719" s="995">
        <v>815254</v>
      </c>
      <c r="C719" s="1000" t="s">
        <v>2210</v>
      </c>
      <c r="D719" s="1001">
        <v>3103</v>
      </c>
    </row>
    <row r="720" spans="1:4" s="33" customFormat="1" ht="15" customHeight="1" x14ac:dyDescent="0.25">
      <c r="A720" s="994" t="s">
        <v>2211</v>
      </c>
      <c r="B720" s="995">
        <v>815257</v>
      </c>
      <c r="C720" s="1000" t="s">
        <v>2212</v>
      </c>
      <c r="D720" s="1001">
        <v>1435.5000000000007</v>
      </c>
    </row>
    <row r="721" spans="1:4" s="33" customFormat="1" ht="15" customHeight="1" x14ac:dyDescent="0.25">
      <c r="A721" s="994" t="s">
        <v>2213</v>
      </c>
      <c r="B721" s="995">
        <v>815260</v>
      </c>
      <c r="C721" s="1000" t="s">
        <v>2214</v>
      </c>
      <c r="D721" s="1001">
        <v>1170.9049999999997</v>
      </c>
    </row>
    <row r="722" spans="1:4" s="33" customFormat="1" ht="15" customHeight="1" x14ac:dyDescent="0.25">
      <c r="A722" s="994" t="s">
        <v>2215</v>
      </c>
      <c r="B722" s="995">
        <v>815264</v>
      </c>
      <c r="C722" s="1000" t="s">
        <v>2214</v>
      </c>
      <c r="D722" s="1001">
        <v>1170.9049999999997</v>
      </c>
    </row>
    <row r="723" spans="1:4" s="33" customFormat="1" ht="15" customHeight="1" x14ac:dyDescent="0.25">
      <c r="A723" s="994" t="s">
        <v>2216</v>
      </c>
      <c r="B723" s="995">
        <v>815275</v>
      </c>
      <c r="C723" s="1000" t="s">
        <v>2217</v>
      </c>
      <c r="D723" s="1001">
        <v>15687.724999999995</v>
      </c>
    </row>
    <row r="724" spans="1:4" s="33" customFormat="1" ht="15" customHeight="1" x14ac:dyDescent="0.25">
      <c r="A724" s="994" t="s">
        <v>2218</v>
      </c>
      <c r="B724" s="995">
        <v>815278</v>
      </c>
      <c r="C724" s="1000" t="s">
        <v>2219</v>
      </c>
      <c r="D724" s="1001">
        <v>475.06499999999983</v>
      </c>
    </row>
    <row r="725" spans="1:4" s="33" customFormat="1" ht="15" customHeight="1" x14ac:dyDescent="0.25">
      <c r="A725" s="994" t="s">
        <v>2220</v>
      </c>
      <c r="B725" s="995">
        <v>815281</v>
      </c>
      <c r="C725" s="1000" t="s">
        <v>2219</v>
      </c>
      <c r="D725" s="1001">
        <v>489.89999999999975</v>
      </c>
    </row>
    <row r="726" spans="1:4" s="33" customFormat="1" ht="15" customHeight="1" x14ac:dyDescent="0.25">
      <c r="A726" s="994" t="s">
        <v>2221</v>
      </c>
      <c r="B726" s="995">
        <v>8151234</v>
      </c>
      <c r="C726" s="1000" t="s">
        <v>2222</v>
      </c>
      <c r="D726" s="1001">
        <v>1721.6699999999992</v>
      </c>
    </row>
    <row r="727" spans="1:4" s="33" customFormat="1" ht="15" customHeight="1" x14ac:dyDescent="0.25">
      <c r="A727" s="994" t="s">
        <v>2223</v>
      </c>
      <c r="B727" s="995">
        <v>815298</v>
      </c>
      <c r="C727" s="1000" t="s">
        <v>2224</v>
      </c>
      <c r="D727" s="1001">
        <v>9006.2500000000036</v>
      </c>
    </row>
    <row r="728" spans="1:4" s="33" customFormat="1" ht="15" customHeight="1" x14ac:dyDescent="0.25">
      <c r="A728" s="994" t="s">
        <v>2225</v>
      </c>
      <c r="B728" s="995">
        <v>815288</v>
      </c>
      <c r="C728" s="1000" t="s">
        <v>2226</v>
      </c>
      <c r="D728" s="1001">
        <v>2371.3300000000004</v>
      </c>
    </row>
    <row r="729" spans="1:4" s="33" customFormat="1" ht="15" customHeight="1" x14ac:dyDescent="0.25">
      <c r="A729" s="994" t="s">
        <v>2227</v>
      </c>
      <c r="B729" s="995">
        <v>815291</v>
      </c>
      <c r="C729" s="1000" t="s">
        <v>2228</v>
      </c>
      <c r="D729" s="1001">
        <v>1345.4650000000001</v>
      </c>
    </row>
    <row r="730" spans="1:4" s="33" customFormat="1" ht="15" customHeight="1" x14ac:dyDescent="0.25">
      <c r="A730" s="994" t="s">
        <v>2229</v>
      </c>
      <c r="B730" s="995">
        <v>815295</v>
      </c>
      <c r="C730" s="1000" t="s">
        <v>2230</v>
      </c>
      <c r="D730" s="1001">
        <v>9675.9466666666704</v>
      </c>
    </row>
    <row r="731" spans="1:4" s="33" customFormat="1" ht="15" customHeight="1" x14ac:dyDescent="0.25">
      <c r="A731" s="994" t="s">
        <v>2231</v>
      </c>
      <c r="B731" s="995">
        <v>815301</v>
      </c>
      <c r="C731" s="1000" t="s">
        <v>2232</v>
      </c>
      <c r="D731" s="1001">
        <v>4532.6843333333336</v>
      </c>
    </row>
    <row r="732" spans="1:4" s="33" customFormat="1" ht="15" customHeight="1" x14ac:dyDescent="0.25">
      <c r="A732" s="994" t="s">
        <v>2233</v>
      </c>
      <c r="B732" s="995">
        <v>8151362</v>
      </c>
      <c r="C732" s="1000" t="s">
        <v>2234</v>
      </c>
      <c r="D732" s="1001">
        <v>90189.081999999995</v>
      </c>
    </row>
    <row r="733" spans="1:4" s="33" customFormat="1" ht="15" customHeight="1" x14ac:dyDescent="0.25">
      <c r="A733" s="994" t="s">
        <v>2235</v>
      </c>
      <c r="B733" s="995">
        <v>8151363</v>
      </c>
      <c r="C733" s="1000" t="s">
        <v>2236</v>
      </c>
      <c r="D733" s="1001">
        <v>7504.2720000000008</v>
      </c>
    </row>
    <row r="734" spans="1:4" s="33" customFormat="1" ht="15" customHeight="1" x14ac:dyDescent="0.25">
      <c r="A734" s="994" t="s">
        <v>2237</v>
      </c>
      <c r="B734" s="995">
        <v>8151364</v>
      </c>
      <c r="C734" s="1000" t="s">
        <v>2238</v>
      </c>
      <c r="D734" s="1001">
        <v>13191.983999999997</v>
      </c>
    </row>
    <row r="735" spans="1:4" s="33" customFormat="1" ht="15" customHeight="1" x14ac:dyDescent="0.25">
      <c r="A735" s="994" t="s">
        <v>2239</v>
      </c>
      <c r="B735" s="995">
        <v>8151365</v>
      </c>
      <c r="C735" s="1000" t="s">
        <v>2240</v>
      </c>
      <c r="D735" s="1001">
        <v>25575.911999999997</v>
      </c>
    </row>
    <row r="736" spans="1:4" s="33" customFormat="1" ht="15" customHeight="1" x14ac:dyDescent="0.25">
      <c r="A736" s="994" t="s">
        <v>2241</v>
      </c>
      <c r="B736" s="995">
        <v>8151366</v>
      </c>
      <c r="C736" s="1000" t="s">
        <v>2242</v>
      </c>
      <c r="D736" s="1001">
        <v>97422.736000000019</v>
      </c>
    </row>
    <row r="737" spans="1:4" s="33" customFormat="1" ht="15" customHeight="1" x14ac:dyDescent="0.25">
      <c r="A737" s="994" t="s">
        <v>2243</v>
      </c>
      <c r="B737" s="995">
        <v>8151367</v>
      </c>
      <c r="C737" s="1000" t="s">
        <v>2244</v>
      </c>
      <c r="D737" s="1001">
        <v>40031.968000000001</v>
      </c>
    </row>
    <row r="738" spans="1:4" s="33" customFormat="1" ht="15" customHeight="1" x14ac:dyDescent="0.25">
      <c r="A738" s="994" t="s">
        <v>2245</v>
      </c>
      <c r="B738" s="995">
        <v>8151368</v>
      </c>
      <c r="C738" s="1000" t="s">
        <v>2246</v>
      </c>
      <c r="D738" s="1001">
        <v>56250.720000000001</v>
      </c>
    </row>
    <row r="739" spans="1:4" s="33" customFormat="1" ht="15" customHeight="1" x14ac:dyDescent="0.25">
      <c r="A739" s="994" t="s">
        <v>2247</v>
      </c>
      <c r="B739" s="995">
        <v>8151231</v>
      </c>
      <c r="C739" s="1000" t="s">
        <v>2248</v>
      </c>
      <c r="D739" s="1001">
        <v>1212.1999999999987</v>
      </c>
    </row>
    <row r="740" spans="1:4" s="33" customFormat="1" ht="15" customHeight="1" x14ac:dyDescent="0.25">
      <c r="A740" s="994" t="s">
        <v>2249</v>
      </c>
      <c r="B740" s="995">
        <v>8151232</v>
      </c>
      <c r="C740" s="1000" t="s">
        <v>2248</v>
      </c>
      <c r="D740" s="1001">
        <v>2041.5999999999985</v>
      </c>
    </row>
    <row r="741" spans="1:4" s="33" customFormat="1" ht="15" customHeight="1" x14ac:dyDescent="0.25">
      <c r="A741" s="994" t="s">
        <v>2250</v>
      </c>
      <c r="B741" s="995">
        <v>815853</v>
      </c>
      <c r="C741" s="1000" t="s">
        <v>2251</v>
      </c>
      <c r="D741" s="1001">
        <v>2041.5999999999985</v>
      </c>
    </row>
    <row r="742" spans="1:4" s="33" customFormat="1" ht="15" customHeight="1" x14ac:dyDescent="0.25">
      <c r="A742" s="994" t="s">
        <v>2252</v>
      </c>
      <c r="B742" s="995">
        <v>815859</v>
      </c>
      <c r="C742" s="1000" t="s">
        <v>2251</v>
      </c>
      <c r="D742" s="1001">
        <v>2041.5999999999985</v>
      </c>
    </row>
    <row r="743" spans="1:4" s="33" customFormat="1" ht="15" customHeight="1" x14ac:dyDescent="0.25">
      <c r="A743" s="994" t="s">
        <v>2253</v>
      </c>
      <c r="B743" s="995">
        <v>815861</v>
      </c>
      <c r="C743" s="1000" t="s">
        <v>2251</v>
      </c>
      <c r="D743" s="1001">
        <v>2041.5999999999985</v>
      </c>
    </row>
    <row r="744" spans="1:4" s="33" customFormat="1" ht="15" customHeight="1" x14ac:dyDescent="0.25">
      <c r="A744" s="994" t="s">
        <v>2254</v>
      </c>
      <c r="B744" s="995">
        <v>815862</v>
      </c>
      <c r="C744" s="1000" t="s">
        <v>2255</v>
      </c>
      <c r="D744" s="1001">
        <v>2041.5999999999985</v>
      </c>
    </row>
    <row r="745" spans="1:4" s="33" customFormat="1" ht="15" customHeight="1" x14ac:dyDescent="0.25">
      <c r="A745" s="994" t="s">
        <v>2256</v>
      </c>
      <c r="B745" s="995">
        <v>815863</v>
      </c>
      <c r="C745" s="1000" t="s">
        <v>2251</v>
      </c>
      <c r="D745" s="1001">
        <v>2041.5999999999985</v>
      </c>
    </row>
    <row r="746" spans="1:4" s="33" customFormat="1" ht="15" customHeight="1" x14ac:dyDescent="0.25">
      <c r="A746" s="994" t="s">
        <v>2257</v>
      </c>
      <c r="B746" s="995">
        <v>815864</v>
      </c>
      <c r="C746" s="1000" t="s">
        <v>2251</v>
      </c>
      <c r="D746" s="1001">
        <v>2041.5999999999985</v>
      </c>
    </row>
    <row r="747" spans="1:4" s="33" customFormat="1" ht="15" customHeight="1" x14ac:dyDescent="0.25">
      <c r="A747" s="994" t="s">
        <v>2258</v>
      </c>
      <c r="B747" s="995">
        <v>815865</v>
      </c>
      <c r="C747" s="1000" t="s">
        <v>2251</v>
      </c>
      <c r="D747" s="1001">
        <v>2041.5999999999985</v>
      </c>
    </row>
    <row r="748" spans="1:4" s="33" customFormat="1" ht="15" customHeight="1" x14ac:dyDescent="0.25">
      <c r="A748" s="994" t="s">
        <v>2259</v>
      </c>
      <c r="B748" s="995">
        <v>815867</v>
      </c>
      <c r="C748" s="1000" t="s">
        <v>2251</v>
      </c>
      <c r="D748" s="1001">
        <v>2041.5999999999985</v>
      </c>
    </row>
    <row r="749" spans="1:4" s="33" customFormat="1" ht="15" customHeight="1" x14ac:dyDescent="0.25">
      <c r="A749" s="994" t="s">
        <v>2260</v>
      </c>
      <c r="B749" s="995">
        <v>815872</v>
      </c>
      <c r="C749" s="1000" t="s">
        <v>2251</v>
      </c>
      <c r="D749" s="1001">
        <v>2041.5999999999985</v>
      </c>
    </row>
    <row r="750" spans="1:4" s="33" customFormat="1" ht="15" customHeight="1" x14ac:dyDescent="0.25">
      <c r="A750" s="994" t="s">
        <v>2261</v>
      </c>
      <c r="B750" s="995">
        <v>815873</v>
      </c>
      <c r="C750" s="1000" t="s">
        <v>2251</v>
      </c>
      <c r="D750" s="1001">
        <v>2041.5999999999985</v>
      </c>
    </row>
    <row r="751" spans="1:4" s="33" customFormat="1" ht="15" customHeight="1" x14ac:dyDescent="0.25">
      <c r="A751" s="994" t="s">
        <v>2262</v>
      </c>
      <c r="B751" s="995">
        <v>815874</v>
      </c>
      <c r="C751" s="1000" t="s">
        <v>2251</v>
      </c>
      <c r="D751" s="1001">
        <v>2041.5999999999985</v>
      </c>
    </row>
    <row r="752" spans="1:4" s="33" customFormat="1" ht="15" customHeight="1" x14ac:dyDescent="0.25">
      <c r="A752" s="994" t="s">
        <v>2263</v>
      </c>
      <c r="B752" s="995">
        <v>815875</v>
      </c>
      <c r="C752" s="1000" t="s">
        <v>2251</v>
      </c>
      <c r="D752" s="1001">
        <v>2041.5999999999985</v>
      </c>
    </row>
    <row r="753" spans="1:4" s="33" customFormat="1" ht="15" customHeight="1" x14ac:dyDescent="0.25">
      <c r="A753" s="994" t="s">
        <v>2264</v>
      </c>
      <c r="B753" s="995">
        <v>815876</v>
      </c>
      <c r="C753" s="1000" t="s">
        <v>2251</v>
      </c>
      <c r="D753" s="1001">
        <v>2041.5999999999985</v>
      </c>
    </row>
    <row r="754" spans="1:4" s="33" customFormat="1" ht="15" customHeight="1" x14ac:dyDescent="0.25">
      <c r="A754" s="994" t="s">
        <v>2265</v>
      </c>
      <c r="B754" s="995">
        <v>815878</v>
      </c>
      <c r="C754" s="1000" t="s">
        <v>2251</v>
      </c>
      <c r="D754" s="1001">
        <v>2041.5999999999985</v>
      </c>
    </row>
    <row r="755" spans="1:4" s="33" customFormat="1" ht="15" customHeight="1" x14ac:dyDescent="0.25">
      <c r="A755" s="994" t="s">
        <v>2266</v>
      </c>
      <c r="B755" s="995">
        <v>815879</v>
      </c>
      <c r="C755" s="1000" t="s">
        <v>2251</v>
      </c>
      <c r="D755" s="1001">
        <v>2041.5999999999985</v>
      </c>
    </row>
    <row r="756" spans="1:4" s="33" customFormat="1" ht="15" customHeight="1" x14ac:dyDescent="0.25">
      <c r="A756" s="994" t="s">
        <v>2267</v>
      </c>
      <c r="B756" s="995">
        <v>815880</v>
      </c>
      <c r="C756" s="1000" t="s">
        <v>2251</v>
      </c>
      <c r="D756" s="1001">
        <v>2041.5999999999985</v>
      </c>
    </row>
    <row r="757" spans="1:4" s="33" customFormat="1" ht="15" customHeight="1" x14ac:dyDescent="0.25">
      <c r="A757" s="994" t="s">
        <v>2268</v>
      </c>
      <c r="B757" s="995">
        <v>815881</v>
      </c>
      <c r="C757" s="1000" t="s">
        <v>2251</v>
      </c>
      <c r="D757" s="1001">
        <v>2041.5999999999985</v>
      </c>
    </row>
    <row r="758" spans="1:4" s="33" customFormat="1" ht="15" customHeight="1" x14ac:dyDescent="0.25">
      <c r="A758" s="994" t="s">
        <v>2269</v>
      </c>
      <c r="B758" s="995">
        <v>815882</v>
      </c>
      <c r="C758" s="1000" t="s">
        <v>2251</v>
      </c>
      <c r="D758" s="1001">
        <v>2041.5999999999985</v>
      </c>
    </row>
    <row r="759" spans="1:4" s="33" customFormat="1" ht="15" customHeight="1" x14ac:dyDescent="0.25">
      <c r="A759" s="994" t="s">
        <v>2270</v>
      </c>
      <c r="B759" s="995">
        <v>815887</v>
      </c>
      <c r="C759" s="1000" t="s">
        <v>2251</v>
      </c>
      <c r="D759" s="1001">
        <v>2041.5999999999985</v>
      </c>
    </row>
    <row r="760" spans="1:4" s="33" customFormat="1" ht="15" customHeight="1" x14ac:dyDescent="0.25">
      <c r="A760" s="994" t="s">
        <v>2271</v>
      </c>
      <c r="B760" s="995">
        <v>815890</v>
      </c>
      <c r="C760" s="1000" t="s">
        <v>2251</v>
      </c>
      <c r="D760" s="1001">
        <v>2041.5999999999985</v>
      </c>
    </row>
    <row r="761" spans="1:4" s="33" customFormat="1" ht="15" customHeight="1" x14ac:dyDescent="0.25">
      <c r="A761" s="994" t="s">
        <v>2272</v>
      </c>
      <c r="B761" s="995">
        <v>815891</v>
      </c>
      <c r="C761" s="1000" t="s">
        <v>2251</v>
      </c>
      <c r="D761" s="1001">
        <v>2041.5999999999985</v>
      </c>
    </row>
    <row r="762" spans="1:4" s="33" customFormat="1" ht="15" customHeight="1" x14ac:dyDescent="0.25">
      <c r="A762" s="994" t="s">
        <v>2273</v>
      </c>
      <c r="B762" s="995">
        <v>815892</v>
      </c>
      <c r="C762" s="1000" t="s">
        <v>2251</v>
      </c>
      <c r="D762" s="1001">
        <v>2041.5999999999985</v>
      </c>
    </row>
    <row r="763" spans="1:4" s="33" customFormat="1" ht="15" customHeight="1" x14ac:dyDescent="0.25">
      <c r="A763" s="994" t="s">
        <v>2274</v>
      </c>
      <c r="B763" s="995">
        <v>81127</v>
      </c>
      <c r="C763" s="1000" t="s">
        <v>2275</v>
      </c>
      <c r="D763" s="1001">
        <v>1780.625</v>
      </c>
    </row>
    <row r="764" spans="1:4" s="33" customFormat="1" ht="15" customHeight="1" x14ac:dyDescent="0.25">
      <c r="A764" s="994" t="s">
        <v>2276</v>
      </c>
      <c r="B764" s="995">
        <v>815351</v>
      </c>
      <c r="C764" s="1000" t="s">
        <v>2277</v>
      </c>
      <c r="D764" s="1001">
        <v>5896.875</v>
      </c>
    </row>
    <row r="765" spans="1:4" s="33" customFormat="1" ht="15" customHeight="1" x14ac:dyDescent="0.25">
      <c r="A765" s="994" t="s">
        <v>2278</v>
      </c>
      <c r="B765" s="995">
        <v>8126</v>
      </c>
      <c r="C765" s="1000" t="s">
        <v>2279</v>
      </c>
      <c r="D765" s="1001">
        <v>1981.6666666666667</v>
      </c>
    </row>
    <row r="766" spans="1:4" s="33" customFormat="1" ht="15" customHeight="1" x14ac:dyDescent="0.25">
      <c r="A766" s="994" t="s">
        <v>2280</v>
      </c>
      <c r="B766" s="995">
        <v>81121</v>
      </c>
      <c r="C766" s="1000" t="s">
        <v>2281</v>
      </c>
      <c r="D766" s="1001">
        <v>2101.0500000000015</v>
      </c>
    </row>
    <row r="767" spans="1:4" s="33" customFormat="1" ht="15" customHeight="1" x14ac:dyDescent="0.25">
      <c r="A767" s="994" t="s">
        <v>2282</v>
      </c>
      <c r="B767" s="995">
        <v>81118</v>
      </c>
      <c r="C767" s="1000" t="s">
        <v>2281</v>
      </c>
      <c r="D767" s="1001">
        <v>2101.0500000000015</v>
      </c>
    </row>
    <row r="768" spans="1:4" s="33" customFormat="1" ht="15" customHeight="1" x14ac:dyDescent="0.25">
      <c r="A768" s="994" t="s">
        <v>2283</v>
      </c>
      <c r="B768" s="995">
        <v>81120</v>
      </c>
      <c r="C768" s="1000" t="s">
        <v>2281</v>
      </c>
      <c r="D768" s="1001">
        <v>2101.0500000000015</v>
      </c>
    </row>
    <row r="769" spans="1:4" s="33" customFormat="1" ht="15" customHeight="1" x14ac:dyDescent="0.25">
      <c r="A769" s="994" t="s">
        <v>2284</v>
      </c>
      <c r="B769" s="995">
        <v>81111</v>
      </c>
      <c r="C769" s="1000" t="s">
        <v>2281</v>
      </c>
      <c r="D769" s="1001">
        <v>2101.0500000000015</v>
      </c>
    </row>
    <row r="770" spans="1:4" s="33" customFormat="1" ht="15" customHeight="1" x14ac:dyDescent="0.25">
      <c r="A770" s="994" t="s">
        <v>2285</v>
      </c>
      <c r="B770" s="995">
        <v>81114</v>
      </c>
      <c r="C770" s="1000" t="s">
        <v>2281</v>
      </c>
      <c r="D770" s="1001">
        <v>2101.0500000000015</v>
      </c>
    </row>
    <row r="771" spans="1:4" s="33" customFormat="1" ht="15" customHeight="1" x14ac:dyDescent="0.25">
      <c r="A771" s="994" t="s">
        <v>2286</v>
      </c>
      <c r="B771" s="995">
        <v>8118</v>
      </c>
      <c r="C771" s="1000" t="s">
        <v>2281</v>
      </c>
      <c r="D771" s="1001">
        <v>2101.0500000000015</v>
      </c>
    </row>
    <row r="772" spans="1:4" s="33" customFormat="1" ht="15" customHeight="1" x14ac:dyDescent="0.25">
      <c r="A772" s="994" t="s">
        <v>2287</v>
      </c>
      <c r="B772" s="995">
        <v>8117</v>
      </c>
      <c r="C772" s="1000" t="s">
        <v>2281</v>
      </c>
      <c r="D772" s="1001">
        <v>2101.0500000000015</v>
      </c>
    </row>
    <row r="773" spans="1:4" s="33" customFormat="1" ht="15" customHeight="1" x14ac:dyDescent="0.25">
      <c r="A773" s="994" t="s">
        <v>2288</v>
      </c>
      <c r="B773" s="995">
        <v>8119</v>
      </c>
      <c r="C773" s="1000" t="s">
        <v>2281</v>
      </c>
      <c r="D773" s="1001">
        <v>2101.0500000000015</v>
      </c>
    </row>
    <row r="774" spans="1:4" s="33" customFormat="1" ht="15" customHeight="1" x14ac:dyDescent="0.25">
      <c r="A774" s="994" t="s">
        <v>2289</v>
      </c>
      <c r="B774" s="995">
        <v>81112</v>
      </c>
      <c r="C774" s="1000" t="s">
        <v>2281</v>
      </c>
      <c r="D774" s="1001">
        <v>2101.0500000000015</v>
      </c>
    </row>
    <row r="775" spans="1:4" s="33" customFormat="1" ht="15" customHeight="1" x14ac:dyDescent="0.25">
      <c r="A775" s="994" t="s">
        <v>2290</v>
      </c>
      <c r="B775" s="995">
        <v>81113</v>
      </c>
      <c r="C775" s="1000" t="s">
        <v>2281</v>
      </c>
      <c r="D775" s="1001">
        <v>2101.0500000000015</v>
      </c>
    </row>
    <row r="776" spans="1:4" s="33" customFormat="1" ht="15" customHeight="1" x14ac:dyDescent="0.25">
      <c r="A776" s="994" t="s">
        <v>2291</v>
      </c>
      <c r="B776" s="995">
        <v>81119</v>
      </c>
      <c r="C776" s="1000" t="s">
        <v>2281</v>
      </c>
      <c r="D776" s="1001">
        <v>2101.0500000000015</v>
      </c>
    </row>
    <row r="777" spans="1:4" s="33" customFormat="1" ht="15" customHeight="1" x14ac:dyDescent="0.25">
      <c r="A777" s="994" t="s">
        <v>2292</v>
      </c>
      <c r="B777" s="995">
        <v>81115</v>
      </c>
      <c r="C777" s="1000" t="s">
        <v>2281</v>
      </c>
      <c r="D777" s="1001">
        <v>2101.0500000000015</v>
      </c>
    </row>
    <row r="778" spans="1:4" s="33" customFormat="1" ht="15" customHeight="1" x14ac:dyDescent="0.25">
      <c r="A778" s="994" t="s">
        <v>2293</v>
      </c>
      <c r="B778" s="995">
        <v>81110</v>
      </c>
      <c r="C778" s="1000" t="s">
        <v>2281</v>
      </c>
      <c r="D778" s="1001">
        <v>2101.0500000000015</v>
      </c>
    </row>
    <row r="779" spans="1:4" s="33" customFormat="1" ht="15" customHeight="1" x14ac:dyDescent="0.25">
      <c r="A779" s="994" t="s">
        <v>2294</v>
      </c>
      <c r="B779" s="995">
        <v>8116</v>
      </c>
      <c r="C779" s="1000" t="s">
        <v>2281</v>
      </c>
      <c r="D779" s="1001">
        <v>2101.0500000000015</v>
      </c>
    </row>
    <row r="780" spans="1:4" s="33" customFormat="1" ht="15" customHeight="1" x14ac:dyDescent="0.25">
      <c r="A780" s="994" t="s">
        <v>2295</v>
      </c>
      <c r="B780" s="995">
        <v>81126</v>
      </c>
      <c r="C780" s="1000" t="s">
        <v>2296</v>
      </c>
      <c r="D780" s="1001">
        <v>6916.4999999999973</v>
      </c>
    </row>
    <row r="781" spans="1:4" s="33" customFormat="1" ht="15" customHeight="1" x14ac:dyDescent="0.25">
      <c r="A781" s="994" t="s">
        <v>2297</v>
      </c>
      <c r="B781" s="995">
        <v>81139</v>
      </c>
      <c r="C781" s="1000" t="s">
        <v>2298</v>
      </c>
      <c r="D781" s="1001">
        <v>6916.4999999999973</v>
      </c>
    </row>
    <row r="782" spans="1:4" s="33" customFormat="1" ht="15" customHeight="1" x14ac:dyDescent="0.25">
      <c r="A782" s="994" t="s">
        <v>2299</v>
      </c>
      <c r="B782" s="995">
        <v>81142</v>
      </c>
      <c r="C782" s="1000" t="s">
        <v>2298</v>
      </c>
      <c r="D782" s="1001">
        <v>6916.4999999999973</v>
      </c>
    </row>
    <row r="783" spans="1:4" s="33" customFormat="1" ht="15" customHeight="1" x14ac:dyDescent="0.25">
      <c r="A783" s="994" t="s">
        <v>2300</v>
      </c>
      <c r="B783" s="995">
        <v>811118</v>
      </c>
      <c r="C783" s="1000" t="s">
        <v>2298</v>
      </c>
      <c r="D783" s="1001">
        <v>6916.4999999999973</v>
      </c>
    </row>
    <row r="784" spans="1:4" s="33" customFormat="1" ht="15" customHeight="1" x14ac:dyDescent="0.25">
      <c r="A784" s="994" t="s">
        <v>2301</v>
      </c>
      <c r="B784" s="995">
        <v>811106</v>
      </c>
      <c r="C784" s="1000" t="s">
        <v>2302</v>
      </c>
      <c r="D784" s="1001">
        <v>6916.4999999999973</v>
      </c>
    </row>
    <row r="785" spans="1:4" s="33" customFormat="1" ht="15" customHeight="1" x14ac:dyDescent="0.25">
      <c r="A785" s="994" t="s">
        <v>2303</v>
      </c>
      <c r="B785" s="995">
        <v>81130</v>
      </c>
      <c r="C785" s="1000" t="s">
        <v>2298</v>
      </c>
      <c r="D785" s="1001">
        <v>6916.4999999999973</v>
      </c>
    </row>
    <row r="786" spans="1:4" s="33" customFormat="1" ht="15" customHeight="1" x14ac:dyDescent="0.25">
      <c r="A786" s="994" t="s">
        <v>2304</v>
      </c>
      <c r="B786" s="995">
        <v>81160</v>
      </c>
      <c r="C786" s="1000" t="s">
        <v>2305</v>
      </c>
      <c r="D786" s="1001">
        <v>6916.4999999999973</v>
      </c>
    </row>
    <row r="787" spans="1:4" s="33" customFormat="1" ht="15" customHeight="1" x14ac:dyDescent="0.25">
      <c r="A787" s="994" t="s">
        <v>2306</v>
      </c>
      <c r="B787" s="995">
        <v>81183</v>
      </c>
      <c r="C787" s="1000" t="s">
        <v>2307</v>
      </c>
      <c r="D787" s="1001">
        <v>6916.4999999999973</v>
      </c>
    </row>
    <row r="788" spans="1:4" s="33" customFormat="1" ht="15" customHeight="1" x14ac:dyDescent="0.25">
      <c r="A788" s="994" t="s">
        <v>2308</v>
      </c>
      <c r="B788" s="995">
        <v>81141</v>
      </c>
      <c r="C788" s="1000" t="s">
        <v>2302</v>
      </c>
      <c r="D788" s="1001">
        <v>6916.4999999999973</v>
      </c>
    </row>
    <row r="789" spans="1:4" s="33" customFormat="1" ht="15" customHeight="1" x14ac:dyDescent="0.25">
      <c r="A789" s="994" t="s">
        <v>2309</v>
      </c>
      <c r="B789" s="995">
        <v>811111</v>
      </c>
      <c r="C789" s="1000" t="s">
        <v>2310</v>
      </c>
      <c r="D789" s="1001">
        <v>7986.6000000000022</v>
      </c>
    </row>
    <row r="790" spans="1:4" s="33" customFormat="1" ht="15" customHeight="1" x14ac:dyDescent="0.25">
      <c r="A790" s="994" t="s">
        <v>2311</v>
      </c>
      <c r="B790" s="995">
        <v>81134</v>
      </c>
      <c r="C790" s="1000" t="s">
        <v>2298</v>
      </c>
      <c r="D790" s="1001">
        <v>6916.4999999999973</v>
      </c>
    </row>
    <row r="791" spans="1:4" s="33" customFormat="1" ht="15" customHeight="1" x14ac:dyDescent="0.25">
      <c r="A791" s="994" t="s">
        <v>2312</v>
      </c>
      <c r="B791" s="995">
        <v>81124</v>
      </c>
      <c r="C791" s="1000" t="s">
        <v>2313</v>
      </c>
      <c r="D791" s="1001">
        <v>2998.5999999999995</v>
      </c>
    </row>
    <row r="792" spans="1:4" s="33" customFormat="1" ht="15" customHeight="1" x14ac:dyDescent="0.25">
      <c r="A792" s="994" t="s">
        <v>2314</v>
      </c>
      <c r="B792" s="995">
        <v>81534</v>
      </c>
      <c r="C792" s="1000" t="s">
        <v>2315</v>
      </c>
      <c r="D792" s="1001">
        <v>11484</v>
      </c>
    </row>
    <row r="793" spans="1:4" s="33" customFormat="1" ht="15" customHeight="1" x14ac:dyDescent="0.25">
      <c r="A793" s="994" t="s">
        <v>2316</v>
      </c>
      <c r="B793" s="995">
        <v>81535</v>
      </c>
      <c r="C793" s="1000" t="s">
        <v>2317</v>
      </c>
      <c r="D793" s="1001">
        <v>11484</v>
      </c>
    </row>
    <row r="794" spans="1:4" s="33" customFormat="1" ht="15" customHeight="1" x14ac:dyDescent="0.25">
      <c r="A794" s="994" t="s">
        <v>2318</v>
      </c>
      <c r="B794" s="995">
        <v>81537</v>
      </c>
      <c r="C794" s="1000" t="s">
        <v>2317</v>
      </c>
      <c r="D794" s="1001">
        <v>11484</v>
      </c>
    </row>
    <row r="795" spans="1:4" s="33" customFormat="1" ht="15" customHeight="1" x14ac:dyDescent="0.25">
      <c r="A795" s="994" t="s">
        <v>2319</v>
      </c>
      <c r="B795" s="995">
        <v>81541</v>
      </c>
      <c r="C795" s="1000" t="s">
        <v>2317</v>
      </c>
      <c r="D795" s="1001">
        <v>11484</v>
      </c>
    </row>
    <row r="796" spans="1:4" s="33" customFormat="1" ht="15" customHeight="1" x14ac:dyDescent="0.25">
      <c r="A796" s="994" t="s">
        <v>2320</v>
      </c>
      <c r="B796" s="995">
        <v>81542</v>
      </c>
      <c r="C796" s="1000" t="s">
        <v>2321</v>
      </c>
      <c r="D796" s="1001">
        <v>1914.0000000000005</v>
      </c>
    </row>
    <row r="797" spans="1:4" s="33" customFormat="1" ht="15" customHeight="1" x14ac:dyDescent="0.25">
      <c r="A797" s="994" t="s">
        <v>2322</v>
      </c>
      <c r="B797" s="995">
        <v>81543</v>
      </c>
      <c r="C797" s="1000" t="s">
        <v>2323</v>
      </c>
      <c r="D797" s="1001">
        <v>1914.0000000000005</v>
      </c>
    </row>
    <row r="798" spans="1:4" s="33" customFormat="1" ht="15" customHeight="1" x14ac:dyDescent="0.25">
      <c r="A798" s="994" t="s">
        <v>2324</v>
      </c>
      <c r="B798" s="995">
        <v>81544</v>
      </c>
      <c r="C798" s="1000" t="s">
        <v>2323</v>
      </c>
      <c r="D798" s="1001">
        <v>1914.0000000000005</v>
      </c>
    </row>
    <row r="799" spans="1:4" s="33" customFormat="1" ht="15" customHeight="1" x14ac:dyDescent="0.25">
      <c r="A799" s="994" t="s">
        <v>2325</v>
      </c>
      <c r="B799" s="995">
        <v>81545</v>
      </c>
      <c r="C799" s="1000" t="s">
        <v>2323</v>
      </c>
      <c r="D799" s="1001">
        <v>1914.0000000000005</v>
      </c>
    </row>
    <row r="800" spans="1:4" s="33" customFormat="1" ht="15" customHeight="1" x14ac:dyDescent="0.25">
      <c r="A800" s="994" t="s">
        <v>2326</v>
      </c>
      <c r="B800" s="995">
        <v>81546</v>
      </c>
      <c r="C800" s="1000" t="s">
        <v>2323</v>
      </c>
      <c r="D800" s="1001">
        <v>1914.0000000000005</v>
      </c>
    </row>
    <row r="801" spans="1:4" s="33" customFormat="1" ht="15" customHeight="1" x14ac:dyDescent="0.25">
      <c r="A801" s="994" t="s">
        <v>2327</v>
      </c>
      <c r="B801" s="995">
        <v>81548</v>
      </c>
      <c r="C801" s="1000" t="s">
        <v>2323</v>
      </c>
      <c r="D801" s="1001">
        <v>1914.0000000000005</v>
      </c>
    </row>
    <row r="802" spans="1:4" s="33" customFormat="1" ht="15" customHeight="1" x14ac:dyDescent="0.25">
      <c r="A802" s="994" t="s">
        <v>2328</v>
      </c>
      <c r="B802" s="995">
        <v>81549</v>
      </c>
      <c r="C802" s="1000" t="s">
        <v>2323</v>
      </c>
      <c r="D802" s="1001">
        <v>1914.0000000000005</v>
      </c>
    </row>
    <row r="803" spans="1:4" s="33" customFormat="1" ht="15" customHeight="1" x14ac:dyDescent="0.25">
      <c r="A803" s="994" t="s">
        <v>2329</v>
      </c>
      <c r="B803" s="995">
        <v>81550</v>
      </c>
      <c r="C803" s="1000" t="s">
        <v>2323</v>
      </c>
      <c r="D803" s="1001">
        <v>1914.0000000000005</v>
      </c>
    </row>
    <row r="804" spans="1:4" s="33" customFormat="1" ht="15" customHeight="1" x14ac:dyDescent="0.25">
      <c r="A804" s="994" t="s">
        <v>2330</v>
      </c>
      <c r="B804" s="995">
        <v>81551</v>
      </c>
      <c r="C804" s="1000" t="s">
        <v>2323</v>
      </c>
      <c r="D804" s="1001">
        <v>1914.0000000000005</v>
      </c>
    </row>
    <row r="805" spans="1:4" s="33" customFormat="1" ht="15" customHeight="1" x14ac:dyDescent="0.25">
      <c r="A805" s="994" t="s">
        <v>2331</v>
      </c>
      <c r="B805" s="995">
        <v>81556</v>
      </c>
      <c r="C805" s="1000" t="s">
        <v>2332</v>
      </c>
      <c r="D805" s="1001">
        <v>1914.0000000000005</v>
      </c>
    </row>
    <row r="806" spans="1:4" s="33" customFormat="1" ht="15" customHeight="1" x14ac:dyDescent="0.25">
      <c r="A806" s="994" t="s">
        <v>2333</v>
      </c>
      <c r="B806" s="995">
        <v>81557</v>
      </c>
      <c r="C806" s="1000" t="s">
        <v>2323</v>
      </c>
      <c r="D806" s="1001">
        <v>1914.0000000000005</v>
      </c>
    </row>
    <row r="807" spans="1:4" s="33" customFormat="1" ht="15" customHeight="1" x14ac:dyDescent="0.25">
      <c r="A807" s="994" t="s">
        <v>2334</v>
      </c>
      <c r="B807" s="995">
        <v>81559</v>
      </c>
      <c r="C807" s="1000" t="s">
        <v>2323</v>
      </c>
      <c r="D807" s="1001">
        <v>1914.0000000000005</v>
      </c>
    </row>
    <row r="808" spans="1:4" s="33" customFormat="1" ht="15" customHeight="1" x14ac:dyDescent="0.25">
      <c r="A808" s="994" t="s">
        <v>2335</v>
      </c>
      <c r="B808" s="995">
        <v>81561</v>
      </c>
      <c r="C808" s="1000" t="s">
        <v>2323</v>
      </c>
      <c r="D808" s="1001">
        <v>1914.0000000000005</v>
      </c>
    </row>
    <row r="809" spans="1:4" s="33" customFormat="1" ht="15" customHeight="1" x14ac:dyDescent="0.25">
      <c r="A809" s="994" t="s">
        <v>2336</v>
      </c>
      <c r="B809" s="995">
        <v>81560</v>
      </c>
      <c r="C809" s="1000" t="s">
        <v>2323</v>
      </c>
      <c r="D809" s="1001">
        <v>1914.0000000000005</v>
      </c>
    </row>
    <row r="810" spans="1:4" s="33" customFormat="1" ht="15" customHeight="1" x14ac:dyDescent="0.25">
      <c r="A810" s="994" t="s">
        <v>2337</v>
      </c>
      <c r="B810" s="995">
        <v>81533</v>
      </c>
      <c r="C810" s="1000" t="s">
        <v>2338</v>
      </c>
      <c r="D810" s="1001">
        <v>4306.5</v>
      </c>
    </row>
    <row r="811" spans="1:4" s="33" customFormat="1" ht="15" customHeight="1" x14ac:dyDescent="0.25">
      <c r="A811" s="994" t="s">
        <v>2339</v>
      </c>
      <c r="B811" s="995">
        <v>81530</v>
      </c>
      <c r="C811" s="1000" t="s">
        <v>2340</v>
      </c>
      <c r="D811" s="1001">
        <v>4306.5</v>
      </c>
    </row>
    <row r="812" spans="1:4" s="33" customFormat="1" ht="15" customHeight="1" x14ac:dyDescent="0.25">
      <c r="A812" s="994" t="s">
        <v>2341</v>
      </c>
      <c r="B812" s="995">
        <v>81531</v>
      </c>
      <c r="C812" s="1000" t="s">
        <v>2342</v>
      </c>
      <c r="D812" s="1001">
        <v>4306.5</v>
      </c>
    </row>
    <row r="813" spans="1:4" s="33" customFormat="1" ht="15" customHeight="1" x14ac:dyDescent="0.25">
      <c r="A813" s="994" t="s">
        <v>2343</v>
      </c>
      <c r="B813" s="995">
        <v>81529</v>
      </c>
      <c r="C813" s="1000" t="s">
        <v>2338</v>
      </c>
      <c r="D813" s="1001">
        <v>4306.5</v>
      </c>
    </row>
    <row r="814" spans="1:4" s="33" customFormat="1" ht="15" customHeight="1" x14ac:dyDescent="0.25">
      <c r="A814" s="994" t="s">
        <v>2344</v>
      </c>
      <c r="B814" s="995">
        <v>81532</v>
      </c>
      <c r="C814" s="1000" t="s">
        <v>2338</v>
      </c>
      <c r="D814" s="1001">
        <v>4306.5</v>
      </c>
    </row>
    <row r="815" spans="1:4" s="33" customFormat="1" ht="15" customHeight="1" x14ac:dyDescent="0.25">
      <c r="A815" s="994" t="s">
        <v>2345</v>
      </c>
      <c r="B815" s="995">
        <v>819211</v>
      </c>
      <c r="C815" s="1000" t="s">
        <v>2346</v>
      </c>
      <c r="D815" s="1001">
        <v>3053.4534999999996</v>
      </c>
    </row>
    <row r="816" spans="1:4" s="33" customFormat="1" ht="15" customHeight="1" x14ac:dyDescent="0.25">
      <c r="A816" s="994" t="s">
        <v>2347</v>
      </c>
      <c r="B816" s="995">
        <v>81563</v>
      </c>
      <c r="C816" s="1000" t="s">
        <v>2348</v>
      </c>
      <c r="D816" s="1001">
        <v>16159.261500000004</v>
      </c>
    </row>
    <row r="817" spans="1:4" s="33" customFormat="1" ht="15" customHeight="1" x14ac:dyDescent="0.25">
      <c r="A817" s="994" t="s">
        <v>2349</v>
      </c>
      <c r="B817" s="995">
        <v>81564</v>
      </c>
      <c r="C817" s="1000" t="s">
        <v>2350</v>
      </c>
      <c r="D817" s="1001">
        <v>23639.949000000004</v>
      </c>
    </row>
    <row r="818" spans="1:4" s="33" customFormat="1" ht="15" customHeight="1" x14ac:dyDescent="0.25">
      <c r="A818" s="994" t="s">
        <v>2351</v>
      </c>
      <c r="B818" s="995">
        <v>81565</v>
      </c>
      <c r="C818" s="1000" t="s">
        <v>2350</v>
      </c>
      <c r="D818" s="1001">
        <v>23639.949000000004</v>
      </c>
    </row>
    <row r="819" spans="1:4" s="33" customFormat="1" ht="15" customHeight="1" x14ac:dyDescent="0.25">
      <c r="A819" s="994" t="s">
        <v>2352</v>
      </c>
      <c r="B819" s="995">
        <v>81566</v>
      </c>
      <c r="C819" s="1000" t="s">
        <v>2353</v>
      </c>
      <c r="D819" s="1001">
        <v>23639.949000000004</v>
      </c>
    </row>
    <row r="820" spans="1:4" s="33" customFormat="1" ht="15" customHeight="1" x14ac:dyDescent="0.25">
      <c r="A820" s="994" t="s">
        <v>2354</v>
      </c>
      <c r="B820" s="995">
        <v>81571</v>
      </c>
      <c r="C820" s="1000" t="s">
        <v>2350</v>
      </c>
      <c r="D820" s="1001">
        <v>23639.949000000004</v>
      </c>
    </row>
    <row r="821" spans="1:4" s="33" customFormat="1" ht="15" customHeight="1" x14ac:dyDescent="0.25">
      <c r="A821" s="994" t="s">
        <v>2355</v>
      </c>
      <c r="B821" s="995">
        <v>81572</v>
      </c>
      <c r="C821" s="1000" t="s">
        <v>2350</v>
      </c>
      <c r="D821" s="1001">
        <v>23639.949000000004</v>
      </c>
    </row>
    <row r="822" spans="1:4" s="33" customFormat="1" ht="15" customHeight="1" x14ac:dyDescent="0.25">
      <c r="A822" s="994" t="s">
        <v>2356</v>
      </c>
      <c r="B822" s="995">
        <v>81573</v>
      </c>
      <c r="C822" s="1000" t="s">
        <v>2346</v>
      </c>
      <c r="D822" s="1001">
        <v>3053.5465000000013</v>
      </c>
    </row>
    <row r="823" spans="1:4" s="33" customFormat="1" ht="15" customHeight="1" x14ac:dyDescent="0.25">
      <c r="A823" s="994" t="s">
        <v>2357</v>
      </c>
      <c r="B823" s="995">
        <v>81574</v>
      </c>
      <c r="C823" s="1000" t="s">
        <v>2346</v>
      </c>
      <c r="D823" s="1001">
        <v>3053.5465000000013</v>
      </c>
    </row>
    <row r="824" spans="1:4" s="33" customFormat="1" ht="15" customHeight="1" x14ac:dyDescent="0.25">
      <c r="A824" s="994" t="s">
        <v>2358</v>
      </c>
      <c r="B824" s="995">
        <v>81575</v>
      </c>
      <c r="C824" s="1000" t="s">
        <v>2346</v>
      </c>
      <c r="D824" s="1001">
        <v>3053.5465000000013</v>
      </c>
    </row>
    <row r="825" spans="1:4" s="33" customFormat="1" ht="15" customHeight="1" x14ac:dyDescent="0.25">
      <c r="A825" s="994" t="s">
        <v>2359</v>
      </c>
      <c r="B825" s="995">
        <v>81576</v>
      </c>
      <c r="C825" s="1000" t="s">
        <v>2346</v>
      </c>
      <c r="D825" s="1001">
        <v>3053.5465000000013</v>
      </c>
    </row>
    <row r="826" spans="1:4" s="33" customFormat="1" ht="15" customHeight="1" x14ac:dyDescent="0.25">
      <c r="A826" s="994" t="s">
        <v>2360</v>
      </c>
      <c r="B826" s="995">
        <v>81577</v>
      </c>
      <c r="C826" s="1000" t="s">
        <v>2346</v>
      </c>
      <c r="D826" s="1001">
        <v>3053.5465000000013</v>
      </c>
    </row>
    <row r="827" spans="1:4" s="33" customFormat="1" ht="15" customHeight="1" x14ac:dyDescent="0.25">
      <c r="A827" s="994" t="s">
        <v>2361</v>
      </c>
      <c r="B827" s="995">
        <v>81578</v>
      </c>
      <c r="C827" s="1000" t="s">
        <v>2346</v>
      </c>
      <c r="D827" s="1001">
        <v>3053.5465000000013</v>
      </c>
    </row>
    <row r="828" spans="1:4" s="33" customFormat="1" ht="15" customHeight="1" x14ac:dyDescent="0.25">
      <c r="A828" s="994" t="s">
        <v>2362</v>
      </c>
      <c r="B828" s="995">
        <v>81579</v>
      </c>
      <c r="C828" s="1000" t="s">
        <v>2346</v>
      </c>
      <c r="D828" s="1001">
        <v>3053.5465000000013</v>
      </c>
    </row>
    <row r="829" spans="1:4" s="33" customFormat="1" ht="15" customHeight="1" x14ac:dyDescent="0.25">
      <c r="A829" s="994" t="s">
        <v>2363</v>
      </c>
      <c r="B829" s="995">
        <v>81581</v>
      </c>
      <c r="C829" s="1000" t="s">
        <v>2346</v>
      </c>
      <c r="D829" s="1001">
        <v>3053.5465000000013</v>
      </c>
    </row>
    <row r="830" spans="1:4" s="33" customFormat="1" ht="15" customHeight="1" x14ac:dyDescent="0.25">
      <c r="A830" s="994" t="s">
        <v>2364</v>
      </c>
      <c r="B830" s="995">
        <v>81584</v>
      </c>
      <c r="C830" s="1000" t="s">
        <v>2346</v>
      </c>
      <c r="D830" s="1001">
        <v>3053.5465000000013</v>
      </c>
    </row>
    <row r="831" spans="1:4" s="33" customFormat="1" ht="15" customHeight="1" x14ac:dyDescent="0.25">
      <c r="A831" s="994" t="s">
        <v>2365</v>
      </c>
      <c r="B831" s="995">
        <v>81585</v>
      </c>
      <c r="C831" s="1000" t="s">
        <v>2346</v>
      </c>
      <c r="D831" s="1001">
        <v>3053.5465000000013</v>
      </c>
    </row>
    <row r="832" spans="1:4" s="33" customFormat="1" ht="15" customHeight="1" x14ac:dyDescent="0.25">
      <c r="A832" s="994" t="s">
        <v>2366</v>
      </c>
      <c r="B832" s="995">
        <v>81586</v>
      </c>
      <c r="C832" s="1000" t="s">
        <v>2346</v>
      </c>
      <c r="D832" s="1001">
        <v>3053.5465000000013</v>
      </c>
    </row>
    <row r="833" spans="1:4" s="33" customFormat="1" ht="15" customHeight="1" x14ac:dyDescent="0.25">
      <c r="A833" s="994" t="s">
        <v>2367</v>
      </c>
      <c r="B833" s="995">
        <v>81587</v>
      </c>
      <c r="C833" s="1000" t="s">
        <v>2346</v>
      </c>
      <c r="D833" s="1001">
        <v>3053.5465000000013</v>
      </c>
    </row>
    <row r="834" spans="1:4" s="33" customFormat="1" ht="15" customHeight="1" x14ac:dyDescent="0.25">
      <c r="A834" s="994" t="s">
        <v>2368</v>
      </c>
      <c r="B834" s="995">
        <v>81588</v>
      </c>
      <c r="C834" s="1000" t="s">
        <v>2346</v>
      </c>
      <c r="D834" s="1001">
        <v>3053.5465000000013</v>
      </c>
    </row>
    <row r="835" spans="1:4" s="33" customFormat="1" ht="15" customHeight="1" x14ac:dyDescent="0.25">
      <c r="A835" s="994" t="s">
        <v>2369</v>
      </c>
      <c r="B835" s="995">
        <v>81589</v>
      </c>
      <c r="C835" s="1000" t="s">
        <v>2346</v>
      </c>
      <c r="D835" s="1001">
        <v>3053.5465000000013</v>
      </c>
    </row>
    <row r="836" spans="1:4" s="33" customFormat="1" ht="15" customHeight="1" x14ac:dyDescent="0.25">
      <c r="A836" s="994" t="s">
        <v>2370</v>
      </c>
      <c r="B836" s="995">
        <v>81590</v>
      </c>
      <c r="C836" s="1000" t="s">
        <v>2346</v>
      </c>
      <c r="D836" s="1001">
        <v>3053.5465000000013</v>
      </c>
    </row>
    <row r="837" spans="1:4" s="33" customFormat="1" ht="15" customHeight="1" x14ac:dyDescent="0.25">
      <c r="A837" s="994" t="s">
        <v>2371</v>
      </c>
      <c r="B837" s="995">
        <v>81592</v>
      </c>
      <c r="C837" s="1000" t="s">
        <v>2372</v>
      </c>
      <c r="D837" s="1001">
        <v>3053.5465000000013</v>
      </c>
    </row>
    <row r="838" spans="1:4" s="33" customFormat="1" ht="15" customHeight="1" x14ac:dyDescent="0.25">
      <c r="A838" s="994" t="s">
        <v>2373</v>
      </c>
      <c r="B838" s="995">
        <v>81593</v>
      </c>
      <c r="C838" s="1000" t="s">
        <v>2346</v>
      </c>
      <c r="D838" s="1001">
        <v>3053.5465000000013</v>
      </c>
    </row>
    <row r="839" spans="1:4" s="33" customFormat="1" ht="15" customHeight="1" x14ac:dyDescent="0.25">
      <c r="A839" s="994" t="s">
        <v>2374</v>
      </c>
      <c r="B839" s="995">
        <v>81596</v>
      </c>
      <c r="C839" s="1000" t="s">
        <v>2346</v>
      </c>
      <c r="D839" s="1001">
        <v>3053.5465000000013</v>
      </c>
    </row>
    <row r="840" spans="1:4" s="33" customFormat="1" ht="15" customHeight="1" x14ac:dyDescent="0.25">
      <c r="A840" s="994" t="s">
        <v>2375</v>
      </c>
      <c r="B840" s="995">
        <v>81597</v>
      </c>
      <c r="C840" s="1000" t="s">
        <v>2346</v>
      </c>
      <c r="D840" s="1001">
        <v>3053.5465000000013</v>
      </c>
    </row>
    <row r="841" spans="1:4" s="33" customFormat="1" ht="15" customHeight="1" x14ac:dyDescent="0.25">
      <c r="A841" s="994" t="s">
        <v>2376</v>
      </c>
      <c r="B841" s="995">
        <v>81598</v>
      </c>
      <c r="C841" s="1000" t="s">
        <v>2346</v>
      </c>
      <c r="D841" s="1001">
        <v>3053.5465000000013</v>
      </c>
    </row>
    <row r="842" spans="1:4" s="33" customFormat="1" ht="15" customHeight="1" x14ac:dyDescent="0.25">
      <c r="A842" s="994" t="s">
        <v>2377</v>
      </c>
      <c r="B842" s="995">
        <v>81599</v>
      </c>
      <c r="C842" s="1000" t="s">
        <v>2346</v>
      </c>
      <c r="D842" s="1001">
        <v>3053.5465000000013</v>
      </c>
    </row>
    <row r="843" spans="1:4" s="33" customFormat="1" ht="15" customHeight="1" x14ac:dyDescent="0.25">
      <c r="A843" s="994" t="s">
        <v>2378</v>
      </c>
      <c r="B843" s="995">
        <v>815100</v>
      </c>
      <c r="C843" s="1000" t="s">
        <v>2346</v>
      </c>
      <c r="D843" s="1001">
        <v>3053.5465000000013</v>
      </c>
    </row>
    <row r="844" spans="1:4" s="33" customFormat="1" ht="15" customHeight="1" x14ac:dyDescent="0.25">
      <c r="A844" s="994" t="s">
        <v>2379</v>
      </c>
      <c r="B844" s="995">
        <v>815101</v>
      </c>
      <c r="C844" s="1000" t="s">
        <v>2346</v>
      </c>
      <c r="D844" s="1001">
        <v>3053.5465000000013</v>
      </c>
    </row>
    <row r="845" spans="1:4" s="33" customFormat="1" ht="15" customHeight="1" x14ac:dyDescent="0.25">
      <c r="A845" s="994" t="s">
        <v>2380</v>
      </c>
      <c r="B845" s="995">
        <v>815103</v>
      </c>
      <c r="C845" s="1000" t="s">
        <v>2346</v>
      </c>
      <c r="D845" s="1001">
        <v>3053.5465000000013</v>
      </c>
    </row>
    <row r="846" spans="1:4" s="33" customFormat="1" ht="15" customHeight="1" x14ac:dyDescent="0.25">
      <c r="A846" s="994" t="s">
        <v>2381</v>
      </c>
      <c r="B846" s="995">
        <v>815104</v>
      </c>
      <c r="C846" s="1000" t="s">
        <v>2346</v>
      </c>
      <c r="D846" s="1001">
        <v>3053.5465000000013</v>
      </c>
    </row>
    <row r="847" spans="1:4" s="33" customFormat="1" ht="15" customHeight="1" x14ac:dyDescent="0.25">
      <c r="A847" s="994" t="s">
        <v>2382</v>
      </c>
      <c r="B847" s="995">
        <v>815105</v>
      </c>
      <c r="C847" s="1000" t="s">
        <v>2346</v>
      </c>
      <c r="D847" s="1001">
        <v>3053.5465000000013</v>
      </c>
    </row>
    <row r="848" spans="1:4" s="33" customFormat="1" ht="15" customHeight="1" x14ac:dyDescent="0.25">
      <c r="A848" s="994" t="s">
        <v>2383</v>
      </c>
      <c r="B848" s="995">
        <v>815106</v>
      </c>
      <c r="C848" s="1000" t="s">
        <v>2346</v>
      </c>
      <c r="D848" s="1001">
        <v>3053.5465000000013</v>
      </c>
    </row>
    <row r="849" spans="1:4" s="33" customFormat="1" ht="15" customHeight="1" x14ac:dyDescent="0.25">
      <c r="A849" s="994" t="s">
        <v>2384</v>
      </c>
      <c r="B849" s="995">
        <v>811136</v>
      </c>
      <c r="C849" s="1000" t="s">
        <v>2385</v>
      </c>
      <c r="D849" s="1001">
        <v>14531.310333333337</v>
      </c>
    </row>
    <row r="850" spans="1:4" s="33" customFormat="1" ht="15" customHeight="1" x14ac:dyDescent="0.25">
      <c r="A850" s="994" t="s">
        <v>2386</v>
      </c>
      <c r="B850" s="995">
        <v>811137</v>
      </c>
      <c r="C850" s="1000" t="s">
        <v>2385</v>
      </c>
      <c r="D850" s="1001">
        <v>14531.310333333337</v>
      </c>
    </row>
    <row r="851" spans="1:4" s="33" customFormat="1" ht="15" customHeight="1" x14ac:dyDescent="0.25">
      <c r="A851" s="994" t="s">
        <v>2387</v>
      </c>
      <c r="B851" s="995">
        <v>811138</v>
      </c>
      <c r="C851" s="1000" t="s">
        <v>2385</v>
      </c>
      <c r="D851" s="1001">
        <v>14531.310333333337</v>
      </c>
    </row>
    <row r="852" spans="1:4" s="33" customFormat="1" ht="15" customHeight="1" x14ac:dyDescent="0.25">
      <c r="A852" s="994" t="s">
        <v>2388</v>
      </c>
      <c r="B852" s="995">
        <v>811139</v>
      </c>
      <c r="C852" s="1000" t="s">
        <v>2385</v>
      </c>
      <c r="D852" s="1001">
        <v>14531.310333333337</v>
      </c>
    </row>
    <row r="853" spans="1:4" s="33" customFormat="1" ht="15" customHeight="1" x14ac:dyDescent="0.25">
      <c r="A853" s="994" t="s">
        <v>2389</v>
      </c>
      <c r="B853" s="995">
        <v>811140</v>
      </c>
      <c r="C853" s="1000" t="s">
        <v>2385</v>
      </c>
      <c r="D853" s="1001">
        <v>14531.310333333337</v>
      </c>
    </row>
    <row r="854" spans="1:4" s="33" customFormat="1" ht="15" customHeight="1" x14ac:dyDescent="0.25">
      <c r="A854" s="994" t="s">
        <v>2390</v>
      </c>
      <c r="B854" s="995">
        <v>811141</v>
      </c>
      <c r="C854" s="1000" t="s">
        <v>2385</v>
      </c>
      <c r="D854" s="1001">
        <v>14531.310333333337</v>
      </c>
    </row>
    <row r="855" spans="1:4" s="33" customFormat="1" ht="15" customHeight="1" x14ac:dyDescent="0.25">
      <c r="A855" s="994" t="s">
        <v>2391</v>
      </c>
      <c r="B855" s="995">
        <v>811142</v>
      </c>
      <c r="C855" s="1000" t="s">
        <v>2392</v>
      </c>
      <c r="D855" s="1001">
        <v>7809.6465833333332</v>
      </c>
    </row>
    <row r="856" spans="1:4" s="33" customFormat="1" ht="15" customHeight="1" x14ac:dyDescent="0.25">
      <c r="A856" s="994" t="s">
        <v>2393</v>
      </c>
      <c r="B856" s="995">
        <v>811143</v>
      </c>
      <c r="C856" s="1000" t="s">
        <v>2392</v>
      </c>
      <c r="D856" s="1001">
        <v>7809.6465833333332</v>
      </c>
    </row>
    <row r="857" spans="1:4" s="33" customFormat="1" ht="15" customHeight="1" x14ac:dyDescent="0.25">
      <c r="A857" s="994" t="s">
        <v>2394</v>
      </c>
      <c r="B857" s="995">
        <v>811144</v>
      </c>
      <c r="C857" s="1000" t="s">
        <v>2392</v>
      </c>
      <c r="D857" s="1001">
        <v>7809.6465833333332</v>
      </c>
    </row>
    <row r="858" spans="1:4" s="33" customFormat="1" ht="15" customHeight="1" x14ac:dyDescent="0.25">
      <c r="A858" s="994" t="s">
        <v>2395</v>
      </c>
      <c r="B858" s="995">
        <v>811145</v>
      </c>
      <c r="C858" s="1000" t="s">
        <v>2392</v>
      </c>
      <c r="D858" s="1001">
        <v>7809.6465833333332</v>
      </c>
    </row>
    <row r="859" spans="1:4" s="33" customFormat="1" ht="15" customHeight="1" x14ac:dyDescent="0.25">
      <c r="A859" s="994" t="s">
        <v>2396</v>
      </c>
      <c r="B859" s="995" t="s">
        <v>2397</v>
      </c>
      <c r="C859" s="1000" t="s">
        <v>2398</v>
      </c>
      <c r="D859" s="1001">
        <v>5702.8500000000022</v>
      </c>
    </row>
    <row r="860" spans="1:4" s="33" customFormat="1" ht="15" customHeight="1" x14ac:dyDescent="0.25">
      <c r="A860" s="994" t="s">
        <v>2399</v>
      </c>
      <c r="B860" s="995" t="s">
        <v>2400</v>
      </c>
      <c r="C860" s="1000" t="s">
        <v>2398</v>
      </c>
      <c r="D860" s="1001">
        <v>5702.8500000000022</v>
      </c>
    </row>
    <row r="861" spans="1:4" s="33" customFormat="1" ht="15" customHeight="1" x14ac:dyDescent="0.25">
      <c r="A861" s="994" t="s">
        <v>2401</v>
      </c>
      <c r="B861" s="995" t="s">
        <v>2402</v>
      </c>
      <c r="C861" s="1000" t="s">
        <v>2403</v>
      </c>
      <c r="D861" s="1001">
        <v>8795.0620000000017</v>
      </c>
    </row>
    <row r="862" spans="1:4" s="33" customFormat="1" ht="15" customHeight="1" x14ac:dyDescent="0.25">
      <c r="A862" s="994" t="s">
        <v>2404</v>
      </c>
      <c r="B862" s="995" t="s">
        <v>2405</v>
      </c>
      <c r="C862" s="1000" t="s">
        <v>2403</v>
      </c>
      <c r="D862" s="1001">
        <v>8795.0620000000017</v>
      </c>
    </row>
    <row r="863" spans="1:4" s="33" customFormat="1" ht="15" customHeight="1" x14ac:dyDescent="0.25">
      <c r="A863" s="994" t="s">
        <v>2406</v>
      </c>
      <c r="B863" s="995" t="s">
        <v>2407</v>
      </c>
      <c r="C863" s="1000" t="s">
        <v>2408</v>
      </c>
      <c r="D863" s="1001">
        <v>12556.188000000002</v>
      </c>
    </row>
    <row r="864" spans="1:4" s="33" customFormat="1" ht="15" customHeight="1" x14ac:dyDescent="0.25">
      <c r="A864" s="994" t="s">
        <v>2409</v>
      </c>
      <c r="B864" s="995" t="s">
        <v>2410</v>
      </c>
      <c r="C864" s="1000" t="s">
        <v>2408</v>
      </c>
      <c r="D864" s="1001">
        <v>12556.188000000002</v>
      </c>
    </row>
    <row r="865" spans="1:4" s="33" customFormat="1" ht="15" customHeight="1" x14ac:dyDescent="0.25">
      <c r="A865" s="994" t="s">
        <v>2411</v>
      </c>
      <c r="B865" s="995" t="s">
        <v>2412</v>
      </c>
      <c r="C865" s="1000" t="s">
        <v>2408</v>
      </c>
      <c r="D865" s="1001">
        <v>12556.188000000002</v>
      </c>
    </row>
    <row r="866" spans="1:4" s="33" customFormat="1" ht="15" customHeight="1" x14ac:dyDescent="0.25">
      <c r="A866" s="994" t="s">
        <v>2413</v>
      </c>
      <c r="B866" s="995" t="s">
        <v>2414</v>
      </c>
      <c r="C866" s="1000" t="s">
        <v>2408</v>
      </c>
      <c r="D866" s="1001">
        <v>12556.188000000002</v>
      </c>
    </row>
    <row r="867" spans="1:4" s="33" customFormat="1" ht="15" customHeight="1" x14ac:dyDescent="0.25">
      <c r="A867" s="994" t="s">
        <v>2415</v>
      </c>
      <c r="B867" s="995" t="s">
        <v>2416</v>
      </c>
      <c r="C867" s="1000" t="s">
        <v>2408</v>
      </c>
      <c r="D867" s="1001">
        <v>12556.188000000002</v>
      </c>
    </row>
    <row r="868" spans="1:4" s="33" customFormat="1" ht="15" customHeight="1" x14ac:dyDescent="0.25">
      <c r="A868" s="994" t="s">
        <v>2417</v>
      </c>
      <c r="B868" s="995" t="s">
        <v>2418</v>
      </c>
      <c r="C868" s="1000" t="s">
        <v>2419</v>
      </c>
      <c r="D868" s="1001">
        <v>8750.9819999999945</v>
      </c>
    </row>
    <row r="869" spans="1:4" s="33" customFormat="1" ht="15" customHeight="1" x14ac:dyDescent="0.25">
      <c r="A869" s="994" t="s">
        <v>2420</v>
      </c>
      <c r="B869" s="995" t="s">
        <v>2421</v>
      </c>
      <c r="C869" s="1000" t="s">
        <v>2419</v>
      </c>
      <c r="D869" s="1001">
        <v>8750.9819999999945</v>
      </c>
    </row>
    <row r="870" spans="1:4" s="33" customFormat="1" ht="15" customHeight="1" x14ac:dyDescent="0.25">
      <c r="A870" s="994" t="s">
        <v>2422</v>
      </c>
      <c r="B870" s="995" t="s">
        <v>2423</v>
      </c>
      <c r="C870" s="1000" t="s">
        <v>2419</v>
      </c>
      <c r="D870" s="1001">
        <v>8750.9819999999945</v>
      </c>
    </row>
    <row r="871" spans="1:4" s="33" customFormat="1" ht="15" customHeight="1" x14ac:dyDescent="0.25">
      <c r="A871" s="994" t="s">
        <v>2424</v>
      </c>
      <c r="B871" s="995" t="s">
        <v>2425</v>
      </c>
      <c r="C871" s="1000" t="s">
        <v>2419</v>
      </c>
      <c r="D871" s="1001">
        <v>8750.9819999999945</v>
      </c>
    </row>
    <row r="872" spans="1:4" s="33" customFormat="1" ht="15" customHeight="1" x14ac:dyDescent="0.25">
      <c r="A872" s="994" t="s">
        <v>2426</v>
      </c>
      <c r="B872" s="995">
        <v>8151359</v>
      </c>
      <c r="C872" s="1000" t="s">
        <v>2427</v>
      </c>
      <c r="D872" s="1001">
        <v>79542.359999999971</v>
      </c>
    </row>
    <row r="873" spans="1:4" s="33" customFormat="1" ht="15" customHeight="1" x14ac:dyDescent="0.25">
      <c r="A873" s="994" t="s">
        <v>2428</v>
      </c>
      <c r="B873" s="995">
        <v>8151360</v>
      </c>
      <c r="C873" s="1000" t="s">
        <v>2429</v>
      </c>
      <c r="D873" s="1001">
        <v>200563.99999999994</v>
      </c>
    </row>
    <row r="874" spans="1:4" s="33" customFormat="1" ht="15" customHeight="1" x14ac:dyDescent="0.25">
      <c r="A874" s="994" t="s">
        <v>2430</v>
      </c>
      <c r="B874" s="995">
        <v>8151361</v>
      </c>
      <c r="C874" s="1000" t="s">
        <v>2431</v>
      </c>
      <c r="D874" s="1001">
        <v>35940.69000000001</v>
      </c>
    </row>
    <row r="875" spans="1:4" s="33" customFormat="1" ht="15" customHeight="1" x14ac:dyDescent="0.25">
      <c r="A875" s="994" t="s">
        <v>2432</v>
      </c>
      <c r="B875" s="995">
        <v>811135</v>
      </c>
      <c r="C875" s="1000" t="s">
        <v>2433</v>
      </c>
      <c r="D875" s="1001">
        <v>4833.3333333333321</v>
      </c>
    </row>
    <row r="876" spans="1:4" s="33" customFormat="1" ht="15" customHeight="1" x14ac:dyDescent="0.25">
      <c r="A876" s="994" t="s">
        <v>2434</v>
      </c>
      <c r="B876" s="995">
        <v>811131</v>
      </c>
      <c r="C876" s="1000" t="s">
        <v>2435</v>
      </c>
      <c r="D876" s="1001">
        <v>1851.36</v>
      </c>
    </row>
    <row r="877" spans="1:4" s="33" customFormat="1" ht="15" customHeight="1" x14ac:dyDescent="0.25">
      <c r="A877" s="994" t="s">
        <v>2436</v>
      </c>
      <c r="B877" s="995">
        <v>811132</v>
      </c>
      <c r="C877" s="1000" t="s">
        <v>2435</v>
      </c>
      <c r="D877" s="1001">
        <v>1851.36</v>
      </c>
    </row>
    <row r="878" spans="1:4" s="33" customFormat="1" ht="15" customHeight="1" x14ac:dyDescent="0.25">
      <c r="A878" s="994" t="s">
        <v>2437</v>
      </c>
      <c r="B878" s="995">
        <v>811133</v>
      </c>
      <c r="C878" s="1000" t="s">
        <v>2438</v>
      </c>
      <c r="D878" s="1001">
        <v>4277.7900000000018</v>
      </c>
    </row>
    <row r="879" spans="1:4" s="33" customFormat="1" ht="15" customHeight="1" x14ac:dyDescent="0.25">
      <c r="A879" s="994" t="s">
        <v>2439</v>
      </c>
      <c r="B879" s="995">
        <v>811134</v>
      </c>
      <c r="C879" s="1000" t="s">
        <v>2440</v>
      </c>
      <c r="D879" s="1001">
        <v>6036.1566666666668</v>
      </c>
    </row>
    <row r="880" spans="1:4" s="33" customFormat="1" ht="15" customHeight="1" x14ac:dyDescent="0.25">
      <c r="A880" s="994" t="s">
        <v>2441</v>
      </c>
      <c r="B880" s="995">
        <v>8161</v>
      </c>
      <c r="C880" s="1000" t="s">
        <v>2442</v>
      </c>
      <c r="D880" s="1001">
        <v>34669.30333333333</v>
      </c>
    </row>
    <row r="881" spans="1:4" s="33" customFormat="1" ht="15" customHeight="1" x14ac:dyDescent="0.25">
      <c r="A881" s="994" t="s">
        <v>2443</v>
      </c>
      <c r="B881" s="995">
        <v>811119</v>
      </c>
      <c r="C881" s="1000" t="s">
        <v>2444</v>
      </c>
      <c r="D881" s="1001">
        <v>2780.9099999999994</v>
      </c>
    </row>
    <row r="882" spans="1:4" s="33" customFormat="1" ht="15" customHeight="1" x14ac:dyDescent="0.25">
      <c r="A882" s="994" t="s">
        <v>2445</v>
      </c>
      <c r="B882" s="995">
        <v>815340</v>
      </c>
      <c r="C882" s="1000" t="s">
        <v>2446</v>
      </c>
      <c r="D882" s="1001">
        <v>1494.0799999999981</v>
      </c>
    </row>
    <row r="883" spans="1:4" s="33" customFormat="1" ht="15" customHeight="1" x14ac:dyDescent="0.25">
      <c r="A883" s="994" t="s">
        <v>2447</v>
      </c>
      <c r="B883" s="995">
        <v>8163</v>
      </c>
      <c r="C883" s="1000" t="s">
        <v>2448</v>
      </c>
      <c r="D883" s="1001">
        <v>1950</v>
      </c>
    </row>
    <row r="884" spans="1:4" s="33" customFormat="1" ht="15" customHeight="1" x14ac:dyDescent="0.25">
      <c r="A884" s="994" t="s">
        <v>2449</v>
      </c>
      <c r="B884" s="995">
        <v>8164</v>
      </c>
      <c r="C884" s="1000" t="s">
        <v>2450</v>
      </c>
      <c r="D884" s="1001">
        <v>1357.4730000000004</v>
      </c>
    </row>
    <row r="885" spans="1:4" s="33" customFormat="1" ht="15" customHeight="1" x14ac:dyDescent="0.25">
      <c r="A885" s="994" t="s">
        <v>2451</v>
      </c>
      <c r="B885" s="995">
        <v>8165</v>
      </c>
      <c r="C885" s="1000" t="s">
        <v>2452</v>
      </c>
      <c r="D885" s="1001">
        <v>822.84799999999973</v>
      </c>
    </row>
    <row r="886" spans="1:4" s="33" customFormat="1" ht="15" customHeight="1" x14ac:dyDescent="0.25">
      <c r="A886" s="994" t="s">
        <v>2453</v>
      </c>
      <c r="B886" s="995">
        <v>8166</v>
      </c>
      <c r="C886" s="1000" t="s">
        <v>2452</v>
      </c>
      <c r="D886" s="1001">
        <v>822.85450000000014</v>
      </c>
    </row>
    <row r="887" spans="1:4" s="33" customFormat="1" ht="15" customHeight="1" x14ac:dyDescent="0.25">
      <c r="A887" s="994" t="s">
        <v>2454</v>
      </c>
      <c r="B887" s="995">
        <v>821333</v>
      </c>
      <c r="C887" s="1000" t="s">
        <v>2455</v>
      </c>
      <c r="D887" s="1001">
        <v>8600</v>
      </c>
    </row>
    <row r="888" spans="1:4" s="33" customFormat="1" ht="15" customHeight="1" x14ac:dyDescent="0.25">
      <c r="A888" s="994" t="s">
        <v>2456</v>
      </c>
      <c r="B888" s="995">
        <v>821331</v>
      </c>
      <c r="C888" s="1000" t="s">
        <v>2457</v>
      </c>
      <c r="D888" s="1001">
        <v>14041.500000000007</v>
      </c>
    </row>
    <row r="889" spans="1:4" s="33" customFormat="1" ht="15" customHeight="1" x14ac:dyDescent="0.25">
      <c r="A889" s="994" t="s">
        <v>2458</v>
      </c>
      <c r="B889" s="995">
        <v>821332</v>
      </c>
      <c r="C889" s="1000" t="s">
        <v>2459</v>
      </c>
      <c r="D889" s="1001">
        <v>27795</v>
      </c>
    </row>
    <row r="890" spans="1:4" s="33" customFormat="1" ht="15" customHeight="1" x14ac:dyDescent="0.25">
      <c r="A890" s="994" t="s">
        <v>2460</v>
      </c>
      <c r="B890" s="995">
        <v>819252</v>
      </c>
      <c r="C890" s="1000" t="s">
        <v>2461</v>
      </c>
      <c r="D890" s="1001">
        <v>5236.5246666666644</v>
      </c>
    </row>
    <row r="891" spans="1:4" s="33" customFormat="1" ht="15" customHeight="1" x14ac:dyDescent="0.25">
      <c r="A891" s="994" t="s">
        <v>2462</v>
      </c>
      <c r="B891" s="995">
        <v>81985</v>
      </c>
      <c r="C891" s="1000" t="s">
        <v>2463</v>
      </c>
      <c r="D891" s="1001">
        <v>22643.161333333333</v>
      </c>
    </row>
    <row r="892" spans="1:4" s="33" customFormat="1" ht="15" customHeight="1" x14ac:dyDescent="0.25">
      <c r="A892" s="994" t="s">
        <v>2464</v>
      </c>
      <c r="B892" s="995">
        <v>8151227</v>
      </c>
      <c r="C892" s="1000" t="s">
        <v>2465</v>
      </c>
      <c r="D892" s="1001">
        <v>25876.291680000002</v>
      </c>
    </row>
    <row r="893" spans="1:4" s="33" customFormat="1" ht="15" customHeight="1" x14ac:dyDescent="0.25">
      <c r="A893" s="994" t="s">
        <v>2466</v>
      </c>
      <c r="B893" s="995">
        <v>8151320</v>
      </c>
      <c r="C893" s="1000" t="s">
        <v>2467</v>
      </c>
      <c r="D893" s="1001">
        <v>98616.167999999961</v>
      </c>
    </row>
    <row r="894" spans="1:4" s="33" customFormat="1" ht="15" customHeight="1" x14ac:dyDescent="0.25">
      <c r="A894" s="994" t="s">
        <v>2468</v>
      </c>
      <c r="B894" s="995">
        <v>8151251</v>
      </c>
      <c r="C894" s="1000" t="s">
        <v>2469</v>
      </c>
      <c r="D894" s="1001">
        <v>18335</v>
      </c>
    </row>
    <row r="895" spans="1:4" s="33" customFormat="1" ht="15" customHeight="1" x14ac:dyDescent="0.25">
      <c r="A895" s="994" t="s">
        <v>2470</v>
      </c>
      <c r="B895" s="995">
        <v>815181</v>
      </c>
      <c r="C895" s="1000" t="s">
        <v>2471</v>
      </c>
      <c r="D895" s="1001">
        <v>155.82666666666663</v>
      </c>
    </row>
    <row r="896" spans="1:4" s="33" customFormat="1" ht="15" customHeight="1" x14ac:dyDescent="0.25">
      <c r="A896" s="994" t="s">
        <v>2472</v>
      </c>
      <c r="B896" s="995">
        <v>815195</v>
      </c>
      <c r="C896" s="1000" t="s">
        <v>2473</v>
      </c>
      <c r="D896" s="1001">
        <v>150.79999999999993</v>
      </c>
    </row>
    <row r="897" spans="1:4" s="33" customFormat="1" ht="15" customHeight="1" x14ac:dyDescent="0.25">
      <c r="A897" s="994" t="s">
        <v>2474</v>
      </c>
      <c r="B897" s="995">
        <v>815204</v>
      </c>
      <c r="C897" s="1000" t="s">
        <v>2475</v>
      </c>
      <c r="D897" s="1001">
        <v>708.00600000000031</v>
      </c>
    </row>
    <row r="898" spans="1:4" s="33" customFormat="1" ht="15" customHeight="1" x14ac:dyDescent="0.25">
      <c r="A898" s="994" t="s">
        <v>2476</v>
      </c>
      <c r="B898" s="995">
        <v>815198</v>
      </c>
      <c r="C898" s="1000" t="s">
        <v>2473</v>
      </c>
      <c r="D898" s="1001">
        <v>150.79999999999993</v>
      </c>
    </row>
    <row r="899" spans="1:4" s="33" customFormat="1" ht="15" customHeight="1" x14ac:dyDescent="0.25">
      <c r="A899" s="994" t="s">
        <v>2477</v>
      </c>
      <c r="B899" s="995">
        <v>815223</v>
      </c>
      <c r="C899" s="1000" t="s">
        <v>2478</v>
      </c>
      <c r="D899" s="1001">
        <v>2387.666666666667</v>
      </c>
    </row>
    <row r="900" spans="1:4" s="33" customFormat="1" ht="15" customHeight="1" x14ac:dyDescent="0.25">
      <c r="A900" s="994" t="s">
        <v>2479</v>
      </c>
      <c r="B900" s="995">
        <v>815285</v>
      </c>
      <c r="C900" s="1000" t="s">
        <v>2480</v>
      </c>
      <c r="D900" s="1001">
        <v>2399.2566666666662</v>
      </c>
    </row>
    <row r="901" spans="1:4" s="33" customFormat="1" ht="15" customHeight="1" x14ac:dyDescent="0.25">
      <c r="A901" s="994" t="s">
        <v>2481</v>
      </c>
      <c r="B901" s="995">
        <v>815353</v>
      </c>
      <c r="C901" s="1000" t="s">
        <v>2482</v>
      </c>
      <c r="D901" s="1001">
        <v>346.66399999999993</v>
      </c>
    </row>
    <row r="902" spans="1:4" s="33" customFormat="1" ht="15" customHeight="1" x14ac:dyDescent="0.25">
      <c r="A902" s="994" t="s">
        <v>2483</v>
      </c>
      <c r="B902" s="995">
        <v>81914</v>
      </c>
      <c r="C902" s="1000" t="s">
        <v>2484</v>
      </c>
      <c r="D902" s="1001">
        <v>716.96699999999976</v>
      </c>
    </row>
    <row r="903" spans="1:4" s="33" customFormat="1" ht="15" customHeight="1" x14ac:dyDescent="0.25">
      <c r="A903" s="994" t="s">
        <v>2485</v>
      </c>
      <c r="B903" s="995">
        <v>8151221</v>
      </c>
      <c r="C903" s="1000" t="s">
        <v>2486</v>
      </c>
      <c r="D903" s="1001">
        <v>30123.357272499979</v>
      </c>
    </row>
    <row r="904" spans="1:4" s="33" customFormat="1" ht="15" customHeight="1" x14ac:dyDescent="0.25">
      <c r="A904" s="994" t="s">
        <v>2487</v>
      </c>
      <c r="B904" s="995">
        <v>8151222</v>
      </c>
      <c r="C904" s="1000" t="s">
        <v>2488</v>
      </c>
      <c r="D904" s="1001">
        <v>5091.696902499998</v>
      </c>
    </row>
    <row r="905" spans="1:4" s="33" customFormat="1" ht="15" customHeight="1" x14ac:dyDescent="0.25">
      <c r="A905" s="994" t="s">
        <v>2489</v>
      </c>
      <c r="B905" s="995">
        <v>8151223</v>
      </c>
      <c r="C905" s="1000" t="s">
        <v>2490</v>
      </c>
      <c r="D905" s="1001">
        <v>119454.69219999993</v>
      </c>
    </row>
    <row r="906" spans="1:4" s="33" customFormat="1" ht="15" customHeight="1" x14ac:dyDescent="0.25">
      <c r="A906" s="994" t="s">
        <v>2491</v>
      </c>
      <c r="B906" s="995">
        <v>8151228</v>
      </c>
      <c r="C906" s="1000" t="s">
        <v>2492</v>
      </c>
      <c r="D906" s="1001">
        <v>101107.04999999996</v>
      </c>
    </row>
    <row r="907" spans="1:4" s="33" customFormat="1" ht="15" customHeight="1" x14ac:dyDescent="0.25">
      <c r="A907" s="994" t="s">
        <v>2493</v>
      </c>
      <c r="B907" s="995">
        <v>8151229</v>
      </c>
      <c r="C907" s="1000" t="s">
        <v>2494</v>
      </c>
      <c r="D907" s="1001">
        <v>2653.75288</v>
      </c>
    </row>
    <row r="908" spans="1:4" s="33" customFormat="1" ht="15" customHeight="1" x14ac:dyDescent="0.25">
      <c r="A908" s="994" t="s">
        <v>2495</v>
      </c>
      <c r="B908" s="995">
        <v>8151230</v>
      </c>
      <c r="C908" s="1000" t="s">
        <v>2496</v>
      </c>
      <c r="D908" s="1001">
        <v>34217.14668999998</v>
      </c>
    </row>
    <row r="909" spans="1:4" s="33" customFormat="1" ht="15" customHeight="1" x14ac:dyDescent="0.25">
      <c r="A909" s="994" t="s">
        <v>2497</v>
      </c>
      <c r="B909" s="995">
        <v>8151102</v>
      </c>
      <c r="C909" s="1000" t="s">
        <v>2498</v>
      </c>
      <c r="D909" s="1001">
        <v>2465.9100000000003</v>
      </c>
    </row>
    <row r="910" spans="1:4" s="33" customFormat="1" ht="15" customHeight="1" x14ac:dyDescent="0.25">
      <c r="A910" s="994" t="s">
        <v>2499</v>
      </c>
      <c r="B910" s="995">
        <v>815147</v>
      </c>
      <c r="C910" s="1000" t="s">
        <v>2500</v>
      </c>
      <c r="D910" s="1001">
        <v>450.60999999999996</v>
      </c>
    </row>
    <row r="911" spans="1:4" s="33" customFormat="1" ht="15" customHeight="1" x14ac:dyDescent="0.25">
      <c r="A911" s="994" t="s">
        <v>2501</v>
      </c>
      <c r="B911" s="995">
        <v>815271</v>
      </c>
      <c r="C911" s="1000" t="s">
        <v>2502</v>
      </c>
      <c r="D911" s="1001">
        <v>1487.1099999999997</v>
      </c>
    </row>
    <row r="912" spans="1:4" s="33" customFormat="1" ht="15" customHeight="1" x14ac:dyDescent="0.25">
      <c r="A912" s="994" t="s">
        <v>2503</v>
      </c>
      <c r="B912" s="995">
        <v>815310</v>
      </c>
      <c r="C912" s="1000" t="s">
        <v>2504</v>
      </c>
      <c r="D912" s="1001">
        <v>477.90999999999974</v>
      </c>
    </row>
    <row r="913" spans="1:4" s="33" customFormat="1" ht="15" customHeight="1" x14ac:dyDescent="0.25">
      <c r="A913" s="994" t="s">
        <v>2505</v>
      </c>
      <c r="B913" s="995">
        <v>815520</v>
      </c>
      <c r="C913" s="1000" t="s">
        <v>2506</v>
      </c>
      <c r="D913" s="1001">
        <v>2701.5099999999993</v>
      </c>
    </row>
    <row r="914" spans="1:4" s="33" customFormat="1" ht="15" customHeight="1" x14ac:dyDescent="0.25">
      <c r="A914" s="994" t="s">
        <v>2507</v>
      </c>
      <c r="B914" s="995">
        <v>815598</v>
      </c>
      <c r="C914" s="1000" t="s">
        <v>2508</v>
      </c>
      <c r="D914" s="1001">
        <v>1726.8099999999995</v>
      </c>
    </row>
    <row r="915" spans="1:4" s="33" customFormat="1" ht="15" customHeight="1" x14ac:dyDescent="0.25">
      <c r="A915" s="994" t="s">
        <v>2509</v>
      </c>
      <c r="B915" s="995">
        <v>815666</v>
      </c>
      <c r="C915" s="1000" t="s">
        <v>2510</v>
      </c>
      <c r="D915" s="1001">
        <v>1169.4100000000003</v>
      </c>
    </row>
    <row r="916" spans="1:4" s="33" customFormat="1" ht="15" customHeight="1" x14ac:dyDescent="0.25">
      <c r="A916" s="994" t="s">
        <v>2511</v>
      </c>
      <c r="B916" s="995">
        <v>815732</v>
      </c>
      <c r="C916" s="1000" t="s">
        <v>2512</v>
      </c>
      <c r="D916" s="1001">
        <v>173.988</v>
      </c>
    </row>
    <row r="917" spans="1:4" s="33" customFormat="1" ht="15" customHeight="1" x14ac:dyDescent="0.25">
      <c r="A917" s="994" t="s">
        <v>2513</v>
      </c>
      <c r="B917" s="995">
        <v>815811</v>
      </c>
      <c r="C917" s="1000" t="s">
        <v>2514</v>
      </c>
      <c r="D917" s="1001">
        <v>294.29999999999973</v>
      </c>
    </row>
    <row r="918" spans="1:4" s="33" customFormat="1" ht="15" customHeight="1" x14ac:dyDescent="0.25">
      <c r="A918" s="994" t="s">
        <v>2515</v>
      </c>
      <c r="B918" s="995">
        <v>815889</v>
      </c>
      <c r="C918" s="1000" t="s">
        <v>2516</v>
      </c>
      <c r="D918" s="1001">
        <v>696.30000000000007</v>
      </c>
    </row>
    <row r="919" spans="1:4" s="33" customFormat="1" ht="15" customHeight="1" x14ac:dyDescent="0.25">
      <c r="A919" s="994" t="s">
        <v>2517</v>
      </c>
      <c r="B919" s="995">
        <v>815977</v>
      </c>
      <c r="C919" s="1000" t="s">
        <v>2518</v>
      </c>
      <c r="D919" s="1001">
        <v>696.30000000000007</v>
      </c>
    </row>
    <row r="920" spans="1:4" s="33" customFormat="1" ht="15" customHeight="1" x14ac:dyDescent="0.25">
      <c r="A920" s="994" t="s">
        <v>2519</v>
      </c>
      <c r="B920" s="995">
        <v>81811</v>
      </c>
      <c r="C920" s="1000" t="s">
        <v>2520</v>
      </c>
      <c r="D920" s="1001">
        <v>2845.4024999999992</v>
      </c>
    </row>
    <row r="921" spans="1:4" s="33" customFormat="1" ht="15" customHeight="1" x14ac:dyDescent="0.25">
      <c r="A921" s="994" t="s">
        <v>2521</v>
      </c>
      <c r="B921" s="995">
        <v>8182</v>
      </c>
      <c r="C921" s="1000" t="s">
        <v>2522</v>
      </c>
      <c r="D921" s="1001">
        <v>3626.8499999999995</v>
      </c>
    </row>
    <row r="922" spans="1:4" s="33" customFormat="1" ht="15" customHeight="1" x14ac:dyDescent="0.25">
      <c r="A922" s="994" t="s">
        <v>2523</v>
      </c>
      <c r="B922" s="995">
        <v>8183</v>
      </c>
      <c r="C922" s="1000" t="s">
        <v>2524</v>
      </c>
      <c r="D922" s="1001">
        <v>3593.3925000000008</v>
      </c>
    </row>
    <row r="923" spans="1:4" s="33" customFormat="1" ht="15" customHeight="1" x14ac:dyDescent="0.25">
      <c r="A923" s="994" t="s">
        <v>2525</v>
      </c>
      <c r="B923" s="995">
        <v>8184</v>
      </c>
      <c r="C923" s="1000" t="s">
        <v>2526</v>
      </c>
      <c r="D923" s="1001">
        <v>3703.2900000000004</v>
      </c>
    </row>
    <row r="924" spans="1:4" s="33" customFormat="1" ht="15" customHeight="1" x14ac:dyDescent="0.25">
      <c r="A924" s="994" t="s">
        <v>2527</v>
      </c>
      <c r="B924" s="995">
        <v>8185</v>
      </c>
      <c r="C924" s="1000" t="s">
        <v>2528</v>
      </c>
      <c r="D924" s="1001">
        <v>3094.9075000000007</v>
      </c>
    </row>
    <row r="925" spans="1:4" s="33" customFormat="1" ht="15" customHeight="1" x14ac:dyDescent="0.25">
      <c r="A925" s="994" t="s">
        <v>2529</v>
      </c>
      <c r="B925" s="995">
        <v>8186</v>
      </c>
      <c r="C925" s="1000" t="s">
        <v>2530</v>
      </c>
      <c r="D925" s="1001">
        <v>5185</v>
      </c>
    </row>
    <row r="926" spans="1:4" s="33" customFormat="1" ht="15" customHeight="1" x14ac:dyDescent="0.25">
      <c r="A926" s="994" t="s">
        <v>2531</v>
      </c>
      <c r="B926" s="995">
        <v>8187</v>
      </c>
      <c r="C926" s="1000" t="s">
        <v>2532</v>
      </c>
      <c r="D926" s="1001">
        <v>5967.7000000000007</v>
      </c>
    </row>
    <row r="927" spans="1:4" s="33" customFormat="1" ht="15" customHeight="1" x14ac:dyDescent="0.25">
      <c r="A927" s="994" t="s">
        <v>2533</v>
      </c>
      <c r="B927" s="995">
        <v>8188</v>
      </c>
      <c r="C927" s="1000" t="s">
        <v>2534</v>
      </c>
      <c r="D927" s="1001">
        <v>5967.7000000000007</v>
      </c>
    </row>
    <row r="928" spans="1:4" s="33" customFormat="1" ht="15" customHeight="1" x14ac:dyDescent="0.25">
      <c r="A928" s="994" t="s">
        <v>2535</v>
      </c>
      <c r="B928" s="995">
        <v>8181</v>
      </c>
      <c r="C928" s="1000" t="s">
        <v>2520</v>
      </c>
      <c r="D928" s="1001">
        <v>2810.4024999999992</v>
      </c>
    </row>
    <row r="929" spans="1:4" s="33" customFormat="1" ht="15" customHeight="1" x14ac:dyDescent="0.25">
      <c r="A929" s="994" t="s">
        <v>2536</v>
      </c>
      <c r="B929" s="995">
        <v>81812</v>
      </c>
      <c r="C929" s="1000" t="s">
        <v>2520</v>
      </c>
      <c r="D929" s="1001">
        <v>2924.3124999999991</v>
      </c>
    </row>
    <row r="930" spans="1:4" s="33" customFormat="1" ht="15" customHeight="1" x14ac:dyDescent="0.25">
      <c r="A930" s="994" t="s">
        <v>2537</v>
      </c>
      <c r="B930" s="995">
        <v>81813</v>
      </c>
      <c r="C930" s="1000" t="s">
        <v>2520</v>
      </c>
      <c r="D930" s="1001">
        <v>2926.5024999999987</v>
      </c>
    </row>
    <row r="931" spans="1:4" s="33" customFormat="1" ht="15" customHeight="1" x14ac:dyDescent="0.25">
      <c r="A931" s="994" t="s">
        <v>2538</v>
      </c>
      <c r="B931" s="995">
        <v>81814</v>
      </c>
      <c r="C931" s="1000" t="s">
        <v>2539</v>
      </c>
      <c r="D931" s="1001">
        <v>3657.5424999999996</v>
      </c>
    </row>
    <row r="932" spans="1:4" s="33" customFormat="1" ht="15" customHeight="1" x14ac:dyDescent="0.25">
      <c r="A932" s="994" t="s">
        <v>2540</v>
      </c>
      <c r="B932" s="995">
        <v>81815</v>
      </c>
      <c r="C932" s="1000" t="s">
        <v>2541</v>
      </c>
      <c r="D932" s="1001">
        <v>4699.847499999998</v>
      </c>
    </row>
    <row r="933" spans="1:4" s="33" customFormat="1" ht="15" customHeight="1" x14ac:dyDescent="0.25">
      <c r="A933" s="994" t="s">
        <v>2542</v>
      </c>
      <c r="B933" s="995">
        <v>81816</v>
      </c>
      <c r="C933" s="1000" t="s">
        <v>2543</v>
      </c>
      <c r="D933" s="1001">
        <v>5785.0674999999983</v>
      </c>
    </row>
    <row r="934" spans="1:4" s="33" customFormat="1" ht="15" customHeight="1" x14ac:dyDescent="0.25">
      <c r="A934" s="994" t="s">
        <v>2544</v>
      </c>
      <c r="B934" s="995">
        <v>81817</v>
      </c>
      <c r="C934" s="1000" t="s">
        <v>2545</v>
      </c>
      <c r="D934" s="1001">
        <v>3603.7149999999988</v>
      </c>
    </row>
    <row r="935" spans="1:4" s="33" customFormat="1" ht="15" customHeight="1" x14ac:dyDescent="0.25">
      <c r="A935" s="994" t="s">
        <v>2546</v>
      </c>
      <c r="B935" s="995">
        <v>81818</v>
      </c>
      <c r="C935" s="1000" t="s">
        <v>2534</v>
      </c>
      <c r="D935" s="1001">
        <v>4907.2975000000015</v>
      </c>
    </row>
    <row r="936" spans="1:4" s="33" customFormat="1" ht="15" customHeight="1" x14ac:dyDescent="0.25">
      <c r="A936" s="994" t="s">
        <v>2547</v>
      </c>
      <c r="B936" s="995" t="s">
        <v>2548</v>
      </c>
      <c r="C936" s="1000" t="s">
        <v>2549</v>
      </c>
      <c r="D936" s="1001">
        <v>34108.67500000001</v>
      </c>
    </row>
    <row r="937" spans="1:4" s="33" customFormat="1" ht="15" customHeight="1" x14ac:dyDescent="0.25">
      <c r="A937" s="994" t="s">
        <v>2550</v>
      </c>
      <c r="B937" s="995" t="s">
        <v>2551</v>
      </c>
      <c r="C937" s="1000" t="s">
        <v>2549</v>
      </c>
      <c r="D937" s="1001">
        <v>3560.8674999999994</v>
      </c>
    </row>
    <row r="938" spans="1:4" s="33" customFormat="1" ht="15" customHeight="1" x14ac:dyDescent="0.25">
      <c r="A938" s="994" t="s">
        <v>2552</v>
      </c>
      <c r="B938" s="995">
        <v>8189</v>
      </c>
      <c r="C938" s="1000" t="s">
        <v>2553</v>
      </c>
      <c r="D938" s="1001">
        <v>11695.916666666664</v>
      </c>
    </row>
    <row r="939" spans="1:4" s="33" customFormat="1" ht="15" customHeight="1" x14ac:dyDescent="0.25">
      <c r="A939" s="994" t="s">
        <v>2554</v>
      </c>
      <c r="B939" s="995">
        <v>81810</v>
      </c>
      <c r="C939" s="1000" t="s">
        <v>2555</v>
      </c>
      <c r="D939" s="1001">
        <v>2241.4333333333343</v>
      </c>
    </row>
    <row r="940" spans="1:4" s="33" customFormat="1" ht="15" customHeight="1" x14ac:dyDescent="0.25">
      <c r="A940" s="994" t="s">
        <v>2556</v>
      </c>
      <c r="B940" s="995">
        <v>8151237</v>
      </c>
      <c r="C940" s="1000" t="s">
        <v>2557</v>
      </c>
      <c r="D940" s="1001">
        <v>5684.0200000000023</v>
      </c>
    </row>
    <row r="941" spans="1:4" s="33" customFormat="1" ht="15" customHeight="1" x14ac:dyDescent="0.25">
      <c r="A941" s="994" t="s">
        <v>2558</v>
      </c>
      <c r="B941" s="995">
        <v>8136</v>
      </c>
      <c r="C941" s="1000" t="s">
        <v>2559</v>
      </c>
      <c r="D941" s="1001">
        <v>218295</v>
      </c>
    </row>
    <row r="942" spans="1:4" s="33" customFormat="1" ht="15" customHeight="1" x14ac:dyDescent="0.25">
      <c r="A942" s="994" t="s">
        <v>2560</v>
      </c>
      <c r="B942" s="995">
        <v>8137</v>
      </c>
      <c r="C942" s="1000" t="s">
        <v>2561</v>
      </c>
      <c r="D942" s="1001">
        <v>92610</v>
      </c>
    </row>
    <row r="943" spans="1:4" s="33" customFormat="1" ht="15" customHeight="1" x14ac:dyDescent="0.25">
      <c r="A943" s="994" t="s">
        <v>2562</v>
      </c>
      <c r="B943" s="995">
        <v>8138</v>
      </c>
      <c r="C943" s="1000" t="s">
        <v>2563</v>
      </c>
      <c r="D943" s="1001">
        <v>26460</v>
      </c>
    </row>
    <row r="944" spans="1:4" s="33" customFormat="1" ht="15" customHeight="1" x14ac:dyDescent="0.25">
      <c r="A944" s="994" t="s">
        <v>2564</v>
      </c>
      <c r="B944" s="995">
        <v>8139</v>
      </c>
      <c r="C944" s="1000" t="s">
        <v>2565</v>
      </c>
      <c r="D944" s="1001">
        <v>65929.5</v>
      </c>
    </row>
    <row r="945" spans="1:8" s="33" customFormat="1" ht="15" customHeight="1" x14ac:dyDescent="0.25">
      <c r="A945" s="994" t="s">
        <v>2566</v>
      </c>
      <c r="B945" s="995">
        <v>81310</v>
      </c>
      <c r="C945" s="1000" t="s">
        <v>2567</v>
      </c>
      <c r="D945" s="1001">
        <v>7166.2546666666667</v>
      </c>
    </row>
    <row r="946" spans="1:8" s="33" customFormat="1" ht="15" customHeight="1" x14ac:dyDescent="0.25">
      <c r="A946" s="994" t="s">
        <v>2568</v>
      </c>
      <c r="B946" s="995">
        <v>81311</v>
      </c>
      <c r="C946" s="1000" t="s">
        <v>2569</v>
      </c>
      <c r="D946" s="1001">
        <v>20349</v>
      </c>
    </row>
    <row r="947" spans="1:8" s="33" customFormat="1" ht="15" customHeight="1" x14ac:dyDescent="0.25">
      <c r="A947" s="994" t="s">
        <v>2570</v>
      </c>
      <c r="B947" s="995" t="s">
        <v>2571</v>
      </c>
      <c r="C947" s="1000" t="s">
        <v>2572</v>
      </c>
      <c r="D947" s="1001">
        <v>7620.4800000000005</v>
      </c>
    </row>
    <row r="948" spans="1:8" s="33" customFormat="1" ht="15" customHeight="1" x14ac:dyDescent="0.25">
      <c r="A948" s="994" t="s">
        <v>2573</v>
      </c>
      <c r="B948" s="995" t="s">
        <v>2574</v>
      </c>
      <c r="C948" s="1000" t="s">
        <v>2572</v>
      </c>
      <c r="D948" s="1001">
        <v>7620.4800000000005</v>
      </c>
    </row>
    <row r="949" spans="1:8" s="33" customFormat="1" ht="15" customHeight="1" x14ac:dyDescent="0.25">
      <c r="A949" s="994" t="s">
        <v>2575</v>
      </c>
      <c r="B949" s="995" t="s">
        <v>2576</v>
      </c>
      <c r="C949" s="1000" t="s">
        <v>2572</v>
      </c>
      <c r="D949" s="1001">
        <v>7620.4800000000005</v>
      </c>
    </row>
    <row r="950" spans="1:8" s="33" customFormat="1" ht="15" customHeight="1" x14ac:dyDescent="0.25">
      <c r="A950" s="994" t="s">
        <v>2577</v>
      </c>
      <c r="B950" s="995" t="s">
        <v>2578</v>
      </c>
      <c r="C950" s="1000" t="s">
        <v>2572</v>
      </c>
      <c r="D950" s="1001">
        <v>7620.4800000000005</v>
      </c>
    </row>
    <row r="951" spans="1:8" s="33" customFormat="1" ht="15" customHeight="1" x14ac:dyDescent="0.25">
      <c r="A951" s="994" t="s">
        <v>2579</v>
      </c>
      <c r="B951" s="995" t="s">
        <v>2580</v>
      </c>
      <c r="C951" s="1000" t="s">
        <v>2572</v>
      </c>
      <c r="D951" s="1001">
        <v>7620.4800000000005</v>
      </c>
    </row>
    <row r="952" spans="1:8" s="33" customFormat="1" ht="15" customHeight="1" x14ac:dyDescent="0.25">
      <c r="A952" s="994" t="s">
        <v>2581</v>
      </c>
      <c r="B952" s="995" t="s">
        <v>2582</v>
      </c>
      <c r="C952" s="1000" t="s">
        <v>2572</v>
      </c>
      <c r="D952" s="1001">
        <v>7620.4800000000005</v>
      </c>
    </row>
    <row r="953" spans="1:8" s="33" customFormat="1" ht="15" customHeight="1" x14ac:dyDescent="0.25">
      <c r="A953" s="994" t="s">
        <v>2583</v>
      </c>
      <c r="B953" s="995">
        <v>8134</v>
      </c>
      <c r="C953" s="1000" t="s">
        <v>2584</v>
      </c>
      <c r="D953" s="1001">
        <v>75713.260000000009</v>
      </c>
    </row>
    <row r="954" spans="1:8" s="33" customFormat="1" ht="15" customHeight="1" x14ac:dyDescent="0.25">
      <c r="A954" s="994" t="s">
        <v>2585</v>
      </c>
      <c r="B954" s="995">
        <v>8151371</v>
      </c>
      <c r="C954" s="1000" t="s">
        <v>2586</v>
      </c>
      <c r="D954" s="1001">
        <v>19000.000000000004</v>
      </c>
    </row>
    <row r="955" spans="1:8" s="33" customFormat="1" ht="15" customHeight="1" x14ac:dyDescent="0.25">
      <c r="A955" s="994" t="s">
        <v>2587</v>
      </c>
      <c r="B955" s="995">
        <v>8151317</v>
      </c>
      <c r="C955" s="1000" t="s">
        <v>2588</v>
      </c>
      <c r="D955" s="1001">
        <v>379772.57</v>
      </c>
    </row>
    <row r="956" spans="1:8" s="33" customFormat="1" ht="15" customHeight="1" x14ac:dyDescent="0.25">
      <c r="A956" s="994" t="s">
        <v>2589</v>
      </c>
      <c r="B956" s="995"/>
      <c r="C956" s="1000" t="s">
        <v>2590</v>
      </c>
      <c r="D956" s="1001">
        <v>18653.25</v>
      </c>
      <c r="H956" s="1002"/>
    </row>
    <row r="957" spans="1:8" s="33" customFormat="1" ht="15" customHeight="1" x14ac:dyDescent="0.25">
      <c r="A957" s="994" t="s">
        <v>2591</v>
      </c>
      <c r="B957" s="995"/>
      <c r="C957" s="1000" t="s">
        <v>2590</v>
      </c>
      <c r="D957" s="1001">
        <v>19192.05</v>
      </c>
    </row>
    <row r="958" spans="1:8" s="33" customFormat="1" ht="15" customHeight="1" x14ac:dyDescent="0.25">
      <c r="A958" s="1003"/>
      <c r="B958" s="1004"/>
      <c r="C958" s="1003"/>
      <c r="D958" s="1005">
        <f>SUM(D10:D957)</f>
        <v>7025945.7750900164</v>
      </c>
      <c r="H958" s="989"/>
    </row>
    <row r="959" spans="1:8" s="33" customFormat="1" ht="15" customHeight="1" x14ac:dyDescent="0.25">
      <c r="A959" s="990"/>
      <c r="B959" s="991" t="s">
        <v>1010</v>
      </c>
      <c r="C959" s="992"/>
      <c r="D959" s="993"/>
    </row>
    <row r="960" spans="1:8" s="33" customFormat="1" ht="15" customHeight="1" x14ac:dyDescent="0.25">
      <c r="A960" s="1003"/>
      <c r="B960" s="1004" t="s">
        <v>1011</v>
      </c>
      <c r="C960" s="1003"/>
      <c r="D960" s="1005">
        <v>9257730</v>
      </c>
    </row>
    <row r="961" spans="1:16384" s="33" customFormat="1" ht="15" customHeight="1" x14ac:dyDescent="0.25">
      <c r="A961" s="1003"/>
      <c r="B961" s="1004"/>
      <c r="C961" s="1003"/>
      <c r="D961" s="1005"/>
    </row>
    <row r="962" spans="1:16384" s="33" customFormat="1" ht="15" customHeight="1" x14ac:dyDescent="0.25">
      <c r="A962" s="1003"/>
      <c r="B962" s="1004"/>
      <c r="C962" s="1003"/>
      <c r="D962" s="1005"/>
      <c r="F962" s="989"/>
    </row>
    <row r="963" spans="1:16384" s="33" customFormat="1" ht="15" customHeight="1" x14ac:dyDescent="0.25">
      <c r="A963" s="1003"/>
      <c r="B963" s="1004" t="s">
        <v>1012</v>
      </c>
      <c r="C963" s="1006" t="s">
        <v>2592</v>
      </c>
      <c r="D963" s="1005">
        <v>5329804.700375</v>
      </c>
    </row>
    <row r="964" spans="1:16384" s="33" customFormat="1" ht="15" customHeight="1" x14ac:dyDescent="0.25">
      <c r="A964" s="1003"/>
      <c r="B964" s="1004"/>
      <c r="C964" s="1006" t="s">
        <v>2593</v>
      </c>
      <c r="D964" s="1005">
        <v>1636821.3740000001</v>
      </c>
    </row>
    <row r="965" spans="1:16384" s="33" customFormat="1" ht="15" customHeight="1" x14ac:dyDescent="0.25">
      <c r="A965" s="1003"/>
      <c r="B965" s="1004"/>
      <c r="C965" s="1006" t="s">
        <v>2592</v>
      </c>
      <c r="D965" s="1005">
        <v>8951331.3513333406</v>
      </c>
    </row>
    <row r="966" spans="1:16384" s="33" customFormat="1" ht="15" customHeight="1" x14ac:dyDescent="0.25">
      <c r="A966" s="1003"/>
      <c r="B966" s="1004"/>
      <c r="C966" s="1006" t="s">
        <v>2594</v>
      </c>
      <c r="D966" s="1005">
        <v>24956846.468999997</v>
      </c>
      <c r="F966" s="989"/>
      <c r="H966" s="1002"/>
    </row>
    <row r="967" spans="1:16384" s="33" customFormat="1" ht="15" customHeight="1" x14ac:dyDescent="0.25">
      <c r="A967" s="1003"/>
      <c r="B967" s="1004"/>
      <c r="C967" s="1006" t="s">
        <v>2595</v>
      </c>
      <c r="D967" s="1005">
        <v>8263587.5160000008</v>
      </c>
      <c r="H967" s="1002"/>
    </row>
    <row r="968" spans="1:16384" s="33" customFormat="1" ht="15" customHeight="1" x14ac:dyDescent="0.25">
      <c r="A968" s="1003"/>
      <c r="B968" s="1004"/>
      <c r="C968" s="1006" t="s">
        <v>2596</v>
      </c>
      <c r="D968" s="1005">
        <v>688053.74524999992</v>
      </c>
    </row>
    <row r="969" spans="1:16384" s="33" customFormat="1" ht="15" customHeight="1" x14ac:dyDescent="0.25">
      <c r="A969" s="1319" t="s">
        <v>1013</v>
      </c>
      <c r="B969" s="1320"/>
      <c r="C969" s="1321"/>
      <c r="D969" s="1007">
        <v>39556</v>
      </c>
      <c r="E969" s="989"/>
      <c r="G969" s="989"/>
      <c r="H969" s="1002"/>
    </row>
    <row r="970" spans="1:16384" s="33" customFormat="1" x14ac:dyDescent="0.3">
      <c r="A970" s="1322"/>
      <c r="B970" s="1322"/>
      <c r="C970" s="1322"/>
      <c r="D970" s="1322"/>
      <c r="E970" s="453"/>
      <c r="F970" s="3"/>
      <c r="G970" s="614"/>
      <c r="H970" s="3"/>
      <c r="I970" s="453"/>
      <c r="J970" s="3"/>
      <c r="K970" s="614"/>
      <c r="L970" s="3"/>
      <c r="M970" s="453"/>
      <c r="N970" s="3"/>
      <c r="O970" s="614"/>
      <c r="P970" s="3"/>
      <c r="Q970" s="453"/>
      <c r="R970" s="3"/>
      <c r="S970" s="614"/>
      <c r="T970" s="3"/>
      <c r="U970" s="453"/>
      <c r="V970" s="3"/>
      <c r="W970" s="614"/>
      <c r="X970" s="3"/>
      <c r="Y970" s="453"/>
      <c r="Z970" s="3"/>
      <c r="AA970" s="614"/>
      <c r="AB970" s="3"/>
      <c r="AC970" s="453"/>
      <c r="AD970" s="3"/>
      <c r="AE970" s="614"/>
      <c r="AF970" s="3"/>
      <c r="AG970" s="453"/>
      <c r="AH970" s="3"/>
      <c r="AI970" s="614"/>
      <c r="AJ970" s="3"/>
      <c r="AK970" s="453"/>
      <c r="AL970" s="3"/>
      <c r="AM970" s="614"/>
      <c r="AN970" s="3"/>
      <c r="AO970" s="453"/>
      <c r="AP970" s="3"/>
      <c r="AQ970" s="614"/>
      <c r="AR970" s="3"/>
      <c r="AS970" s="453"/>
      <c r="AT970" s="3"/>
      <c r="AU970" s="614"/>
      <c r="AV970" s="3"/>
      <c r="AW970" s="453"/>
      <c r="AX970" s="3"/>
      <c r="AY970" s="614"/>
      <c r="AZ970" s="3"/>
      <c r="BA970" s="453"/>
      <c r="BB970" s="3"/>
      <c r="BC970" s="614"/>
      <c r="BD970" s="3"/>
      <c r="BE970" s="453"/>
      <c r="BF970" s="3"/>
      <c r="BG970" s="614"/>
      <c r="BH970" s="3"/>
      <c r="BI970" s="453"/>
      <c r="BJ970" s="3"/>
      <c r="BK970" s="614"/>
      <c r="BL970" s="3"/>
      <c r="BM970" s="453"/>
      <c r="BN970" s="3"/>
      <c r="BO970" s="614"/>
      <c r="BP970" s="3"/>
      <c r="BQ970" s="453"/>
      <c r="BR970" s="3"/>
      <c r="BS970" s="614"/>
      <c r="BT970" s="3"/>
      <c r="BU970" s="453"/>
      <c r="BV970" s="3"/>
      <c r="BW970" s="614"/>
      <c r="BX970" s="3"/>
      <c r="BY970" s="453"/>
      <c r="BZ970" s="3"/>
      <c r="CA970" s="614"/>
      <c r="CB970" s="3"/>
      <c r="CC970" s="453"/>
      <c r="CD970" s="3"/>
      <c r="CE970" s="614"/>
      <c r="CF970" s="3"/>
      <c r="CG970" s="453"/>
      <c r="CH970" s="3"/>
      <c r="CI970" s="614"/>
      <c r="CJ970" s="3"/>
      <c r="CK970" s="453"/>
      <c r="CL970" s="3"/>
      <c r="CM970" s="614"/>
      <c r="CN970" s="3"/>
      <c r="CO970" s="453"/>
      <c r="CP970" s="3"/>
      <c r="CQ970" s="614"/>
      <c r="CR970" s="3"/>
      <c r="CS970" s="453"/>
      <c r="CT970" s="3"/>
      <c r="CU970" s="614"/>
      <c r="CV970" s="3"/>
      <c r="CW970" s="453"/>
      <c r="CX970" s="3"/>
      <c r="CY970" s="614"/>
      <c r="CZ970" s="3"/>
      <c r="DA970" s="453"/>
      <c r="DB970" s="3"/>
      <c r="DC970" s="614"/>
      <c r="DD970" s="3"/>
      <c r="DE970" s="453"/>
      <c r="DF970" s="3"/>
      <c r="DG970" s="614"/>
      <c r="DH970" s="3"/>
      <c r="DI970" s="453"/>
      <c r="DJ970" s="3"/>
      <c r="DK970" s="614"/>
      <c r="DL970" s="3"/>
      <c r="DM970" s="453"/>
      <c r="DN970" s="3"/>
      <c r="DO970" s="614"/>
      <c r="DP970" s="3"/>
      <c r="DQ970" s="453"/>
      <c r="DR970" s="3"/>
      <c r="DS970" s="614"/>
      <c r="DT970" s="3"/>
      <c r="DU970" s="453"/>
      <c r="DV970" s="3"/>
      <c r="DW970" s="614"/>
      <c r="DX970" s="3"/>
      <c r="DY970" s="453"/>
      <c r="DZ970" s="3"/>
      <c r="EA970" s="614"/>
      <c r="EB970" s="3"/>
      <c r="EC970" s="453"/>
      <c r="ED970" s="3"/>
      <c r="EE970" s="614"/>
      <c r="EF970" s="3"/>
      <c r="EG970" s="453"/>
      <c r="EH970" s="3"/>
      <c r="EI970" s="614"/>
      <c r="EJ970" s="3"/>
      <c r="EK970" s="453"/>
      <c r="EL970" s="3"/>
      <c r="EM970" s="614"/>
      <c r="EN970" s="3"/>
      <c r="EO970" s="453"/>
      <c r="EP970" s="3"/>
      <c r="EQ970" s="614"/>
      <c r="ER970" s="3"/>
      <c r="ES970" s="453"/>
      <c r="ET970" s="3"/>
      <c r="EU970" s="614"/>
      <c r="EV970" s="3"/>
      <c r="EW970" s="453"/>
      <c r="EX970" s="3"/>
      <c r="EY970" s="614"/>
      <c r="EZ970" s="3"/>
      <c r="FA970" s="453"/>
      <c r="FB970" s="3"/>
      <c r="FC970" s="614"/>
      <c r="FD970" s="3"/>
      <c r="FE970" s="453"/>
      <c r="FF970" s="3"/>
      <c r="FG970" s="614"/>
      <c r="FH970" s="3"/>
      <c r="FI970" s="453"/>
      <c r="FJ970" s="3"/>
      <c r="FK970" s="614"/>
      <c r="FL970" s="3"/>
      <c r="FM970" s="453"/>
      <c r="FN970" s="3"/>
      <c r="FO970" s="614"/>
      <c r="FP970" s="3"/>
      <c r="FQ970" s="453"/>
      <c r="FR970" s="3"/>
      <c r="FS970" s="614"/>
      <c r="FT970" s="3"/>
      <c r="FU970" s="453"/>
      <c r="FV970" s="3"/>
      <c r="FW970" s="614"/>
      <c r="FX970" s="3"/>
      <c r="FY970" s="453"/>
      <c r="FZ970" s="3"/>
      <c r="GA970" s="614"/>
      <c r="GB970" s="3"/>
      <c r="GC970" s="453"/>
      <c r="GD970" s="3"/>
      <c r="GE970" s="614"/>
      <c r="GF970" s="3"/>
      <c r="GG970" s="453"/>
      <c r="GH970" s="3"/>
      <c r="GI970" s="614"/>
      <c r="GJ970" s="3"/>
      <c r="GK970" s="453"/>
      <c r="GL970" s="3"/>
      <c r="GM970" s="614"/>
      <c r="GN970" s="3"/>
      <c r="GO970" s="453"/>
      <c r="GP970" s="3"/>
      <c r="GQ970" s="614"/>
      <c r="GR970" s="3"/>
      <c r="GS970" s="453"/>
      <c r="GT970" s="3"/>
      <c r="GU970" s="614"/>
      <c r="GV970" s="3"/>
      <c r="GW970" s="453"/>
      <c r="GX970" s="3"/>
      <c r="GY970" s="614"/>
      <c r="GZ970" s="3"/>
      <c r="HA970" s="453"/>
      <c r="HB970" s="3"/>
      <c r="HC970" s="614"/>
      <c r="HD970" s="3"/>
      <c r="HE970" s="453"/>
      <c r="HF970" s="3"/>
      <c r="HG970" s="614"/>
      <c r="HH970" s="3"/>
      <c r="HI970" s="453"/>
      <c r="HJ970" s="3"/>
      <c r="HK970" s="614"/>
      <c r="HL970" s="3"/>
      <c r="HM970" s="453"/>
      <c r="HN970" s="3"/>
      <c r="HO970" s="614"/>
      <c r="HP970" s="3"/>
      <c r="HQ970" s="453"/>
      <c r="HR970" s="3"/>
      <c r="HS970" s="614"/>
      <c r="HT970" s="3"/>
      <c r="HU970" s="453"/>
      <c r="HV970" s="3"/>
      <c r="HW970" s="614"/>
      <c r="HX970" s="3"/>
      <c r="HY970" s="453"/>
      <c r="HZ970" s="3"/>
      <c r="IA970" s="614"/>
      <c r="IB970" s="3"/>
      <c r="IC970" s="453"/>
      <c r="ID970" s="3"/>
      <c r="IE970" s="614"/>
      <c r="IF970" s="3"/>
      <c r="IG970" s="453"/>
      <c r="IH970" s="3"/>
      <c r="II970" s="614"/>
      <c r="IJ970" s="3"/>
      <c r="IK970" s="453"/>
      <c r="IL970" s="3"/>
      <c r="IM970" s="614"/>
      <c r="IN970" s="3"/>
      <c r="IO970" s="453"/>
      <c r="IP970" s="3"/>
      <c r="IQ970" s="614"/>
      <c r="IR970" s="3"/>
      <c r="IS970" s="453"/>
      <c r="IT970" s="3"/>
      <c r="IU970" s="614"/>
      <c r="IV970" s="3"/>
      <c r="IW970" s="453"/>
      <c r="IX970" s="3"/>
      <c r="IY970" s="614"/>
      <c r="IZ970" s="3"/>
      <c r="JA970" s="453"/>
      <c r="JB970" s="3"/>
      <c r="JC970" s="614"/>
      <c r="JD970" s="3"/>
      <c r="JE970" s="453"/>
      <c r="JF970" s="3"/>
      <c r="JG970" s="614"/>
      <c r="JH970" s="3"/>
      <c r="JI970" s="453"/>
      <c r="JJ970" s="3"/>
      <c r="JK970" s="614"/>
      <c r="JL970" s="3"/>
      <c r="JM970" s="453"/>
      <c r="JN970" s="3"/>
      <c r="JO970" s="614"/>
      <c r="JP970" s="3"/>
      <c r="JQ970" s="453"/>
      <c r="JR970" s="3"/>
      <c r="JS970" s="614"/>
      <c r="JT970" s="3"/>
      <c r="JU970" s="453"/>
      <c r="JV970" s="3"/>
      <c r="JW970" s="614"/>
      <c r="JX970" s="3"/>
      <c r="JY970" s="453"/>
      <c r="JZ970" s="3"/>
      <c r="KA970" s="614"/>
      <c r="KB970" s="3"/>
      <c r="KC970" s="453"/>
      <c r="KD970" s="3"/>
      <c r="KE970" s="614"/>
      <c r="KF970" s="3"/>
      <c r="KG970" s="453"/>
      <c r="KH970" s="3"/>
      <c r="KI970" s="614"/>
      <c r="KJ970" s="3"/>
      <c r="KK970" s="453"/>
      <c r="KL970" s="3"/>
      <c r="KM970" s="614"/>
      <c r="KN970" s="3"/>
      <c r="KO970" s="453"/>
      <c r="KP970" s="3"/>
      <c r="KQ970" s="614"/>
      <c r="KR970" s="3"/>
      <c r="KS970" s="453"/>
      <c r="KT970" s="3"/>
      <c r="KU970" s="614"/>
      <c r="KV970" s="3"/>
      <c r="KW970" s="453"/>
      <c r="KX970" s="3"/>
      <c r="KY970" s="614"/>
      <c r="KZ970" s="3"/>
      <c r="LA970" s="453"/>
      <c r="LB970" s="3"/>
      <c r="LC970" s="614"/>
      <c r="LD970" s="3"/>
      <c r="LE970" s="453"/>
      <c r="LF970" s="3"/>
      <c r="LG970" s="614"/>
      <c r="LH970" s="3"/>
      <c r="LI970" s="453"/>
      <c r="LJ970" s="3"/>
      <c r="LK970" s="614"/>
      <c r="LL970" s="3"/>
      <c r="LM970" s="453"/>
      <c r="LN970" s="3"/>
      <c r="LO970" s="614"/>
      <c r="LP970" s="3"/>
      <c r="LQ970" s="453"/>
      <c r="LR970" s="3"/>
      <c r="LS970" s="614"/>
      <c r="LT970" s="3"/>
      <c r="LU970" s="453"/>
      <c r="LV970" s="3"/>
      <c r="LW970" s="614"/>
      <c r="LX970" s="3"/>
      <c r="LY970" s="453"/>
      <c r="LZ970" s="3"/>
      <c r="MA970" s="614"/>
      <c r="MB970" s="3"/>
      <c r="MC970" s="453"/>
      <c r="MD970" s="3"/>
      <c r="ME970" s="614"/>
      <c r="MF970" s="3"/>
      <c r="MG970" s="453"/>
      <c r="MH970" s="3"/>
      <c r="MI970" s="614"/>
      <c r="MJ970" s="3"/>
      <c r="MK970" s="453"/>
      <c r="ML970" s="3"/>
      <c r="MM970" s="614"/>
      <c r="MN970" s="3"/>
      <c r="MO970" s="453"/>
      <c r="MP970" s="3"/>
      <c r="MQ970" s="614"/>
      <c r="MR970" s="3"/>
      <c r="MS970" s="453"/>
      <c r="MT970" s="3"/>
      <c r="MU970" s="614"/>
      <c r="MV970" s="3"/>
      <c r="MW970" s="453"/>
      <c r="MX970" s="3"/>
      <c r="MY970" s="614"/>
      <c r="MZ970" s="3"/>
      <c r="NA970" s="453"/>
      <c r="NB970" s="3"/>
      <c r="NC970" s="614"/>
      <c r="ND970" s="3"/>
      <c r="NE970" s="453"/>
      <c r="NF970" s="3"/>
      <c r="NG970" s="614"/>
      <c r="NH970" s="3"/>
      <c r="NI970" s="453"/>
      <c r="NJ970" s="3"/>
      <c r="NK970" s="614"/>
      <c r="NL970" s="3"/>
      <c r="NM970" s="453"/>
      <c r="NN970" s="3"/>
      <c r="NO970" s="614"/>
      <c r="NP970" s="3"/>
      <c r="NQ970" s="453"/>
      <c r="NR970" s="3"/>
      <c r="NS970" s="614"/>
      <c r="NT970" s="3"/>
      <c r="NU970" s="453"/>
      <c r="NV970" s="3"/>
      <c r="NW970" s="614"/>
      <c r="NX970" s="3"/>
      <c r="NY970" s="453"/>
      <c r="NZ970" s="3"/>
      <c r="OA970" s="614"/>
      <c r="OB970" s="3"/>
      <c r="OC970" s="453"/>
      <c r="OD970" s="3"/>
      <c r="OE970" s="614"/>
      <c r="OF970" s="3"/>
      <c r="OG970" s="453"/>
      <c r="OH970" s="3"/>
      <c r="OI970" s="614"/>
      <c r="OJ970" s="3"/>
      <c r="OK970" s="453"/>
      <c r="OL970" s="3"/>
      <c r="OM970" s="614"/>
      <c r="ON970" s="3"/>
      <c r="OO970" s="453"/>
      <c r="OP970" s="3"/>
      <c r="OQ970" s="614"/>
      <c r="OR970" s="3"/>
      <c r="OS970" s="453"/>
      <c r="OT970" s="3"/>
      <c r="OU970" s="614"/>
      <c r="OV970" s="3"/>
      <c r="OW970" s="453"/>
      <c r="OX970" s="3"/>
      <c r="OY970" s="614"/>
      <c r="OZ970" s="3"/>
      <c r="PA970" s="453"/>
      <c r="PB970" s="3"/>
      <c r="PC970" s="614"/>
      <c r="PD970" s="3"/>
      <c r="PE970" s="453"/>
      <c r="PF970" s="3"/>
      <c r="PG970" s="614"/>
      <c r="PH970" s="3"/>
      <c r="PI970" s="453"/>
      <c r="PJ970" s="3"/>
      <c r="PK970" s="614"/>
      <c r="PL970" s="3"/>
      <c r="PM970" s="453"/>
      <c r="PN970" s="3"/>
      <c r="PO970" s="614"/>
      <c r="PP970" s="3"/>
      <c r="PQ970" s="453"/>
      <c r="PR970" s="3"/>
      <c r="PS970" s="614"/>
      <c r="PT970" s="3"/>
      <c r="PU970" s="453"/>
      <c r="PV970" s="3"/>
      <c r="PW970" s="614"/>
      <c r="PX970" s="3"/>
      <c r="PY970" s="453"/>
      <c r="PZ970" s="3"/>
      <c r="QA970" s="614"/>
      <c r="QB970" s="3"/>
      <c r="QC970" s="453"/>
      <c r="QD970" s="3"/>
      <c r="QE970" s="614"/>
      <c r="QF970" s="3"/>
      <c r="QG970" s="453"/>
      <c r="QH970" s="3"/>
      <c r="QI970" s="614"/>
      <c r="QJ970" s="3"/>
      <c r="QK970" s="453"/>
      <c r="QL970" s="3"/>
      <c r="QM970" s="614"/>
      <c r="QN970" s="3"/>
      <c r="QO970" s="453"/>
      <c r="QP970" s="3"/>
      <c r="QQ970" s="614"/>
      <c r="QR970" s="3"/>
      <c r="QS970" s="453"/>
      <c r="QT970" s="3"/>
      <c r="QU970" s="614"/>
      <c r="QV970" s="3"/>
      <c r="QW970" s="453"/>
      <c r="QX970" s="3"/>
      <c r="QY970" s="614"/>
      <c r="QZ970" s="3"/>
      <c r="RA970" s="453"/>
      <c r="RB970" s="3"/>
      <c r="RC970" s="614"/>
      <c r="RD970" s="3"/>
      <c r="RE970" s="453"/>
      <c r="RF970" s="3"/>
      <c r="RG970" s="614"/>
      <c r="RH970" s="3"/>
      <c r="RI970" s="453"/>
      <c r="RJ970" s="3"/>
      <c r="RK970" s="614"/>
      <c r="RL970" s="3"/>
      <c r="RM970" s="453"/>
      <c r="RN970" s="3"/>
      <c r="RO970" s="614"/>
      <c r="RP970" s="3"/>
      <c r="RQ970" s="453"/>
      <c r="RR970" s="3"/>
      <c r="RS970" s="614"/>
      <c r="RT970" s="3"/>
      <c r="RU970" s="453"/>
      <c r="RV970" s="3"/>
      <c r="RW970" s="614"/>
      <c r="RX970" s="3"/>
      <c r="RY970" s="453"/>
      <c r="RZ970" s="3"/>
      <c r="SA970" s="614"/>
      <c r="SB970" s="3"/>
      <c r="SC970" s="453"/>
      <c r="SD970" s="3"/>
      <c r="SE970" s="614"/>
      <c r="SF970" s="3"/>
      <c r="SG970" s="453"/>
      <c r="SH970" s="3"/>
      <c r="SI970" s="614"/>
      <c r="SJ970" s="3"/>
      <c r="SK970" s="453"/>
      <c r="SL970" s="3"/>
      <c r="SM970" s="614"/>
      <c r="SN970" s="3"/>
      <c r="SO970" s="453"/>
      <c r="SP970" s="3"/>
      <c r="SQ970" s="614"/>
      <c r="SR970" s="3"/>
      <c r="SS970" s="453"/>
      <c r="ST970" s="3"/>
      <c r="SU970" s="614"/>
      <c r="SV970" s="3"/>
      <c r="SW970" s="453"/>
      <c r="SX970" s="3"/>
      <c r="SY970" s="614"/>
      <c r="SZ970" s="3"/>
      <c r="TA970" s="453"/>
      <c r="TB970" s="3"/>
      <c r="TC970" s="614"/>
      <c r="TD970" s="3"/>
      <c r="TE970" s="453"/>
      <c r="TF970" s="3"/>
      <c r="TG970" s="614"/>
      <c r="TH970" s="3"/>
      <c r="TI970" s="453"/>
      <c r="TJ970" s="3"/>
      <c r="TK970" s="614"/>
      <c r="TL970" s="3"/>
      <c r="TM970" s="453"/>
      <c r="TN970" s="3"/>
      <c r="TO970" s="614"/>
      <c r="TP970" s="3"/>
      <c r="TQ970" s="453"/>
      <c r="TR970" s="3"/>
      <c r="TS970" s="614"/>
      <c r="TT970" s="3"/>
      <c r="TU970" s="453"/>
      <c r="TV970" s="3"/>
      <c r="TW970" s="614"/>
      <c r="TX970" s="3"/>
      <c r="TY970" s="453"/>
      <c r="TZ970" s="3"/>
      <c r="UA970" s="614"/>
      <c r="UB970" s="3"/>
      <c r="UC970" s="453"/>
      <c r="UD970" s="3"/>
      <c r="UE970" s="614"/>
      <c r="UF970" s="3"/>
      <c r="UG970" s="453"/>
      <c r="UH970" s="3"/>
      <c r="UI970" s="614"/>
      <c r="UJ970" s="3"/>
      <c r="UK970" s="453"/>
      <c r="UL970" s="3"/>
      <c r="UM970" s="614"/>
      <c r="UN970" s="3"/>
      <c r="UO970" s="453"/>
      <c r="UP970" s="3"/>
      <c r="UQ970" s="614"/>
      <c r="UR970" s="3"/>
      <c r="US970" s="453"/>
      <c r="UT970" s="3"/>
      <c r="UU970" s="614"/>
      <c r="UV970" s="3"/>
      <c r="UW970" s="453"/>
      <c r="UX970" s="3"/>
      <c r="UY970" s="614"/>
      <c r="UZ970" s="3"/>
      <c r="VA970" s="453"/>
      <c r="VB970" s="3"/>
      <c r="VC970" s="614"/>
      <c r="VD970" s="3"/>
      <c r="VE970" s="453"/>
      <c r="VF970" s="3"/>
      <c r="VG970" s="614"/>
      <c r="VH970" s="3"/>
      <c r="VI970" s="453"/>
      <c r="VJ970" s="3"/>
      <c r="VK970" s="614"/>
      <c r="VL970" s="3"/>
      <c r="VM970" s="453"/>
      <c r="VN970" s="3"/>
      <c r="VO970" s="614"/>
      <c r="VP970" s="3"/>
      <c r="VQ970" s="453"/>
      <c r="VR970" s="3"/>
      <c r="VS970" s="614"/>
      <c r="VT970" s="3"/>
      <c r="VU970" s="453"/>
      <c r="VV970" s="3"/>
      <c r="VW970" s="614"/>
      <c r="VX970" s="3"/>
      <c r="VY970" s="453"/>
      <c r="VZ970" s="3"/>
      <c r="WA970" s="614"/>
      <c r="WB970" s="3"/>
      <c r="WC970" s="453"/>
      <c r="WD970" s="3"/>
      <c r="WE970" s="614"/>
      <c r="WF970" s="3"/>
      <c r="WG970" s="453"/>
      <c r="WH970" s="3"/>
      <c r="WI970" s="614"/>
      <c r="WJ970" s="3"/>
      <c r="WK970" s="453"/>
      <c r="WL970" s="3"/>
      <c r="WM970" s="614"/>
      <c r="WN970" s="3"/>
      <c r="WO970" s="453"/>
      <c r="WP970" s="3"/>
      <c r="WQ970" s="614"/>
      <c r="WR970" s="3"/>
      <c r="WS970" s="453"/>
      <c r="WT970" s="3"/>
      <c r="WU970" s="614"/>
      <c r="WV970" s="3"/>
      <c r="WW970" s="453"/>
      <c r="WX970" s="3"/>
      <c r="WY970" s="614"/>
      <c r="WZ970" s="3"/>
      <c r="XA970" s="453"/>
      <c r="XB970" s="3"/>
      <c r="XC970" s="614"/>
      <c r="XD970" s="3"/>
      <c r="XE970" s="453"/>
      <c r="XF970" s="3"/>
      <c r="XG970" s="614"/>
      <c r="XH970" s="3"/>
      <c r="XI970" s="453"/>
      <c r="XJ970" s="3"/>
      <c r="XK970" s="614"/>
      <c r="XL970" s="3"/>
      <c r="XM970" s="453"/>
      <c r="XN970" s="3"/>
      <c r="XO970" s="614"/>
      <c r="XP970" s="3"/>
      <c r="XQ970" s="453"/>
      <c r="XR970" s="3"/>
      <c r="XS970" s="614"/>
      <c r="XT970" s="3"/>
      <c r="XU970" s="453"/>
      <c r="XV970" s="3"/>
      <c r="XW970" s="614"/>
      <c r="XX970" s="3"/>
      <c r="XY970" s="453"/>
      <c r="XZ970" s="3"/>
      <c r="YA970" s="614"/>
      <c r="YB970" s="3"/>
      <c r="YC970" s="453"/>
      <c r="YD970" s="3"/>
      <c r="YE970" s="614"/>
      <c r="YF970" s="3"/>
      <c r="YG970" s="453"/>
      <c r="YH970" s="3"/>
      <c r="YI970" s="614"/>
      <c r="YJ970" s="3"/>
      <c r="YK970" s="453"/>
      <c r="YL970" s="3"/>
      <c r="YM970" s="614"/>
      <c r="YN970" s="3"/>
      <c r="YO970" s="453"/>
      <c r="YP970" s="3"/>
      <c r="YQ970" s="614"/>
      <c r="YR970" s="3"/>
      <c r="YS970" s="453"/>
      <c r="YT970" s="3"/>
      <c r="YU970" s="614"/>
      <c r="YV970" s="3"/>
      <c r="YW970" s="453"/>
      <c r="YX970" s="3"/>
      <c r="YY970" s="614"/>
      <c r="YZ970" s="3"/>
      <c r="ZA970" s="453"/>
      <c r="ZB970" s="3"/>
      <c r="ZC970" s="614"/>
      <c r="ZD970" s="3"/>
      <c r="ZE970" s="453"/>
      <c r="ZF970" s="3"/>
      <c r="ZG970" s="614"/>
      <c r="ZH970" s="3"/>
      <c r="ZI970" s="453"/>
      <c r="ZJ970" s="3"/>
      <c r="ZK970" s="614"/>
      <c r="ZL970" s="3"/>
      <c r="ZM970" s="453"/>
      <c r="ZN970" s="3"/>
      <c r="ZO970" s="614"/>
      <c r="ZP970" s="3"/>
      <c r="ZQ970" s="453"/>
      <c r="ZR970" s="3"/>
      <c r="ZS970" s="614"/>
      <c r="ZT970" s="3"/>
      <c r="ZU970" s="453"/>
      <c r="ZV970" s="3"/>
      <c r="ZW970" s="614"/>
      <c r="ZX970" s="3"/>
      <c r="ZY970" s="453"/>
      <c r="ZZ970" s="3"/>
      <c r="AAA970" s="614"/>
      <c r="AAB970" s="3"/>
      <c r="AAC970" s="453"/>
      <c r="AAD970" s="3"/>
      <c r="AAE970" s="614"/>
      <c r="AAF970" s="3"/>
      <c r="AAG970" s="453"/>
      <c r="AAH970" s="3"/>
      <c r="AAI970" s="614"/>
      <c r="AAJ970" s="3"/>
      <c r="AAK970" s="453"/>
      <c r="AAL970" s="3"/>
      <c r="AAM970" s="614"/>
      <c r="AAN970" s="3"/>
      <c r="AAO970" s="453"/>
      <c r="AAP970" s="3"/>
      <c r="AAQ970" s="614"/>
      <c r="AAR970" s="3"/>
      <c r="AAS970" s="453"/>
      <c r="AAT970" s="3"/>
      <c r="AAU970" s="614"/>
      <c r="AAV970" s="3"/>
      <c r="AAW970" s="453"/>
      <c r="AAX970" s="3"/>
      <c r="AAY970" s="614"/>
      <c r="AAZ970" s="3"/>
      <c r="ABA970" s="453"/>
      <c r="ABB970" s="3"/>
      <c r="ABC970" s="614"/>
      <c r="ABD970" s="3"/>
      <c r="ABE970" s="453"/>
      <c r="ABF970" s="3"/>
      <c r="ABG970" s="614"/>
      <c r="ABH970" s="3"/>
      <c r="ABI970" s="453"/>
      <c r="ABJ970" s="3"/>
      <c r="ABK970" s="614"/>
      <c r="ABL970" s="3"/>
      <c r="ABM970" s="453"/>
      <c r="ABN970" s="3"/>
      <c r="ABO970" s="614"/>
      <c r="ABP970" s="3"/>
      <c r="ABQ970" s="453"/>
      <c r="ABR970" s="3"/>
      <c r="ABS970" s="614"/>
      <c r="ABT970" s="3"/>
      <c r="ABU970" s="453"/>
      <c r="ABV970" s="3"/>
      <c r="ABW970" s="614"/>
      <c r="ABX970" s="3"/>
      <c r="ABY970" s="453"/>
      <c r="ABZ970" s="3"/>
      <c r="ACA970" s="614"/>
      <c r="ACB970" s="3"/>
      <c r="ACC970" s="453"/>
      <c r="ACD970" s="3"/>
      <c r="ACE970" s="614"/>
      <c r="ACF970" s="3"/>
      <c r="ACG970" s="453"/>
      <c r="ACH970" s="3"/>
      <c r="ACI970" s="614"/>
      <c r="ACJ970" s="3"/>
      <c r="ACK970" s="453"/>
      <c r="ACL970" s="3"/>
      <c r="ACM970" s="614"/>
      <c r="ACN970" s="3"/>
      <c r="ACO970" s="453"/>
      <c r="ACP970" s="3"/>
      <c r="ACQ970" s="614"/>
      <c r="ACR970" s="3"/>
      <c r="ACS970" s="453"/>
      <c r="ACT970" s="3"/>
      <c r="ACU970" s="614"/>
      <c r="ACV970" s="3"/>
      <c r="ACW970" s="453"/>
      <c r="ACX970" s="3"/>
      <c r="ACY970" s="614"/>
      <c r="ACZ970" s="3"/>
      <c r="ADA970" s="453"/>
      <c r="ADB970" s="3"/>
      <c r="ADC970" s="614"/>
      <c r="ADD970" s="3"/>
      <c r="ADE970" s="453"/>
      <c r="ADF970" s="3"/>
      <c r="ADG970" s="614"/>
      <c r="ADH970" s="3"/>
      <c r="ADI970" s="453"/>
      <c r="ADJ970" s="3"/>
      <c r="ADK970" s="614"/>
      <c r="ADL970" s="3"/>
      <c r="ADM970" s="453"/>
      <c r="ADN970" s="3"/>
      <c r="ADO970" s="614"/>
      <c r="ADP970" s="3"/>
      <c r="ADQ970" s="453"/>
      <c r="ADR970" s="3"/>
      <c r="ADS970" s="614"/>
      <c r="ADT970" s="3"/>
      <c r="ADU970" s="453"/>
      <c r="ADV970" s="3"/>
      <c r="ADW970" s="614"/>
      <c r="ADX970" s="3"/>
      <c r="ADY970" s="453"/>
      <c r="ADZ970" s="3"/>
      <c r="AEA970" s="614"/>
      <c r="AEB970" s="3"/>
      <c r="AEC970" s="453"/>
      <c r="AED970" s="3"/>
      <c r="AEE970" s="614"/>
      <c r="AEF970" s="3"/>
      <c r="AEG970" s="453"/>
      <c r="AEH970" s="3"/>
      <c r="AEI970" s="614"/>
      <c r="AEJ970" s="3"/>
      <c r="AEK970" s="453"/>
      <c r="AEL970" s="3"/>
      <c r="AEM970" s="614"/>
      <c r="AEN970" s="3"/>
      <c r="AEO970" s="453"/>
      <c r="AEP970" s="3"/>
      <c r="AEQ970" s="614"/>
      <c r="AER970" s="3"/>
      <c r="AES970" s="453"/>
      <c r="AET970" s="3"/>
      <c r="AEU970" s="614"/>
      <c r="AEV970" s="3"/>
      <c r="AEW970" s="453"/>
      <c r="AEX970" s="3"/>
      <c r="AEY970" s="614"/>
      <c r="AEZ970" s="3"/>
      <c r="AFA970" s="453"/>
      <c r="AFB970" s="3"/>
      <c r="AFC970" s="614"/>
      <c r="AFD970" s="3"/>
      <c r="AFE970" s="453"/>
      <c r="AFF970" s="3"/>
      <c r="AFG970" s="614"/>
      <c r="AFH970" s="3"/>
      <c r="AFI970" s="453"/>
      <c r="AFJ970" s="3"/>
      <c r="AFK970" s="614"/>
      <c r="AFL970" s="3"/>
      <c r="AFM970" s="453"/>
      <c r="AFN970" s="3"/>
      <c r="AFO970" s="614"/>
      <c r="AFP970" s="3"/>
      <c r="AFQ970" s="453"/>
      <c r="AFR970" s="3"/>
      <c r="AFS970" s="614"/>
      <c r="AFT970" s="3"/>
      <c r="AFU970" s="453"/>
      <c r="AFV970" s="3"/>
      <c r="AFW970" s="614"/>
      <c r="AFX970" s="3"/>
      <c r="AFY970" s="453"/>
      <c r="AFZ970" s="3"/>
      <c r="AGA970" s="614"/>
      <c r="AGB970" s="3"/>
      <c r="AGC970" s="453"/>
      <c r="AGD970" s="3"/>
      <c r="AGE970" s="614"/>
      <c r="AGF970" s="3"/>
      <c r="AGG970" s="453"/>
      <c r="AGH970" s="3"/>
      <c r="AGI970" s="614"/>
      <c r="AGJ970" s="3"/>
      <c r="AGK970" s="453"/>
      <c r="AGL970" s="3"/>
      <c r="AGM970" s="614"/>
      <c r="AGN970" s="3"/>
      <c r="AGO970" s="453"/>
      <c r="AGP970" s="3"/>
      <c r="AGQ970" s="614"/>
      <c r="AGR970" s="3"/>
      <c r="AGS970" s="453"/>
      <c r="AGT970" s="3"/>
      <c r="AGU970" s="614"/>
      <c r="AGV970" s="3"/>
      <c r="AGW970" s="453"/>
      <c r="AGX970" s="3"/>
      <c r="AGY970" s="614"/>
      <c r="AGZ970" s="3"/>
      <c r="AHA970" s="453"/>
      <c r="AHB970" s="3"/>
      <c r="AHC970" s="614"/>
      <c r="AHD970" s="3"/>
      <c r="AHE970" s="453"/>
      <c r="AHF970" s="3"/>
      <c r="AHG970" s="614"/>
      <c r="AHH970" s="3"/>
      <c r="AHI970" s="453"/>
      <c r="AHJ970" s="3"/>
      <c r="AHK970" s="614"/>
      <c r="AHL970" s="3"/>
      <c r="AHM970" s="453"/>
      <c r="AHN970" s="3"/>
      <c r="AHO970" s="614"/>
      <c r="AHP970" s="3"/>
      <c r="AHQ970" s="453"/>
      <c r="AHR970" s="3"/>
      <c r="AHS970" s="614"/>
      <c r="AHT970" s="3"/>
      <c r="AHU970" s="453"/>
      <c r="AHV970" s="3"/>
      <c r="AHW970" s="614"/>
      <c r="AHX970" s="3"/>
      <c r="AHY970" s="453"/>
      <c r="AHZ970" s="3"/>
      <c r="AIA970" s="614"/>
      <c r="AIB970" s="3"/>
      <c r="AIC970" s="453"/>
      <c r="AID970" s="3"/>
      <c r="AIE970" s="614"/>
      <c r="AIF970" s="3"/>
      <c r="AIG970" s="453"/>
      <c r="AIH970" s="3"/>
      <c r="AII970" s="614"/>
      <c r="AIJ970" s="3"/>
      <c r="AIK970" s="453"/>
      <c r="AIL970" s="3"/>
      <c r="AIM970" s="614"/>
      <c r="AIN970" s="3"/>
      <c r="AIO970" s="453"/>
      <c r="AIP970" s="3"/>
      <c r="AIQ970" s="614"/>
      <c r="AIR970" s="3"/>
      <c r="AIS970" s="453"/>
      <c r="AIT970" s="3"/>
      <c r="AIU970" s="614"/>
      <c r="AIV970" s="3"/>
      <c r="AIW970" s="453"/>
      <c r="AIX970" s="3"/>
      <c r="AIY970" s="614"/>
      <c r="AIZ970" s="3"/>
      <c r="AJA970" s="453"/>
      <c r="AJB970" s="3"/>
      <c r="AJC970" s="614"/>
      <c r="AJD970" s="3"/>
      <c r="AJE970" s="453"/>
      <c r="AJF970" s="3"/>
      <c r="AJG970" s="614"/>
      <c r="AJH970" s="3"/>
      <c r="AJI970" s="453"/>
      <c r="AJJ970" s="3"/>
      <c r="AJK970" s="614"/>
      <c r="AJL970" s="3"/>
      <c r="AJM970" s="453"/>
      <c r="AJN970" s="3"/>
      <c r="AJO970" s="614"/>
      <c r="AJP970" s="3"/>
      <c r="AJQ970" s="453"/>
      <c r="AJR970" s="3"/>
      <c r="AJS970" s="614"/>
      <c r="AJT970" s="3"/>
      <c r="AJU970" s="453"/>
      <c r="AJV970" s="3"/>
      <c r="AJW970" s="614"/>
      <c r="AJX970" s="3"/>
      <c r="AJY970" s="453"/>
      <c r="AJZ970" s="3"/>
      <c r="AKA970" s="614"/>
      <c r="AKB970" s="3"/>
      <c r="AKC970" s="453"/>
      <c r="AKD970" s="3"/>
      <c r="AKE970" s="614"/>
      <c r="AKF970" s="3"/>
      <c r="AKG970" s="453"/>
      <c r="AKH970" s="3"/>
      <c r="AKI970" s="614"/>
      <c r="AKJ970" s="3"/>
      <c r="AKK970" s="453"/>
      <c r="AKL970" s="3"/>
      <c r="AKM970" s="614"/>
      <c r="AKN970" s="3"/>
      <c r="AKO970" s="453"/>
      <c r="AKP970" s="3"/>
      <c r="AKQ970" s="614"/>
      <c r="AKR970" s="3"/>
      <c r="AKS970" s="453"/>
      <c r="AKT970" s="3"/>
      <c r="AKU970" s="614"/>
      <c r="AKV970" s="3"/>
      <c r="AKW970" s="453"/>
      <c r="AKX970" s="3"/>
      <c r="AKY970" s="614"/>
      <c r="AKZ970" s="3"/>
      <c r="ALA970" s="453"/>
      <c r="ALB970" s="3"/>
      <c r="ALC970" s="614"/>
      <c r="ALD970" s="3"/>
      <c r="ALE970" s="453"/>
      <c r="ALF970" s="3"/>
      <c r="ALG970" s="614"/>
      <c r="ALH970" s="3"/>
      <c r="ALI970" s="453"/>
      <c r="ALJ970" s="3"/>
      <c r="ALK970" s="614"/>
      <c r="ALL970" s="3"/>
      <c r="ALM970" s="453"/>
      <c r="ALN970" s="3"/>
      <c r="ALO970" s="614"/>
      <c r="ALP970" s="3"/>
      <c r="ALQ970" s="453"/>
      <c r="ALR970" s="3"/>
      <c r="ALS970" s="614"/>
      <c r="ALT970" s="3"/>
      <c r="ALU970" s="453"/>
      <c r="ALV970" s="3"/>
      <c r="ALW970" s="614"/>
      <c r="ALX970" s="3"/>
      <c r="ALY970" s="453"/>
      <c r="ALZ970" s="3"/>
      <c r="AMA970" s="614"/>
      <c r="AMB970" s="3"/>
      <c r="AMC970" s="453"/>
      <c r="AMD970" s="3"/>
      <c r="AME970" s="614"/>
      <c r="AMF970" s="3"/>
      <c r="AMG970" s="453"/>
      <c r="AMH970" s="3"/>
      <c r="AMI970" s="614"/>
      <c r="AMJ970" s="3"/>
      <c r="AMK970" s="453"/>
      <c r="AML970" s="3"/>
      <c r="AMM970" s="614"/>
      <c r="AMN970" s="3"/>
      <c r="AMO970" s="453"/>
      <c r="AMP970" s="3"/>
      <c r="AMQ970" s="614"/>
      <c r="AMR970" s="3"/>
      <c r="AMS970" s="453"/>
      <c r="AMT970" s="3"/>
      <c r="AMU970" s="614"/>
      <c r="AMV970" s="3"/>
      <c r="AMW970" s="453"/>
      <c r="AMX970" s="3"/>
      <c r="AMY970" s="614"/>
      <c r="AMZ970" s="3"/>
      <c r="ANA970" s="453"/>
      <c r="ANB970" s="3"/>
      <c r="ANC970" s="614"/>
      <c r="AND970" s="3"/>
      <c r="ANE970" s="453"/>
      <c r="ANF970" s="3"/>
      <c r="ANG970" s="614"/>
      <c r="ANH970" s="3"/>
      <c r="ANI970" s="453"/>
      <c r="ANJ970" s="3"/>
      <c r="ANK970" s="614"/>
      <c r="ANL970" s="3"/>
      <c r="ANM970" s="453"/>
      <c r="ANN970" s="3"/>
      <c r="ANO970" s="614"/>
      <c r="ANP970" s="3"/>
      <c r="ANQ970" s="453"/>
      <c r="ANR970" s="3"/>
      <c r="ANS970" s="614"/>
      <c r="ANT970" s="3"/>
      <c r="ANU970" s="453"/>
      <c r="ANV970" s="3"/>
      <c r="ANW970" s="614"/>
      <c r="ANX970" s="3"/>
      <c r="ANY970" s="453"/>
      <c r="ANZ970" s="3"/>
      <c r="AOA970" s="614"/>
      <c r="AOB970" s="3"/>
      <c r="AOC970" s="453"/>
      <c r="AOD970" s="3"/>
      <c r="AOE970" s="614"/>
      <c r="AOF970" s="3"/>
      <c r="AOG970" s="453"/>
      <c r="AOH970" s="3"/>
      <c r="AOI970" s="614"/>
      <c r="AOJ970" s="3"/>
      <c r="AOK970" s="453"/>
      <c r="AOL970" s="3"/>
      <c r="AOM970" s="614"/>
      <c r="AON970" s="3"/>
      <c r="AOO970" s="453"/>
      <c r="AOP970" s="3"/>
      <c r="AOQ970" s="614"/>
      <c r="AOR970" s="3"/>
      <c r="AOS970" s="453"/>
      <c r="AOT970" s="3"/>
      <c r="AOU970" s="614"/>
      <c r="AOV970" s="3"/>
      <c r="AOW970" s="453"/>
      <c r="AOX970" s="3"/>
      <c r="AOY970" s="614"/>
      <c r="AOZ970" s="3"/>
      <c r="APA970" s="453"/>
      <c r="APB970" s="3"/>
      <c r="APC970" s="614"/>
      <c r="APD970" s="3"/>
      <c r="APE970" s="453"/>
      <c r="APF970" s="3"/>
      <c r="APG970" s="614"/>
      <c r="APH970" s="3"/>
      <c r="API970" s="453"/>
      <c r="APJ970" s="3"/>
      <c r="APK970" s="614"/>
      <c r="APL970" s="3"/>
      <c r="APM970" s="453"/>
      <c r="APN970" s="3"/>
      <c r="APO970" s="614"/>
      <c r="APP970" s="3"/>
      <c r="APQ970" s="453"/>
      <c r="APR970" s="3"/>
      <c r="APS970" s="614"/>
      <c r="APT970" s="3"/>
      <c r="APU970" s="453"/>
      <c r="APV970" s="3"/>
      <c r="APW970" s="614"/>
      <c r="APX970" s="3"/>
      <c r="APY970" s="453"/>
      <c r="APZ970" s="3"/>
      <c r="AQA970" s="614"/>
      <c r="AQB970" s="3"/>
      <c r="AQC970" s="453"/>
      <c r="AQD970" s="3"/>
      <c r="AQE970" s="614"/>
      <c r="AQF970" s="3"/>
      <c r="AQG970" s="453"/>
      <c r="AQH970" s="3"/>
      <c r="AQI970" s="614"/>
      <c r="AQJ970" s="3"/>
      <c r="AQK970" s="453"/>
      <c r="AQL970" s="3"/>
      <c r="AQM970" s="614"/>
      <c r="AQN970" s="3"/>
      <c r="AQO970" s="453"/>
      <c r="AQP970" s="3"/>
      <c r="AQQ970" s="614"/>
      <c r="AQR970" s="3"/>
      <c r="AQS970" s="453"/>
      <c r="AQT970" s="3"/>
      <c r="AQU970" s="614"/>
      <c r="AQV970" s="3"/>
      <c r="AQW970" s="453"/>
      <c r="AQX970" s="3"/>
      <c r="AQY970" s="614"/>
      <c r="AQZ970" s="3"/>
      <c r="ARA970" s="453"/>
      <c r="ARB970" s="3"/>
      <c r="ARC970" s="614"/>
      <c r="ARD970" s="3"/>
      <c r="ARE970" s="453"/>
      <c r="ARF970" s="3"/>
      <c r="ARG970" s="614"/>
      <c r="ARH970" s="3"/>
      <c r="ARI970" s="453"/>
      <c r="ARJ970" s="3"/>
      <c r="ARK970" s="614"/>
      <c r="ARL970" s="3"/>
      <c r="ARM970" s="453"/>
      <c r="ARN970" s="3"/>
      <c r="ARO970" s="614"/>
      <c r="ARP970" s="3"/>
      <c r="ARQ970" s="453"/>
      <c r="ARR970" s="3"/>
      <c r="ARS970" s="614"/>
      <c r="ART970" s="3"/>
      <c r="ARU970" s="453"/>
      <c r="ARV970" s="3"/>
      <c r="ARW970" s="614"/>
      <c r="ARX970" s="3"/>
      <c r="ARY970" s="453"/>
      <c r="ARZ970" s="3"/>
      <c r="ASA970" s="614"/>
      <c r="ASB970" s="3"/>
      <c r="ASC970" s="453"/>
      <c r="ASD970" s="3"/>
      <c r="ASE970" s="614"/>
      <c r="ASF970" s="3"/>
      <c r="ASG970" s="453"/>
      <c r="ASH970" s="3"/>
      <c r="ASI970" s="614"/>
      <c r="ASJ970" s="3"/>
      <c r="ASK970" s="453"/>
      <c r="ASL970" s="3"/>
      <c r="ASM970" s="614"/>
      <c r="ASN970" s="3"/>
      <c r="ASO970" s="453"/>
      <c r="ASP970" s="3"/>
      <c r="ASQ970" s="614"/>
      <c r="ASR970" s="3"/>
      <c r="ASS970" s="453"/>
      <c r="AST970" s="3"/>
      <c r="ASU970" s="614"/>
      <c r="ASV970" s="3"/>
      <c r="ASW970" s="453"/>
      <c r="ASX970" s="3"/>
      <c r="ASY970" s="614"/>
      <c r="ASZ970" s="3"/>
      <c r="ATA970" s="453"/>
      <c r="ATB970" s="3"/>
      <c r="ATC970" s="614"/>
      <c r="ATD970" s="3"/>
      <c r="ATE970" s="453"/>
      <c r="ATF970" s="3"/>
      <c r="ATG970" s="614"/>
      <c r="ATH970" s="3"/>
      <c r="ATI970" s="453"/>
      <c r="ATJ970" s="3"/>
      <c r="ATK970" s="614"/>
      <c r="ATL970" s="3"/>
      <c r="ATM970" s="453"/>
      <c r="ATN970" s="3"/>
      <c r="ATO970" s="614"/>
      <c r="ATP970" s="3"/>
      <c r="ATQ970" s="453"/>
      <c r="ATR970" s="3"/>
      <c r="ATS970" s="614"/>
      <c r="ATT970" s="3"/>
      <c r="ATU970" s="453"/>
      <c r="ATV970" s="3"/>
      <c r="ATW970" s="614"/>
      <c r="ATX970" s="3"/>
      <c r="ATY970" s="453"/>
      <c r="ATZ970" s="3"/>
      <c r="AUA970" s="614"/>
      <c r="AUB970" s="3"/>
      <c r="AUC970" s="453"/>
      <c r="AUD970" s="3"/>
      <c r="AUE970" s="614"/>
      <c r="AUF970" s="3"/>
      <c r="AUG970" s="453"/>
      <c r="AUH970" s="3"/>
      <c r="AUI970" s="614"/>
      <c r="AUJ970" s="3"/>
      <c r="AUK970" s="453"/>
      <c r="AUL970" s="3"/>
      <c r="AUM970" s="614"/>
      <c r="AUN970" s="3"/>
      <c r="AUO970" s="453"/>
      <c r="AUP970" s="3"/>
      <c r="AUQ970" s="614"/>
      <c r="AUR970" s="3"/>
      <c r="AUS970" s="453"/>
      <c r="AUT970" s="3"/>
      <c r="AUU970" s="614"/>
      <c r="AUV970" s="3"/>
      <c r="AUW970" s="453"/>
      <c r="AUX970" s="3"/>
      <c r="AUY970" s="614"/>
      <c r="AUZ970" s="3"/>
      <c r="AVA970" s="453"/>
      <c r="AVB970" s="3"/>
      <c r="AVC970" s="614"/>
      <c r="AVD970" s="3"/>
      <c r="AVE970" s="453"/>
      <c r="AVF970" s="3"/>
      <c r="AVG970" s="614"/>
      <c r="AVH970" s="3"/>
      <c r="AVI970" s="453"/>
      <c r="AVJ970" s="3"/>
      <c r="AVK970" s="614"/>
      <c r="AVL970" s="3"/>
      <c r="AVM970" s="453"/>
      <c r="AVN970" s="3"/>
      <c r="AVO970" s="614"/>
      <c r="AVP970" s="3"/>
      <c r="AVQ970" s="453"/>
      <c r="AVR970" s="3"/>
      <c r="AVS970" s="614"/>
      <c r="AVT970" s="3"/>
      <c r="AVU970" s="453"/>
      <c r="AVV970" s="3"/>
      <c r="AVW970" s="614"/>
      <c r="AVX970" s="3"/>
      <c r="AVY970" s="453"/>
      <c r="AVZ970" s="3"/>
      <c r="AWA970" s="614"/>
      <c r="AWB970" s="3"/>
      <c r="AWC970" s="453"/>
      <c r="AWD970" s="3"/>
      <c r="AWE970" s="614"/>
      <c r="AWF970" s="3"/>
      <c r="AWG970" s="453"/>
      <c r="AWH970" s="3"/>
      <c r="AWI970" s="614"/>
      <c r="AWJ970" s="3"/>
      <c r="AWK970" s="453"/>
      <c r="AWL970" s="3"/>
      <c r="AWM970" s="614"/>
      <c r="AWN970" s="3"/>
      <c r="AWO970" s="453"/>
      <c r="AWP970" s="3"/>
      <c r="AWQ970" s="614"/>
      <c r="AWR970" s="3"/>
      <c r="AWS970" s="453"/>
      <c r="AWT970" s="3"/>
      <c r="AWU970" s="614"/>
      <c r="AWV970" s="3"/>
      <c r="AWW970" s="453"/>
      <c r="AWX970" s="3"/>
      <c r="AWY970" s="614"/>
      <c r="AWZ970" s="3"/>
      <c r="AXA970" s="453"/>
      <c r="AXB970" s="3"/>
      <c r="AXC970" s="614"/>
      <c r="AXD970" s="3"/>
      <c r="AXE970" s="453"/>
      <c r="AXF970" s="3"/>
      <c r="AXG970" s="614"/>
      <c r="AXH970" s="3"/>
      <c r="AXI970" s="453"/>
      <c r="AXJ970" s="3"/>
      <c r="AXK970" s="614"/>
      <c r="AXL970" s="3"/>
      <c r="AXM970" s="453"/>
      <c r="AXN970" s="3"/>
      <c r="AXO970" s="614"/>
      <c r="AXP970" s="3"/>
      <c r="AXQ970" s="453"/>
      <c r="AXR970" s="3"/>
      <c r="AXS970" s="614"/>
      <c r="AXT970" s="3"/>
      <c r="AXU970" s="453"/>
      <c r="AXV970" s="3"/>
      <c r="AXW970" s="614"/>
      <c r="AXX970" s="3"/>
      <c r="AXY970" s="453"/>
      <c r="AXZ970" s="3"/>
      <c r="AYA970" s="614"/>
      <c r="AYB970" s="3"/>
      <c r="AYC970" s="453"/>
      <c r="AYD970" s="3"/>
      <c r="AYE970" s="614"/>
      <c r="AYF970" s="3"/>
      <c r="AYG970" s="453"/>
      <c r="AYH970" s="3"/>
      <c r="AYI970" s="614"/>
      <c r="AYJ970" s="3"/>
      <c r="AYK970" s="453"/>
      <c r="AYL970" s="3"/>
      <c r="AYM970" s="614"/>
      <c r="AYN970" s="3"/>
      <c r="AYO970" s="453"/>
      <c r="AYP970" s="3"/>
      <c r="AYQ970" s="614"/>
      <c r="AYR970" s="3"/>
      <c r="AYS970" s="453"/>
      <c r="AYT970" s="3"/>
      <c r="AYU970" s="614"/>
      <c r="AYV970" s="3"/>
      <c r="AYW970" s="453"/>
      <c r="AYX970" s="3"/>
      <c r="AYY970" s="614"/>
      <c r="AYZ970" s="3"/>
      <c r="AZA970" s="453"/>
      <c r="AZB970" s="3"/>
      <c r="AZC970" s="614"/>
      <c r="AZD970" s="3"/>
      <c r="AZE970" s="453"/>
      <c r="AZF970" s="3"/>
      <c r="AZG970" s="614"/>
      <c r="AZH970" s="3"/>
      <c r="AZI970" s="453"/>
      <c r="AZJ970" s="3"/>
      <c r="AZK970" s="614"/>
      <c r="AZL970" s="3"/>
      <c r="AZM970" s="453"/>
      <c r="AZN970" s="3"/>
      <c r="AZO970" s="614"/>
      <c r="AZP970" s="3"/>
      <c r="AZQ970" s="453"/>
      <c r="AZR970" s="3"/>
      <c r="AZS970" s="614"/>
      <c r="AZT970" s="3"/>
      <c r="AZU970" s="453"/>
      <c r="AZV970" s="3"/>
      <c r="AZW970" s="614"/>
      <c r="AZX970" s="3"/>
      <c r="AZY970" s="453"/>
      <c r="AZZ970" s="3"/>
      <c r="BAA970" s="614"/>
      <c r="BAB970" s="3"/>
      <c r="BAC970" s="453"/>
      <c r="BAD970" s="3"/>
      <c r="BAE970" s="614"/>
      <c r="BAF970" s="3"/>
      <c r="BAG970" s="453"/>
      <c r="BAH970" s="3"/>
      <c r="BAI970" s="614"/>
      <c r="BAJ970" s="3"/>
      <c r="BAK970" s="453"/>
      <c r="BAL970" s="3"/>
      <c r="BAM970" s="614"/>
      <c r="BAN970" s="3"/>
      <c r="BAO970" s="453"/>
      <c r="BAP970" s="3"/>
      <c r="BAQ970" s="614"/>
      <c r="BAR970" s="3"/>
      <c r="BAS970" s="453"/>
      <c r="BAT970" s="3"/>
      <c r="BAU970" s="614"/>
      <c r="BAV970" s="3"/>
      <c r="BAW970" s="453"/>
      <c r="BAX970" s="3"/>
      <c r="BAY970" s="614"/>
      <c r="BAZ970" s="3"/>
      <c r="BBA970" s="453"/>
      <c r="BBB970" s="3"/>
      <c r="BBC970" s="614"/>
      <c r="BBD970" s="3"/>
      <c r="BBE970" s="453"/>
      <c r="BBF970" s="3"/>
      <c r="BBG970" s="614"/>
      <c r="BBH970" s="3"/>
      <c r="BBI970" s="453"/>
      <c r="BBJ970" s="3"/>
      <c r="BBK970" s="614"/>
      <c r="BBL970" s="3"/>
      <c r="BBM970" s="453"/>
      <c r="BBN970" s="3"/>
      <c r="BBO970" s="614"/>
      <c r="BBP970" s="3"/>
      <c r="BBQ970" s="453"/>
      <c r="BBR970" s="3"/>
      <c r="BBS970" s="614"/>
      <c r="BBT970" s="3"/>
      <c r="BBU970" s="453"/>
      <c r="BBV970" s="3"/>
      <c r="BBW970" s="614"/>
      <c r="BBX970" s="3"/>
      <c r="BBY970" s="453"/>
      <c r="BBZ970" s="3"/>
      <c r="BCA970" s="614"/>
      <c r="BCB970" s="3"/>
      <c r="BCC970" s="453"/>
      <c r="BCD970" s="3"/>
      <c r="BCE970" s="614"/>
      <c r="BCF970" s="3"/>
      <c r="BCG970" s="453"/>
      <c r="BCH970" s="3"/>
      <c r="BCI970" s="614"/>
      <c r="BCJ970" s="3"/>
      <c r="BCK970" s="453"/>
      <c r="BCL970" s="3"/>
      <c r="BCM970" s="614"/>
      <c r="BCN970" s="3"/>
      <c r="BCO970" s="453"/>
      <c r="BCP970" s="3"/>
      <c r="BCQ970" s="614"/>
      <c r="BCR970" s="3"/>
      <c r="BCS970" s="453"/>
      <c r="BCT970" s="3"/>
      <c r="BCU970" s="614"/>
      <c r="BCV970" s="3"/>
      <c r="BCW970" s="453"/>
      <c r="BCX970" s="3"/>
      <c r="BCY970" s="614"/>
      <c r="BCZ970" s="3"/>
      <c r="BDA970" s="453"/>
      <c r="BDB970" s="3"/>
      <c r="BDC970" s="614"/>
      <c r="BDD970" s="3"/>
      <c r="BDE970" s="453"/>
      <c r="BDF970" s="3"/>
      <c r="BDG970" s="614"/>
      <c r="BDH970" s="3"/>
      <c r="BDI970" s="453"/>
      <c r="BDJ970" s="3"/>
      <c r="BDK970" s="614"/>
      <c r="BDL970" s="3"/>
      <c r="BDM970" s="453"/>
      <c r="BDN970" s="3"/>
      <c r="BDO970" s="614"/>
      <c r="BDP970" s="3"/>
      <c r="BDQ970" s="453"/>
      <c r="BDR970" s="3"/>
      <c r="BDS970" s="614"/>
      <c r="BDT970" s="3"/>
      <c r="BDU970" s="453"/>
      <c r="BDV970" s="3"/>
      <c r="BDW970" s="614"/>
      <c r="BDX970" s="3"/>
      <c r="BDY970" s="453"/>
      <c r="BDZ970" s="3"/>
      <c r="BEA970" s="614"/>
      <c r="BEB970" s="3"/>
      <c r="BEC970" s="453"/>
      <c r="BED970" s="3"/>
      <c r="BEE970" s="614"/>
      <c r="BEF970" s="3"/>
      <c r="BEG970" s="453"/>
      <c r="BEH970" s="3"/>
      <c r="BEI970" s="614"/>
      <c r="BEJ970" s="3"/>
      <c r="BEK970" s="453"/>
      <c r="BEL970" s="3"/>
      <c r="BEM970" s="614"/>
      <c r="BEN970" s="3"/>
      <c r="BEO970" s="453"/>
      <c r="BEP970" s="3"/>
      <c r="BEQ970" s="614"/>
      <c r="BER970" s="3"/>
      <c r="BES970" s="453"/>
      <c r="BET970" s="3"/>
      <c r="BEU970" s="614"/>
      <c r="BEV970" s="3"/>
      <c r="BEW970" s="453"/>
      <c r="BEX970" s="3"/>
      <c r="BEY970" s="614"/>
      <c r="BEZ970" s="3"/>
      <c r="BFA970" s="453"/>
      <c r="BFB970" s="3"/>
      <c r="BFC970" s="614"/>
      <c r="BFD970" s="3"/>
      <c r="BFE970" s="453"/>
      <c r="BFF970" s="3"/>
      <c r="BFG970" s="614"/>
      <c r="BFH970" s="3"/>
      <c r="BFI970" s="453"/>
      <c r="BFJ970" s="3"/>
      <c r="BFK970" s="614"/>
      <c r="BFL970" s="3"/>
      <c r="BFM970" s="453"/>
      <c r="BFN970" s="3"/>
      <c r="BFO970" s="614"/>
      <c r="BFP970" s="3"/>
      <c r="BFQ970" s="453"/>
      <c r="BFR970" s="3"/>
      <c r="BFS970" s="614"/>
      <c r="BFT970" s="3"/>
      <c r="BFU970" s="453"/>
      <c r="BFV970" s="3"/>
      <c r="BFW970" s="614"/>
      <c r="BFX970" s="3"/>
      <c r="BFY970" s="453"/>
      <c r="BFZ970" s="3"/>
      <c r="BGA970" s="614"/>
      <c r="BGB970" s="3"/>
      <c r="BGC970" s="453"/>
      <c r="BGD970" s="3"/>
      <c r="BGE970" s="614"/>
      <c r="BGF970" s="3"/>
      <c r="BGG970" s="453"/>
      <c r="BGH970" s="3"/>
      <c r="BGI970" s="614"/>
      <c r="BGJ970" s="3"/>
      <c r="BGK970" s="453"/>
      <c r="BGL970" s="3"/>
      <c r="BGM970" s="614"/>
      <c r="BGN970" s="3"/>
      <c r="BGO970" s="453"/>
      <c r="BGP970" s="3"/>
      <c r="BGQ970" s="614"/>
      <c r="BGR970" s="3"/>
      <c r="BGS970" s="453"/>
      <c r="BGT970" s="3"/>
      <c r="BGU970" s="614"/>
      <c r="BGV970" s="3"/>
      <c r="BGW970" s="453"/>
      <c r="BGX970" s="3"/>
      <c r="BGY970" s="614"/>
      <c r="BGZ970" s="3"/>
      <c r="BHA970" s="453"/>
      <c r="BHB970" s="3"/>
      <c r="BHC970" s="614"/>
      <c r="BHD970" s="3"/>
      <c r="BHE970" s="453"/>
      <c r="BHF970" s="3"/>
      <c r="BHG970" s="614"/>
      <c r="BHH970" s="3"/>
      <c r="BHI970" s="453"/>
      <c r="BHJ970" s="3"/>
      <c r="BHK970" s="614"/>
      <c r="BHL970" s="3"/>
      <c r="BHM970" s="453"/>
      <c r="BHN970" s="3"/>
      <c r="BHO970" s="614"/>
      <c r="BHP970" s="3"/>
      <c r="BHQ970" s="453"/>
      <c r="BHR970" s="3"/>
      <c r="BHS970" s="614"/>
      <c r="BHT970" s="3"/>
      <c r="BHU970" s="453"/>
      <c r="BHV970" s="3"/>
      <c r="BHW970" s="614"/>
      <c r="BHX970" s="3"/>
      <c r="BHY970" s="453"/>
      <c r="BHZ970" s="3"/>
      <c r="BIA970" s="614"/>
      <c r="BIB970" s="3"/>
      <c r="BIC970" s="453"/>
      <c r="BID970" s="3"/>
      <c r="BIE970" s="614"/>
      <c r="BIF970" s="3"/>
      <c r="BIG970" s="453"/>
      <c r="BIH970" s="3"/>
      <c r="BII970" s="614"/>
      <c r="BIJ970" s="3"/>
      <c r="BIK970" s="453"/>
      <c r="BIL970" s="3"/>
      <c r="BIM970" s="614"/>
      <c r="BIN970" s="3"/>
      <c r="BIO970" s="453"/>
      <c r="BIP970" s="3"/>
      <c r="BIQ970" s="614"/>
      <c r="BIR970" s="3"/>
      <c r="BIS970" s="453"/>
      <c r="BIT970" s="3"/>
      <c r="BIU970" s="614"/>
      <c r="BIV970" s="3"/>
      <c r="BIW970" s="453"/>
      <c r="BIX970" s="3"/>
      <c r="BIY970" s="614"/>
      <c r="BIZ970" s="3"/>
      <c r="BJA970" s="453"/>
      <c r="BJB970" s="3"/>
      <c r="BJC970" s="614"/>
      <c r="BJD970" s="3"/>
      <c r="BJE970" s="453"/>
      <c r="BJF970" s="3"/>
      <c r="BJG970" s="614"/>
      <c r="BJH970" s="3"/>
      <c r="BJI970" s="453"/>
      <c r="BJJ970" s="3"/>
      <c r="BJK970" s="614"/>
      <c r="BJL970" s="3"/>
      <c r="BJM970" s="453"/>
      <c r="BJN970" s="3"/>
      <c r="BJO970" s="614"/>
      <c r="BJP970" s="3"/>
      <c r="BJQ970" s="453"/>
      <c r="BJR970" s="3"/>
      <c r="BJS970" s="614"/>
      <c r="BJT970" s="3"/>
      <c r="BJU970" s="453"/>
      <c r="BJV970" s="3"/>
      <c r="BJW970" s="614"/>
      <c r="BJX970" s="3"/>
      <c r="BJY970" s="453"/>
      <c r="BJZ970" s="3"/>
      <c r="BKA970" s="614"/>
      <c r="BKB970" s="3"/>
      <c r="BKC970" s="453"/>
      <c r="BKD970" s="3"/>
      <c r="BKE970" s="614"/>
      <c r="BKF970" s="3"/>
      <c r="BKG970" s="453"/>
      <c r="BKH970" s="3"/>
      <c r="BKI970" s="614"/>
      <c r="BKJ970" s="3"/>
      <c r="BKK970" s="453"/>
      <c r="BKL970" s="3"/>
      <c r="BKM970" s="614"/>
      <c r="BKN970" s="3"/>
      <c r="BKO970" s="453"/>
      <c r="BKP970" s="3"/>
      <c r="BKQ970" s="614"/>
      <c r="BKR970" s="3"/>
      <c r="BKS970" s="453"/>
      <c r="BKT970" s="3"/>
      <c r="BKU970" s="614"/>
      <c r="BKV970" s="3"/>
      <c r="BKW970" s="453"/>
      <c r="BKX970" s="3"/>
      <c r="BKY970" s="614"/>
      <c r="BKZ970" s="3"/>
      <c r="BLA970" s="453"/>
      <c r="BLB970" s="3"/>
      <c r="BLC970" s="614"/>
      <c r="BLD970" s="3"/>
      <c r="BLE970" s="453"/>
      <c r="BLF970" s="3"/>
      <c r="BLG970" s="614"/>
      <c r="BLH970" s="3"/>
      <c r="BLI970" s="453"/>
      <c r="BLJ970" s="3"/>
      <c r="BLK970" s="614"/>
      <c r="BLL970" s="3"/>
      <c r="BLM970" s="453"/>
      <c r="BLN970" s="3"/>
      <c r="BLO970" s="614"/>
      <c r="BLP970" s="3"/>
      <c r="BLQ970" s="453"/>
      <c r="BLR970" s="3"/>
      <c r="BLS970" s="614"/>
      <c r="BLT970" s="3"/>
      <c r="BLU970" s="453"/>
      <c r="BLV970" s="3"/>
      <c r="BLW970" s="614"/>
      <c r="BLX970" s="3"/>
      <c r="BLY970" s="453"/>
      <c r="BLZ970" s="3"/>
      <c r="BMA970" s="614"/>
      <c r="BMB970" s="3"/>
      <c r="BMC970" s="453"/>
      <c r="BMD970" s="3"/>
      <c r="BME970" s="614"/>
      <c r="BMF970" s="3"/>
      <c r="BMG970" s="453"/>
      <c r="BMH970" s="3"/>
      <c r="BMI970" s="614"/>
      <c r="BMJ970" s="3"/>
      <c r="BMK970" s="453"/>
      <c r="BML970" s="3"/>
      <c r="BMM970" s="614"/>
      <c r="BMN970" s="3"/>
      <c r="BMO970" s="453"/>
      <c r="BMP970" s="3"/>
      <c r="BMQ970" s="614"/>
      <c r="BMR970" s="3"/>
      <c r="BMS970" s="453"/>
      <c r="BMT970" s="3"/>
      <c r="BMU970" s="614"/>
      <c r="BMV970" s="3"/>
      <c r="BMW970" s="453"/>
      <c r="BMX970" s="3"/>
      <c r="BMY970" s="614"/>
      <c r="BMZ970" s="3"/>
      <c r="BNA970" s="453"/>
      <c r="BNB970" s="3"/>
      <c r="BNC970" s="614"/>
      <c r="BND970" s="3"/>
      <c r="BNE970" s="453"/>
      <c r="BNF970" s="3"/>
      <c r="BNG970" s="614"/>
      <c r="BNH970" s="3"/>
      <c r="BNI970" s="453"/>
      <c r="BNJ970" s="3"/>
      <c r="BNK970" s="614"/>
      <c r="BNL970" s="3"/>
      <c r="BNM970" s="453"/>
      <c r="BNN970" s="3"/>
      <c r="BNO970" s="614"/>
      <c r="BNP970" s="3"/>
      <c r="BNQ970" s="453"/>
      <c r="BNR970" s="3"/>
      <c r="BNS970" s="614"/>
      <c r="BNT970" s="3"/>
      <c r="BNU970" s="453"/>
      <c r="BNV970" s="3"/>
      <c r="BNW970" s="614"/>
      <c r="BNX970" s="3"/>
      <c r="BNY970" s="453"/>
      <c r="BNZ970" s="3"/>
      <c r="BOA970" s="614"/>
      <c r="BOB970" s="3"/>
      <c r="BOC970" s="453"/>
      <c r="BOD970" s="3"/>
      <c r="BOE970" s="614"/>
      <c r="BOF970" s="3"/>
      <c r="BOG970" s="453"/>
      <c r="BOH970" s="3"/>
      <c r="BOI970" s="614"/>
      <c r="BOJ970" s="3"/>
      <c r="BOK970" s="453"/>
      <c r="BOL970" s="3"/>
      <c r="BOM970" s="614"/>
      <c r="BON970" s="3"/>
      <c r="BOO970" s="453"/>
      <c r="BOP970" s="3"/>
      <c r="BOQ970" s="614"/>
      <c r="BOR970" s="3"/>
      <c r="BOS970" s="453"/>
      <c r="BOT970" s="3"/>
      <c r="BOU970" s="614"/>
      <c r="BOV970" s="3"/>
      <c r="BOW970" s="453"/>
      <c r="BOX970" s="3"/>
      <c r="BOY970" s="614"/>
      <c r="BOZ970" s="3"/>
      <c r="BPA970" s="453"/>
      <c r="BPB970" s="3"/>
      <c r="BPC970" s="614"/>
      <c r="BPD970" s="3"/>
      <c r="BPE970" s="453"/>
      <c r="BPF970" s="3"/>
      <c r="BPG970" s="614"/>
      <c r="BPH970" s="3"/>
      <c r="BPI970" s="453"/>
      <c r="BPJ970" s="3"/>
      <c r="BPK970" s="614"/>
      <c r="BPL970" s="3"/>
      <c r="BPM970" s="453"/>
      <c r="BPN970" s="3"/>
      <c r="BPO970" s="614"/>
      <c r="BPP970" s="3"/>
      <c r="BPQ970" s="453"/>
      <c r="BPR970" s="3"/>
      <c r="BPS970" s="614"/>
      <c r="BPT970" s="3"/>
      <c r="BPU970" s="453"/>
      <c r="BPV970" s="3"/>
      <c r="BPW970" s="614"/>
      <c r="BPX970" s="3"/>
      <c r="BPY970" s="453"/>
      <c r="BPZ970" s="3"/>
      <c r="BQA970" s="614"/>
      <c r="BQB970" s="3"/>
      <c r="BQC970" s="453"/>
      <c r="BQD970" s="3"/>
      <c r="BQE970" s="614"/>
      <c r="BQF970" s="3"/>
      <c r="BQG970" s="453"/>
      <c r="BQH970" s="3"/>
      <c r="BQI970" s="614"/>
      <c r="BQJ970" s="3"/>
      <c r="BQK970" s="453"/>
      <c r="BQL970" s="3"/>
      <c r="BQM970" s="614"/>
      <c r="BQN970" s="3"/>
      <c r="BQO970" s="453"/>
      <c r="BQP970" s="3"/>
      <c r="BQQ970" s="614"/>
      <c r="BQR970" s="3"/>
      <c r="BQS970" s="453"/>
      <c r="BQT970" s="3"/>
      <c r="BQU970" s="614"/>
      <c r="BQV970" s="3"/>
      <c r="BQW970" s="453"/>
      <c r="BQX970" s="3"/>
      <c r="BQY970" s="614"/>
      <c r="BQZ970" s="3"/>
      <c r="BRA970" s="453"/>
      <c r="BRB970" s="3"/>
      <c r="BRC970" s="614"/>
      <c r="BRD970" s="3"/>
      <c r="BRE970" s="453"/>
      <c r="BRF970" s="3"/>
      <c r="BRG970" s="614"/>
      <c r="BRH970" s="3"/>
      <c r="BRI970" s="453"/>
      <c r="BRJ970" s="3"/>
      <c r="BRK970" s="614"/>
      <c r="BRL970" s="3"/>
      <c r="BRM970" s="453"/>
      <c r="BRN970" s="3"/>
      <c r="BRO970" s="614"/>
      <c r="BRP970" s="3"/>
      <c r="BRQ970" s="453"/>
      <c r="BRR970" s="3"/>
      <c r="BRS970" s="614"/>
      <c r="BRT970" s="3"/>
      <c r="BRU970" s="453"/>
      <c r="BRV970" s="3"/>
      <c r="BRW970" s="614"/>
      <c r="BRX970" s="3"/>
      <c r="BRY970" s="453"/>
      <c r="BRZ970" s="3"/>
      <c r="BSA970" s="614"/>
      <c r="BSB970" s="3"/>
      <c r="BSC970" s="453"/>
      <c r="BSD970" s="3"/>
      <c r="BSE970" s="614"/>
      <c r="BSF970" s="3"/>
      <c r="BSG970" s="453"/>
      <c r="BSH970" s="3"/>
      <c r="BSI970" s="614"/>
      <c r="BSJ970" s="3"/>
      <c r="BSK970" s="453"/>
      <c r="BSL970" s="3"/>
      <c r="BSM970" s="614"/>
      <c r="BSN970" s="3"/>
      <c r="BSO970" s="453"/>
      <c r="BSP970" s="3"/>
      <c r="BSQ970" s="614"/>
      <c r="BSR970" s="3"/>
      <c r="BSS970" s="453"/>
      <c r="BST970" s="3"/>
      <c r="BSU970" s="614"/>
      <c r="BSV970" s="3"/>
      <c r="BSW970" s="453"/>
      <c r="BSX970" s="3"/>
      <c r="BSY970" s="614"/>
      <c r="BSZ970" s="3"/>
      <c r="BTA970" s="453"/>
      <c r="BTB970" s="3"/>
      <c r="BTC970" s="614"/>
      <c r="BTD970" s="3"/>
      <c r="BTE970" s="453"/>
      <c r="BTF970" s="3"/>
      <c r="BTG970" s="614"/>
      <c r="BTH970" s="3"/>
      <c r="BTI970" s="453"/>
      <c r="BTJ970" s="3"/>
      <c r="BTK970" s="614"/>
      <c r="BTL970" s="3"/>
      <c r="BTM970" s="453"/>
      <c r="BTN970" s="3"/>
      <c r="BTO970" s="614"/>
      <c r="BTP970" s="3"/>
      <c r="BTQ970" s="453"/>
      <c r="BTR970" s="3"/>
      <c r="BTS970" s="614"/>
      <c r="BTT970" s="3"/>
      <c r="BTU970" s="453"/>
      <c r="BTV970" s="3"/>
      <c r="BTW970" s="614"/>
      <c r="BTX970" s="3"/>
      <c r="BTY970" s="453"/>
      <c r="BTZ970" s="3"/>
      <c r="BUA970" s="614"/>
      <c r="BUB970" s="3"/>
      <c r="BUC970" s="453"/>
      <c r="BUD970" s="3"/>
      <c r="BUE970" s="614"/>
      <c r="BUF970" s="3"/>
      <c r="BUG970" s="453"/>
      <c r="BUH970" s="3"/>
      <c r="BUI970" s="614"/>
      <c r="BUJ970" s="3"/>
      <c r="BUK970" s="453"/>
      <c r="BUL970" s="3"/>
      <c r="BUM970" s="614"/>
      <c r="BUN970" s="3"/>
      <c r="BUO970" s="453"/>
      <c r="BUP970" s="3"/>
      <c r="BUQ970" s="614"/>
      <c r="BUR970" s="3"/>
      <c r="BUS970" s="453"/>
      <c r="BUT970" s="3"/>
      <c r="BUU970" s="614"/>
      <c r="BUV970" s="3"/>
      <c r="BUW970" s="453"/>
      <c r="BUX970" s="3"/>
      <c r="BUY970" s="614"/>
      <c r="BUZ970" s="3"/>
      <c r="BVA970" s="453"/>
      <c r="BVB970" s="3"/>
      <c r="BVC970" s="614"/>
      <c r="BVD970" s="3"/>
      <c r="BVE970" s="453"/>
      <c r="BVF970" s="3"/>
      <c r="BVG970" s="614"/>
      <c r="BVH970" s="3"/>
      <c r="BVI970" s="453"/>
      <c r="BVJ970" s="3"/>
      <c r="BVK970" s="614"/>
      <c r="BVL970" s="3"/>
      <c r="BVM970" s="453"/>
      <c r="BVN970" s="3"/>
      <c r="BVO970" s="614"/>
      <c r="BVP970" s="3"/>
      <c r="BVQ970" s="453"/>
      <c r="BVR970" s="3"/>
      <c r="BVS970" s="614"/>
      <c r="BVT970" s="3"/>
      <c r="BVU970" s="453"/>
      <c r="BVV970" s="3"/>
      <c r="BVW970" s="614"/>
      <c r="BVX970" s="3"/>
      <c r="BVY970" s="453"/>
      <c r="BVZ970" s="3"/>
      <c r="BWA970" s="614"/>
      <c r="BWB970" s="3"/>
      <c r="BWC970" s="453"/>
      <c r="BWD970" s="3"/>
      <c r="BWE970" s="614"/>
      <c r="BWF970" s="3"/>
      <c r="BWG970" s="453"/>
      <c r="BWH970" s="3"/>
      <c r="BWI970" s="614"/>
      <c r="BWJ970" s="3"/>
      <c r="BWK970" s="453"/>
      <c r="BWL970" s="3"/>
      <c r="BWM970" s="614"/>
      <c r="BWN970" s="3"/>
      <c r="BWO970" s="453"/>
      <c r="BWP970" s="3"/>
      <c r="BWQ970" s="614"/>
      <c r="BWR970" s="3"/>
      <c r="BWS970" s="453"/>
      <c r="BWT970" s="3"/>
      <c r="BWU970" s="614"/>
      <c r="BWV970" s="3"/>
      <c r="BWW970" s="453"/>
      <c r="BWX970" s="3"/>
      <c r="BWY970" s="614"/>
      <c r="BWZ970" s="3"/>
      <c r="BXA970" s="453"/>
      <c r="BXB970" s="3"/>
      <c r="BXC970" s="614"/>
      <c r="BXD970" s="3"/>
      <c r="BXE970" s="453"/>
      <c r="BXF970" s="3"/>
      <c r="BXG970" s="614"/>
      <c r="BXH970" s="3"/>
      <c r="BXI970" s="453"/>
      <c r="BXJ970" s="3"/>
      <c r="BXK970" s="614"/>
      <c r="BXL970" s="3"/>
      <c r="BXM970" s="453"/>
      <c r="BXN970" s="3"/>
      <c r="BXO970" s="614"/>
      <c r="BXP970" s="3"/>
      <c r="BXQ970" s="453"/>
      <c r="BXR970" s="3"/>
      <c r="BXS970" s="614"/>
      <c r="BXT970" s="3"/>
      <c r="BXU970" s="453"/>
      <c r="BXV970" s="3"/>
      <c r="BXW970" s="614"/>
      <c r="BXX970" s="3"/>
      <c r="BXY970" s="453"/>
      <c r="BXZ970" s="3"/>
      <c r="BYA970" s="614"/>
      <c r="BYB970" s="3"/>
      <c r="BYC970" s="453"/>
      <c r="BYD970" s="3"/>
      <c r="BYE970" s="614"/>
      <c r="BYF970" s="3"/>
      <c r="BYG970" s="453"/>
      <c r="BYH970" s="3"/>
      <c r="BYI970" s="614"/>
      <c r="BYJ970" s="3"/>
      <c r="BYK970" s="453"/>
      <c r="BYL970" s="3"/>
      <c r="BYM970" s="614"/>
      <c r="BYN970" s="3"/>
      <c r="BYO970" s="453"/>
      <c r="BYP970" s="3"/>
      <c r="BYQ970" s="614"/>
      <c r="BYR970" s="3"/>
      <c r="BYS970" s="453"/>
      <c r="BYT970" s="3"/>
      <c r="BYU970" s="614"/>
      <c r="BYV970" s="3"/>
      <c r="BYW970" s="453"/>
      <c r="BYX970" s="3"/>
      <c r="BYY970" s="614"/>
      <c r="BYZ970" s="3"/>
      <c r="BZA970" s="453"/>
      <c r="BZB970" s="3"/>
      <c r="BZC970" s="614"/>
      <c r="BZD970" s="3"/>
      <c r="BZE970" s="453"/>
      <c r="BZF970" s="3"/>
      <c r="BZG970" s="614"/>
      <c r="BZH970" s="3"/>
      <c r="BZI970" s="453"/>
      <c r="BZJ970" s="3"/>
      <c r="BZK970" s="614"/>
      <c r="BZL970" s="3"/>
      <c r="BZM970" s="453"/>
      <c r="BZN970" s="3"/>
      <c r="BZO970" s="614"/>
      <c r="BZP970" s="3"/>
      <c r="BZQ970" s="453"/>
      <c r="BZR970" s="3"/>
      <c r="BZS970" s="614"/>
      <c r="BZT970" s="3"/>
      <c r="BZU970" s="453"/>
      <c r="BZV970" s="3"/>
      <c r="BZW970" s="614"/>
      <c r="BZX970" s="3"/>
      <c r="BZY970" s="453"/>
      <c r="BZZ970" s="3"/>
      <c r="CAA970" s="614"/>
      <c r="CAB970" s="3"/>
      <c r="CAC970" s="453"/>
      <c r="CAD970" s="3"/>
      <c r="CAE970" s="614"/>
      <c r="CAF970" s="3"/>
      <c r="CAG970" s="453"/>
      <c r="CAH970" s="3"/>
      <c r="CAI970" s="614"/>
      <c r="CAJ970" s="3"/>
      <c r="CAK970" s="453"/>
      <c r="CAL970" s="3"/>
      <c r="CAM970" s="614"/>
      <c r="CAN970" s="3"/>
      <c r="CAO970" s="453"/>
      <c r="CAP970" s="3"/>
      <c r="CAQ970" s="614"/>
      <c r="CAR970" s="3"/>
      <c r="CAS970" s="453"/>
      <c r="CAT970" s="3"/>
      <c r="CAU970" s="614"/>
      <c r="CAV970" s="3"/>
      <c r="CAW970" s="453"/>
      <c r="CAX970" s="3"/>
      <c r="CAY970" s="614"/>
      <c r="CAZ970" s="3"/>
      <c r="CBA970" s="453"/>
      <c r="CBB970" s="3"/>
      <c r="CBC970" s="614"/>
      <c r="CBD970" s="3"/>
      <c r="CBE970" s="453"/>
      <c r="CBF970" s="3"/>
      <c r="CBG970" s="614"/>
      <c r="CBH970" s="3"/>
      <c r="CBI970" s="453"/>
      <c r="CBJ970" s="3"/>
      <c r="CBK970" s="614"/>
      <c r="CBL970" s="3"/>
      <c r="CBM970" s="453"/>
      <c r="CBN970" s="3"/>
      <c r="CBO970" s="614"/>
      <c r="CBP970" s="3"/>
      <c r="CBQ970" s="453"/>
      <c r="CBR970" s="3"/>
      <c r="CBS970" s="614"/>
      <c r="CBT970" s="3"/>
      <c r="CBU970" s="453"/>
      <c r="CBV970" s="3"/>
      <c r="CBW970" s="614"/>
      <c r="CBX970" s="3"/>
      <c r="CBY970" s="453"/>
      <c r="CBZ970" s="3"/>
      <c r="CCA970" s="614"/>
      <c r="CCB970" s="3"/>
      <c r="CCC970" s="453"/>
      <c r="CCD970" s="3"/>
      <c r="CCE970" s="614"/>
      <c r="CCF970" s="3"/>
      <c r="CCG970" s="453"/>
      <c r="CCH970" s="3"/>
      <c r="CCI970" s="614"/>
      <c r="CCJ970" s="3"/>
      <c r="CCK970" s="453"/>
      <c r="CCL970" s="3"/>
      <c r="CCM970" s="614"/>
      <c r="CCN970" s="3"/>
      <c r="CCO970" s="453"/>
      <c r="CCP970" s="3"/>
      <c r="CCQ970" s="614"/>
      <c r="CCR970" s="3"/>
      <c r="CCS970" s="453"/>
      <c r="CCT970" s="3"/>
      <c r="CCU970" s="614"/>
      <c r="CCV970" s="3"/>
      <c r="CCW970" s="453"/>
      <c r="CCX970" s="3"/>
      <c r="CCY970" s="614"/>
      <c r="CCZ970" s="3"/>
      <c r="CDA970" s="453"/>
      <c r="CDB970" s="3"/>
      <c r="CDC970" s="614"/>
      <c r="CDD970" s="3"/>
      <c r="CDE970" s="453"/>
      <c r="CDF970" s="3"/>
      <c r="CDG970" s="614"/>
      <c r="CDH970" s="3"/>
      <c r="CDI970" s="453"/>
      <c r="CDJ970" s="3"/>
      <c r="CDK970" s="614"/>
      <c r="CDL970" s="3"/>
      <c r="CDM970" s="453"/>
      <c r="CDN970" s="3"/>
      <c r="CDO970" s="614"/>
      <c r="CDP970" s="3"/>
      <c r="CDQ970" s="453"/>
      <c r="CDR970" s="3"/>
      <c r="CDS970" s="614"/>
      <c r="CDT970" s="3"/>
      <c r="CDU970" s="453"/>
      <c r="CDV970" s="3"/>
      <c r="CDW970" s="614"/>
      <c r="CDX970" s="3"/>
      <c r="CDY970" s="453"/>
      <c r="CDZ970" s="3"/>
      <c r="CEA970" s="614"/>
      <c r="CEB970" s="3"/>
      <c r="CEC970" s="453"/>
      <c r="CED970" s="3"/>
      <c r="CEE970" s="614"/>
      <c r="CEF970" s="3"/>
      <c r="CEG970" s="453"/>
      <c r="CEH970" s="3"/>
      <c r="CEI970" s="614"/>
      <c r="CEJ970" s="3"/>
      <c r="CEK970" s="453"/>
      <c r="CEL970" s="3"/>
      <c r="CEM970" s="614"/>
      <c r="CEN970" s="3"/>
      <c r="CEO970" s="453"/>
      <c r="CEP970" s="3"/>
      <c r="CEQ970" s="614"/>
      <c r="CER970" s="3"/>
      <c r="CES970" s="453"/>
      <c r="CET970" s="3"/>
      <c r="CEU970" s="614"/>
      <c r="CEV970" s="3"/>
      <c r="CEW970" s="453"/>
      <c r="CEX970" s="3"/>
      <c r="CEY970" s="614"/>
      <c r="CEZ970" s="3"/>
      <c r="CFA970" s="453"/>
      <c r="CFB970" s="3"/>
      <c r="CFC970" s="614"/>
      <c r="CFD970" s="3"/>
      <c r="CFE970" s="453"/>
      <c r="CFF970" s="3"/>
      <c r="CFG970" s="614"/>
      <c r="CFH970" s="3"/>
      <c r="CFI970" s="453"/>
      <c r="CFJ970" s="3"/>
      <c r="CFK970" s="614"/>
      <c r="CFL970" s="3"/>
      <c r="CFM970" s="453"/>
      <c r="CFN970" s="3"/>
      <c r="CFO970" s="614"/>
      <c r="CFP970" s="3"/>
      <c r="CFQ970" s="453"/>
      <c r="CFR970" s="3"/>
      <c r="CFS970" s="614"/>
      <c r="CFT970" s="3"/>
      <c r="CFU970" s="453"/>
      <c r="CFV970" s="3"/>
      <c r="CFW970" s="614"/>
      <c r="CFX970" s="3"/>
      <c r="CFY970" s="453"/>
      <c r="CFZ970" s="3"/>
      <c r="CGA970" s="614"/>
      <c r="CGB970" s="3"/>
      <c r="CGC970" s="453"/>
      <c r="CGD970" s="3"/>
      <c r="CGE970" s="614"/>
      <c r="CGF970" s="3"/>
      <c r="CGG970" s="453"/>
      <c r="CGH970" s="3"/>
      <c r="CGI970" s="614"/>
      <c r="CGJ970" s="3"/>
      <c r="CGK970" s="453"/>
      <c r="CGL970" s="3"/>
      <c r="CGM970" s="614"/>
      <c r="CGN970" s="3"/>
      <c r="CGO970" s="453"/>
      <c r="CGP970" s="3"/>
      <c r="CGQ970" s="614"/>
      <c r="CGR970" s="3"/>
      <c r="CGS970" s="453"/>
      <c r="CGT970" s="3"/>
      <c r="CGU970" s="614"/>
      <c r="CGV970" s="3"/>
      <c r="CGW970" s="453"/>
      <c r="CGX970" s="3"/>
      <c r="CGY970" s="614"/>
      <c r="CGZ970" s="3"/>
      <c r="CHA970" s="453"/>
      <c r="CHB970" s="3"/>
      <c r="CHC970" s="614"/>
      <c r="CHD970" s="3"/>
      <c r="CHE970" s="453"/>
      <c r="CHF970" s="3"/>
      <c r="CHG970" s="614"/>
      <c r="CHH970" s="3"/>
      <c r="CHI970" s="453"/>
      <c r="CHJ970" s="3"/>
      <c r="CHK970" s="614"/>
      <c r="CHL970" s="3"/>
      <c r="CHM970" s="453"/>
      <c r="CHN970" s="3"/>
      <c r="CHO970" s="614"/>
      <c r="CHP970" s="3"/>
      <c r="CHQ970" s="453"/>
      <c r="CHR970" s="3"/>
      <c r="CHS970" s="614"/>
      <c r="CHT970" s="3"/>
      <c r="CHU970" s="453"/>
      <c r="CHV970" s="3"/>
      <c r="CHW970" s="614"/>
      <c r="CHX970" s="3"/>
      <c r="CHY970" s="453"/>
      <c r="CHZ970" s="3"/>
      <c r="CIA970" s="614"/>
      <c r="CIB970" s="3"/>
      <c r="CIC970" s="453"/>
      <c r="CID970" s="3"/>
      <c r="CIE970" s="614"/>
      <c r="CIF970" s="3"/>
      <c r="CIG970" s="453"/>
      <c r="CIH970" s="3"/>
      <c r="CII970" s="614"/>
      <c r="CIJ970" s="3"/>
      <c r="CIK970" s="453"/>
      <c r="CIL970" s="3"/>
      <c r="CIM970" s="614"/>
      <c r="CIN970" s="3"/>
      <c r="CIO970" s="453"/>
      <c r="CIP970" s="3"/>
      <c r="CIQ970" s="614"/>
      <c r="CIR970" s="3"/>
      <c r="CIS970" s="453"/>
      <c r="CIT970" s="3"/>
      <c r="CIU970" s="614"/>
      <c r="CIV970" s="3"/>
      <c r="CIW970" s="453"/>
      <c r="CIX970" s="3"/>
      <c r="CIY970" s="614"/>
      <c r="CIZ970" s="3"/>
      <c r="CJA970" s="453"/>
      <c r="CJB970" s="3"/>
      <c r="CJC970" s="614"/>
      <c r="CJD970" s="3"/>
      <c r="CJE970" s="453"/>
      <c r="CJF970" s="3"/>
      <c r="CJG970" s="614"/>
      <c r="CJH970" s="3"/>
      <c r="CJI970" s="453"/>
      <c r="CJJ970" s="3"/>
      <c r="CJK970" s="614"/>
      <c r="CJL970" s="3"/>
      <c r="CJM970" s="453"/>
      <c r="CJN970" s="3"/>
      <c r="CJO970" s="614"/>
      <c r="CJP970" s="3"/>
      <c r="CJQ970" s="453"/>
      <c r="CJR970" s="3"/>
      <c r="CJS970" s="614"/>
      <c r="CJT970" s="3"/>
      <c r="CJU970" s="453"/>
      <c r="CJV970" s="3"/>
      <c r="CJW970" s="614"/>
      <c r="CJX970" s="3"/>
      <c r="CJY970" s="453"/>
      <c r="CJZ970" s="3"/>
      <c r="CKA970" s="614"/>
      <c r="CKB970" s="3"/>
      <c r="CKC970" s="453"/>
      <c r="CKD970" s="3"/>
      <c r="CKE970" s="614"/>
      <c r="CKF970" s="3"/>
      <c r="CKG970" s="453"/>
      <c r="CKH970" s="3"/>
      <c r="CKI970" s="614"/>
      <c r="CKJ970" s="3"/>
      <c r="CKK970" s="453"/>
      <c r="CKL970" s="3"/>
      <c r="CKM970" s="614"/>
      <c r="CKN970" s="3"/>
      <c r="CKO970" s="453"/>
      <c r="CKP970" s="3"/>
      <c r="CKQ970" s="614"/>
      <c r="CKR970" s="3"/>
      <c r="CKS970" s="453"/>
      <c r="CKT970" s="3"/>
      <c r="CKU970" s="614"/>
      <c r="CKV970" s="3"/>
      <c r="CKW970" s="453"/>
      <c r="CKX970" s="3"/>
      <c r="CKY970" s="614"/>
      <c r="CKZ970" s="3"/>
      <c r="CLA970" s="453"/>
      <c r="CLB970" s="3"/>
      <c r="CLC970" s="614"/>
      <c r="CLD970" s="3"/>
      <c r="CLE970" s="453"/>
      <c r="CLF970" s="3"/>
      <c r="CLG970" s="614"/>
      <c r="CLH970" s="3"/>
      <c r="CLI970" s="453"/>
      <c r="CLJ970" s="3"/>
      <c r="CLK970" s="614"/>
      <c r="CLL970" s="3"/>
      <c r="CLM970" s="453"/>
      <c r="CLN970" s="3"/>
      <c r="CLO970" s="614"/>
      <c r="CLP970" s="3"/>
      <c r="CLQ970" s="453"/>
      <c r="CLR970" s="3"/>
      <c r="CLS970" s="614"/>
      <c r="CLT970" s="3"/>
      <c r="CLU970" s="453"/>
      <c r="CLV970" s="3"/>
      <c r="CLW970" s="614"/>
      <c r="CLX970" s="3"/>
      <c r="CLY970" s="453"/>
      <c r="CLZ970" s="3"/>
      <c r="CMA970" s="614"/>
      <c r="CMB970" s="3"/>
      <c r="CMC970" s="453"/>
      <c r="CMD970" s="3"/>
      <c r="CME970" s="614"/>
      <c r="CMF970" s="3"/>
      <c r="CMG970" s="453"/>
      <c r="CMH970" s="3"/>
      <c r="CMI970" s="614"/>
      <c r="CMJ970" s="3"/>
      <c r="CMK970" s="453"/>
      <c r="CML970" s="3"/>
      <c r="CMM970" s="614"/>
      <c r="CMN970" s="3"/>
      <c r="CMO970" s="453"/>
      <c r="CMP970" s="3"/>
      <c r="CMQ970" s="614"/>
      <c r="CMR970" s="3"/>
      <c r="CMS970" s="453"/>
      <c r="CMT970" s="3"/>
      <c r="CMU970" s="614"/>
      <c r="CMV970" s="3"/>
      <c r="CMW970" s="453"/>
      <c r="CMX970" s="3"/>
      <c r="CMY970" s="614"/>
      <c r="CMZ970" s="3"/>
      <c r="CNA970" s="453"/>
      <c r="CNB970" s="3"/>
      <c r="CNC970" s="614"/>
      <c r="CND970" s="3"/>
      <c r="CNE970" s="453"/>
      <c r="CNF970" s="3"/>
      <c r="CNG970" s="614"/>
      <c r="CNH970" s="3"/>
      <c r="CNI970" s="453"/>
      <c r="CNJ970" s="3"/>
      <c r="CNK970" s="614"/>
      <c r="CNL970" s="3"/>
      <c r="CNM970" s="453"/>
      <c r="CNN970" s="3"/>
      <c r="CNO970" s="614"/>
      <c r="CNP970" s="3"/>
      <c r="CNQ970" s="453"/>
      <c r="CNR970" s="3"/>
      <c r="CNS970" s="614"/>
      <c r="CNT970" s="3"/>
      <c r="CNU970" s="453"/>
      <c r="CNV970" s="3"/>
      <c r="CNW970" s="614"/>
      <c r="CNX970" s="3"/>
      <c r="CNY970" s="453"/>
      <c r="CNZ970" s="3"/>
      <c r="COA970" s="614"/>
      <c r="COB970" s="3"/>
      <c r="COC970" s="453"/>
      <c r="COD970" s="3"/>
      <c r="COE970" s="614"/>
      <c r="COF970" s="3"/>
      <c r="COG970" s="453"/>
      <c r="COH970" s="3"/>
      <c r="COI970" s="614"/>
      <c r="COJ970" s="3"/>
      <c r="COK970" s="453"/>
      <c r="COL970" s="3"/>
      <c r="COM970" s="614"/>
      <c r="CON970" s="3"/>
      <c r="COO970" s="453"/>
      <c r="COP970" s="3"/>
      <c r="COQ970" s="614"/>
      <c r="COR970" s="3"/>
      <c r="COS970" s="453"/>
      <c r="COT970" s="3"/>
      <c r="COU970" s="614"/>
      <c r="COV970" s="3"/>
      <c r="COW970" s="453"/>
      <c r="COX970" s="3"/>
      <c r="COY970" s="614"/>
      <c r="COZ970" s="3"/>
      <c r="CPA970" s="453"/>
      <c r="CPB970" s="3"/>
      <c r="CPC970" s="614"/>
      <c r="CPD970" s="3"/>
      <c r="CPE970" s="453"/>
      <c r="CPF970" s="3"/>
      <c r="CPG970" s="614"/>
      <c r="CPH970" s="3"/>
      <c r="CPI970" s="453"/>
      <c r="CPJ970" s="3"/>
      <c r="CPK970" s="614"/>
      <c r="CPL970" s="3"/>
      <c r="CPM970" s="453"/>
      <c r="CPN970" s="3"/>
      <c r="CPO970" s="614"/>
      <c r="CPP970" s="3"/>
      <c r="CPQ970" s="453"/>
      <c r="CPR970" s="3"/>
      <c r="CPS970" s="614"/>
      <c r="CPT970" s="3"/>
      <c r="CPU970" s="453"/>
      <c r="CPV970" s="3"/>
      <c r="CPW970" s="614"/>
      <c r="CPX970" s="3"/>
      <c r="CPY970" s="453"/>
      <c r="CPZ970" s="3"/>
      <c r="CQA970" s="614"/>
      <c r="CQB970" s="3"/>
      <c r="CQC970" s="453"/>
      <c r="CQD970" s="3"/>
      <c r="CQE970" s="614"/>
      <c r="CQF970" s="3"/>
      <c r="CQG970" s="453"/>
      <c r="CQH970" s="3"/>
      <c r="CQI970" s="614"/>
      <c r="CQJ970" s="3"/>
      <c r="CQK970" s="453"/>
      <c r="CQL970" s="3"/>
      <c r="CQM970" s="614"/>
      <c r="CQN970" s="3"/>
      <c r="CQO970" s="453"/>
      <c r="CQP970" s="3"/>
      <c r="CQQ970" s="614"/>
      <c r="CQR970" s="3"/>
      <c r="CQS970" s="453"/>
      <c r="CQT970" s="3"/>
      <c r="CQU970" s="614"/>
      <c r="CQV970" s="3"/>
      <c r="CQW970" s="453"/>
      <c r="CQX970" s="3"/>
      <c r="CQY970" s="614"/>
      <c r="CQZ970" s="3"/>
      <c r="CRA970" s="453"/>
      <c r="CRB970" s="3"/>
      <c r="CRC970" s="614"/>
      <c r="CRD970" s="3"/>
      <c r="CRE970" s="453"/>
      <c r="CRF970" s="3"/>
      <c r="CRG970" s="614"/>
      <c r="CRH970" s="3"/>
      <c r="CRI970" s="453"/>
      <c r="CRJ970" s="3"/>
      <c r="CRK970" s="614"/>
      <c r="CRL970" s="3"/>
      <c r="CRM970" s="453"/>
      <c r="CRN970" s="3"/>
      <c r="CRO970" s="614"/>
      <c r="CRP970" s="3"/>
      <c r="CRQ970" s="453"/>
      <c r="CRR970" s="3"/>
      <c r="CRS970" s="614"/>
      <c r="CRT970" s="3"/>
      <c r="CRU970" s="453"/>
      <c r="CRV970" s="3"/>
      <c r="CRW970" s="614"/>
      <c r="CRX970" s="3"/>
      <c r="CRY970" s="453"/>
      <c r="CRZ970" s="3"/>
      <c r="CSA970" s="614"/>
      <c r="CSB970" s="3"/>
      <c r="CSC970" s="453"/>
      <c r="CSD970" s="3"/>
      <c r="CSE970" s="614"/>
      <c r="CSF970" s="3"/>
      <c r="CSG970" s="453"/>
      <c r="CSH970" s="3"/>
      <c r="CSI970" s="614"/>
      <c r="CSJ970" s="3"/>
      <c r="CSK970" s="453"/>
      <c r="CSL970" s="3"/>
      <c r="CSM970" s="614"/>
      <c r="CSN970" s="3"/>
      <c r="CSO970" s="453"/>
      <c r="CSP970" s="3"/>
      <c r="CSQ970" s="614"/>
      <c r="CSR970" s="3"/>
      <c r="CSS970" s="453"/>
      <c r="CST970" s="3"/>
      <c r="CSU970" s="614"/>
      <c r="CSV970" s="3"/>
      <c r="CSW970" s="453"/>
      <c r="CSX970" s="3"/>
      <c r="CSY970" s="614"/>
      <c r="CSZ970" s="3"/>
      <c r="CTA970" s="453"/>
      <c r="CTB970" s="3"/>
      <c r="CTC970" s="614"/>
      <c r="CTD970" s="3"/>
      <c r="CTE970" s="453"/>
      <c r="CTF970" s="3"/>
      <c r="CTG970" s="614"/>
      <c r="CTH970" s="3"/>
      <c r="CTI970" s="453"/>
      <c r="CTJ970" s="3"/>
      <c r="CTK970" s="614"/>
      <c r="CTL970" s="3"/>
      <c r="CTM970" s="453"/>
      <c r="CTN970" s="3"/>
      <c r="CTO970" s="614"/>
      <c r="CTP970" s="3"/>
      <c r="CTQ970" s="453"/>
      <c r="CTR970" s="3"/>
      <c r="CTS970" s="614"/>
      <c r="CTT970" s="3"/>
      <c r="CTU970" s="453"/>
      <c r="CTV970" s="3"/>
      <c r="CTW970" s="614"/>
      <c r="CTX970" s="3"/>
      <c r="CTY970" s="453"/>
      <c r="CTZ970" s="3"/>
      <c r="CUA970" s="614"/>
      <c r="CUB970" s="3"/>
      <c r="CUC970" s="453"/>
      <c r="CUD970" s="3"/>
      <c r="CUE970" s="614"/>
      <c r="CUF970" s="3"/>
      <c r="CUG970" s="453"/>
      <c r="CUH970" s="3"/>
      <c r="CUI970" s="614"/>
      <c r="CUJ970" s="3"/>
      <c r="CUK970" s="453"/>
      <c r="CUL970" s="3"/>
      <c r="CUM970" s="614"/>
      <c r="CUN970" s="3"/>
      <c r="CUO970" s="453"/>
      <c r="CUP970" s="3"/>
      <c r="CUQ970" s="614"/>
      <c r="CUR970" s="3"/>
      <c r="CUS970" s="453"/>
      <c r="CUT970" s="3"/>
      <c r="CUU970" s="614"/>
      <c r="CUV970" s="3"/>
      <c r="CUW970" s="453"/>
      <c r="CUX970" s="3"/>
      <c r="CUY970" s="614"/>
      <c r="CUZ970" s="3"/>
      <c r="CVA970" s="453"/>
      <c r="CVB970" s="3"/>
      <c r="CVC970" s="614"/>
      <c r="CVD970" s="3"/>
      <c r="CVE970" s="453"/>
      <c r="CVF970" s="3"/>
      <c r="CVG970" s="614"/>
      <c r="CVH970" s="3"/>
      <c r="CVI970" s="453"/>
      <c r="CVJ970" s="3"/>
      <c r="CVK970" s="614"/>
      <c r="CVL970" s="3"/>
      <c r="CVM970" s="453"/>
      <c r="CVN970" s="3"/>
      <c r="CVO970" s="614"/>
      <c r="CVP970" s="3"/>
      <c r="CVQ970" s="453"/>
      <c r="CVR970" s="3"/>
      <c r="CVS970" s="614"/>
      <c r="CVT970" s="3"/>
      <c r="CVU970" s="453"/>
      <c r="CVV970" s="3"/>
      <c r="CVW970" s="614"/>
      <c r="CVX970" s="3"/>
      <c r="CVY970" s="453"/>
      <c r="CVZ970" s="3"/>
      <c r="CWA970" s="614"/>
      <c r="CWB970" s="3"/>
      <c r="CWC970" s="453"/>
      <c r="CWD970" s="3"/>
      <c r="CWE970" s="614"/>
      <c r="CWF970" s="3"/>
      <c r="CWG970" s="453"/>
      <c r="CWH970" s="3"/>
      <c r="CWI970" s="614"/>
      <c r="CWJ970" s="3"/>
      <c r="CWK970" s="453"/>
      <c r="CWL970" s="3"/>
      <c r="CWM970" s="614"/>
      <c r="CWN970" s="3"/>
      <c r="CWO970" s="453"/>
      <c r="CWP970" s="3"/>
      <c r="CWQ970" s="614"/>
      <c r="CWR970" s="3"/>
      <c r="CWS970" s="453"/>
      <c r="CWT970" s="3"/>
      <c r="CWU970" s="614"/>
      <c r="CWV970" s="3"/>
      <c r="CWW970" s="453"/>
      <c r="CWX970" s="3"/>
      <c r="CWY970" s="614"/>
      <c r="CWZ970" s="3"/>
      <c r="CXA970" s="453"/>
      <c r="CXB970" s="3"/>
      <c r="CXC970" s="614"/>
      <c r="CXD970" s="3"/>
      <c r="CXE970" s="453"/>
      <c r="CXF970" s="3"/>
      <c r="CXG970" s="614"/>
      <c r="CXH970" s="3"/>
      <c r="CXI970" s="453"/>
      <c r="CXJ970" s="3"/>
      <c r="CXK970" s="614"/>
      <c r="CXL970" s="3"/>
      <c r="CXM970" s="453"/>
      <c r="CXN970" s="3"/>
      <c r="CXO970" s="614"/>
      <c r="CXP970" s="3"/>
      <c r="CXQ970" s="453"/>
      <c r="CXR970" s="3"/>
      <c r="CXS970" s="614"/>
      <c r="CXT970" s="3"/>
      <c r="CXU970" s="453"/>
      <c r="CXV970" s="3"/>
      <c r="CXW970" s="614"/>
      <c r="CXX970" s="3"/>
      <c r="CXY970" s="453"/>
      <c r="CXZ970" s="3"/>
      <c r="CYA970" s="614"/>
      <c r="CYB970" s="3"/>
      <c r="CYC970" s="453"/>
      <c r="CYD970" s="3"/>
      <c r="CYE970" s="614"/>
      <c r="CYF970" s="3"/>
      <c r="CYG970" s="453"/>
      <c r="CYH970" s="3"/>
      <c r="CYI970" s="614"/>
      <c r="CYJ970" s="3"/>
      <c r="CYK970" s="453"/>
      <c r="CYL970" s="3"/>
      <c r="CYM970" s="614"/>
      <c r="CYN970" s="3"/>
      <c r="CYO970" s="453"/>
      <c r="CYP970" s="3"/>
      <c r="CYQ970" s="614"/>
      <c r="CYR970" s="3"/>
      <c r="CYS970" s="453"/>
      <c r="CYT970" s="3"/>
      <c r="CYU970" s="614"/>
      <c r="CYV970" s="3"/>
      <c r="CYW970" s="453"/>
      <c r="CYX970" s="3"/>
      <c r="CYY970" s="614"/>
      <c r="CYZ970" s="3"/>
      <c r="CZA970" s="453"/>
      <c r="CZB970" s="3"/>
      <c r="CZC970" s="614"/>
      <c r="CZD970" s="3"/>
      <c r="CZE970" s="453"/>
      <c r="CZF970" s="3"/>
      <c r="CZG970" s="614"/>
      <c r="CZH970" s="3"/>
      <c r="CZI970" s="453"/>
      <c r="CZJ970" s="3"/>
      <c r="CZK970" s="614"/>
      <c r="CZL970" s="3"/>
      <c r="CZM970" s="453"/>
      <c r="CZN970" s="3"/>
      <c r="CZO970" s="614"/>
      <c r="CZP970" s="3"/>
      <c r="CZQ970" s="453"/>
      <c r="CZR970" s="3"/>
      <c r="CZS970" s="614"/>
      <c r="CZT970" s="3"/>
      <c r="CZU970" s="453"/>
      <c r="CZV970" s="3"/>
      <c r="CZW970" s="614"/>
      <c r="CZX970" s="3"/>
      <c r="CZY970" s="453"/>
      <c r="CZZ970" s="3"/>
      <c r="DAA970" s="614"/>
      <c r="DAB970" s="3"/>
      <c r="DAC970" s="453"/>
      <c r="DAD970" s="3"/>
      <c r="DAE970" s="614"/>
      <c r="DAF970" s="3"/>
      <c r="DAG970" s="453"/>
      <c r="DAH970" s="3"/>
      <c r="DAI970" s="614"/>
      <c r="DAJ970" s="3"/>
      <c r="DAK970" s="453"/>
      <c r="DAL970" s="3"/>
      <c r="DAM970" s="614"/>
      <c r="DAN970" s="3"/>
      <c r="DAO970" s="453"/>
      <c r="DAP970" s="3"/>
      <c r="DAQ970" s="614"/>
      <c r="DAR970" s="3"/>
      <c r="DAS970" s="453"/>
      <c r="DAT970" s="3"/>
      <c r="DAU970" s="614"/>
      <c r="DAV970" s="3"/>
      <c r="DAW970" s="453"/>
      <c r="DAX970" s="3"/>
      <c r="DAY970" s="614"/>
      <c r="DAZ970" s="3"/>
      <c r="DBA970" s="453"/>
      <c r="DBB970" s="3"/>
      <c r="DBC970" s="614"/>
      <c r="DBD970" s="3"/>
      <c r="DBE970" s="453"/>
      <c r="DBF970" s="3"/>
      <c r="DBG970" s="614"/>
      <c r="DBH970" s="3"/>
      <c r="DBI970" s="453"/>
      <c r="DBJ970" s="3"/>
      <c r="DBK970" s="614"/>
      <c r="DBL970" s="3"/>
      <c r="DBM970" s="453"/>
      <c r="DBN970" s="3"/>
      <c r="DBO970" s="614"/>
      <c r="DBP970" s="3"/>
      <c r="DBQ970" s="453"/>
      <c r="DBR970" s="3"/>
      <c r="DBS970" s="614"/>
      <c r="DBT970" s="3"/>
      <c r="DBU970" s="453"/>
      <c r="DBV970" s="3"/>
      <c r="DBW970" s="614"/>
      <c r="DBX970" s="3"/>
      <c r="DBY970" s="453"/>
      <c r="DBZ970" s="3"/>
      <c r="DCA970" s="614"/>
      <c r="DCB970" s="3"/>
      <c r="DCC970" s="453"/>
      <c r="DCD970" s="3"/>
      <c r="DCE970" s="614"/>
      <c r="DCF970" s="3"/>
      <c r="DCG970" s="453"/>
      <c r="DCH970" s="3"/>
      <c r="DCI970" s="614"/>
      <c r="DCJ970" s="3"/>
      <c r="DCK970" s="453"/>
      <c r="DCL970" s="3"/>
      <c r="DCM970" s="614"/>
      <c r="DCN970" s="3"/>
      <c r="DCO970" s="453"/>
      <c r="DCP970" s="3"/>
      <c r="DCQ970" s="614"/>
      <c r="DCR970" s="3"/>
      <c r="DCS970" s="453"/>
      <c r="DCT970" s="3"/>
      <c r="DCU970" s="614"/>
      <c r="DCV970" s="3"/>
      <c r="DCW970" s="453"/>
      <c r="DCX970" s="3"/>
      <c r="DCY970" s="614"/>
      <c r="DCZ970" s="3"/>
      <c r="DDA970" s="453"/>
      <c r="DDB970" s="3"/>
      <c r="DDC970" s="614"/>
      <c r="DDD970" s="3"/>
      <c r="DDE970" s="453"/>
      <c r="DDF970" s="3"/>
      <c r="DDG970" s="614"/>
      <c r="DDH970" s="3"/>
      <c r="DDI970" s="453"/>
      <c r="DDJ970" s="3"/>
      <c r="DDK970" s="614"/>
      <c r="DDL970" s="3"/>
      <c r="DDM970" s="453"/>
      <c r="DDN970" s="3"/>
      <c r="DDO970" s="614"/>
      <c r="DDP970" s="3"/>
      <c r="DDQ970" s="453"/>
      <c r="DDR970" s="3"/>
      <c r="DDS970" s="614"/>
      <c r="DDT970" s="3"/>
      <c r="DDU970" s="453"/>
      <c r="DDV970" s="3"/>
      <c r="DDW970" s="614"/>
      <c r="DDX970" s="3"/>
      <c r="DDY970" s="453"/>
      <c r="DDZ970" s="3"/>
      <c r="DEA970" s="614"/>
      <c r="DEB970" s="3"/>
      <c r="DEC970" s="453"/>
      <c r="DED970" s="3"/>
      <c r="DEE970" s="614"/>
      <c r="DEF970" s="3"/>
      <c r="DEG970" s="453"/>
      <c r="DEH970" s="3"/>
      <c r="DEI970" s="614"/>
      <c r="DEJ970" s="3"/>
      <c r="DEK970" s="453"/>
      <c r="DEL970" s="3"/>
      <c r="DEM970" s="614"/>
      <c r="DEN970" s="3"/>
      <c r="DEO970" s="453"/>
      <c r="DEP970" s="3"/>
      <c r="DEQ970" s="614"/>
      <c r="DER970" s="3"/>
      <c r="DES970" s="453"/>
      <c r="DET970" s="3"/>
      <c r="DEU970" s="614"/>
      <c r="DEV970" s="3"/>
      <c r="DEW970" s="453"/>
      <c r="DEX970" s="3"/>
      <c r="DEY970" s="614"/>
      <c r="DEZ970" s="3"/>
      <c r="DFA970" s="453"/>
      <c r="DFB970" s="3"/>
      <c r="DFC970" s="614"/>
      <c r="DFD970" s="3"/>
      <c r="DFE970" s="453"/>
      <c r="DFF970" s="3"/>
      <c r="DFG970" s="614"/>
      <c r="DFH970" s="3"/>
      <c r="DFI970" s="453"/>
      <c r="DFJ970" s="3"/>
      <c r="DFK970" s="614"/>
      <c r="DFL970" s="3"/>
      <c r="DFM970" s="453"/>
      <c r="DFN970" s="3"/>
      <c r="DFO970" s="614"/>
      <c r="DFP970" s="3"/>
      <c r="DFQ970" s="453"/>
      <c r="DFR970" s="3"/>
      <c r="DFS970" s="614"/>
      <c r="DFT970" s="3"/>
      <c r="DFU970" s="453"/>
      <c r="DFV970" s="3"/>
      <c r="DFW970" s="614"/>
      <c r="DFX970" s="3"/>
      <c r="DFY970" s="453"/>
      <c r="DFZ970" s="3"/>
      <c r="DGA970" s="614"/>
      <c r="DGB970" s="3"/>
      <c r="DGC970" s="453"/>
      <c r="DGD970" s="3"/>
      <c r="DGE970" s="614"/>
      <c r="DGF970" s="3"/>
      <c r="DGG970" s="453"/>
      <c r="DGH970" s="3"/>
      <c r="DGI970" s="614"/>
      <c r="DGJ970" s="3"/>
      <c r="DGK970" s="453"/>
      <c r="DGL970" s="3"/>
      <c r="DGM970" s="614"/>
      <c r="DGN970" s="3"/>
      <c r="DGO970" s="453"/>
      <c r="DGP970" s="3"/>
      <c r="DGQ970" s="614"/>
      <c r="DGR970" s="3"/>
      <c r="DGS970" s="453"/>
      <c r="DGT970" s="3"/>
      <c r="DGU970" s="614"/>
      <c r="DGV970" s="3"/>
      <c r="DGW970" s="453"/>
      <c r="DGX970" s="3"/>
      <c r="DGY970" s="614"/>
      <c r="DGZ970" s="3"/>
      <c r="DHA970" s="453"/>
      <c r="DHB970" s="3"/>
      <c r="DHC970" s="614"/>
      <c r="DHD970" s="3"/>
      <c r="DHE970" s="453"/>
      <c r="DHF970" s="3"/>
      <c r="DHG970" s="614"/>
      <c r="DHH970" s="3"/>
      <c r="DHI970" s="453"/>
      <c r="DHJ970" s="3"/>
      <c r="DHK970" s="614"/>
      <c r="DHL970" s="3"/>
      <c r="DHM970" s="453"/>
      <c r="DHN970" s="3"/>
      <c r="DHO970" s="614"/>
      <c r="DHP970" s="3"/>
      <c r="DHQ970" s="453"/>
      <c r="DHR970" s="3"/>
      <c r="DHS970" s="614"/>
      <c r="DHT970" s="3"/>
      <c r="DHU970" s="453"/>
      <c r="DHV970" s="3"/>
      <c r="DHW970" s="614"/>
      <c r="DHX970" s="3"/>
      <c r="DHY970" s="453"/>
      <c r="DHZ970" s="3"/>
      <c r="DIA970" s="614"/>
      <c r="DIB970" s="3"/>
      <c r="DIC970" s="453"/>
      <c r="DID970" s="3"/>
      <c r="DIE970" s="614"/>
      <c r="DIF970" s="3"/>
      <c r="DIG970" s="453"/>
      <c r="DIH970" s="3"/>
      <c r="DII970" s="614"/>
      <c r="DIJ970" s="3"/>
      <c r="DIK970" s="453"/>
      <c r="DIL970" s="3"/>
      <c r="DIM970" s="614"/>
      <c r="DIN970" s="3"/>
      <c r="DIO970" s="453"/>
      <c r="DIP970" s="3"/>
      <c r="DIQ970" s="614"/>
      <c r="DIR970" s="3"/>
      <c r="DIS970" s="453"/>
      <c r="DIT970" s="3"/>
      <c r="DIU970" s="614"/>
      <c r="DIV970" s="3"/>
      <c r="DIW970" s="453"/>
      <c r="DIX970" s="3"/>
      <c r="DIY970" s="614"/>
      <c r="DIZ970" s="3"/>
      <c r="DJA970" s="453"/>
      <c r="DJB970" s="3"/>
      <c r="DJC970" s="614"/>
      <c r="DJD970" s="3"/>
      <c r="DJE970" s="453"/>
      <c r="DJF970" s="3"/>
      <c r="DJG970" s="614"/>
      <c r="DJH970" s="3"/>
      <c r="DJI970" s="453"/>
      <c r="DJJ970" s="3"/>
      <c r="DJK970" s="614"/>
      <c r="DJL970" s="3"/>
      <c r="DJM970" s="453"/>
      <c r="DJN970" s="3"/>
      <c r="DJO970" s="614"/>
      <c r="DJP970" s="3"/>
      <c r="DJQ970" s="453"/>
      <c r="DJR970" s="3"/>
      <c r="DJS970" s="614"/>
      <c r="DJT970" s="3"/>
      <c r="DJU970" s="453"/>
      <c r="DJV970" s="3"/>
      <c r="DJW970" s="614"/>
      <c r="DJX970" s="3"/>
      <c r="DJY970" s="453"/>
      <c r="DJZ970" s="3"/>
      <c r="DKA970" s="614"/>
      <c r="DKB970" s="3"/>
      <c r="DKC970" s="453"/>
      <c r="DKD970" s="3"/>
      <c r="DKE970" s="614"/>
      <c r="DKF970" s="3"/>
      <c r="DKG970" s="453"/>
      <c r="DKH970" s="3"/>
      <c r="DKI970" s="614"/>
      <c r="DKJ970" s="3"/>
      <c r="DKK970" s="453"/>
      <c r="DKL970" s="3"/>
      <c r="DKM970" s="614"/>
      <c r="DKN970" s="3"/>
      <c r="DKO970" s="453"/>
      <c r="DKP970" s="3"/>
      <c r="DKQ970" s="614"/>
      <c r="DKR970" s="3"/>
      <c r="DKS970" s="453"/>
      <c r="DKT970" s="3"/>
      <c r="DKU970" s="614"/>
      <c r="DKV970" s="3"/>
      <c r="DKW970" s="453"/>
      <c r="DKX970" s="3"/>
      <c r="DKY970" s="614"/>
      <c r="DKZ970" s="3"/>
      <c r="DLA970" s="453"/>
      <c r="DLB970" s="3"/>
      <c r="DLC970" s="614"/>
      <c r="DLD970" s="3"/>
      <c r="DLE970" s="453"/>
      <c r="DLF970" s="3"/>
      <c r="DLG970" s="614"/>
      <c r="DLH970" s="3"/>
      <c r="DLI970" s="453"/>
      <c r="DLJ970" s="3"/>
      <c r="DLK970" s="614"/>
      <c r="DLL970" s="3"/>
      <c r="DLM970" s="453"/>
      <c r="DLN970" s="3"/>
      <c r="DLO970" s="614"/>
      <c r="DLP970" s="3"/>
      <c r="DLQ970" s="453"/>
      <c r="DLR970" s="3"/>
      <c r="DLS970" s="614"/>
      <c r="DLT970" s="3"/>
      <c r="DLU970" s="453"/>
      <c r="DLV970" s="3"/>
      <c r="DLW970" s="614"/>
      <c r="DLX970" s="3"/>
      <c r="DLY970" s="453"/>
      <c r="DLZ970" s="3"/>
      <c r="DMA970" s="614"/>
      <c r="DMB970" s="3"/>
      <c r="DMC970" s="453"/>
      <c r="DMD970" s="3"/>
      <c r="DME970" s="614"/>
      <c r="DMF970" s="3"/>
      <c r="DMG970" s="453"/>
      <c r="DMH970" s="3"/>
      <c r="DMI970" s="614"/>
      <c r="DMJ970" s="3"/>
      <c r="DMK970" s="453"/>
      <c r="DML970" s="3"/>
      <c r="DMM970" s="614"/>
      <c r="DMN970" s="3"/>
      <c r="DMO970" s="453"/>
      <c r="DMP970" s="3"/>
      <c r="DMQ970" s="614"/>
      <c r="DMR970" s="3"/>
      <c r="DMS970" s="453"/>
      <c r="DMT970" s="3"/>
      <c r="DMU970" s="614"/>
      <c r="DMV970" s="3"/>
      <c r="DMW970" s="453"/>
      <c r="DMX970" s="3"/>
      <c r="DMY970" s="614"/>
      <c r="DMZ970" s="3"/>
      <c r="DNA970" s="453"/>
      <c r="DNB970" s="3"/>
      <c r="DNC970" s="614"/>
      <c r="DND970" s="3"/>
      <c r="DNE970" s="453"/>
      <c r="DNF970" s="3"/>
      <c r="DNG970" s="614"/>
      <c r="DNH970" s="3"/>
      <c r="DNI970" s="453"/>
      <c r="DNJ970" s="3"/>
      <c r="DNK970" s="614"/>
      <c r="DNL970" s="3"/>
      <c r="DNM970" s="453"/>
      <c r="DNN970" s="3"/>
      <c r="DNO970" s="614"/>
      <c r="DNP970" s="3"/>
      <c r="DNQ970" s="453"/>
      <c r="DNR970" s="3"/>
      <c r="DNS970" s="614"/>
      <c r="DNT970" s="3"/>
      <c r="DNU970" s="453"/>
      <c r="DNV970" s="3"/>
      <c r="DNW970" s="614"/>
      <c r="DNX970" s="3"/>
      <c r="DNY970" s="453"/>
      <c r="DNZ970" s="3"/>
      <c r="DOA970" s="614"/>
      <c r="DOB970" s="3"/>
      <c r="DOC970" s="453"/>
      <c r="DOD970" s="3"/>
      <c r="DOE970" s="614"/>
      <c r="DOF970" s="3"/>
      <c r="DOG970" s="453"/>
      <c r="DOH970" s="3"/>
      <c r="DOI970" s="614"/>
      <c r="DOJ970" s="3"/>
      <c r="DOK970" s="453"/>
      <c r="DOL970" s="3"/>
      <c r="DOM970" s="614"/>
      <c r="DON970" s="3"/>
      <c r="DOO970" s="453"/>
      <c r="DOP970" s="3"/>
      <c r="DOQ970" s="614"/>
      <c r="DOR970" s="3"/>
      <c r="DOS970" s="453"/>
      <c r="DOT970" s="3"/>
      <c r="DOU970" s="614"/>
      <c r="DOV970" s="3"/>
      <c r="DOW970" s="453"/>
      <c r="DOX970" s="3"/>
      <c r="DOY970" s="614"/>
      <c r="DOZ970" s="3"/>
      <c r="DPA970" s="453"/>
      <c r="DPB970" s="3"/>
      <c r="DPC970" s="614"/>
      <c r="DPD970" s="3"/>
      <c r="DPE970" s="453"/>
      <c r="DPF970" s="3"/>
      <c r="DPG970" s="614"/>
      <c r="DPH970" s="3"/>
      <c r="DPI970" s="453"/>
      <c r="DPJ970" s="3"/>
      <c r="DPK970" s="614"/>
      <c r="DPL970" s="3"/>
      <c r="DPM970" s="453"/>
      <c r="DPN970" s="3"/>
      <c r="DPO970" s="614"/>
      <c r="DPP970" s="3"/>
      <c r="DPQ970" s="453"/>
      <c r="DPR970" s="3"/>
      <c r="DPS970" s="614"/>
      <c r="DPT970" s="3"/>
      <c r="DPU970" s="453"/>
      <c r="DPV970" s="3"/>
      <c r="DPW970" s="614"/>
      <c r="DPX970" s="3"/>
      <c r="DPY970" s="453"/>
      <c r="DPZ970" s="3"/>
      <c r="DQA970" s="614"/>
      <c r="DQB970" s="3"/>
      <c r="DQC970" s="453"/>
      <c r="DQD970" s="3"/>
      <c r="DQE970" s="614"/>
      <c r="DQF970" s="3"/>
      <c r="DQG970" s="453"/>
      <c r="DQH970" s="3"/>
      <c r="DQI970" s="614"/>
      <c r="DQJ970" s="3"/>
      <c r="DQK970" s="453"/>
      <c r="DQL970" s="3"/>
      <c r="DQM970" s="614"/>
      <c r="DQN970" s="3"/>
      <c r="DQO970" s="453"/>
      <c r="DQP970" s="3"/>
      <c r="DQQ970" s="614"/>
      <c r="DQR970" s="3"/>
      <c r="DQS970" s="453"/>
      <c r="DQT970" s="3"/>
      <c r="DQU970" s="614"/>
      <c r="DQV970" s="3"/>
      <c r="DQW970" s="453"/>
      <c r="DQX970" s="3"/>
      <c r="DQY970" s="614"/>
      <c r="DQZ970" s="3"/>
      <c r="DRA970" s="453"/>
      <c r="DRB970" s="3"/>
      <c r="DRC970" s="614"/>
      <c r="DRD970" s="3"/>
      <c r="DRE970" s="453"/>
      <c r="DRF970" s="3"/>
      <c r="DRG970" s="614"/>
      <c r="DRH970" s="3"/>
      <c r="DRI970" s="453"/>
      <c r="DRJ970" s="3"/>
      <c r="DRK970" s="614"/>
      <c r="DRL970" s="3"/>
      <c r="DRM970" s="453"/>
      <c r="DRN970" s="3"/>
      <c r="DRO970" s="614"/>
      <c r="DRP970" s="3"/>
      <c r="DRQ970" s="453"/>
      <c r="DRR970" s="3"/>
      <c r="DRS970" s="614"/>
      <c r="DRT970" s="3"/>
      <c r="DRU970" s="453"/>
      <c r="DRV970" s="3"/>
      <c r="DRW970" s="614"/>
      <c r="DRX970" s="3"/>
      <c r="DRY970" s="453"/>
      <c r="DRZ970" s="3"/>
      <c r="DSA970" s="614"/>
      <c r="DSB970" s="3"/>
      <c r="DSC970" s="453"/>
      <c r="DSD970" s="3"/>
      <c r="DSE970" s="614"/>
      <c r="DSF970" s="3"/>
      <c r="DSG970" s="453"/>
      <c r="DSH970" s="3"/>
      <c r="DSI970" s="614"/>
      <c r="DSJ970" s="3"/>
      <c r="DSK970" s="453"/>
      <c r="DSL970" s="3"/>
      <c r="DSM970" s="614"/>
      <c r="DSN970" s="3"/>
      <c r="DSO970" s="453"/>
      <c r="DSP970" s="3"/>
      <c r="DSQ970" s="614"/>
      <c r="DSR970" s="3"/>
      <c r="DSS970" s="453"/>
      <c r="DST970" s="3"/>
      <c r="DSU970" s="614"/>
      <c r="DSV970" s="3"/>
      <c r="DSW970" s="453"/>
      <c r="DSX970" s="3"/>
      <c r="DSY970" s="614"/>
      <c r="DSZ970" s="3"/>
      <c r="DTA970" s="453"/>
      <c r="DTB970" s="3"/>
      <c r="DTC970" s="614"/>
      <c r="DTD970" s="3"/>
      <c r="DTE970" s="453"/>
      <c r="DTF970" s="3"/>
      <c r="DTG970" s="614"/>
      <c r="DTH970" s="3"/>
      <c r="DTI970" s="453"/>
      <c r="DTJ970" s="3"/>
      <c r="DTK970" s="614"/>
      <c r="DTL970" s="3"/>
      <c r="DTM970" s="453"/>
      <c r="DTN970" s="3"/>
      <c r="DTO970" s="614"/>
      <c r="DTP970" s="3"/>
      <c r="DTQ970" s="453"/>
      <c r="DTR970" s="3"/>
      <c r="DTS970" s="614"/>
      <c r="DTT970" s="3"/>
      <c r="DTU970" s="453"/>
      <c r="DTV970" s="3"/>
      <c r="DTW970" s="614"/>
      <c r="DTX970" s="3"/>
      <c r="DTY970" s="453"/>
      <c r="DTZ970" s="3"/>
      <c r="DUA970" s="614"/>
      <c r="DUB970" s="3"/>
      <c r="DUC970" s="453"/>
      <c r="DUD970" s="3"/>
      <c r="DUE970" s="614"/>
      <c r="DUF970" s="3"/>
      <c r="DUG970" s="453"/>
      <c r="DUH970" s="3"/>
      <c r="DUI970" s="614"/>
      <c r="DUJ970" s="3"/>
      <c r="DUK970" s="453"/>
      <c r="DUL970" s="3"/>
      <c r="DUM970" s="614"/>
      <c r="DUN970" s="3"/>
      <c r="DUO970" s="453"/>
      <c r="DUP970" s="3"/>
      <c r="DUQ970" s="614"/>
      <c r="DUR970" s="3"/>
      <c r="DUS970" s="453"/>
      <c r="DUT970" s="3"/>
      <c r="DUU970" s="614"/>
      <c r="DUV970" s="3"/>
      <c r="DUW970" s="453"/>
      <c r="DUX970" s="3"/>
      <c r="DUY970" s="614"/>
      <c r="DUZ970" s="3"/>
      <c r="DVA970" s="453"/>
      <c r="DVB970" s="3"/>
      <c r="DVC970" s="614"/>
      <c r="DVD970" s="3"/>
      <c r="DVE970" s="453"/>
      <c r="DVF970" s="3"/>
      <c r="DVG970" s="614"/>
      <c r="DVH970" s="3"/>
      <c r="DVI970" s="453"/>
      <c r="DVJ970" s="3"/>
      <c r="DVK970" s="614"/>
      <c r="DVL970" s="3"/>
      <c r="DVM970" s="453"/>
      <c r="DVN970" s="3"/>
      <c r="DVO970" s="614"/>
      <c r="DVP970" s="3"/>
      <c r="DVQ970" s="453"/>
      <c r="DVR970" s="3"/>
      <c r="DVS970" s="614"/>
      <c r="DVT970" s="3"/>
      <c r="DVU970" s="453"/>
      <c r="DVV970" s="3"/>
      <c r="DVW970" s="614"/>
      <c r="DVX970" s="3"/>
      <c r="DVY970" s="453"/>
      <c r="DVZ970" s="3"/>
      <c r="DWA970" s="614"/>
      <c r="DWB970" s="3"/>
      <c r="DWC970" s="453"/>
      <c r="DWD970" s="3"/>
      <c r="DWE970" s="614"/>
      <c r="DWF970" s="3"/>
      <c r="DWG970" s="453"/>
      <c r="DWH970" s="3"/>
      <c r="DWI970" s="614"/>
      <c r="DWJ970" s="3"/>
      <c r="DWK970" s="453"/>
      <c r="DWL970" s="3"/>
      <c r="DWM970" s="614"/>
      <c r="DWN970" s="3"/>
      <c r="DWO970" s="453"/>
      <c r="DWP970" s="3"/>
      <c r="DWQ970" s="614"/>
      <c r="DWR970" s="3"/>
      <c r="DWS970" s="453"/>
      <c r="DWT970" s="3"/>
      <c r="DWU970" s="614"/>
      <c r="DWV970" s="3"/>
      <c r="DWW970" s="453"/>
      <c r="DWX970" s="3"/>
      <c r="DWY970" s="614"/>
      <c r="DWZ970" s="3"/>
      <c r="DXA970" s="453"/>
      <c r="DXB970" s="3"/>
      <c r="DXC970" s="614"/>
      <c r="DXD970" s="3"/>
      <c r="DXE970" s="453"/>
      <c r="DXF970" s="3"/>
      <c r="DXG970" s="614"/>
      <c r="DXH970" s="3"/>
      <c r="DXI970" s="453"/>
      <c r="DXJ970" s="3"/>
      <c r="DXK970" s="614"/>
      <c r="DXL970" s="3"/>
      <c r="DXM970" s="453"/>
      <c r="DXN970" s="3"/>
      <c r="DXO970" s="614"/>
      <c r="DXP970" s="3"/>
      <c r="DXQ970" s="453"/>
      <c r="DXR970" s="3"/>
      <c r="DXS970" s="614"/>
      <c r="DXT970" s="3"/>
      <c r="DXU970" s="453"/>
      <c r="DXV970" s="3"/>
      <c r="DXW970" s="614"/>
      <c r="DXX970" s="3"/>
      <c r="DXY970" s="453"/>
      <c r="DXZ970" s="3"/>
      <c r="DYA970" s="614"/>
      <c r="DYB970" s="3"/>
      <c r="DYC970" s="453"/>
      <c r="DYD970" s="3"/>
      <c r="DYE970" s="614"/>
      <c r="DYF970" s="3"/>
      <c r="DYG970" s="453"/>
      <c r="DYH970" s="3"/>
      <c r="DYI970" s="614"/>
      <c r="DYJ970" s="3"/>
      <c r="DYK970" s="453"/>
      <c r="DYL970" s="3"/>
      <c r="DYM970" s="614"/>
      <c r="DYN970" s="3"/>
      <c r="DYO970" s="453"/>
      <c r="DYP970" s="3"/>
      <c r="DYQ970" s="614"/>
      <c r="DYR970" s="3"/>
      <c r="DYS970" s="453"/>
      <c r="DYT970" s="3"/>
      <c r="DYU970" s="614"/>
      <c r="DYV970" s="3"/>
      <c r="DYW970" s="453"/>
      <c r="DYX970" s="3"/>
      <c r="DYY970" s="614"/>
      <c r="DYZ970" s="3"/>
      <c r="DZA970" s="453"/>
      <c r="DZB970" s="3"/>
      <c r="DZC970" s="614"/>
      <c r="DZD970" s="3"/>
      <c r="DZE970" s="453"/>
      <c r="DZF970" s="3"/>
      <c r="DZG970" s="614"/>
      <c r="DZH970" s="3"/>
      <c r="DZI970" s="453"/>
      <c r="DZJ970" s="3"/>
      <c r="DZK970" s="614"/>
      <c r="DZL970" s="3"/>
      <c r="DZM970" s="453"/>
      <c r="DZN970" s="3"/>
      <c r="DZO970" s="614"/>
      <c r="DZP970" s="3"/>
      <c r="DZQ970" s="453"/>
      <c r="DZR970" s="3"/>
      <c r="DZS970" s="614"/>
      <c r="DZT970" s="3"/>
      <c r="DZU970" s="453"/>
      <c r="DZV970" s="3"/>
      <c r="DZW970" s="614"/>
      <c r="DZX970" s="3"/>
      <c r="DZY970" s="453"/>
      <c r="DZZ970" s="3"/>
      <c r="EAA970" s="614"/>
      <c r="EAB970" s="3"/>
      <c r="EAC970" s="453"/>
      <c r="EAD970" s="3"/>
      <c r="EAE970" s="614"/>
      <c r="EAF970" s="3"/>
      <c r="EAG970" s="453"/>
      <c r="EAH970" s="3"/>
      <c r="EAI970" s="614"/>
      <c r="EAJ970" s="3"/>
      <c r="EAK970" s="453"/>
      <c r="EAL970" s="3"/>
      <c r="EAM970" s="614"/>
      <c r="EAN970" s="3"/>
      <c r="EAO970" s="453"/>
      <c r="EAP970" s="3"/>
      <c r="EAQ970" s="614"/>
      <c r="EAR970" s="3"/>
      <c r="EAS970" s="453"/>
      <c r="EAT970" s="3"/>
      <c r="EAU970" s="614"/>
      <c r="EAV970" s="3"/>
      <c r="EAW970" s="453"/>
      <c r="EAX970" s="3"/>
      <c r="EAY970" s="614"/>
      <c r="EAZ970" s="3"/>
      <c r="EBA970" s="453"/>
      <c r="EBB970" s="3"/>
      <c r="EBC970" s="614"/>
      <c r="EBD970" s="3"/>
      <c r="EBE970" s="453"/>
      <c r="EBF970" s="3"/>
      <c r="EBG970" s="614"/>
      <c r="EBH970" s="3"/>
      <c r="EBI970" s="453"/>
      <c r="EBJ970" s="3"/>
      <c r="EBK970" s="614"/>
      <c r="EBL970" s="3"/>
      <c r="EBM970" s="453"/>
      <c r="EBN970" s="3"/>
      <c r="EBO970" s="614"/>
      <c r="EBP970" s="3"/>
      <c r="EBQ970" s="453"/>
      <c r="EBR970" s="3"/>
      <c r="EBS970" s="614"/>
      <c r="EBT970" s="3"/>
      <c r="EBU970" s="453"/>
      <c r="EBV970" s="3"/>
      <c r="EBW970" s="614"/>
      <c r="EBX970" s="3"/>
      <c r="EBY970" s="453"/>
      <c r="EBZ970" s="3"/>
      <c r="ECA970" s="614"/>
      <c r="ECB970" s="3"/>
      <c r="ECC970" s="453"/>
      <c r="ECD970" s="3"/>
      <c r="ECE970" s="614"/>
      <c r="ECF970" s="3"/>
      <c r="ECG970" s="453"/>
      <c r="ECH970" s="3"/>
      <c r="ECI970" s="614"/>
      <c r="ECJ970" s="3"/>
      <c r="ECK970" s="453"/>
      <c r="ECL970" s="3"/>
      <c r="ECM970" s="614"/>
      <c r="ECN970" s="3"/>
      <c r="ECO970" s="453"/>
      <c r="ECP970" s="3"/>
      <c r="ECQ970" s="614"/>
      <c r="ECR970" s="3"/>
      <c r="ECS970" s="453"/>
      <c r="ECT970" s="3"/>
      <c r="ECU970" s="614"/>
      <c r="ECV970" s="3"/>
      <c r="ECW970" s="453"/>
      <c r="ECX970" s="3"/>
      <c r="ECY970" s="614"/>
      <c r="ECZ970" s="3"/>
      <c r="EDA970" s="453"/>
      <c r="EDB970" s="3"/>
      <c r="EDC970" s="614"/>
      <c r="EDD970" s="3"/>
      <c r="EDE970" s="453"/>
      <c r="EDF970" s="3"/>
      <c r="EDG970" s="614"/>
      <c r="EDH970" s="3"/>
      <c r="EDI970" s="453"/>
      <c r="EDJ970" s="3"/>
      <c r="EDK970" s="614"/>
      <c r="EDL970" s="3"/>
      <c r="EDM970" s="453"/>
      <c r="EDN970" s="3"/>
      <c r="EDO970" s="614"/>
      <c r="EDP970" s="3"/>
      <c r="EDQ970" s="453"/>
      <c r="EDR970" s="3"/>
      <c r="EDS970" s="614"/>
      <c r="EDT970" s="3"/>
      <c r="EDU970" s="453"/>
      <c r="EDV970" s="3"/>
      <c r="EDW970" s="614"/>
      <c r="EDX970" s="3"/>
      <c r="EDY970" s="453"/>
      <c r="EDZ970" s="3"/>
      <c r="EEA970" s="614"/>
      <c r="EEB970" s="3"/>
      <c r="EEC970" s="453"/>
      <c r="EED970" s="3"/>
      <c r="EEE970" s="614"/>
      <c r="EEF970" s="3"/>
      <c r="EEG970" s="453"/>
      <c r="EEH970" s="3"/>
      <c r="EEI970" s="614"/>
      <c r="EEJ970" s="3"/>
      <c r="EEK970" s="453"/>
      <c r="EEL970" s="3"/>
      <c r="EEM970" s="614"/>
      <c r="EEN970" s="3"/>
      <c r="EEO970" s="453"/>
      <c r="EEP970" s="3"/>
      <c r="EEQ970" s="614"/>
      <c r="EER970" s="3"/>
      <c r="EES970" s="453"/>
      <c r="EET970" s="3"/>
      <c r="EEU970" s="614"/>
      <c r="EEV970" s="3"/>
      <c r="EEW970" s="453"/>
      <c r="EEX970" s="3"/>
      <c r="EEY970" s="614"/>
      <c r="EEZ970" s="3"/>
      <c r="EFA970" s="453"/>
      <c r="EFB970" s="3"/>
      <c r="EFC970" s="614"/>
      <c r="EFD970" s="3"/>
      <c r="EFE970" s="453"/>
      <c r="EFF970" s="3"/>
      <c r="EFG970" s="614"/>
      <c r="EFH970" s="3"/>
      <c r="EFI970" s="453"/>
      <c r="EFJ970" s="3"/>
      <c r="EFK970" s="614"/>
      <c r="EFL970" s="3"/>
      <c r="EFM970" s="453"/>
      <c r="EFN970" s="3"/>
      <c r="EFO970" s="614"/>
      <c r="EFP970" s="3"/>
      <c r="EFQ970" s="453"/>
      <c r="EFR970" s="3"/>
      <c r="EFS970" s="614"/>
      <c r="EFT970" s="3"/>
      <c r="EFU970" s="453"/>
      <c r="EFV970" s="3"/>
      <c r="EFW970" s="614"/>
      <c r="EFX970" s="3"/>
      <c r="EFY970" s="453"/>
      <c r="EFZ970" s="3"/>
      <c r="EGA970" s="614"/>
      <c r="EGB970" s="3"/>
      <c r="EGC970" s="453"/>
      <c r="EGD970" s="3"/>
      <c r="EGE970" s="614"/>
      <c r="EGF970" s="3"/>
      <c r="EGG970" s="453"/>
      <c r="EGH970" s="3"/>
      <c r="EGI970" s="614"/>
      <c r="EGJ970" s="3"/>
      <c r="EGK970" s="453"/>
      <c r="EGL970" s="3"/>
      <c r="EGM970" s="614"/>
      <c r="EGN970" s="3"/>
      <c r="EGO970" s="453"/>
      <c r="EGP970" s="3"/>
      <c r="EGQ970" s="614"/>
      <c r="EGR970" s="3"/>
      <c r="EGS970" s="453"/>
      <c r="EGT970" s="3"/>
      <c r="EGU970" s="614"/>
      <c r="EGV970" s="3"/>
      <c r="EGW970" s="453"/>
      <c r="EGX970" s="3"/>
      <c r="EGY970" s="614"/>
      <c r="EGZ970" s="3"/>
      <c r="EHA970" s="453"/>
      <c r="EHB970" s="3"/>
      <c r="EHC970" s="614"/>
      <c r="EHD970" s="3"/>
      <c r="EHE970" s="453"/>
      <c r="EHF970" s="3"/>
      <c r="EHG970" s="614"/>
      <c r="EHH970" s="3"/>
      <c r="EHI970" s="453"/>
      <c r="EHJ970" s="3"/>
      <c r="EHK970" s="614"/>
      <c r="EHL970" s="3"/>
      <c r="EHM970" s="453"/>
      <c r="EHN970" s="3"/>
      <c r="EHO970" s="614"/>
      <c r="EHP970" s="3"/>
      <c r="EHQ970" s="453"/>
      <c r="EHR970" s="3"/>
      <c r="EHS970" s="614"/>
      <c r="EHT970" s="3"/>
      <c r="EHU970" s="453"/>
      <c r="EHV970" s="3"/>
      <c r="EHW970" s="614"/>
      <c r="EHX970" s="3"/>
      <c r="EHY970" s="453"/>
      <c r="EHZ970" s="3"/>
      <c r="EIA970" s="614"/>
      <c r="EIB970" s="3"/>
      <c r="EIC970" s="453"/>
      <c r="EID970" s="3"/>
      <c r="EIE970" s="614"/>
      <c r="EIF970" s="3"/>
      <c r="EIG970" s="453"/>
      <c r="EIH970" s="3"/>
      <c r="EII970" s="614"/>
      <c r="EIJ970" s="3"/>
      <c r="EIK970" s="453"/>
      <c r="EIL970" s="3"/>
      <c r="EIM970" s="614"/>
      <c r="EIN970" s="3"/>
      <c r="EIO970" s="453"/>
      <c r="EIP970" s="3"/>
      <c r="EIQ970" s="614"/>
      <c r="EIR970" s="3"/>
      <c r="EIS970" s="453"/>
      <c r="EIT970" s="3"/>
      <c r="EIU970" s="614"/>
      <c r="EIV970" s="3"/>
      <c r="EIW970" s="453"/>
      <c r="EIX970" s="3"/>
      <c r="EIY970" s="614"/>
      <c r="EIZ970" s="3"/>
      <c r="EJA970" s="453"/>
      <c r="EJB970" s="3"/>
      <c r="EJC970" s="614"/>
      <c r="EJD970" s="3"/>
      <c r="EJE970" s="453"/>
      <c r="EJF970" s="3"/>
      <c r="EJG970" s="614"/>
      <c r="EJH970" s="3"/>
      <c r="EJI970" s="453"/>
      <c r="EJJ970" s="3"/>
      <c r="EJK970" s="614"/>
      <c r="EJL970" s="3"/>
      <c r="EJM970" s="453"/>
      <c r="EJN970" s="3"/>
      <c r="EJO970" s="614"/>
      <c r="EJP970" s="3"/>
      <c r="EJQ970" s="453"/>
      <c r="EJR970" s="3"/>
      <c r="EJS970" s="614"/>
      <c r="EJT970" s="3"/>
      <c r="EJU970" s="453"/>
      <c r="EJV970" s="3"/>
      <c r="EJW970" s="614"/>
      <c r="EJX970" s="3"/>
      <c r="EJY970" s="453"/>
      <c r="EJZ970" s="3"/>
      <c r="EKA970" s="614"/>
      <c r="EKB970" s="3"/>
      <c r="EKC970" s="453"/>
      <c r="EKD970" s="3"/>
      <c r="EKE970" s="614"/>
      <c r="EKF970" s="3"/>
      <c r="EKG970" s="453"/>
      <c r="EKH970" s="3"/>
      <c r="EKI970" s="614"/>
      <c r="EKJ970" s="3"/>
      <c r="EKK970" s="453"/>
      <c r="EKL970" s="3"/>
      <c r="EKM970" s="614"/>
      <c r="EKN970" s="3"/>
      <c r="EKO970" s="453"/>
      <c r="EKP970" s="3"/>
      <c r="EKQ970" s="614"/>
      <c r="EKR970" s="3"/>
      <c r="EKS970" s="453"/>
      <c r="EKT970" s="3"/>
      <c r="EKU970" s="614"/>
      <c r="EKV970" s="3"/>
      <c r="EKW970" s="453"/>
      <c r="EKX970" s="3"/>
      <c r="EKY970" s="614"/>
      <c r="EKZ970" s="3"/>
      <c r="ELA970" s="453"/>
      <c r="ELB970" s="3"/>
      <c r="ELC970" s="614"/>
      <c r="ELD970" s="3"/>
      <c r="ELE970" s="453"/>
      <c r="ELF970" s="3"/>
      <c r="ELG970" s="614"/>
      <c r="ELH970" s="3"/>
      <c r="ELI970" s="453"/>
      <c r="ELJ970" s="3"/>
      <c r="ELK970" s="614"/>
      <c r="ELL970" s="3"/>
      <c r="ELM970" s="453"/>
      <c r="ELN970" s="3"/>
      <c r="ELO970" s="614"/>
      <c r="ELP970" s="3"/>
      <c r="ELQ970" s="453"/>
      <c r="ELR970" s="3"/>
      <c r="ELS970" s="614"/>
      <c r="ELT970" s="3"/>
      <c r="ELU970" s="453"/>
      <c r="ELV970" s="3"/>
      <c r="ELW970" s="614"/>
      <c r="ELX970" s="3"/>
      <c r="ELY970" s="453"/>
      <c r="ELZ970" s="3"/>
      <c r="EMA970" s="614"/>
      <c r="EMB970" s="3"/>
      <c r="EMC970" s="453"/>
      <c r="EMD970" s="3"/>
      <c r="EME970" s="614"/>
      <c r="EMF970" s="3"/>
      <c r="EMG970" s="453"/>
      <c r="EMH970" s="3"/>
      <c r="EMI970" s="614"/>
      <c r="EMJ970" s="3"/>
      <c r="EMK970" s="453"/>
      <c r="EML970" s="3"/>
      <c r="EMM970" s="614"/>
      <c r="EMN970" s="3"/>
      <c r="EMO970" s="453"/>
      <c r="EMP970" s="3"/>
      <c r="EMQ970" s="614"/>
      <c r="EMR970" s="3"/>
      <c r="EMS970" s="453"/>
      <c r="EMT970" s="3"/>
      <c r="EMU970" s="614"/>
      <c r="EMV970" s="3"/>
      <c r="EMW970" s="453"/>
      <c r="EMX970" s="3"/>
      <c r="EMY970" s="614"/>
      <c r="EMZ970" s="3"/>
      <c r="ENA970" s="453"/>
      <c r="ENB970" s="3"/>
      <c r="ENC970" s="614"/>
      <c r="END970" s="3"/>
      <c r="ENE970" s="453"/>
      <c r="ENF970" s="3"/>
      <c r="ENG970" s="614"/>
      <c r="ENH970" s="3"/>
      <c r="ENI970" s="453"/>
      <c r="ENJ970" s="3"/>
      <c r="ENK970" s="614"/>
      <c r="ENL970" s="3"/>
      <c r="ENM970" s="453"/>
      <c r="ENN970" s="3"/>
      <c r="ENO970" s="614"/>
      <c r="ENP970" s="3"/>
      <c r="ENQ970" s="453"/>
      <c r="ENR970" s="3"/>
      <c r="ENS970" s="614"/>
      <c r="ENT970" s="3"/>
      <c r="ENU970" s="453"/>
      <c r="ENV970" s="3"/>
      <c r="ENW970" s="614"/>
      <c r="ENX970" s="3"/>
      <c r="ENY970" s="453"/>
      <c r="ENZ970" s="3"/>
      <c r="EOA970" s="614"/>
      <c r="EOB970" s="3"/>
      <c r="EOC970" s="453"/>
      <c r="EOD970" s="3"/>
      <c r="EOE970" s="614"/>
      <c r="EOF970" s="3"/>
      <c r="EOG970" s="453"/>
      <c r="EOH970" s="3"/>
      <c r="EOI970" s="614"/>
      <c r="EOJ970" s="3"/>
      <c r="EOK970" s="453"/>
      <c r="EOL970" s="3"/>
      <c r="EOM970" s="614"/>
      <c r="EON970" s="3"/>
      <c r="EOO970" s="453"/>
      <c r="EOP970" s="3"/>
      <c r="EOQ970" s="614"/>
      <c r="EOR970" s="3"/>
      <c r="EOS970" s="453"/>
      <c r="EOT970" s="3"/>
      <c r="EOU970" s="614"/>
      <c r="EOV970" s="3"/>
      <c r="EOW970" s="453"/>
      <c r="EOX970" s="3"/>
      <c r="EOY970" s="614"/>
      <c r="EOZ970" s="3"/>
      <c r="EPA970" s="453"/>
      <c r="EPB970" s="3"/>
      <c r="EPC970" s="614"/>
      <c r="EPD970" s="3"/>
      <c r="EPE970" s="453"/>
      <c r="EPF970" s="3"/>
      <c r="EPG970" s="614"/>
      <c r="EPH970" s="3"/>
      <c r="EPI970" s="453"/>
      <c r="EPJ970" s="3"/>
      <c r="EPK970" s="614"/>
      <c r="EPL970" s="3"/>
      <c r="EPM970" s="453"/>
      <c r="EPN970" s="3"/>
      <c r="EPO970" s="614"/>
      <c r="EPP970" s="3"/>
      <c r="EPQ970" s="453"/>
      <c r="EPR970" s="3"/>
      <c r="EPS970" s="614"/>
      <c r="EPT970" s="3"/>
      <c r="EPU970" s="453"/>
      <c r="EPV970" s="3"/>
      <c r="EPW970" s="614"/>
      <c r="EPX970" s="3"/>
      <c r="EPY970" s="453"/>
      <c r="EPZ970" s="3"/>
      <c r="EQA970" s="614"/>
      <c r="EQB970" s="3"/>
      <c r="EQC970" s="453"/>
      <c r="EQD970" s="3"/>
      <c r="EQE970" s="614"/>
      <c r="EQF970" s="3"/>
      <c r="EQG970" s="453"/>
      <c r="EQH970" s="3"/>
      <c r="EQI970" s="614"/>
      <c r="EQJ970" s="3"/>
      <c r="EQK970" s="453"/>
      <c r="EQL970" s="3"/>
      <c r="EQM970" s="614"/>
      <c r="EQN970" s="3"/>
      <c r="EQO970" s="453"/>
      <c r="EQP970" s="3"/>
      <c r="EQQ970" s="614"/>
      <c r="EQR970" s="3"/>
      <c r="EQS970" s="453"/>
      <c r="EQT970" s="3"/>
      <c r="EQU970" s="614"/>
      <c r="EQV970" s="3"/>
      <c r="EQW970" s="453"/>
      <c r="EQX970" s="3"/>
      <c r="EQY970" s="614"/>
      <c r="EQZ970" s="3"/>
      <c r="ERA970" s="453"/>
      <c r="ERB970" s="3"/>
      <c r="ERC970" s="614"/>
      <c r="ERD970" s="3"/>
      <c r="ERE970" s="453"/>
      <c r="ERF970" s="3"/>
      <c r="ERG970" s="614"/>
      <c r="ERH970" s="3"/>
      <c r="ERI970" s="453"/>
      <c r="ERJ970" s="3"/>
      <c r="ERK970" s="614"/>
      <c r="ERL970" s="3"/>
      <c r="ERM970" s="453"/>
      <c r="ERN970" s="3"/>
      <c r="ERO970" s="614"/>
      <c r="ERP970" s="3"/>
      <c r="ERQ970" s="453"/>
      <c r="ERR970" s="3"/>
      <c r="ERS970" s="614"/>
      <c r="ERT970" s="3"/>
      <c r="ERU970" s="453"/>
      <c r="ERV970" s="3"/>
      <c r="ERW970" s="614"/>
      <c r="ERX970" s="3"/>
      <c r="ERY970" s="453"/>
      <c r="ERZ970" s="3"/>
      <c r="ESA970" s="614"/>
      <c r="ESB970" s="3"/>
      <c r="ESC970" s="453"/>
      <c r="ESD970" s="3"/>
      <c r="ESE970" s="614"/>
      <c r="ESF970" s="3"/>
      <c r="ESG970" s="453"/>
      <c r="ESH970" s="3"/>
      <c r="ESI970" s="614"/>
      <c r="ESJ970" s="3"/>
      <c r="ESK970" s="453"/>
      <c r="ESL970" s="3"/>
      <c r="ESM970" s="614"/>
      <c r="ESN970" s="3"/>
      <c r="ESO970" s="453"/>
      <c r="ESP970" s="3"/>
      <c r="ESQ970" s="614"/>
      <c r="ESR970" s="3"/>
      <c r="ESS970" s="453"/>
      <c r="EST970" s="3"/>
      <c r="ESU970" s="614"/>
      <c r="ESV970" s="3"/>
      <c r="ESW970" s="453"/>
      <c r="ESX970" s="3"/>
      <c r="ESY970" s="614"/>
      <c r="ESZ970" s="3"/>
      <c r="ETA970" s="453"/>
      <c r="ETB970" s="3"/>
      <c r="ETC970" s="614"/>
      <c r="ETD970" s="3"/>
      <c r="ETE970" s="453"/>
      <c r="ETF970" s="3"/>
      <c r="ETG970" s="614"/>
      <c r="ETH970" s="3"/>
      <c r="ETI970" s="453"/>
      <c r="ETJ970" s="3"/>
      <c r="ETK970" s="614"/>
      <c r="ETL970" s="3"/>
      <c r="ETM970" s="453"/>
      <c r="ETN970" s="3"/>
      <c r="ETO970" s="614"/>
      <c r="ETP970" s="3"/>
      <c r="ETQ970" s="453"/>
      <c r="ETR970" s="3"/>
      <c r="ETS970" s="614"/>
      <c r="ETT970" s="3"/>
      <c r="ETU970" s="453"/>
      <c r="ETV970" s="3"/>
      <c r="ETW970" s="614"/>
      <c r="ETX970" s="3"/>
      <c r="ETY970" s="453"/>
      <c r="ETZ970" s="3"/>
      <c r="EUA970" s="614"/>
      <c r="EUB970" s="3"/>
      <c r="EUC970" s="453"/>
      <c r="EUD970" s="3"/>
      <c r="EUE970" s="614"/>
      <c r="EUF970" s="3"/>
      <c r="EUG970" s="453"/>
      <c r="EUH970" s="3"/>
      <c r="EUI970" s="614"/>
      <c r="EUJ970" s="3"/>
      <c r="EUK970" s="453"/>
      <c r="EUL970" s="3"/>
      <c r="EUM970" s="614"/>
      <c r="EUN970" s="3"/>
      <c r="EUO970" s="453"/>
      <c r="EUP970" s="3"/>
      <c r="EUQ970" s="614"/>
      <c r="EUR970" s="3"/>
      <c r="EUS970" s="453"/>
      <c r="EUT970" s="3"/>
      <c r="EUU970" s="614"/>
      <c r="EUV970" s="3"/>
      <c r="EUW970" s="453"/>
      <c r="EUX970" s="3"/>
      <c r="EUY970" s="614"/>
      <c r="EUZ970" s="3"/>
      <c r="EVA970" s="453"/>
      <c r="EVB970" s="3"/>
      <c r="EVC970" s="614"/>
      <c r="EVD970" s="3"/>
      <c r="EVE970" s="453"/>
      <c r="EVF970" s="3"/>
      <c r="EVG970" s="614"/>
      <c r="EVH970" s="3"/>
      <c r="EVI970" s="453"/>
      <c r="EVJ970" s="3"/>
      <c r="EVK970" s="614"/>
      <c r="EVL970" s="3"/>
      <c r="EVM970" s="453"/>
      <c r="EVN970" s="3"/>
      <c r="EVO970" s="614"/>
      <c r="EVP970" s="3"/>
      <c r="EVQ970" s="453"/>
      <c r="EVR970" s="3"/>
      <c r="EVS970" s="614"/>
      <c r="EVT970" s="3"/>
      <c r="EVU970" s="453"/>
      <c r="EVV970" s="3"/>
      <c r="EVW970" s="614"/>
      <c r="EVX970" s="3"/>
      <c r="EVY970" s="453"/>
      <c r="EVZ970" s="3"/>
      <c r="EWA970" s="614"/>
      <c r="EWB970" s="3"/>
      <c r="EWC970" s="453"/>
      <c r="EWD970" s="3"/>
      <c r="EWE970" s="614"/>
      <c r="EWF970" s="3"/>
      <c r="EWG970" s="453"/>
      <c r="EWH970" s="3"/>
      <c r="EWI970" s="614"/>
      <c r="EWJ970" s="3"/>
      <c r="EWK970" s="453"/>
      <c r="EWL970" s="3"/>
      <c r="EWM970" s="614"/>
      <c r="EWN970" s="3"/>
      <c r="EWO970" s="453"/>
      <c r="EWP970" s="3"/>
      <c r="EWQ970" s="614"/>
      <c r="EWR970" s="3"/>
      <c r="EWS970" s="453"/>
      <c r="EWT970" s="3"/>
      <c r="EWU970" s="614"/>
      <c r="EWV970" s="3"/>
      <c r="EWW970" s="453"/>
      <c r="EWX970" s="3"/>
      <c r="EWY970" s="614"/>
      <c r="EWZ970" s="3"/>
      <c r="EXA970" s="453"/>
      <c r="EXB970" s="3"/>
      <c r="EXC970" s="614"/>
      <c r="EXD970" s="3"/>
      <c r="EXE970" s="453"/>
      <c r="EXF970" s="3"/>
      <c r="EXG970" s="614"/>
      <c r="EXH970" s="3"/>
      <c r="EXI970" s="453"/>
      <c r="EXJ970" s="3"/>
      <c r="EXK970" s="614"/>
      <c r="EXL970" s="3"/>
      <c r="EXM970" s="453"/>
      <c r="EXN970" s="3"/>
      <c r="EXO970" s="614"/>
      <c r="EXP970" s="3"/>
      <c r="EXQ970" s="453"/>
      <c r="EXR970" s="3"/>
      <c r="EXS970" s="614"/>
      <c r="EXT970" s="3"/>
      <c r="EXU970" s="453"/>
      <c r="EXV970" s="3"/>
      <c r="EXW970" s="614"/>
      <c r="EXX970" s="3"/>
      <c r="EXY970" s="453"/>
      <c r="EXZ970" s="3"/>
      <c r="EYA970" s="614"/>
      <c r="EYB970" s="3"/>
      <c r="EYC970" s="453"/>
      <c r="EYD970" s="3"/>
      <c r="EYE970" s="614"/>
      <c r="EYF970" s="3"/>
      <c r="EYG970" s="453"/>
      <c r="EYH970" s="3"/>
      <c r="EYI970" s="614"/>
      <c r="EYJ970" s="3"/>
      <c r="EYK970" s="453"/>
      <c r="EYL970" s="3"/>
      <c r="EYM970" s="614"/>
      <c r="EYN970" s="3"/>
      <c r="EYO970" s="453"/>
      <c r="EYP970" s="3"/>
      <c r="EYQ970" s="614"/>
      <c r="EYR970" s="3"/>
      <c r="EYS970" s="453"/>
      <c r="EYT970" s="3"/>
      <c r="EYU970" s="614"/>
      <c r="EYV970" s="3"/>
      <c r="EYW970" s="453"/>
      <c r="EYX970" s="3"/>
      <c r="EYY970" s="614"/>
      <c r="EYZ970" s="3"/>
      <c r="EZA970" s="453"/>
      <c r="EZB970" s="3"/>
      <c r="EZC970" s="614"/>
      <c r="EZD970" s="3"/>
      <c r="EZE970" s="453"/>
      <c r="EZF970" s="3"/>
      <c r="EZG970" s="614"/>
      <c r="EZH970" s="3"/>
      <c r="EZI970" s="453"/>
      <c r="EZJ970" s="3"/>
      <c r="EZK970" s="614"/>
      <c r="EZL970" s="3"/>
      <c r="EZM970" s="453"/>
      <c r="EZN970" s="3"/>
      <c r="EZO970" s="614"/>
      <c r="EZP970" s="3"/>
      <c r="EZQ970" s="453"/>
      <c r="EZR970" s="3"/>
      <c r="EZS970" s="614"/>
      <c r="EZT970" s="3"/>
      <c r="EZU970" s="453"/>
      <c r="EZV970" s="3"/>
      <c r="EZW970" s="614"/>
      <c r="EZX970" s="3"/>
      <c r="EZY970" s="453"/>
      <c r="EZZ970" s="3"/>
      <c r="FAA970" s="614"/>
      <c r="FAB970" s="3"/>
      <c r="FAC970" s="453"/>
      <c r="FAD970" s="3"/>
      <c r="FAE970" s="614"/>
      <c r="FAF970" s="3"/>
      <c r="FAG970" s="453"/>
      <c r="FAH970" s="3"/>
      <c r="FAI970" s="614"/>
      <c r="FAJ970" s="3"/>
      <c r="FAK970" s="453"/>
      <c r="FAL970" s="3"/>
      <c r="FAM970" s="614"/>
      <c r="FAN970" s="3"/>
      <c r="FAO970" s="453"/>
      <c r="FAP970" s="3"/>
      <c r="FAQ970" s="614"/>
      <c r="FAR970" s="3"/>
      <c r="FAS970" s="453"/>
      <c r="FAT970" s="3"/>
      <c r="FAU970" s="614"/>
      <c r="FAV970" s="3"/>
      <c r="FAW970" s="453"/>
      <c r="FAX970" s="3"/>
      <c r="FAY970" s="614"/>
      <c r="FAZ970" s="3"/>
      <c r="FBA970" s="453"/>
      <c r="FBB970" s="3"/>
      <c r="FBC970" s="614"/>
      <c r="FBD970" s="3"/>
      <c r="FBE970" s="453"/>
      <c r="FBF970" s="3"/>
      <c r="FBG970" s="614"/>
      <c r="FBH970" s="3"/>
      <c r="FBI970" s="453"/>
      <c r="FBJ970" s="3"/>
      <c r="FBK970" s="614"/>
      <c r="FBL970" s="3"/>
      <c r="FBM970" s="453"/>
      <c r="FBN970" s="3"/>
      <c r="FBO970" s="614"/>
      <c r="FBP970" s="3"/>
      <c r="FBQ970" s="453"/>
      <c r="FBR970" s="3"/>
      <c r="FBS970" s="614"/>
      <c r="FBT970" s="3"/>
      <c r="FBU970" s="453"/>
      <c r="FBV970" s="3"/>
      <c r="FBW970" s="614"/>
      <c r="FBX970" s="3"/>
      <c r="FBY970" s="453"/>
      <c r="FBZ970" s="3"/>
      <c r="FCA970" s="614"/>
      <c r="FCB970" s="3"/>
      <c r="FCC970" s="453"/>
      <c r="FCD970" s="3"/>
      <c r="FCE970" s="614"/>
      <c r="FCF970" s="3"/>
      <c r="FCG970" s="453"/>
      <c r="FCH970" s="3"/>
      <c r="FCI970" s="614"/>
      <c r="FCJ970" s="3"/>
      <c r="FCK970" s="453"/>
      <c r="FCL970" s="3"/>
      <c r="FCM970" s="614"/>
      <c r="FCN970" s="3"/>
      <c r="FCO970" s="453"/>
      <c r="FCP970" s="3"/>
      <c r="FCQ970" s="614"/>
      <c r="FCR970" s="3"/>
      <c r="FCS970" s="453"/>
      <c r="FCT970" s="3"/>
      <c r="FCU970" s="614"/>
      <c r="FCV970" s="3"/>
      <c r="FCW970" s="453"/>
      <c r="FCX970" s="3"/>
      <c r="FCY970" s="614"/>
      <c r="FCZ970" s="3"/>
      <c r="FDA970" s="453"/>
      <c r="FDB970" s="3"/>
      <c r="FDC970" s="614"/>
      <c r="FDD970" s="3"/>
      <c r="FDE970" s="453"/>
      <c r="FDF970" s="3"/>
      <c r="FDG970" s="614"/>
      <c r="FDH970" s="3"/>
      <c r="FDI970" s="453"/>
      <c r="FDJ970" s="3"/>
      <c r="FDK970" s="614"/>
      <c r="FDL970" s="3"/>
      <c r="FDM970" s="453"/>
      <c r="FDN970" s="3"/>
      <c r="FDO970" s="614"/>
      <c r="FDP970" s="3"/>
      <c r="FDQ970" s="453"/>
      <c r="FDR970" s="3"/>
      <c r="FDS970" s="614"/>
      <c r="FDT970" s="3"/>
      <c r="FDU970" s="453"/>
      <c r="FDV970" s="3"/>
      <c r="FDW970" s="614"/>
      <c r="FDX970" s="3"/>
      <c r="FDY970" s="453"/>
      <c r="FDZ970" s="3"/>
      <c r="FEA970" s="614"/>
      <c r="FEB970" s="3"/>
      <c r="FEC970" s="453"/>
      <c r="FED970" s="3"/>
      <c r="FEE970" s="614"/>
      <c r="FEF970" s="3"/>
      <c r="FEG970" s="453"/>
      <c r="FEH970" s="3"/>
      <c r="FEI970" s="614"/>
      <c r="FEJ970" s="3"/>
      <c r="FEK970" s="453"/>
      <c r="FEL970" s="3"/>
      <c r="FEM970" s="614"/>
      <c r="FEN970" s="3"/>
      <c r="FEO970" s="453"/>
      <c r="FEP970" s="3"/>
      <c r="FEQ970" s="614"/>
      <c r="FER970" s="3"/>
      <c r="FES970" s="453"/>
      <c r="FET970" s="3"/>
      <c r="FEU970" s="614"/>
      <c r="FEV970" s="3"/>
      <c r="FEW970" s="453"/>
      <c r="FEX970" s="3"/>
      <c r="FEY970" s="614"/>
      <c r="FEZ970" s="3"/>
      <c r="FFA970" s="453"/>
      <c r="FFB970" s="3"/>
      <c r="FFC970" s="614"/>
      <c r="FFD970" s="3"/>
      <c r="FFE970" s="453"/>
      <c r="FFF970" s="3"/>
      <c r="FFG970" s="614"/>
      <c r="FFH970" s="3"/>
      <c r="FFI970" s="453"/>
      <c r="FFJ970" s="3"/>
      <c r="FFK970" s="614"/>
      <c r="FFL970" s="3"/>
      <c r="FFM970" s="453"/>
      <c r="FFN970" s="3"/>
      <c r="FFO970" s="614"/>
      <c r="FFP970" s="3"/>
      <c r="FFQ970" s="453"/>
      <c r="FFR970" s="3"/>
      <c r="FFS970" s="614"/>
      <c r="FFT970" s="3"/>
      <c r="FFU970" s="453"/>
      <c r="FFV970" s="3"/>
      <c r="FFW970" s="614"/>
      <c r="FFX970" s="3"/>
      <c r="FFY970" s="453"/>
      <c r="FFZ970" s="3"/>
      <c r="FGA970" s="614"/>
      <c r="FGB970" s="3"/>
      <c r="FGC970" s="453"/>
      <c r="FGD970" s="3"/>
      <c r="FGE970" s="614"/>
      <c r="FGF970" s="3"/>
      <c r="FGG970" s="453"/>
      <c r="FGH970" s="3"/>
      <c r="FGI970" s="614"/>
      <c r="FGJ970" s="3"/>
      <c r="FGK970" s="453"/>
      <c r="FGL970" s="3"/>
      <c r="FGM970" s="614"/>
      <c r="FGN970" s="3"/>
      <c r="FGO970" s="453"/>
      <c r="FGP970" s="3"/>
      <c r="FGQ970" s="614"/>
      <c r="FGR970" s="3"/>
      <c r="FGS970" s="453"/>
      <c r="FGT970" s="3"/>
      <c r="FGU970" s="614"/>
      <c r="FGV970" s="3"/>
      <c r="FGW970" s="453"/>
      <c r="FGX970" s="3"/>
      <c r="FGY970" s="614"/>
      <c r="FGZ970" s="3"/>
      <c r="FHA970" s="453"/>
      <c r="FHB970" s="3"/>
      <c r="FHC970" s="614"/>
      <c r="FHD970" s="3"/>
      <c r="FHE970" s="453"/>
      <c r="FHF970" s="3"/>
      <c r="FHG970" s="614"/>
      <c r="FHH970" s="3"/>
      <c r="FHI970" s="453"/>
      <c r="FHJ970" s="3"/>
      <c r="FHK970" s="614"/>
      <c r="FHL970" s="3"/>
      <c r="FHM970" s="453"/>
      <c r="FHN970" s="3"/>
      <c r="FHO970" s="614"/>
      <c r="FHP970" s="3"/>
      <c r="FHQ970" s="453"/>
      <c r="FHR970" s="3"/>
      <c r="FHS970" s="614"/>
      <c r="FHT970" s="3"/>
      <c r="FHU970" s="453"/>
      <c r="FHV970" s="3"/>
      <c r="FHW970" s="614"/>
      <c r="FHX970" s="3"/>
      <c r="FHY970" s="453"/>
      <c r="FHZ970" s="3"/>
      <c r="FIA970" s="614"/>
      <c r="FIB970" s="3"/>
      <c r="FIC970" s="453"/>
      <c r="FID970" s="3"/>
      <c r="FIE970" s="614"/>
      <c r="FIF970" s="3"/>
      <c r="FIG970" s="453"/>
      <c r="FIH970" s="3"/>
      <c r="FII970" s="614"/>
      <c r="FIJ970" s="3"/>
      <c r="FIK970" s="453"/>
      <c r="FIL970" s="3"/>
      <c r="FIM970" s="614"/>
      <c r="FIN970" s="3"/>
      <c r="FIO970" s="453"/>
      <c r="FIP970" s="3"/>
      <c r="FIQ970" s="614"/>
      <c r="FIR970" s="3"/>
      <c r="FIS970" s="453"/>
      <c r="FIT970" s="3"/>
      <c r="FIU970" s="614"/>
      <c r="FIV970" s="3"/>
      <c r="FIW970" s="453"/>
      <c r="FIX970" s="3"/>
      <c r="FIY970" s="614"/>
      <c r="FIZ970" s="3"/>
      <c r="FJA970" s="453"/>
      <c r="FJB970" s="3"/>
      <c r="FJC970" s="614"/>
      <c r="FJD970" s="3"/>
      <c r="FJE970" s="453"/>
      <c r="FJF970" s="3"/>
      <c r="FJG970" s="614"/>
      <c r="FJH970" s="3"/>
      <c r="FJI970" s="453"/>
      <c r="FJJ970" s="3"/>
      <c r="FJK970" s="614"/>
      <c r="FJL970" s="3"/>
      <c r="FJM970" s="453"/>
      <c r="FJN970" s="3"/>
      <c r="FJO970" s="614"/>
      <c r="FJP970" s="3"/>
      <c r="FJQ970" s="453"/>
      <c r="FJR970" s="3"/>
      <c r="FJS970" s="614"/>
      <c r="FJT970" s="3"/>
      <c r="FJU970" s="453"/>
      <c r="FJV970" s="3"/>
      <c r="FJW970" s="614"/>
      <c r="FJX970" s="3"/>
      <c r="FJY970" s="453"/>
      <c r="FJZ970" s="3"/>
      <c r="FKA970" s="614"/>
      <c r="FKB970" s="3"/>
      <c r="FKC970" s="453"/>
      <c r="FKD970" s="3"/>
      <c r="FKE970" s="614"/>
      <c r="FKF970" s="3"/>
      <c r="FKG970" s="453"/>
      <c r="FKH970" s="3"/>
      <c r="FKI970" s="614"/>
      <c r="FKJ970" s="3"/>
      <c r="FKK970" s="453"/>
      <c r="FKL970" s="3"/>
      <c r="FKM970" s="614"/>
      <c r="FKN970" s="3"/>
      <c r="FKO970" s="453"/>
      <c r="FKP970" s="3"/>
      <c r="FKQ970" s="614"/>
      <c r="FKR970" s="3"/>
      <c r="FKS970" s="453"/>
      <c r="FKT970" s="3"/>
      <c r="FKU970" s="614"/>
      <c r="FKV970" s="3"/>
      <c r="FKW970" s="453"/>
      <c r="FKX970" s="3"/>
      <c r="FKY970" s="614"/>
      <c r="FKZ970" s="3"/>
      <c r="FLA970" s="453"/>
      <c r="FLB970" s="3"/>
      <c r="FLC970" s="614"/>
      <c r="FLD970" s="3"/>
      <c r="FLE970" s="453"/>
      <c r="FLF970" s="3"/>
      <c r="FLG970" s="614"/>
      <c r="FLH970" s="3"/>
      <c r="FLI970" s="453"/>
      <c r="FLJ970" s="3"/>
      <c r="FLK970" s="614"/>
      <c r="FLL970" s="3"/>
      <c r="FLM970" s="453"/>
      <c r="FLN970" s="3"/>
      <c r="FLO970" s="614"/>
      <c r="FLP970" s="3"/>
      <c r="FLQ970" s="453"/>
      <c r="FLR970" s="3"/>
      <c r="FLS970" s="614"/>
      <c r="FLT970" s="3"/>
      <c r="FLU970" s="453"/>
      <c r="FLV970" s="3"/>
      <c r="FLW970" s="614"/>
      <c r="FLX970" s="3"/>
      <c r="FLY970" s="453"/>
      <c r="FLZ970" s="3"/>
      <c r="FMA970" s="614"/>
      <c r="FMB970" s="3"/>
      <c r="FMC970" s="453"/>
      <c r="FMD970" s="3"/>
      <c r="FME970" s="614"/>
      <c r="FMF970" s="3"/>
      <c r="FMG970" s="453"/>
      <c r="FMH970" s="3"/>
      <c r="FMI970" s="614"/>
      <c r="FMJ970" s="3"/>
      <c r="FMK970" s="453"/>
      <c r="FML970" s="3"/>
      <c r="FMM970" s="614"/>
      <c r="FMN970" s="3"/>
      <c r="FMO970" s="453"/>
      <c r="FMP970" s="3"/>
      <c r="FMQ970" s="614"/>
      <c r="FMR970" s="3"/>
      <c r="FMS970" s="453"/>
      <c r="FMT970" s="3"/>
      <c r="FMU970" s="614"/>
      <c r="FMV970" s="3"/>
      <c r="FMW970" s="453"/>
      <c r="FMX970" s="3"/>
      <c r="FMY970" s="614"/>
      <c r="FMZ970" s="3"/>
      <c r="FNA970" s="453"/>
      <c r="FNB970" s="3"/>
      <c r="FNC970" s="614"/>
      <c r="FND970" s="3"/>
      <c r="FNE970" s="453"/>
      <c r="FNF970" s="3"/>
      <c r="FNG970" s="614"/>
      <c r="FNH970" s="3"/>
      <c r="FNI970" s="453"/>
      <c r="FNJ970" s="3"/>
      <c r="FNK970" s="614"/>
      <c r="FNL970" s="3"/>
      <c r="FNM970" s="453"/>
      <c r="FNN970" s="3"/>
      <c r="FNO970" s="614"/>
      <c r="FNP970" s="3"/>
      <c r="FNQ970" s="453"/>
      <c r="FNR970" s="3"/>
      <c r="FNS970" s="614"/>
      <c r="FNT970" s="3"/>
      <c r="FNU970" s="453"/>
      <c r="FNV970" s="3"/>
      <c r="FNW970" s="614"/>
      <c r="FNX970" s="3"/>
      <c r="FNY970" s="453"/>
      <c r="FNZ970" s="3"/>
      <c r="FOA970" s="614"/>
      <c r="FOB970" s="3"/>
      <c r="FOC970" s="453"/>
      <c r="FOD970" s="3"/>
      <c r="FOE970" s="614"/>
      <c r="FOF970" s="3"/>
      <c r="FOG970" s="453"/>
      <c r="FOH970" s="3"/>
      <c r="FOI970" s="614"/>
      <c r="FOJ970" s="3"/>
      <c r="FOK970" s="453"/>
      <c r="FOL970" s="3"/>
      <c r="FOM970" s="614"/>
      <c r="FON970" s="3"/>
      <c r="FOO970" s="453"/>
      <c r="FOP970" s="3"/>
      <c r="FOQ970" s="614"/>
      <c r="FOR970" s="3"/>
      <c r="FOS970" s="453"/>
      <c r="FOT970" s="3"/>
      <c r="FOU970" s="614"/>
      <c r="FOV970" s="3"/>
      <c r="FOW970" s="453"/>
      <c r="FOX970" s="3"/>
      <c r="FOY970" s="614"/>
      <c r="FOZ970" s="3"/>
      <c r="FPA970" s="453"/>
      <c r="FPB970" s="3"/>
      <c r="FPC970" s="614"/>
      <c r="FPD970" s="3"/>
      <c r="FPE970" s="453"/>
      <c r="FPF970" s="3"/>
      <c r="FPG970" s="614"/>
      <c r="FPH970" s="3"/>
      <c r="FPI970" s="453"/>
      <c r="FPJ970" s="3"/>
      <c r="FPK970" s="614"/>
      <c r="FPL970" s="3"/>
      <c r="FPM970" s="453"/>
      <c r="FPN970" s="3"/>
      <c r="FPO970" s="614"/>
      <c r="FPP970" s="3"/>
      <c r="FPQ970" s="453"/>
      <c r="FPR970" s="3"/>
      <c r="FPS970" s="614"/>
      <c r="FPT970" s="3"/>
      <c r="FPU970" s="453"/>
      <c r="FPV970" s="3"/>
      <c r="FPW970" s="614"/>
      <c r="FPX970" s="3"/>
      <c r="FPY970" s="453"/>
      <c r="FPZ970" s="3"/>
      <c r="FQA970" s="614"/>
      <c r="FQB970" s="3"/>
      <c r="FQC970" s="453"/>
      <c r="FQD970" s="3"/>
      <c r="FQE970" s="614"/>
      <c r="FQF970" s="3"/>
      <c r="FQG970" s="453"/>
      <c r="FQH970" s="3"/>
      <c r="FQI970" s="614"/>
      <c r="FQJ970" s="3"/>
      <c r="FQK970" s="453"/>
      <c r="FQL970" s="3"/>
      <c r="FQM970" s="614"/>
      <c r="FQN970" s="3"/>
      <c r="FQO970" s="453"/>
      <c r="FQP970" s="3"/>
      <c r="FQQ970" s="614"/>
      <c r="FQR970" s="3"/>
      <c r="FQS970" s="453"/>
      <c r="FQT970" s="3"/>
      <c r="FQU970" s="614"/>
      <c r="FQV970" s="3"/>
      <c r="FQW970" s="453"/>
      <c r="FQX970" s="3"/>
      <c r="FQY970" s="614"/>
      <c r="FQZ970" s="3"/>
      <c r="FRA970" s="453"/>
      <c r="FRB970" s="3"/>
      <c r="FRC970" s="614"/>
      <c r="FRD970" s="3"/>
      <c r="FRE970" s="453"/>
      <c r="FRF970" s="3"/>
      <c r="FRG970" s="614"/>
      <c r="FRH970" s="3"/>
      <c r="FRI970" s="453"/>
      <c r="FRJ970" s="3"/>
      <c r="FRK970" s="614"/>
      <c r="FRL970" s="3"/>
      <c r="FRM970" s="453"/>
      <c r="FRN970" s="3"/>
      <c r="FRO970" s="614"/>
      <c r="FRP970" s="3"/>
      <c r="FRQ970" s="453"/>
      <c r="FRR970" s="3"/>
      <c r="FRS970" s="614"/>
      <c r="FRT970" s="3"/>
      <c r="FRU970" s="453"/>
      <c r="FRV970" s="3"/>
      <c r="FRW970" s="614"/>
      <c r="FRX970" s="3"/>
      <c r="FRY970" s="453"/>
      <c r="FRZ970" s="3"/>
      <c r="FSA970" s="614"/>
      <c r="FSB970" s="3"/>
      <c r="FSC970" s="453"/>
      <c r="FSD970" s="3"/>
      <c r="FSE970" s="614"/>
      <c r="FSF970" s="3"/>
      <c r="FSG970" s="453"/>
      <c r="FSH970" s="3"/>
      <c r="FSI970" s="614"/>
      <c r="FSJ970" s="3"/>
      <c r="FSK970" s="453"/>
      <c r="FSL970" s="3"/>
      <c r="FSM970" s="614"/>
      <c r="FSN970" s="3"/>
      <c r="FSO970" s="453"/>
      <c r="FSP970" s="3"/>
      <c r="FSQ970" s="614"/>
      <c r="FSR970" s="3"/>
      <c r="FSS970" s="453"/>
      <c r="FST970" s="3"/>
      <c r="FSU970" s="614"/>
      <c r="FSV970" s="3"/>
      <c r="FSW970" s="453"/>
      <c r="FSX970" s="3"/>
      <c r="FSY970" s="614"/>
      <c r="FSZ970" s="3"/>
      <c r="FTA970" s="453"/>
      <c r="FTB970" s="3"/>
      <c r="FTC970" s="614"/>
      <c r="FTD970" s="3"/>
      <c r="FTE970" s="453"/>
      <c r="FTF970" s="3"/>
      <c r="FTG970" s="614"/>
      <c r="FTH970" s="3"/>
      <c r="FTI970" s="453"/>
      <c r="FTJ970" s="3"/>
      <c r="FTK970" s="614"/>
      <c r="FTL970" s="3"/>
      <c r="FTM970" s="453"/>
      <c r="FTN970" s="3"/>
      <c r="FTO970" s="614"/>
      <c r="FTP970" s="3"/>
      <c r="FTQ970" s="453"/>
      <c r="FTR970" s="3"/>
      <c r="FTS970" s="614"/>
      <c r="FTT970" s="3"/>
      <c r="FTU970" s="453"/>
      <c r="FTV970" s="3"/>
      <c r="FTW970" s="614"/>
      <c r="FTX970" s="3"/>
      <c r="FTY970" s="453"/>
      <c r="FTZ970" s="3"/>
      <c r="FUA970" s="614"/>
      <c r="FUB970" s="3"/>
      <c r="FUC970" s="453"/>
      <c r="FUD970" s="3"/>
      <c r="FUE970" s="614"/>
      <c r="FUF970" s="3"/>
      <c r="FUG970" s="453"/>
      <c r="FUH970" s="3"/>
      <c r="FUI970" s="614"/>
      <c r="FUJ970" s="3"/>
      <c r="FUK970" s="453"/>
      <c r="FUL970" s="3"/>
      <c r="FUM970" s="614"/>
      <c r="FUN970" s="3"/>
      <c r="FUO970" s="453"/>
      <c r="FUP970" s="3"/>
      <c r="FUQ970" s="614"/>
      <c r="FUR970" s="3"/>
      <c r="FUS970" s="453"/>
      <c r="FUT970" s="3"/>
      <c r="FUU970" s="614"/>
      <c r="FUV970" s="3"/>
      <c r="FUW970" s="453"/>
      <c r="FUX970" s="3"/>
      <c r="FUY970" s="614"/>
      <c r="FUZ970" s="3"/>
      <c r="FVA970" s="453"/>
      <c r="FVB970" s="3"/>
      <c r="FVC970" s="614"/>
      <c r="FVD970" s="3"/>
      <c r="FVE970" s="453"/>
      <c r="FVF970" s="3"/>
      <c r="FVG970" s="614"/>
      <c r="FVH970" s="3"/>
      <c r="FVI970" s="453"/>
      <c r="FVJ970" s="3"/>
      <c r="FVK970" s="614"/>
      <c r="FVL970" s="3"/>
      <c r="FVM970" s="453"/>
      <c r="FVN970" s="3"/>
      <c r="FVO970" s="614"/>
      <c r="FVP970" s="3"/>
      <c r="FVQ970" s="453"/>
      <c r="FVR970" s="3"/>
      <c r="FVS970" s="614"/>
      <c r="FVT970" s="3"/>
      <c r="FVU970" s="453"/>
      <c r="FVV970" s="3"/>
      <c r="FVW970" s="614"/>
      <c r="FVX970" s="3"/>
      <c r="FVY970" s="453"/>
      <c r="FVZ970" s="3"/>
      <c r="FWA970" s="614"/>
      <c r="FWB970" s="3"/>
      <c r="FWC970" s="453"/>
      <c r="FWD970" s="3"/>
      <c r="FWE970" s="614"/>
      <c r="FWF970" s="3"/>
      <c r="FWG970" s="453"/>
      <c r="FWH970" s="3"/>
      <c r="FWI970" s="614"/>
      <c r="FWJ970" s="3"/>
      <c r="FWK970" s="453"/>
      <c r="FWL970" s="3"/>
      <c r="FWM970" s="614"/>
      <c r="FWN970" s="3"/>
      <c r="FWO970" s="453"/>
      <c r="FWP970" s="3"/>
      <c r="FWQ970" s="614"/>
      <c r="FWR970" s="3"/>
      <c r="FWS970" s="453"/>
      <c r="FWT970" s="3"/>
      <c r="FWU970" s="614"/>
      <c r="FWV970" s="3"/>
      <c r="FWW970" s="453"/>
      <c r="FWX970" s="3"/>
      <c r="FWY970" s="614"/>
      <c r="FWZ970" s="3"/>
      <c r="FXA970" s="453"/>
      <c r="FXB970" s="3"/>
      <c r="FXC970" s="614"/>
      <c r="FXD970" s="3"/>
      <c r="FXE970" s="453"/>
      <c r="FXF970" s="3"/>
      <c r="FXG970" s="614"/>
      <c r="FXH970" s="3"/>
      <c r="FXI970" s="453"/>
      <c r="FXJ970" s="3"/>
      <c r="FXK970" s="614"/>
      <c r="FXL970" s="3"/>
      <c r="FXM970" s="453"/>
      <c r="FXN970" s="3"/>
      <c r="FXO970" s="614"/>
      <c r="FXP970" s="3"/>
      <c r="FXQ970" s="453"/>
      <c r="FXR970" s="3"/>
      <c r="FXS970" s="614"/>
      <c r="FXT970" s="3"/>
      <c r="FXU970" s="453"/>
      <c r="FXV970" s="3"/>
      <c r="FXW970" s="614"/>
      <c r="FXX970" s="3"/>
      <c r="FXY970" s="453"/>
      <c r="FXZ970" s="3"/>
      <c r="FYA970" s="614"/>
      <c r="FYB970" s="3"/>
      <c r="FYC970" s="453"/>
      <c r="FYD970" s="3"/>
      <c r="FYE970" s="614"/>
      <c r="FYF970" s="3"/>
      <c r="FYG970" s="453"/>
      <c r="FYH970" s="3"/>
      <c r="FYI970" s="614"/>
      <c r="FYJ970" s="3"/>
      <c r="FYK970" s="453"/>
      <c r="FYL970" s="3"/>
      <c r="FYM970" s="614"/>
      <c r="FYN970" s="3"/>
      <c r="FYO970" s="453"/>
      <c r="FYP970" s="3"/>
      <c r="FYQ970" s="614"/>
      <c r="FYR970" s="3"/>
      <c r="FYS970" s="453"/>
      <c r="FYT970" s="3"/>
      <c r="FYU970" s="614"/>
      <c r="FYV970" s="3"/>
      <c r="FYW970" s="453"/>
      <c r="FYX970" s="3"/>
      <c r="FYY970" s="614"/>
      <c r="FYZ970" s="3"/>
      <c r="FZA970" s="453"/>
      <c r="FZB970" s="3"/>
      <c r="FZC970" s="614"/>
      <c r="FZD970" s="3"/>
      <c r="FZE970" s="453"/>
      <c r="FZF970" s="3"/>
      <c r="FZG970" s="614"/>
      <c r="FZH970" s="3"/>
      <c r="FZI970" s="453"/>
      <c r="FZJ970" s="3"/>
      <c r="FZK970" s="614"/>
      <c r="FZL970" s="3"/>
      <c r="FZM970" s="453"/>
      <c r="FZN970" s="3"/>
      <c r="FZO970" s="614"/>
      <c r="FZP970" s="3"/>
      <c r="FZQ970" s="453"/>
      <c r="FZR970" s="3"/>
      <c r="FZS970" s="614"/>
      <c r="FZT970" s="3"/>
      <c r="FZU970" s="453"/>
      <c r="FZV970" s="3"/>
      <c r="FZW970" s="614"/>
      <c r="FZX970" s="3"/>
      <c r="FZY970" s="453"/>
      <c r="FZZ970" s="3"/>
      <c r="GAA970" s="614"/>
      <c r="GAB970" s="3"/>
      <c r="GAC970" s="453"/>
      <c r="GAD970" s="3"/>
      <c r="GAE970" s="614"/>
      <c r="GAF970" s="3"/>
      <c r="GAG970" s="453"/>
      <c r="GAH970" s="3"/>
      <c r="GAI970" s="614"/>
      <c r="GAJ970" s="3"/>
      <c r="GAK970" s="453"/>
      <c r="GAL970" s="3"/>
      <c r="GAM970" s="614"/>
      <c r="GAN970" s="3"/>
      <c r="GAO970" s="453"/>
      <c r="GAP970" s="3"/>
      <c r="GAQ970" s="614"/>
      <c r="GAR970" s="3"/>
      <c r="GAS970" s="453"/>
      <c r="GAT970" s="3"/>
      <c r="GAU970" s="614"/>
      <c r="GAV970" s="3"/>
      <c r="GAW970" s="453"/>
      <c r="GAX970" s="3"/>
      <c r="GAY970" s="614"/>
      <c r="GAZ970" s="3"/>
      <c r="GBA970" s="453"/>
      <c r="GBB970" s="3"/>
      <c r="GBC970" s="614"/>
      <c r="GBD970" s="3"/>
      <c r="GBE970" s="453"/>
      <c r="GBF970" s="3"/>
      <c r="GBG970" s="614"/>
      <c r="GBH970" s="3"/>
      <c r="GBI970" s="453"/>
      <c r="GBJ970" s="3"/>
      <c r="GBK970" s="614"/>
      <c r="GBL970" s="3"/>
      <c r="GBM970" s="453"/>
      <c r="GBN970" s="3"/>
      <c r="GBO970" s="614"/>
      <c r="GBP970" s="3"/>
      <c r="GBQ970" s="453"/>
      <c r="GBR970" s="3"/>
      <c r="GBS970" s="614"/>
      <c r="GBT970" s="3"/>
      <c r="GBU970" s="453"/>
      <c r="GBV970" s="3"/>
      <c r="GBW970" s="614"/>
      <c r="GBX970" s="3"/>
      <c r="GBY970" s="453"/>
      <c r="GBZ970" s="3"/>
      <c r="GCA970" s="614"/>
      <c r="GCB970" s="3"/>
      <c r="GCC970" s="453"/>
      <c r="GCD970" s="3"/>
      <c r="GCE970" s="614"/>
      <c r="GCF970" s="3"/>
      <c r="GCG970" s="453"/>
      <c r="GCH970" s="3"/>
      <c r="GCI970" s="614"/>
      <c r="GCJ970" s="3"/>
      <c r="GCK970" s="453"/>
      <c r="GCL970" s="3"/>
      <c r="GCM970" s="614"/>
      <c r="GCN970" s="3"/>
      <c r="GCO970" s="453"/>
      <c r="GCP970" s="3"/>
      <c r="GCQ970" s="614"/>
      <c r="GCR970" s="3"/>
      <c r="GCS970" s="453"/>
      <c r="GCT970" s="3"/>
      <c r="GCU970" s="614"/>
      <c r="GCV970" s="3"/>
      <c r="GCW970" s="453"/>
      <c r="GCX970" s="3"/>
      <c r="GCY970" s="614"/>
      <c r="GCZ970" s="3"/>
      <c r="GDA970" s="453"/>
      <c r="GDB970" s="3"/>
      <c r="GDC970" s="614"/>
      <c r="GDD970" s="3"/>
      <c r="GDE970" s="453"/>
      <c r="GDF970" s="3"/>
      <c r="GDG970" s="614"/>
      <c r="GDH970" s="3"/>
      <c r="GDI970" s="453"/>
      <c r="GDJ970" s="3"/>
      <c r="GDK970" s="614"/>
      <c r="GDL970" s="3"/>
      <c r="GDM970" s="453"/>
      <c r="GDN970" s="3"/>
      <c r="GDO970" s="614"/>
      <c r="GDP970" s="3"/>
      <c r="GDQ970" s="453"/>
      <c r="GDR970" s="3"/>
      <c r="GDS970" s="614"/>
      <c r="GDT970" s="3"/>
      <c r="GDU970" s="453"/>
      <c r="GDV970" s="3"/>
      <c r="GDW970" s="614"/>
      <c r="GDX970" s="3"/>
      <c r="GDY970" s="453"/>
      <c r="GDZ970" s="3"/>
      <c r="GEA970" s="614"/>
      <c r="GEB970" s="3"/>
      <c r="GEC970" s="453"/>
      <c r="GED970" s="3"/>
      <c r="GEE970" s="614"/>
      <c r="GEF970" s="3"/>
      <c r="GEG970" s="453"/>
      <c r="GEH970" s="3"/>
      <c r="GEI970" s="614"/>
      <c r="GEJ970" s="3"/>
      <c r="GEK970" s="453"/>
      <c r="GEL970" s="3"/>
      <c r="GEM970" s="614"/>
      <c r="GEN970" s="3"/>
      <c r="GEO970" s="453"/>
      <c r="GEP970" s="3"/>
      <c r="GEQ970" s="614"/>
      <c r="GER970" s="3"/>
      <c r="GES970" s="453"/>
      <c r="GET970" s="3"/>
      <c r="GEU970" s="614"/>
      <c r="GEV970" s="3"/>
      <c r="GEW970" s="453"/>
      <c r="GEX970" s="3"/>
      <c r="GEY970" s="614"/>
      <c r="GEZ970" s="3"/>
      <c r="GFA970" s="453"/>
      <c r="GFB970" s="3"/>
      <c r="GFC970" s="614"/>
      <c r="GFD970" s="3"/>
      <c r="GFE970" s="453"/>
      <c r="GFF970" s="3"/>
      <c r="GFG970" s="614"/>
      <c r="GFH970" s="3"/>
      <c r="GFI970" s="453"/>
      <c r="GFJ970" s="3"/>
      <c r="GFK970" s="614"/>
      <c r="GFL970" s="3"/>
      <c r="GFM970" s="453"/>
      <c r="GFN970" s="3"/>
      <c r="GFO970" s="614"/>
      <c r="GFP970" s="3"/>
      <c r="GFQ970" s="453"/>
      <c r="GFR970" s="3"/>
      <c r="GFS970" s="614"/>
      <c r="GFT970" s="3"/>
      <c r="GFU970" s="453"/>
      <c r="GFV970" s="3"/>
      <c r="GFW970" s="614"/>
      <c r="GFX970" s="3"/>
      <c r="GFY970" s="453"/>
      <c r="GFZ970" s="3"/>
      <c r="GGA970" s="614"/>
      <c r="GGB970" s="3"/>
      <c r="GGC970" s="453"/>
      <c r="GGD970" s="3"/>
      <c r="GGE970" s="614"/>
      <c r="GGF970" s="3"/>
      <c r="GGG970" s="453"/>
      <c r="GGH970" s="3"/>
      <c r="GGI970" s="614"/>
      <c r="GGJ970" s="3"/>
      <c r="GGK970" s="453"/>
      <c r="GGL970" s="3"/>
      <c r="GGM970" s="614"/>
      <c r="GGN970" s="3"/>
      <c r="GGO970" s="453"/>
      <c r="GGP970" s="3"/>
      <c r="GGQ970" s="614"/>
      <c r="GGR970" s="3"/>
      <c r="GGS970" s="453"/>
      <c r="GGT970" s="3"/>
      <c r="GGU970" s="614"/>
      <c r="GGV970" s="3"/>
      <c r="GGW970" s="453"/>
      <c r="GGX970" s="3"/>
      <c r="GGY970" s="614"/>
      <c r="GGZ970" s="3"/>
      <c r="GHA970" s="453"/>
      <c r="GHB970" s="3"/>
      <c r="GHC970" s="614"/>
      <c r="GHD970" s="3"/>
      <c r="GHE970" s="453"/>
      <c r="GHF970" s="3"/>
      <c r="GHG970" s="614"/>
      <c r="GHH970" s="3"/>
      <c r="GHI970" s="453"/>
      <c r="GHJ970" s="3"/>
      <c r="GHK970" s="614"/>
      <c r="GHL970" s="3"/>
      <c r="GHM970" s="453"/>
      <c r="GHN970" s="3"/>
      <c r="GHO970" s="614"/>
      <c r="GHP970" s="3"/>
      <c r="GHQ970" s="453"/>
      <c r="GHR970" s="3"/>
      <c r="GHS970" s="614"/>
      <c r="GHT970" s="3"/>
      <c r="GHU970" s="453"/>
      <c r="GHV970" s="3"/>
      <c r="GHW970" s="614"/>
      <c r="GHX970" s="3"/>
      <c r="GHY970" s="453"/>
      <c r="GHZ970" s="3"/>
      <c r="GIA970" s="614"/>
      <c r="GIB970" s="3"/>
      <c r="GIC970" s="453"/>
      <c r="GID970" s="3"/>
      <c r="GIE970" s="614"/>
      <c r="GIF970" s="3"/>
      <c r="GIG970" s="453"/>
      <c r="GIH970" s="3"/>
      <c r="GII970" s="614"/>
      <c r="GIJ970" s="3"/>
      <c r="GIK970" s="453"/>
      <c r="GIL970" s="3"/>
      <c r="GIM970" s="614"/>
      <c r="GIN970" s="3"/>
      <c r="GIO970" s="453"/>
      <c r="GIP970" s="3"/>
      <c r="GIQ970" s="614"/>
      <c r="GIR970" s="3"/>
      <c r="GIS970" s="453"/>
      <c r="GIT970" s="3"/>
      <c r="GIU970" s="614"/>
      <c r="GIV970" s="3"/>
      <c r="GIW970" s="453"/>
      <c r="GIX970" s="3"/>
      <c r="GIY970" s="614"/>
      <c r="GIZ970" s="3"/>
      <c r="GJA970" s="453"/>
      <c r="GJB970" s="3"/>
      <c r="GJC970" s="614"/>
      <c r="GJD970" s="3"/>
      <c r="GJE970" s="453"/>
      <c r="GJF970" s="3"/>
      <c r="GJG970" s="614"/>
      <c r="GJH970" s="3"/>
      <c r="GJI970" s="453"/>
      <c r="GJJ970" s="3"/>
      <c r="GJK970" s="614"/>
      <c r="GJL970" s="3"/>
      <c r="GJM970" s="453"/>
      <c r="GJN970" s="3"/>
      <c r="GJO970" s="614"/>
      <c r="GJP970" s="3"/>
      <c r="GJQ970" s="453"/>
      <c r="GJR970" s="3"/>
      <c r="GJS970" s="614"/>
      <c r="GJT970" s="3"/>
      <c r="GJU970" s="453"/>
      <c r="GJV970" s="3"/>
      <c r="GJW970" s="614"/>
      <c r="GJX970" s="3"/>
      <c r="GJY970" s="453"/>
      <c r="GJZ970" s="3"/>
      <c r="GKA970" s="614"/>
      <c r="GKB970" s="3"/>
      <c r="GKC970" s="453"/>
      <c r="GKD970" s="3"/>
      <c r="GKE970" s="614"/>
      <c r="GKF970" s="3"/>
      <c r="GKG970" s="453"/>
      <c r="GKH970" s="3"/>
      <c r="GKI970" s="614"/>
      <c r="GKJ970" s="3"/>
      <c r="GKK970" s="453"/>
      <c r="GKL970" s="3"/>
      <c r="GKM970" s="614"/>
      <c r="GKN970" s="3"/>
      <c r="GKO970" s="453"/>
      <c r="GKP970" s="3"/>
      <c r="GKQ970" s="614"/>
      <c r="GKR970" s="3"/>
      <c r="GKS970" s="453"/>
      <c r="GKT970" s="3"/>
      <c r="GKU970" s="614"/>
      <c r="GKV970" s="3"/>
      <c r="GKW970" s="453"/>
      <c r="GKX970" s="3"/>
      <c r="GKY970" s="614"/>
      <c r="GKZ970" s="3"/>
      <c r="GLA970" s="453"/>
      <c r="GLB970" s="3"/>
      <c r="GLC970" s="614"/>
      <c r="GLD970" s="3"/>
      <c r="GLE970" s="453"/>
      <c r="GLF970" s="3"/>
      <c r="GLG970" s="614"/>
      <c r="GLH970" s="3"/>
      <c r="GLI970" s="453"/>
      <c r="GLJ970" s="3"/>
      <c r="GLK970" s="614"/>
      <c r="GLL970" s="3"/>
      <c r="GLM970" s="453"/>
      <c r="GLN970" s="3"/>
      <c r="GLO970" s="614"/>
      <c r="GLP970" s="3"/>
      <c r="GLQ970" s="453"/>
      <c r="GLR970" s="3"/>
      <c r="GLS970" s="614"/>
      <c r="GLT970" s="3"/>
      <c r="GLU970" s="453"/>
      <c r="GLV970" s="3"/>
      <c r="GLW970" s="614"/>
      <c r="GLX970" s="3"/>
      <c r="GLY970" s="453"/>
      <c r="GLZ970" s="3"/>
      <c r="GMA970" s="614"/>
      <c r="GMB970" s="3"/>
      <c r="GMC970" s="453"/>
      <c r="GMD970" s="3"/>
      <c r="GME970" s="614"/>
      <c r="GMF970" s="3"/>
      <c r="GMG970" s="453"/>
      <c r="GMH970" s="3"/>
      <c r="GMI970" s="614"/>
      <c r="GMJ970" s="3"/>
      <c r="GMK970" s="453"/>
      <c r="GML970" s="3"/>
      <c r="GMM970" s="614"/>
      <c r="GMN970" s="3"/>
      <c r="GMO970" s="453"/>
      <c r="GMP970" s="3"/>
      <c r="GMQ970" s="614"/>
      <c r="GMR970" s="3"/>
      <c r="GMS970" s="453"/>
      <c r="GMT970" s="3"/>
      <c r="GMU970" s="614"/>
      <c r="GMV970" s="3"/>
      <c r="GMW970" s="453"/>
      <c r="GMX970" s="3"/>
      <c r="GMY970" s="614"/>
      <c r="GMZ970" s="3"/>
      <c r="GNA970" s="453"/>
      <c r="GNB970" s="3"/>
      <c r="GNC970" s="614"/>
      <c r="GND970" s="3"/>
      <c r="GNE970" s="453"/>
      <c r="GNF970" s="3"/>
      <c r="GNG970" s="614"/>
      <c r="GNH970" s="3"/>
      <c r="GNI970" s="453"/>
      <c r="GNJ970" s="3"/>
      <c r="GNK970" s="614"/>
      <c r="GNL970" s="3"/>
      <c r="GNM970" s="453"/>
      <c r="GNN970" s="3"/>
      <c r="GNO970" s="614"/>
      <c r="GNP970" s="3"/>
      <c r="GNQ970" s="453"/>
      <c r="GNR970" s="3"/>
      <c r="GNS970" s="614"/>
      <c r="GNT970" s="3"/>
      <c r="GNU970" s="453"/>
      <c r="GNV970" s="3"/>
      <c r="GNW970" s="614"/>
      <c r="GNX970" s="3"/>
      <c r="GNY970" s="453"/>
      <c r="GNZ970" s="3"/>
      <c r="GOA970" s="614"/>
      <c r="GOB970" s="3"/>
      <c r="GOC970" s="453"/>
      <c r="GOD970" s="3"/>
      <c r="GOE970" s="614"/>
      <c r="GOF970" s="3"/>
      <c r="GOG970" s="453"/>
      <c r="GOH970" s="3"/>
      <c r="GOI970" s="614"/>
      <c r="GOJ970" s="3"/>
      <c r="GOK970" s="453"/>
      <c r="GOL970" s="3"/>
      <c r="GOM970" s="614"/>
      <c r="GON970" s="3"/>
      <c r="GOO970" s="453"/>
      <c r="GOP970" s="3"/>
      <c r="GOQ970" s="614"/>
      <c r="GOR970" s="3"/>
      <c r="GOS970" s="453"/>
      <c r="GOT970" s="3"/>
      <c r="GOU970" s="614"/>
      <c r="GOV970" s="3"/>
      <c r="GOW970" s="453"/>
      <c r="GOX970" s="3"/>
      <c r="GOY970" s="614"/>
      <c r="GOZ970" s="3"/>
      <c r="GPA970" s="453"/>
      <c r="GPB970" s="3"/>
      <c r="GPC970" s="614"/>
      <c r="GPD970" s="3"/>
      <c r="GPE970" s="453"/>
      <c r="GPF970" s="3"/>
      <c r="GPG970" s="614"/>
      <c r="GPH970" s="3"/>
      <c r="GPI970" s="453"/>
      <c r="GPJ970" s="3"/>
      <c r="GPK970" s="614"/>
      <c r="GPL970" s="3"/>
      <c r="GPM970" s="453"/>
      <c r="GPN970" s="3"/>
      <c r="GPO970" s="614"/>
      <c r="GPP970" s="3"/>
      <c r="GPQ970" s="453"/>
      <c r="GPR970" s="3"/>
      <c r="GPS970" s="614"/>
      <c r="GPT970" s="3"/>
      <c r="GPU970" s="453"/>
      <c r="GPV970" s="3"/>
      <c r="GPW970" s="614"/>
      <c r="GPX970" s="3"/>
      <c r="GPY970" s="453"/>
      <c r="GPZ970" s="3"/>
      <c r="GQA970" s="614"/>
      <c r="GQB970" s="3"/>
      <c r="GQC970" s="453"/>
      <c r="GQD970" s="3"/>
      <c r="GQE970" s="614"/>
      <c r="GQF970" s="3"/>
      <c r="GQG970" s="453"/>
      <c r="GQH970" s="3"/>
      <c r="GQI970" s="614"/>
      <c r="GQJ970" s="3"/>
      <c r="GQK970" s="453"/>
      <c r="GQL970" s="3"/>
      <c r="GQM970" s="614"/>
      <c r="GQN970" s="3"/>
      <c r="GQO970" s="453"/>
      <c r="GQP970" s="3"/>
      <c r="GQQ970" s="614"/>
      <c r="GQR970" s="3"/>
      <c r="GQS970" s="453"/>
      <c r="GQT970" s="3"/>
      <c r="GQU970" s="614"/>
      <c r="GQV970" s="3"/>
      <c r="GQW970" s="453"/>
      <c r="GQX970" s="3"/>
      <c r="GQY970" s="614"/>
      <c r="GQZ970" s="3"/>
      <c r="GRA970" s="453"/>
      <c r="GRB970" s="3"/>
      <c r="GRC970" s="614"/>
      <c r="GRD970" s="3"/>
      <c r="GRE970" s="453"/>
      <c r="GRF970" s="3"/>
      <c r="GRG970" s="614"/>
      <c r="GRH970" s="3"/>
      <c r="GRI970" s="453"/>
      <c r="GRJ970" s="3"/>
      <c r="GRK970" s="614"/>
      <c r="GRL970" s="3"/>
      <c r="GRM970" s="453"/>
      <c r="GRN970" s="3"/>
      <c r="GRO970" s="614"/>
      <c r="GRP970" s="3"/>
      <c r="GRQ970" s="453"/>
      <c r="GRR970" s="3"/>
      <c r="GRS970" s="614"/>
      <c r="GRT970" s="3"/>
      <c r="GRU970" s="453"/>
      <c r="GRV970" s="3"/>
      <c r="GRW970" s="614"/>
      <c r="GRX970" s="3"/>
      <c r="GRY970" s="453"/>
      <c r="GRZ970" s="3"/>
      <c r="GSA970" s="614"/>
      <c r="GSB970" s="3"/>
      <c r="GSC970" s="453"/>
      <c r="GSD970" s="3"/>
      <c r="GSE970" s="614"/>
      <c r="GSF970" s="3"/>
      <c r="GSG970" s="453"/>
      <c r="GSH970" s="3"/>
      <c r="GSI970" s="614"/>
      <c r="GSJ970" s="3"/>
      <c r="GSK970" s="453"/>
      <c r="GSL970" s="3"/>
      <c r="GSM970" s="614"/>
      <c r="GSN970" s="3"/>
      <c r="GSO970" s="453"/>
      <c r="GSP970" s="3"/>
      <c r="GSQ970" s="614"/>
      <c r="GSR970" s="3"/>
      <c r="GSS970" s="453"/>
      <c r="GST970" s="3"/>
      <c r="GSU970" s="614"/>
      <c r="GSV970" s="3"/>
      <c r="GSW970" s="453"/>
      <c r="GSX970" s="3"/>
      <c r="GSY970" s="614"/>
      <c r="GSZ970" s="3"/>
      <c r="GTA970" s="453"/>
      <c r="GTB970" s="3"/>
      <c r="GTC970" s="614"/>
      <c r="GTD970" s="3"/>
      <c r="GTE970" s="453"/>
      <c r="GTF970" s="3"/>
      <c r="GTG970" s="614"/>
      <c r="GTH970" s="3"/>
      <c r="GTI970" s="453"/>
      <c r="GTJ970" s="3"/>
      <c r="GTK970" s="614"/>
      <c r="GTL970" s="3"/>
      <c r="GTM970" s="453"/>
      <c r="GTN970" s="3"/>
      <c r="GTO970" s="614"/>
      <c r="GTP970" s="3"/>
      <c r="GTQ970" s="453"/>
      <c r="GTR970" s="3"/>
      <c r="GTS970" s="614"/>
      <c r="GTT970" s="3"/>
      <c r="GTU970" s="453"/>
      <c r="GTV970" s="3"/>
      <c r="GTW970" s="614"/>
      <c r="GTX970" s="3"/>
      <c r="GTY970" s="453"/>
      <c r="GTZ970" s="3"/>
      <c r="GUA970" s="614"/>
      <c r="GUB970" s="3"/>
      <c r="GUC970" s="453"/>
      <c r="GUD970" s="3"/>
      <c r="GUE970" s="614"/>
      <c r="GUF970" s="3"/>
      <c r="GUG970" s="453"/>
      <c r="GUH970" s="3"/>
      <c r="GUI970" s="614"/>
      <c r="GUJ970" s="3"/>
      <c r="GUK970" s="453"/>
      <c r="GUL970" s="3"/>
      <c r="GUM970" s="614"/>
      <c r="GUN970" s="3"/>
      <c r="GUO970" s="453"/>
      <c r="GUP970" s="3"/>
      <c r="GUQ970" s="614"/>
      <c r="GUR970" s="3"/>
      <c r="GUS970" s="453"/>
      <c r="GUT970" s="3"/>
      <c r="GUU970" s="614"/>
      <c r="GUV970" s="3"/>
      <c r="GUW970" s="453"/>
      <c r="GUX970" s="3"/>
      <c r="GUY970" s="614"/>
      <c r="GUZ970" s="3"/>
      <c r="GVA970" s="453"/>
      <c r="GVB970" s="3"/>
      <c r="GVC970" s="614"/>
      <c r="GVD970" s="3"/>
      <c r="GVE970" s="453"/>
      <c r="GVF970" s="3"/>
      <c r="GVG970" s="614"/>
      <c r="GVH970" s="3"/>
      <c r="GVI970" s="453"/>
      <c r="GVJ970" s="3"/>
      <c r="GVK970" s="614"/>
      <c r="GVL970" s="3"/>
      <c r="GVM970" s="453"/>
      <c r="GVN970" s="3"/>
      <c r="GVO970" s="614"/>
      <c r="GVP970" s="3"/>
      <c r="GVQ970" s="453"/>
      <c r="GVR970" s="3"/>
      <c r="GVS970" s="614"/>
      <c r="GVT970" s="3"/>
      <c r="GVU970" s="453"/>
      <c r="GVV970" s="3"/>
      <c r="GVW970" s="614"/>
      <c r="GVX970" s="3"/>
      <c r="GVY970" s="453"/>
      <c r="GVZ970" s="3"/>
      <c r="GWA970" s="614"/>
      <c r="GWB970" s="3"/>
      <c r="GWC970" s="453"/>
      <c r="GWD970" s="3"/>
      <c r="GWE970" s="614"/>
      <c r="GWF970" s="3"/>
      <c r="GWG970" s="453"/>
      <c r="GWH970" s="3"/>
      <c r="GWI970" s="614"/>
      <c r="GWJ970" s="3"/>
      <c r="GWK970" s="453"/>
      <c r="GWL970" s="3"/>
      <c r="GWM970" s="614"/>
      <c r="GWN970" s="3"/>
      <c r="GWO970" s="453"/>
      <c r="GWP970" s="3"/>
      <c r="GWQ970" s="614"/>
      <c r="GWR970" s="3"/>
      <c r="GWS970" s="453"/>
      <c r="GWT970" s="3"/>
      <c r="GWU970" s="614"/>
      <c r="GWV970" s="3"/>
      <c r="GWW970" s="453"/>
      <c r="GWX970" s="3"/>
      <c r="GWY970" s="614"/>
      <c r="GWZ970" s="3"/>
      <c r="GXA970" s="453"/>
      <c r="GXB970" s="3"/>
      <c r="GXC970" s="614"/>
      <c r="GXD970" s="3"/>
      <c r="GXE970" s="453"/>
      <c r="GXF970" s="3"/>
      <c r="GXG970" s="614"/>
      <c r="GXH970" s="3"/>
      <c r="GXI970" s="453"/>
      <c r="GXJ970" s="3"/>
      <c r="GXK970" s="614"/>
      <c r="GXL970" s="3"/>
      <c r="GXM970" s="453"/>
      <c r="GXN970" s="3"/>
      <c r="GXO970" s="614"/>
      <c r="GXP970" s="3"/>
      <c r="GXQ970" s="453"/>
      <c r="GXR970" s="3"/>
      <c r="GXS970" s="614"/>
      <c r="GXT970" s="3"/>
      <c r="GXU970" s="453"/>
      <c r="GXV970" s="3"/>
      <c r="GXW970" s="614"/>
      <c r="GXX970" s="3"/>
      <c r="GXY970" s="453"/>
      <c r="GXZ970" s="3"/>
      <c r="GYA970" s="614"/>
      <c r="GYB970" s="3"/>
      <c r="GYC970" s="453"/>
      <c r="GYD970" s="3"/>
      <c r="GYE970" s="614"/>
      <c r="GYF970" s="3"/>
      <c r="GYG970" s="453"/>
      <c r="GYH970" s="3"/>
      <c r="GYI970" s="614"/>
      <c r="GYJ970" s="3"/>
      <c r="GYK970" s="453"/>
      <c r="GYL970" s="3"/>
      <c r="GYM970" s="614"/>
      <c r="GYN970" s="3"/>
      <c r="GYO970" s="453"/>
      <c r="GYP970" s="3"/>
      <c r="GYQ970" s="614"/>
      <c r="GYR970" s="3"/>
      <c r="GYS970" s="453"/>
      <c r="GYT970" s="3"/>
      <c r="GYU970" s="614"/>
      <c r="GYV970" s="3"/>
      <c r="GYW970" s="453"/>
      <c r="GYX970" s="3"/>
      <c r="GYY970" s="614"/>
      <c r="GYZ970" s="3"/>
      <c r="GZA970" s="453"/>
      <c r="GZB970" s="3"/>
      <c r="GZC970" s="614"/>
      <c r="GZD970" s="3"/>
      <c r="GZE970" s="453"/>
      <c r="GZF970" s="3"/>
      <c r="GZG970" s="614"/>
      <c r="GZH970" s="3"/>
      <c r="GZI970" s="453"/>
      <c r="GZJ970" s="3"/>
      <c r="GZK970" s="614"/>
      <c r="GZL970" s="3"/>
      <c r="GZM970" s="453"/>
      <c r="GZN970" s="3"/>
      <c r="GZO970" s="614"/>
      <c r="GZP970" s="3"/>
      <c r="GZQ970" s="453"/>
      <c r="GZR970" s="3"/>
      <c r="GZS970" s="614"/>
      <c r="GZT970" s="3"/>
      <c r="GZU970" s="453"/>
      <c r="GZV970" s="3"/>
      <c r="GZW970" s="614"/>
      <c r="GZX970" s="3"/>
      <c r="GZY970" s="453"/>
      <c r="GZZ970" s="3"/>
      <c r="HAA970" s="614"/>
      <c r="HAB970" s="3"/>
      <c r="HAC970" s="453"/>
      <c r="HAD970" s="3"/>
      <c r="HAE970" s="614"/>
      <c r="HAF970" s="3"/>
      <c r="HAG970" s="453"/>
      <c r="HAH970" s="3"/>
      <c r="HAI970" s="614"/>
      <c r="HAJ970" s="3"/>
      <c r="HAK970" s="453"/>
      <c r="HAL970" s="3"/>
      <c r="HAM970" s="614"/>
      <c r="HAN970" s="3"/>
      <c r="HAO970" s="453"/>
      <c r="HAP970" s="3"/>
      <c r="HAQ970" s="614"/>
      <c r="HAR970" s="3"/>
      <c r="HAS970" s="453"/>
      <c r="HAT970" s="3"/>
      <c r="HAU970" s="614"/>
      <c r="HAV970" s="3"/>
      <c r="HAW970" s="453"/>
      <c r="HAX970" s="3"/>
      <c r="HAY970" s="614"/>
      <c r="HAZ970" s="3"/>
      <c r="HBA970" s="453"/>
      <c r="HBB970" s="3"/>
      <c r="HBC970" s="614"/>
      <c r="HBD970" s="3"/>
      <c r="HBE970" s="453"/>
      <c r="HBF970" s="3"/>
      <c r="HBG970" s="614"/>
      <c r="HBH970" s="3"/>
      <c r="HBI970" s="453"/>
      <c r="HBJ970" s="3"/>
      <c r="HBK970" s="614"/>
      <c r="HBL970" s="3"/>
      <c r="HBM970" s="453"/>
      <c r="HBN970" s="3"/>
      <c r="HBO970" s="614"/>
      <c r="HBP970" s="3"/>
      <c r="HBQ970" s="453"/>
      <c r="HBR970" s="3"/>
      <c r="HBS970" s="614"/>
      <c r="HBT970" s="3"/>
      <c r="HBU970" s="453"/>
      <c r="HBV970" s="3"/>
      <c r="HBW970" s="614"/>
      <c r="HBX970" s="3"/>
      <c r="HBY970" s="453"/>
      <c r="HBZ970" s="3"/>
      <c r="HCA970" s="614"/>
      <c r="HCB970" s="3"/>
      <c r="HCC970" s="453"/>
      <c r="HCD970" s="3"/>
      <c r="HCE970" s="614"/>
      <c r="HCF970" s="3"/>
      <c r="HCG970" s="453"/>
      <c r="HCH970" s="3"/>
      <c r="HCI970" s="614"/>
      <c r="HCJ970" s="3"/>
      <c r="HCK970" s="453"/>
      <c r="HCL970" s="3"/>
      <c r="HCM970" s="614"/>
      <c r="HCN970" s="3"/>
      <c r="HCO970" s="453"/>
      <c r="HCP970" s="3"/>
      <c r="HCQ970" s="614"/>
      <c r="HCR970" s="3"/>
      <c r="HCS970" s="453"/>
      <c r="HCT970" s="3"/>
      <c r="HCU970" s="614"/>
      <c r="HCV970" s="3"/>
      <c r="HCW970" s="453"/>
      <c r="HCX970" s="3"/>
      <c r="HCY970" s="614"/>
      <c r="HCZ970" s="3"/>
      <c r="HDA970" s="453"/>
      <c r="HDB970" s="3"/>
      <c r="HDC970" s="614"/>
      <c r="HDD970" s="3"/>
      <c r="HDE970" s="453"/>
      <c r="HDF970" s="3"/>
      <c r="HDG970" s="614"/>
      <c r="HDH970" s="3"/>
      <c r="HDI970" s="453"/>
      <c r="HDJ970" s="3"/>
      <c r="HDK970" s="614"/>
      <c r="HDL970" s="3"/>
      <c r="HDM970" s="453"/>
      <c r="HDN970" s="3"/>
      <c r="HDO970" s="614"/>
      <c r="HDP970" s="3"/>
      <c r="HDQ970" s="453"/>
      <c r="HDR970" s="3"/>
      <c r="HDS970" s="614"/>
      <c r="HDT970" s="3"/>
      <c r="HDU970" s="453"/>
      <c r="HDV970" s="3"/>
      <c r="HDW970" s="614"/>
      <c r="HDX970" s="3"/>
      <c r="HDY970" s="453"/>
      <c r="HDZ970" s="3"/>
      <c r="HEA970" s="614"/>
      <c r="HEB970" s="3"/>
      <c r="HEC970" s="453"/>
      <c r="HED970" s="3"/>
      <c r="HEE970" s="614"/>
      <c r="HEF970" s="3"/>
      <c r="HEG970" s="453"/>
      <c r="HEH970" s="3"/>
      <c r="HEI970" s="614"/>
      <c r="HEJ970" s="3"/>
      <c r="HEK970" s="453"/>
      <c r="HEL970" s="3"/>
      <c r="HEM970" s="614"/>
      <c r="HEN970" s="3"/>
      <c r="HEO970" s="453"/>
      <c r="HEP970" s="3"/>
      <c r="HEQ970" s="614"/>
      <c r="HER970" s="3"/>
      <c r="HES970" s="453"/>
      <c r="HET970" s="3"/>
      <c r="HEU970" s="614"/>
      <c r="HEV970" s="3"/>
      <c r="HEW970" s="453"/>
      <c r="HEX970" s="3"/>
      <c r="HEY970" s="614"/>
      <c r="HEZ970" s="3"/>
      <c r="HFA970" s="453"/>
      <c r="HFB970" s="3"/>
      <c r="HFC970" s="614"/>
      <c r="HFD970" s="3"/>
      <c r="HFE970" s="453"/>
      <c r="HFF970" s="3"/>
      <c r="HFG970" s="614"/>
      <c r="HFH970" s="3"/>
      <c r="HFI970" s="453"/>
      <c r="HFJ970" s="3"/>
      <c r="HFK970" s="614"/>
      <c r="HFL970" s="3"/>
      <c r="HFM970" s="453"/>
      <c r="HFN970" s="3"/>
      <c r="HFO970" s="614"/>
      <c r="HFP970" s="3"/>
      <c r="HFQ970" s="453"/>
      <c r="HFR970" s="3"/>
      <c r="HFS970" s="614"/>
      <c r="HFT970" s="3"/>
      <c r="HFU970" s="453"/>
      <c r="HFV970" s="3"/>
      <c r="HFW970" s="614"/>
      <c r="HFX970" s="3"/>
      <c r="HFY970" s="453"/>
      <c r="HFZ970" s="3"/>
      <c r="HGA970" s="614"/>
      <c r="HGB970" s="3"/>
      <c r="HGC970" s="453"/>
      <c r="HGD970" s="3"/>
      <c r="HGE970" s="614"/>
      <c r="HGF970" s="3"/>
      <c r="HGG970" s="453"/>
      <c r="HGH970" s="3"/>
      <c r="HGI970" s="614"/>
      <c r="HGJ970" s="3"/>
      <c r="HGK970" s="453"/>
      <c r="HGL970" s="3"/>
      <c r="HGM970" s="614"/>
      <c r="HGN970" s="3"/>
      <c r="HGO970" s="453"/>
      <c r="HGP970" s="3"/>
      <c r="HGQ970" s="614"/>
      <c r="HGR970" s="3"/>
      <c r="HGS970" s="453"/>
      <c r="HGT970" s="3"/>
      <c r="HGU970" s="614"/>
      <c r="HGV970" s="3"/>
      <c r="HGW970" s="453"/>
      <c r="HGX970" s="3"/>
      <c r="HGY970" s="614"/>
      <c r="HGZ970" s="3"/>
      <c r="HHA970" s="453"/>
      <c r="HHB970" s="3"/>
      <c r="HHC970" s="614"/>
      <c r="HHD970" s="3"/>
      <c r="HHE970" s="453"/>
      <c r="HHF970" s="3"/>
      <c r="HHG970" s="614"/>
      <c r="HHH970" s="3"/>
      <c r="HHI970" s="453"/>
      <c r="HHJ970" s="3"/>
      <c r="HHK970" s="614"/>
      <c r="HHL970" s="3"/>
      <c r="HHM970" s="453"/>
      <c r="HHN970" s="3"/>
      <c r="HHO970" s="614"/>
      <c r="HHP970" s="3"/>
      <c r="HHQ970" s="453"/>
      <c r="HHR970" s="3"/>
      <c r="HHS970" s="614"/>
      <c r="HHT970" s="3"/>
      <c r="HHU970" s="453"/>
      <c r="HHV970" s="3"/>
      <c r="HHW970" s="614"/>
      <c r="HHX970" s="3"/>
      <c r="HHY970" s="453"/>
      <c r="HHZ970" s="3"/>
      <c r="HIA970" s="614"/>
      <c r="HIB970" s="3"/>
      <c r="HIC970" s="453"/>
      <c r="HID970" s="3"/>
      <c r="HIE970" s="614"/>
      <c r="HIF970" s="3"/>
      <c r="HIG970" s="453"/>
      <c r="HIH970" s="3"/>
      <c r="HII970" s="614"/>
      <c r="HIJ970" s="3"/>
      <c r="HIK970" s="453"/>
      <c r="HIL970" s="3"/>
      <c r="HIM970" s="614"/>
      <c r="HIN970" s="3"/>
      <c r="HIO970" s="453"/>
      <c r="HIP970" s="3"/>
      <c r="HIQ970" s="614"/>
      <c r="HIR970" s="3"/>
      <c r="HIS970" s="453"/>
      <c r="HIT970" s="3"/>
      <c r="HIU970" s="614"/>
      <c r="HIV970" s="3"/>
      <c r="HIW970" s="453"/>
      <c r="HIX970" s="3"/>
      <c r="HIY970" s="614"/>
      <c r="HIZ970" s="3"/>
      <c r="HJA970" s="453"/>
      <c r="HJB970" s="3"/>
      <c r="HJC970" s="614"/>
      <c r="HJD970" s="3"/>
      <c r="HJE970" s="453"/>
      <c r="HJF970" s="3"/>
      <c r="HJG970" s="614"/>
      <c r="HJH970" s="3"/>
      <c r="HJI970" s="453"/>
      <c r="HJJ970" s="3"/>
      <c r="HJK970" s="614"/>
      <c r="HJL970" s="3"/>
      <c r="HJM970" s="453"/>
      <c r="HJN970" s="3"/>
      <c r="HJO970" s="614"/>
      <c r="HJP970" s="3"/>
      <c r="HJQ970" s="453"/>
      <c r="HJR970" s="3"/>
      <c r="HJS970" s="614"/>
      <c r="HJT970" s="3"/>
      <c r="HJU970" s="453"/>
      <c r="HJV970" s="3"/>
      <c r="HJW970" s="614"/>
      <c r="HJX970" s="3"/>
      <c r="HJY970" s="453"/>
      <c r="HJZ970" s="3"/>
      <c r="HKA970" s="614"/>
      <c r="HKB970" s="3"/>
      <c r="HKC970" s="453"/>
      <c r="HKD970" s="3"/>
      <c r="HKE970" s="614"/>
      <c r="HKF970" s="3"/>
      <c r="HKG970" s="453"/>
      <c r="HKH970" s="3"/>
      <c r="HKI970" s="614"/>
      <c r="HKJ970" s="3"/>
      <c r="HKK970" s="453"/>
      <c r="HKL970" s="3"/>
      <c r="HKM970" s="614"/>
      <c r="HKN970" s="3"/>
      <c r="HKO970" s="453"/>
      <c r="HKP970" s="3"/>
      <c r="HKQ970" s="614"/>
      <c r="HKR970" s="3"/>
      <c r="HKS970" s="453"/>
      <c r="HKT970" s="3"/>
      <c r="HKU970" s="614"/>
      <c r="HKV970" s="3"/>
      <c r="HKW970" s="453"/>
      <c r="HKX970" s="3"/>
      <c r="HKY970" s="614"/>
      <c r="HKZ970" s="3"/>
      <c r="HLA970" s="453"/>
      <c r="HLB970" s="3"/>
      <c r="HLC970" s="614"/>
      <c r="HLD970" s="3"/>
      <c r="HLE970" s="453"/>
      <c r="HLF970" s="3"/>
      <c r="HLG970" s="614"/>
      <c r="HLH970" s="3"/>
      <c r="HLI970" s="453"/>
      <c r="HLJ970" s="3"/>
      <c r="HLK970" s="614"/>
      <c r="HLL970" s="3"/>
      <c r="HLM970" s="453"/>
      <c r="HLN970" s="3"/>
      <c r="HLO970" s="614"/>
      <c r="HLP970" s="3"/>
      <c r="HLQ970" s="453"/>
      <c r="HLR970" s="3"/>
      <c r="HLS970" s="614"/>
      <c r="HLT970" s="3"/>
      <c r="HLU970" s="453"/>
      <c r="HLV970" s="3"/>
      <c r="HLW970" s="614"/>
      <c r="HLX970" s="3"/>
      <c r="HLY970" s="453"/>
      <c r="HLZ970" s="3"/>
      <c r="HMA970" s="614"/>
      <c r="HMB970" s="3"/>
      <c r="HMC970" s="453"/>
      <c r="HMD970" s="3"/>
      <c r="HME970" s="614"/>
      <c r="HMF970" s="3"/>
      <c r="HMG970" s="453"/>
      <c r="HMH970" s="3"/>
      <c r="HMI970" s="614"/>
      <c r="HMJ970" s="3"/>
      <c r="HMK970" s="453"/>
      <c r="HML970" s="3"/>
      <c r="HMM970" s="614"/>
      <c r="HMN970" s="3"/>
      <c r="HMO970" s="453"/>
      <c r="HMP970" s="3"/>
      <c r="HMQ970" s="614"/>
      <c r="HMR970" s="3"/>
      <c r="HMS970" s="453"/>
      <c r="HMT970" s="3"/>
      <c r="HMU970" s="614"/>
      <c r="HMV970" s="3"/>
      <c r="HMW970" s="453"/>
      <c r="HMX970" s="3"/>
      <c r="HMY970" s="614"/>
      <c r="HMZ970" s="3"/>
      <c r="HNA970" s="453"/>
      <c r="HNB970" s="3"/>
      <c r="HNC970" s="614"/>
      <c r="HND970" s="3"/>
      <c r="HNE970" s="453"/>
      <c r="HNF970" s="3"/>
      <c r="HNG970" s="614"/>
      <c r="HNH970" s="3"/>
      <c r="HNI970" s="453"/>
      <c r="HNJ970" s="3"/>
      <c r="HNK970" s="614"/>
      <c r="HNL970" s="3"/>
      <c r="HNM970" s="453"/>
      <c r="HNN970" s="3"/>
      <c r="HNO970" s="614"/>
      <c r="HNP970" s="3"/>
      <c r="HNQ970" s="453"/>
      <c r="HNR970" s="3"/>
      <c r="HNS970" s="614"/>
      <c r="HNT970" s="3"/>
      <c r="HNU970" s="453"/>
      <c r="HNV970" s="3"/>
      <c r="HNW970" s="614"/>
      <c r="HNX970" s="3"/>
      <c r="HNY970" s="453"/>
      <c r="HNZ970" s="3"/>
      <c r="HOA970" s="614"/>
      <c r="HOB970" s="3"/>
      <c r="HOC970" s="453"/>
      <c r="HOD970" s="3"/>
      <c r="HOE970" s="614"/>
      <c r="HOF970" s="3"/>
      <c r="HOG970" s="453"/>
      <c r="HOH970" s="3"/>
      <c r="HOI970" s="614"/>
      <c r="HOJ970" s="3"/>
      <c r="HOK970" s="453"/>
      <c r="HOL970" s="3"/>
      <c r="HOM970" s="614"/>
      <c r="HON970" s="3"/>
      <c r="HOO970" s="453"/>
      <c r="HOP970" s="3"/>
      <c r="HOQ970" s="614"/>
      <c r="HOR970" s="3"/>
      <c r="HOS970" s="453"/>
      <c r="HOT970" s="3"/>
      <c r="HOU970" s="614"/>
      <c r="HOV970" s="3"/>
      <c r="HOW970" s="453"/>
      <c r="HOX970" s="3"/>
      <c r="HOY970" s="614"/>
      <c r="HOZ970" s="3"/>
      <c r="HPA970" s="453"/>
      <c r="HPB970" s="3"/>
      <c r="HPC970" s="614"/>
      <c r="HPD970" s="3"/>
      <c r="HPE970" s="453"/>
      <c r="HPF970" s="3"/>
      <c r="HPG970" s="614"/>
      <c r="HPH970" s="3"/>
      <c r="HPI970" s="453"/>
      <c r="HPJ970" s="3"/>
      <c r="HPK970" s="614"/>
      <c r="HPL970" s="3"/>
      <c r="HPM970" s="453"/>
      <c r="HPN970" s="3"/>
      <c r="HPO970" s="614"/>
      <c r="HPP970" s="3"/>
      <c r="HPQ970" s="453"/>
      <c r="HPR970" s="3"/>
      <c r="HPS970" s="614"/>
      <c r="HPT970" s="3"/>
      <c r="HPU970" s="453"/>
      <c r="HPV970" s="3"/>
      <c r="HPW970" s="614"/>
      <c r="HPX970" s="3"/>
      <c r="HPY970" s="453"/>
      <c r="HPZ970" s="3"/>
      <c r="HQA970" s="614"/>
      <c r="HQB970" s="3"/>
      <c r="HQC970" s="453"/>
      <c r="HQD970" s="3"/>
      <c r="HQE970" s="614"/>
      <c r="HQF970" s="3"/>
      <c r="HQG970" s="453"/>
      <c r="HQH970" s="3"/>
      <c r="HQI970" s="614"/>
      <c r="HQJ970" s="3"/>
      <c r="HQK970" s="453"/>
      <c r="HQL970" s="3"/>
      <c r="HQM970" s="614"/>
      <c r="HQN970" s="3"/>
      <c r="HQO970" s="453"/>
      <c r="HQP970" s="3"/>
      <c r="HQQ970" s="614"/>
      <c r="HQR970" s="3"/>
      <c r="HQS970" s="453"/>
      <c r="HQT970" s="3"/>
      <c r="HQU970" s="614"/>
      <c r="HQV970" s="3"/>
      <c r="HQW970" s="453"/>
      <c r="HQX970" s="3"/>
      <c r="HQY970" s="614"/>
      <c r="HQZ970" s="3"/>
      <c r="HRA970" s="453"/>
      <c r="HRB970" s="3"/>
      <c r="HRC970" s="614"/>
      <c r="HRD970" s="3"/>
      <c r="HRE970" s="453"/>
      <c r="HRF970" s="3"/>
      <c r="HRG970" s="614"/>
      <c r="HRH970" s="3"/>
      <c r="HRI970" s="453"/>
      <c r="HRJ970" s="3"/>
      <c r="HRK970" s="614"/>
      <c r="HRL970" s="3"/>
      <c r="HRM970" s="453"/>
      <c r="HRN970" s="3"/>
      <c r="HRO970" s="614"/>
      <c r="HRP970" s="3"/>
      <c r="HRQ970" s="453"/>
      <c r="HRR970" s="3"/>
      <c r="HRS970" s="614"/>
      <c r="HRT970" s="3"/>
      <c r="HRU970" s="453"/>
      <c r="HRV970" s="3"/>
      <c r="HRW970" s="614"/>
      <c r="HRX970" s="3"/>
      <c r="HRY970" s="453"/>
      <c r="HRZ970" s="3"/>
      <c r="HSA970" s="614"/>
      <c r="HSB970" s="3"/>
      <c r="HSC970" s="453"/>
      <c r="HSD970" s="3"/>
      <c r="HSE970" s="614"/>
      <c r="HSF970" s="3"/>
      <c r="HSG970" s="453"/>
      <c r="HSH970" s="3"/>
      <c r="HSI970" s="614"/>
      <c r="HSJ970" s="3"/>
      <c r="HSK970" s="453"/>
      <c r="HSL970" s="3"/>
      <c r="HSM970" s="614"/>
      <c r="HSN970" s="3"/>
      <c r="HSO970" s="453"/>
      <c r="HSP970" s="3"/>
      <c r="HSQ970" s="614"/>
      <c r="HSR970" s="3"/>
      <c r="HSS970" s="453"/>
      <c r="HST970" s="3"/>
      <c r="HSU970" s="614"/>
      <c r="HSV970" s="3"/>
      <c r="HSW970" s="453"/>
      <c r="HSX970" s="3"/>
      <c r="HSY970" s="614"/>
      <c r="HSZ970" s="3"/>
      <c r="HTA970" s="453"/>
      <c r="HTB970" s="3"/>
      <c r="HTC970" s="614"/>
      <c r="HTD970" s="3"/>
      <c r="HTE970" s="453"/>
      <c r="HTF970" s="3"/>
      <c r="HTG970" s="614"/>
      <c r="HTH970" s="3"/>
      <c r="HTI970" s="453"/>
      <c r="HTJ970" s="3"/>
      <c r="HTK970" s="614"/>
      <c r="HTL970" s="3"/>
      <c r="HTM970" s="453"/>
      <c r="HTN970" s="3"/>
      <c r="HTO970" s="614"/>
      <c r="HTP970" s="3"/>
      <c r="HTQ970" s="453"/>
      <c r="HTR970" s="3"/>
      <c r="HTS970" s="614"/>
      <c r="HTT970" s="3"/>
      <c r="HTU970" s="453"/>
      <c r="HTV970" s="3"/>
      <c r="HTW970" s="614"/>
      <c r="HTX970" s="3"/>
      <c r="HTY970" s="453"/>
      <c r="HTZ970" s="3"/>
      <c r="HUA970" s="614"/>
      <c r="HUB970" s="3"/>
      <c r="HUC970" s="453"/>
      <c r="HUD970" s="3"/>
      <c r="HUE970" s="614"/>
      <c r="HUF970" s="3"/>
      <c r="HUG970" s="453"/>
      <c r="HUH970" s="3"/>
      <c r="HUI970" s="614"/>
      <c r="HUJ970" s="3"/>
      <c r="HUK970" s="453"/>
      <c r="HUL970" s="3"/>
      <c r="HUM970" s="614"/>
      <c r="HUN970" s="3"/>
      <c r="HUO970" s="453"/>
      <c r="HUP970" s="3"/>
      <c r="HUQ970" s="614"/>
      <c r="HUR970" s="3"/>
      <c r="HUS970" s="453"/>
      <c r="HUT970" s="3"/>
      <c r="HUU970" s="614"/>
      <c r="HUV970" s="3"/>
      <c r="HUW970" s="453"/>
      <c r="HUX970" s="3"/>
      <c r="HUY970" s="614"/>
      <c r="HUZ970" s="3"/>
      <c r="HVA970" s="453"/>
      <c r="HVB970" s="3"/>
      <c r="HVC970" s="614"/>
      <c r="HVD970" s="3"/>
      <c r="HVE970" s="453"/>
      <c r="HVF970" s="3"/>
      <c r="HVG970" s="614"/>
      <c r="HVH970" s="3"/>
      <c r="HVI970" s="453"/>
      <c r="HVJ970" s="3"/>
      <c r="HVK970" s="614"/>
      <c r="HVL970" s="3"/>
      <c r="HVM970" s="453"/>
      <c r="HVN970" s="3"/>
      <c r="HVO970" s="614"/>
      <c r="HVP970" s="3"/>
      <c r="HVQ970" s="453"/>
      <c r="HVR970" s="3"/>
      <c r="HVS970" s="614"/>
      <c r="HVT970" s="3"/>
      <c r="HVU970" s="453"/>
      <c r="HVV970" s="3"/>
      <c r="HVW970" s="614"/>
      <c r="HVX970" s="3"/>
      <c r="HVY970" s="453"/>
      <c r="HVZ970" s="3"/>
      <c r="HWA970" s="614"/>
      <c r="HWB970" s="3"/>
      <c r="HWC970" s="453"/>
      <c r="HWD970" s="3"/>
      <c r="HWE970" s="614"/>
      <c r="HWF970" s="3"/>
      <c r="HWG970" s="453"/>
      <c r="HWH970" s="3"/>
      <c r="HWI970" s="614"/>
      <c r="HWJ970" s="3"/>
      <c r="HWK970" s="453"/>
      <c r="HWL970" s="3"/>
      <c r="HWM970" s="614"/>
      <c r="HWN970" s="3"/>
      <c r="HWO970" s="453"/>
      <c r="HWP970" s="3"/>
      <c r="HWQ970" s="614"/>
      <c r="HWR970" s="3"/>
      <c r="HWS970" s="453"/>
      <c r="HWT970" s="3"/>
      <c r="HWU970" s="614"/>
      <c r="HWV970" s="3"/>
      <c r="HWW970" s="453"/>
      <c r="HWX970" s="3"/>
      <c r="HWY970" s="614"/>
      <c r="HWZ970" s="3"/>
      <c r="HXA970" s="453"/>
      <c r="HXB970" s="3"/>
      <c r="HXC970" s="614"/>
      <c r="HXD970" s="3"/>
      <c r="HXE970" s="453"/>
      <c r="HXF970" s="3"/>
      <c r="HXG970" s="614"/>
      <c r="HXH970" s="3"/>
      <c r="HXI970" s="453"/>
      <c r="HXJ970" s="3"/>
      <c r="HXK970" s="614"/>
      <c r="HXL970" s="3"/>
      <c r="HXM970" s="453"/>
      <c r="HXN970" s="3"/>
      <c r="HXO970" s="614"/>
      <c r="HXP970" s="3"/>
      <c r="HXQ970" s="453"/>
      <c r="HXR970" s="3"/>
      <c r="HXS970" s="614"/>
      <c r="HXT970" s="3"/>
      <c r="HXU970" s="453"/>
      <c r="HXV970" s="3"/>
      <c r="HXW970" s="614"/>
      <c r="HXX970" s="3"/>
      <c r="HXY970" s="453"/>
      <c r="HXZ970" s="3"/>
      <c r="HYA970" s="614"/>
      <c r="HYB970" s="3"/>
      <c r="HYC970" s="453"/>
      <c r="HYD970" s="3"/>
      <c r="HYE970" s="614"/>
      <c r="HYF970" s="3"/>
      <c r="HYG970" s="453"/>
      <c r="HYH970" s="3"/>
      <c r="HYI970" s="614"/>
      <c r="HYJ970" s="3"/>
      <c r="HYK970" s="453"/>
      <c r="HYL970" s="3"/>
      <c r="HYM970" s="614"/>
      <c r="HYN970" s="3"/>
      <c r="HYO970" s="453"/>
      <c r="HYP970" s="3"/>
      <c r="HYQ970" s="614"/>
      <c r="HYR970" s="3"/>
      <c r="HYS970" s="453"/>
      <c r="HYT970" s="3"/>
      <c r="HYU970" s="614"/>
      <c r="HYV970" s="3"/>
      <c r="HYW970" s="453"/>
      <c r="HYX970" s="3"/>
      <c r="HYY970" s="614"/>
      <c r="HYZ970" s="3"/>
      <c r="HZA970" s="453"/>
      <c r="HZB970" s="3"/>
      <c r="HZC970" s="614"/>
      <c r="HZD970" s="3"/>
      <c r="HZE970" s="453"/>
      <c r="HZF970" s="3"/>
      <c r="HZG970" s="614"/>
      <c r="HZH970" s="3"/>
      <c r="HZI970" s="453"/>
      <c r="HZJ970" s="3"/>
      <c r="HZK970" s="614"/>
      <c r="HZL970" s="3"/>
      <c r="HZM970" s="453"/>
      <c r="HZN970" s="3"/>
      <c r="HZO970" s="614"/>
      <c r="HZP970" s="3"/>
      <c r="HZQ970" s="453"/>
      <c r="HZR970" s="3"/>
      <c r="HZS970" s="614"/>
      <c r="HZT970" s="3"/>
      <c r="HZU970" s="453"/>
      <c r="HZV970" s="3"/>
      <c r="HZW970" s="614"/>
      <c r="HZX970" s="3"/>
      <c r="HZY970" s="453"/>
      <c r="HZZ970" s="3"/>
      <c r="IAA970" s="614"/>
      <c r="IAB970" s="3"/>
      <c r="IAC970" s="453"/>
      <c r="IAD970" s="3"/>
      <c r="IAE970" s="614"/>
      <c r="IAF970" s="3"/>
      <c r="IAG970" s="453"/>
      <c r="IAH970" s="3"/>
      <c r="IAI970" s="614"/>
      <c r="IAJ970" s="3"/>
      <c r="IAK970" s="453"/>
      <c r="IAL970" s="3"/>
      <c r="IAM970" s="614"/>
      <c r="IAN970" s="3"/>
      <c r="IAO970" s="453"/>
      <c r="IAP970" s="3"/>
      <c r="IAQ970" s="614"/>
      <c r="IAR970" s="3"/>
      <c r="IAS970" s="453"/>
      <c r="IAT970" s="3"/>
      <c r="IAU970" s="614"/>
      <c r="IAV970" s="3"/>
      <c r="IAW970" s="453"/>
      <c r="IAX970" s="3"/>
      <c r="IAY970" s="614"/>
      <c r="IAZ970" s="3"/>
      <c r="IBA970" s="453"/>
      <c r="IBB970" s="3"/>
      <c r="IBC970" s="614"/>
      <c r="IBD970" s="3"/>
      <c r="IBE970" s="453"/>
      <c r="IBF970" s="3"/>
      <c r="IBG970" s="614"/>
      <c r="IBH970" s="3"/>
      <c r="IBI970" s="453"/>
      <c r="IBJ970" s="3"/>
      <c r="IBK970" s="614"/>
      <c r="IBL970" s="3"/>
      <c r="IBM970" s="453"/>
      <c r="IBN970" s="3"/>
      <c r="IBO970" s="614"/>
      <c r="IBP970" s="3"/>
      <c r="IBQ970" s="453"/>
      <c r="IBR970" s="3"/>
      <c r="IBS970" s="614"/>
      <c r="IBT970" s="3"/>
      <c r="IBU970" s="453"/>
      <c r="IBV970" s="3"/>
      <c r="IBW970" s="614"/>
      <c r="IBX970" s="3"/>
      <c r="IBY970" s="453"/>
      <c r="IBZ970" s="3"/>
      <c r="ICA970" s="614"/>
      <c r="ICB970" s="3"/>
      <c r="ICC970" s="453"/>
      <c r="ICD970" s="3"/>
      <c r="ICE970" s="614"/>
      <c r="ICF970" s="3"/>
      <c r="ICG970" s="453"/>
      <c r="ICH970" s="3"/>
      <c r="ICI970" s="614"/>
      <c r="ICJ970" s="3"/>
      <c r="ICK970" s="453"/>
      <c r="ICL970" s="3"/>
      <c r="ICM970" s="614"/>
      <c r="ICN970" s="3"/>
      <c r="ICO970" s="453"/>
      <c r="ICP970" s="3"/>
      <c r="ICQ970" s="614"/>
      <c r="ICR970" s="3"/>
      <c r="ICS970" s="453"/>
      <c r="ICT970" s="3"/>
      <c r="ICU970" s="614"/>
      <c r="ICV970" s="3"/>
      <c r="ICW970" s="453"/>
      <c r="ICX970" s="3"/>
      <c r="ICY970" s="614"/>
      <c r="ICZ970" s="3"/>
      <c r="IDA970" s="453"/>
      <c r="IDB970" s="3"/>
      <c r="IDC970" s="614"/>
      <c r="IDD970" s="3"/>
      <c r="IDE970" s="453"/>
      <c r="IDF970" s="3"/>
      <c r="IDG970" s="614"/>
      <c r="IDH970" s="3"/>
      <c r="IDI970" s="453"/>
      <c r="IDJ970" s="3"/>
      <c r="IDK970" s="614"/>
      <c r="IDL970" s="3"/>
      <c r="IDM970" s="453"/>
      <c r="IDN970" s="3"/>
      <c r="IDO970" s="614"/>
      <c r="IDP970" s="3"/>
      <c r="IDQ970" s="453"/>
      <c r="IDR970" s="3"/>
      <c r="IDS970" s="614"/>
      <c r="IDT970" s="3"/>
      <c r="IDU970" s="453"/>
      <c r="IDV970" s="3"/>
      <c r="IDW970" s="614"/>
      <c r="IDX970" s="3"/>
      <c r="IDY970" s="453"/>
      <c r="IDZ970" s="3"/>
      <c r="IEA970" s="614"/>
      <c r="IEB970" s="3"/>
      <c r="IEC970" s="453"/>
      <c r="IED970" s="3"/>
      <c r="IEE970" s="614"/>
      <c r="IEF970" s="3"/>
      <c r="IEG970" s="453"/>
      <c r="IEH970" s="3"/>
      <c r="IEI970" s="614"/>
      <c r="IEJ970" s="3"/>
      <c r="IEK970" s="453"/>
      <c r="IEL970" s="3"/>
      <c r="IEM970" s="614"/>
      <c r="IEN970" s="3"/>
      <c r="IEO970" s="453"/>
      <c r="IEP970" s="3"/>
      <c r="IEQ970" s="614"/>
      <c r="IER970" s="3"/>
      <c r="IES970" s="453"/>
      <c r="IET970" s="3"/>
      <c r="IEU970" s="614"/>
      <c r="IEV970" s="3"/>
      <c r="IEW970" s="453"/>
      <c r="IEX970" s="3"/>
      <c r="IEY970" s="614"/>
      <c r="IEZ970" s="3"/>
      <c r="IFA970" s="453"/>
      <c r="IFB970" s="3"/>
      <c r="IFC970" s="614"/>
      <c r="IFD970" s="3"/>
      <c r="IFE970" s="453"/>
      <c r="IFF970" s="3"/>
      <c r="IFG970" s="614"/>
      <c r="IFH970" s="3"/>
      <c r="IFI970" s="453"/>
      <c r="IFJ970" s="3"/>
      <c r="IFK970" s="614"/>
      <c r="IFL970" s="3"/>
      <c r="IFM970" s="453"/>
      <c r="IFN970" s="3"/>
      <c r="IFO970" s="614"/>
      <c r="IFP970" s="3"/>
      <c r="IFQ970" s="453"/>
      <c r="IFR970" s="3"/>
      <c r="IFS970" s="614"/>
      <c r="IFT970" s="3"/>
      <c r="IFU970" s="453"/>
      <c r="IFV970" s="3"/>
      <c r="IFW970" s="614"/>
      <c r="IFX970" s="3"/>
      <c r="IFY970" s="453"/>
      <c r="IFZ970" s="3"/>
      <c r="IGA970" s="614"/>
      <c r="IGB970" s="3"/>
      <c r="IGC970" s="453"/>
      <c r="IGD970" s="3"/>
      <c r="IGE970" s="614"/>
      <c r="IGF970" s="3"/>
      <c r="IGG970" s="453"/>
      <c r="IGH970" s="3"/>
      <c r="IGI970" s="614"/>
      <c r="IGJ970" s="3"/>
      <c r="IGK970" s="453"/>
      <c r="IGL970" s="3"/>
      <c r="IGM970" s="614"/>
      <c r="IGN970" s="3"/>
      <c r="IGO970" s="453"/>
      <c r="IGP970" s="3"/>
      <c r="IGQ970" s="614"/>
      <c r="IGR970" s="3"/>
      <c r="IGS970" s="453"/>
      <c r="IGT970" s="3"/>
      <c r="IGU970" s="614"/>
      <c r="IGV970" s="3"/>
      <c r="IGW970" s="453"/>
      <c r="IGX970" s="3"/>
      <c r="IGY970" s="614"/>
      <c r="IGZ970" s="3"/>
      <c r="IHA970" s="453"/>
      <c r="IHB970" s="3"/>
      <c r="IHC970" s="614"/>
      <c r="IHD970" s="3"/>
      <c r="IHE970" s="453"/>
      <c r="IHF970" s="3"/>
      <c r="IHG970" s="614"/>
      <c r="IHH970" s="3"/>
      <c r="IHI970" s="453"/>
      <c r="IHJ970" s="3"/>
      <c r="IHK970" s="614"/>
      <c r="IHL970" s="3"/>
      <c r="IHM970" s="453"/>
      <c r="IHN970" s="3"/>
      <c r="IHO970" s="614"/>
      <c r="IHP970" s="3"/>
      <c r="IHQ970" s="453"/>
      <c r="IHR970" s="3"/>
      <c r="IHS970" s="614"/>
      <c r="IHT970" s="3"/>
      <c r="IHU970" s="453"/>
      <c r="IHV970" s="3"/>
      <c r="IHW970" s="614"/>
      <c r="IHX970" s="3"/>
      <c r="IHY970" s="453"/>
      <c r="IHZ970" s="3"/>
      <c r="IIA970" s="614"/>
      <c r="IIB970" s="3"/>
      <c r="IIC970" s="453"/>
      <c r="IID970" s="3"/>
      <c r="IIE970" s="614"/>
      <c r="IIF970" s="3"/>
      <c r="IIG970" s="453"/>
      <c r="IIH970" s="3"/>
      <c r="III970" s="614"/>
      <c r="IIJ970" s="3"/>
      <c r="IIK970" s="453"/>
      <c r="IIL970" s="3"/>
      <c r="IIM970" s="614"/>
      <c r="IIN970" s="3"/>
      <c r="IIO970" s="453"/>
      <c r="IIP970" s="3"/>
      <c r="IIQ970" s="614"/>
      <c r="IIR970" s="3"/>
      <c r="IIS970" s="453"/>
      <c r="IIT970" s="3"/>
      <c r="IIU970" s="614"/>
      <c r="IIV970" s="3"/>
      <c r="IIW970" s="453"/>
      <c r="IIX970" s="3"/>
      <c r="IIY970" s="614"/>
      <c r="IIZ970" s="3"/>
      <c r="IJA970" s="453"/>
      <c r="IJB970" s="3"/>
      <c r="IJC970" s="614"/>
      <c r="IJD970" s="3"/>
      <c r="IJE970" s="453"/>
      <c r="IJF970" s="3"/>
      <c r="IJG970" s="614"/>
      <c r="IJH970" s="3"/>
      <c r="IJI970" s="453"/>
      <c r="IJJ970" s="3"/>
      <c r="IJK970" s="614"/>
      <c r="IJL970" s="3"/>
      <c r="IJM970" s="453"/>
      <c r="IJN970" s="3"/>
      <c r="IJO970" s="614"/>
      <c r="IJP970" s="3"/>
      <c r="IJQ970" s="453"/>
      <c r="IJR970" s="3"/>
      <c r="IJS970" s="614"/>
      <c r="IJT970" s="3"/>
      <c r="IJU970" s="453"/>
      <c r="IJV970" s="3"/>
      <c r="IJW970" s="614"/>
      <c r="IJX970" s="3"/>
      <c r="IJY970" s="453"/>
      <c r="IJZ970" s="3"/>
      <c r="IKA970" s="614"/>
      <c r="IKB970" s="3"/>
      <c r="IKC970" s="453"/>
      <c r="IKD970" s="3"/>
      <c r="IKE970" s="614"/>
      <c r="IKF970" s="3"/>
      <c r="IKG970" s="453"/>
      <c r="IKH970" s="3"/>
      <c r="IKI970" s="614"/>
      <c r="IKJ970" s="3"/>
      <c r="IKK970" s="453"/>
      <c r="IKL970" s="3"/>
      <c r="IKM970" s="614"/>
      <c r="IKN970" s="3"/>
      <c r="IKO970" s="453"/>
      <c r="IKP970" s="3"/>
      <c r="IKQ970" s="614"/>
      <c r="IKR970" s="3"/>
      <c r="IKS970" s="453"/>
      <c r="IKT970" s="3"/>
      <c r="IKU970" s="614"/>
      <c r="IKV970" s="3"/>
      <c r="IKW970" s="453"/>
      <c r="IKX970" s="3"/>
      <c r="IKY970" s="614"/>
      <c r="IKZ970" s="3"/>
      <c r="ILA970" s="453"/>
      <c r="ILB970" s="3"/>
      <c r="ILC970" s="614"/>
      <c r="ILD970" s="3"/>
      <c r="ILE970" s="453"/>
      <c r="ILF970" s="3"/>
      <c r="ILG970" s="614"/>
      <c r="ILH970" s="3"/>
      <c r="ILI970" s="453"/>
      <c r="ILJ970" s="3"/>
      <c r="ILK970" s="614"/>
      <c r="ILL970" s="3"/>
      <c r="ILM970" s="453"/>
      <c r="ILN970" s="3"/>
      <c r="ILO970" s="614"/>
      <c r="ILP970" s="3"/>
      <c r="ILQ970" s="453"/>
      <c r="ILR970" s="3"/>
      <c r="ILS970" s="614"/>
      <c r="ILT970" s="3"/>
      <c r="ILU970" s="453"/>
      <c r="ILV970" s="3"/>
      <c r="ILW970" s="614"/>
      <c r="ILX970" s="3"/>
      <c r="ILY970" s="453"/>
      <c r="ILZ970" s="3"/>
      <c r="IMA970" s="614"/>
      <c r="IMB970" s="3"/>
      <c r="IMC970" s="453"/>
      <c r="IMD970" s="3"/>
      <c r="IME970" s="614"/>
      <c r="IMF970" s="3"/>
      <c r="IMG970" s="453"/>
      <c r="IMH970" s="3"/>
      <c r="IMI970" s="614"/>
      <c r="IMJ970" s="3"/>
      <c r="IMK970" s="453"/>
      <c r="IML970" s="3"/>
      <c r="IMM970" s="614"/>
      <c r="IMN970" s="3"/>
      <c r="IMO970" s="453"/>
      <c r="IMP970" s="3"/>
      <c r="IMQ970" s="614"/>
      <c r="IMR970" s="3"/>
      <c r="IMS970" s="453"/>
      <c r="IMT970" s="3"/>
      <c r="IMU970" s="614"/>
      <c r="IMV970" s="3"/>
      <c r="IMW970" s="453"/>
      <c r="IMX970" s="3"/>
      <c r="IMY970" s="614"/>
      <c r="IMZ970" s="3"/>
      <c r="INA970" s="453"/>
      <c r="INB970" s="3"/>
      <c r="INC970" s="614"/>
      <c r="IND970" s="3"/>
      <c r="INE970" s="453"/>
      <c r="INF970" s="3"/>
      <c r="ING970" s="614"/>
      <c r="INH970" s="3"/>
      <c r="INI970" s="453"/>
      <c r="INJ970" s="3"/>
      <c r="INK970" s="614"/>
      <c r="INL970" s="3"/>
      <c r="INM970" s="453"/>
      <c r="INN970" s="3"/>
      <c r="INO970" s="614"/>
      <c r="INP970" s="3"/>
      <c r="INQ970" s="453"/>
      <c r="INR970" s="3"/>
      <c r="INS970" s="614"/>
      <c r="INT970" s="3"/>
      <c r="INU970" s="453"/>
      <c r="INV970" s="3"/>
      <c r="INW970" s="614"/>
      <c r="INX970" s="3"/>
      <c r="INY970" s="453"/>
      <c r="INZ970" s="3"/>
      <c r="IOA970" s="614"/>
      <c r="IOB970" s="3"/>
      <c r="IOC970" s="453"/>
      <c r="IOD970" s="3"/>
      <c r="IOE970" s="614"/>
      <c r="IOF970" s="3"/>
      <c r="IOG970" s="453"/>
      <c r="IOH970" s="3"/>
      <c r="IOI970" s="614"/>
      <c r="IOJ970" s="3"/>
      <c r="IOK970" s="453"/>
      <c r="IOL970" s="3"/>
      <c r="IOM970" s="614"/>
      <c r="ION970" s="3"/>
      <c r="IOO970" s="453"/>
      <c r="IOP970" s="3"/>
      <c r="IOQ970" s="614"/>
      <c r="IOR970" s="3"/>
      <c r="IOS970" s="453"/>
      <c r="IOT970" s="3"/>
      <c r="IOU970" s="614"/>
      <c r="IOV970" s="3"/>
      <c r="IOW970" s="453"/>
      <c r="IOX970" s="3"/>
      <c r="IOY970" s="614"/>
      <c r="IOZ970" s="3"/>
      <c r="IPA970" s="453"/>
      <c r="IPB970" s="3"/>
      <c r="IPC970" s="614"/>
      <c r="IPD970" s="3"/>
      <c r="IPE970" s="453"/>
      <c r="IPF970" s="3"/>
      <c r="IPG970" s="614"/>
      <c r="IPH970" s="3"/>
      <c r="IPI970" s="453"/>
      <c r="IPJ970" s="3"/>
      <c r="IPK970" s="614"/>
      <c r="IPL970" s="3"/>
      <c r="IPM970" s="453"/>
      <c r="IPN970" s="3"/>
      <c r="IPO970" s="614"/>
      <c r="IPP970" s="3"/>
      <c r="IPQ970" s="453"/>
      <c r="IPR970" s="3"/>
      <c r="IPS970" s="614"/>
      <c r="IPT970" s="3"/>
      <c r="IPU970" s="453"/>
      <c r="IPV970" s="3"/>
      <c r="IPW970" s="614"/>
      <c r="IPX970" s="3"/>
      <c r="IPY970" s="453"/>
      <c r="IPZ970" s="3"/>
      <c r="IQA970" s="614"/>
      <c r="IQB970" s="3"/>
      <c r="IQC970" s="453"/>
      <c r="IQD970" s="3"/>
      <c r="IQE970" s="614"/>
      <c r="IQF970" s="3"/>
      <c r="IQG970" s="453"/>
      <c r="IQH970" s="3"/>
      <c r="IQI970" s="614"/>
      <c r="IQJ970" s="3"/>
      <c r="IQK970" s="453"/>
      <c r="IQL970" s="3"/>
      <c r="IQM970" s="614"/>
      <c r="IQN970" s="3"/>
      <c r="IQO970" s="453"/>
      <c r="IQP970" s="3"/>
      <c r="IQQ970" s="614"/>
      <c r="IQR970" s="3"/>
      <c r="IQS970" s="453"/>
      <c r="IQT970" s="3"/>
      <c r="IQU970" s="614"/>
      <c r="IQV970" s="3"/>
      <c r="IQW970" s="453"/>
      <c r="IQX970" s="3"/>
      <c r="IQY970" s="614"/>
      <c r="IQZ970" s="3"/>
      <c r="IRA970" s="453"/>
      <c r="IRB970" s="3"/>
      <c r="IRC970" s="614"/>
      <c r="IRD970" s="3"/>
      <c r="IRE970" s="453"/>
      <c r="IRF970" s="3"/>
      <c r="IRG970" s="614"/>
      <c r="IRH970" s="3"/>
      <c r="IRI970" s="453"/>
      <c r="IRJ970" s="3"/>
      <c r="IRK970" s="614"/>
      <c r="IRL970" s="3"/>
      <c r="IRM970" s="453"/>
      <c r="IRN970" s="3"/>
      <c r="IRO970" s="614"/>
      <c r="IRP970" s="3"/>
      <c r="IRQ970" s="453"/>
      <c r="IRR970" s="3"/>
      <c r="IRS970" s="614"/>
      <c r="IRT970" s="3"/>
      <c r="IRU970" s="453"/>
      <c r="IRV970" s="3"/>
      <c r="IRW970" s="614"/>
      <c r="IRX970" s="3"/>
      <c r="IRY970" s="453"/>
      <c r="IRZ970" s="3"/>
      <c r="ISA970" s="614"/>
      <c r="ISB970" s="3"/>
      <c r="ISC970" s="453"/>
      <c r="ISD970" s="3"/>
      <c r="ISE970" s="614"/>
      <c r="ISF970" s="3"/>
      <c r="ISG970" s="453"/>
      <c r="ISH970" s="3"/>
      <c r="ISI970" s="614"/>
      <c r="ISJ970" s="3"/>
      <c r="ISK970" s="453"/>
      <c r="ISL970" s="3"/>
      <c r="ISM970" s="614"/>
      <c r="ISN970" s="3"/>
      <c r="ISO970" s="453"/>
      <c r="ISP970" s="3"/>
      <c r="ISQ970" s="614"/>
      <c r="ISR970" s="3"/>
      <c r="ISS970" s="453"/>
      <c r="IST970" s="3"/>
      <c r="ISU970" s="614"/>
      <c r="ISV970" s="3"/>
      <c r="ISW970" s="453"/>
      <c r="ISX970" s="3"/>
      <c r="ISY970" s="614"/>
      <c r="ISZ970" s="3"/>
      <c r="ITA970" s="453"/>
      <c r="ITB970" s="3"/>
      <c r="ITC970" s="614"/>
      <c r="ITD970" s="3"/>
      <c r="ITE970" s="453"/>
      <c r="ITF970" s="3"/>
      <c r="ITG970" s="614"/>
      <c r="ITH970" s="3"/>
      <c r="ITI970" s="453"/>
      <c r="ITJ970" s="3"/>
      <c r="ITK970" s="614"/>
      <c r="ITL970" s="3"/>
      <c r="ITM970" s="453"/>
      <c r="ITN970" s="3"/>
      <c r="ITO970" s="614"/>
      <c r="ITP970" s="3"/>
      <c r="ITQ970" s="453"/>
      <c r="ITR970" s="3"/>
      <c r="ITS970" s="614"/>
      <c r="ITT970" s="3"/>
      <c r="ITU970" s="453"/>
      <c r="ITV970" s="3"/>
      <c r="ITW970" s="614"/>
      <c r="ITX970" s="3"/>
      <c r="ITY970" s="453"/>
      <c r="ITZ970" s="3"/>
      <c r="IUA970" s="614"/>
      <c r="IUB970" s="3"/>
      <c r="IUC970" s="453"/>
      <c r="IUD970" s="3"/>
      <c r="IUE970" s="614"/>
      <c r="IUF970" s="3"/>
      <c r="IUG970" s="453"/>
      <c r="IUH970" s="3"/>
      <c r="IUI970" s="614"/>
      <c r="IUJ970" s="3"/>
      <c r="IUK970" s="453"/>
      <c r="IUL970" s="3"/>
      <c r="IUM970" s="614"/>
      <c r="IUN970" s="3"/>
      <c r="IUO970" s="453"/>
      <c r="IUP970" s="3"/>
      <c r="IUQ970" s="614"/>
      <c r="IUR970" s="3"/>
      <c r="IUS970" s="453"/>
      <c r="IUT970" s="3"/>
      <c r="IUU970" s="614"/>
      <c r="IUV970" s="3"/>
      <c r="IUW970" s="453"/>
      <c r="IUX970" s="3"/>
      <c r="IUY970" s="614"/>
      <c r="IUZ970" s="3"/>
      <c r="IVA970" s="453"/>
      <c r="IVB970" s="3"/>
      <c r="IVC970" s="614"/>
      <c r="IVD970" s="3"/>
      <c r="IVE970" s="453"/>
      <c r="IVF970" s="3"/>
      <c r="IVG970" s="614"/>
      <c r="IVH970" s="3"/>
      <c r="IVI970" s="453"/>
      <c r="IVJ970" s="3"/>
      <c r="IVK970" s="614"/>
      <c r="IVL970" s="3"/>
      <c r="IVM970" s="453"/>
      <c r="IVN970" s="3"/>
      <c r="IVO970" s="614"/>
      <c r="IVP970" s="3"/>
      <c r="IVQ970" s="453"/>
      <c r="IVR970" s="3"/>
      <c r="IVS970" s="614"/>
      <c r="IVT970" s="3"/>
      <c r="IVU970" s="453"/>
      <c r="IVV970" s="3"/>
      <c r="IVW970" s="614"/>
      <c r="IVX970" s="3"/>
      <c r="IVY970" s="453"/>
      <c r="IVZ970" s="3"/>
      <c r="IWA970" s="614"/>
      <c r="IWB970" s="3"/>
      <c r="IWC970" s="453"/>
      <c r="IWD970" s="3"/>
      <c r="IWE970" s="614"/>
      <c r="IWF970" s="3"/>
      <c r="IWG970" s="453"/>
      <c r="IWH970" s="3"/>
      <c r="IWI970" s="614"/>
      <c r="IWJ970" s="3"/>
      <c r="IWK970" s="453"/>
      <c r="IWL970" s="3"/>
      <c r="IWM970" s="614"/>
      <c r="IWN970" s="3"/>
      <c r="IWO970" s="453"/>
      <c r="IWP970" s="3"/>
      <c r="IWQ970" s="614"/>
      <c r="IWR970" s="3"/>
      <c r="IWS970" s="453"/>
      <c r="IWT970" s="3"/>
      <c r="IWU970" s="614"/>
      <c r="IWV970" s="3"/>
      <c r="IWW970" s="453"/>
      <c r="IWX970" s="3"/>
      <c r="IWY970" s="614"/>
      <c r="IWZ970" s="3"/>
      <c r="IXA970" s="453"/>
      <c r="IXB970" s="3"/>
      <c r="IXC970" s="614"/>
      <c r="IXD970" s="3"/>
      <c r="IXE970" s="453"/>
      <c r="IXF970" s="3"/>
      <c r="IXG970" s="614"/>
      <c r="IXH970" s="3"/>
      <c r="IXI970" s="453"/>
      <c r="IXJ970" s="3"/>
      <c r="IXK970" s="614"/>
      <c r="IXL970" s="3"/>
      <c r="IXM970" s="453"/>
      <c r="IXN970" s="3"/>
      <c r="IXO970" s="614"/>
      <c r="IXP970" s="3"/>
      <c r="IXQ970" s="453"/>
      <c r="IXR970" s="3"/>
      <c r="IXS970" s="614"/>
      <c r="IXT970" s="3"/>
      <c r="IXU970" s="453"/>
      <c r="IXV970" s="3"/>
      <c r="IXW970" s="614"/>
      <c r="IXX970" s="3"/>
      <c r="IXY970" s="453"/>
      <c r="IXZ970" s="3"/>
      <c r="IYA970" s="614"/>
      <c r="IYB970" s="3"/>
      <c r="IYC970" s="453"/>
      <c r="IYD970" s="3"/>
      <c r="IYE970" s="614"/>
      <c r="IYF970" s="3"/>
      <c r="IYG970" s="453"/>
      <c r="IYH970" s="3"/>
      <c r="IYI970" s="614"/>
      <c r="IYJ970" s="3"/>
      <c r="IYK970" s="453"/>
      <c r="IYL970" s="3"/>
      <c r="IYM970" s="614"/>
      <c r="IYN970" s="3"/>
      <c r="IYO970" s="453"/>
      <c r="IYP970" s="3"/>
      <c r="IYQ970" s="614"/>
      <c r="IYR970" s="3"/>
      <c r="IYS970" s="453"/>
      <c r="IYT970" s="3"/>
      <c r="IYU970" s="614"/>
      <c r="IYV970" s="3"/>
      <c r="IYW970" s="453"/>
      <c r="IYX970" s="3"/>
      <c r="IYY970" s="614"/>
      <c r="IYZ970" s="3"/>
      <c r="IZA970" s="453"/>
      <c r="IZB970" s="3"/>
      <c r="IZC970" s="614"/>
      <c r="IZD970" s="3"/>
      <c r="IZE970" s="453"/>
      <c r="IZF970" s="3"/>
      <c r="IZG970" s="614"/>
      <c r="IZH970" s="3"/>
      <c r="IZI970" s="453"/>
      <c r="IZJ970" s="3"/>
      <c r="IZK970" s="614"/>
      <c r="IZL970" s="3"/>
      <c r="IZM970" s="453"/>
      <c r="IZN970" s="3"/>
      <c r="IZO970" s="614"/>
      <c r="IZP970" s="3"/>
      <c r="IZQ970" s="453"/>
      <c r="IZR970" s="3"/>
      <c r="IZS970" s="614"/>
      <c r="IZT970" s="3"/>
      <c r="IZU970" s="453"/>
      <c r="IZV970" s="3"/>
      <c r="IZW970" s="614"/>
      <c r="IZX970" s="3"/>
      <c r="IZY970" s="453"/>
      <c r="IZZ970" s="3"/>
      <c r="JAA970" s="614"/>
      <c r="JAB970" s="3"/>
      <c r="JAC970" s="453"/>
      <c r="JAD970" s="3"/>
      <c r="JAE970" s="614"/>
      <c r="JAF970" s="3"/>
      <c r="JAG970" s="453"/>
      <c r="JAH970" s="3"/>
      <c r="JAI970" s="614"/>
      <c r="JAJ970" s="3"/>
      <c r="JAK970" s="453"/>
      <c r="JAL970" s="3"/>
      <c r="JAM970" s="614"/>
      <c r="JAN970" s="3"/>
      <c r="JAO970" s="453"/>
      <c r="JAP970" s="3"/>
      <c r="JAQ970" s="614"/>
      <c r="JAR970" s="3"/>
      <c r="JAS970" s="453"/>
      <c r="JAT970" s="3"/>
      <c r="JAU970" s="614"/>
      <c r="JAV970" s="3"/>
      <c r="JAW970" s="453"/>
      <c r="JAX970" s="3"/>
      <c r="JAY970" s="614"/>
      <c r="JAZ970" s="3"/>
      <c r="JBA970" s="453"/>
      <c r="JBB970" s="3"/>
      <c r="JBC970" s="614"/>
      <c r="JBD970" s="3"/>
      <c r="JBE970" s="453"/>
      <c r="JBF970" s="3"/>
      <c r="JBG970" s="614"/>
      <c r="JBH970" s="3"/>
      <c r="JBI970" s="453"/>
      <c r="JBJ970" s="3"/>
      <c r="JBK970" s="614"/>
      <c r="JBL970" s="3"/>
      <c r="JBM970" s="453"/>
      <c r="JBN970" s="3"/>
      <c r="JBO970" s="614"/>
      <c r="JBP970" s="3"/>
      <c r="JBQ970" s="453"/>
      <c r="JBR970" s="3"/>
      <c r="JBS970" s="614"/>
      <c r="JBT970" s="3"/>
      <c r="JBU970" s="453"/>
      <c r="JBV970" s="3"/>
      <c r="JBW970" s="614"/>
      <c r="JBX970" s="3"/>
      <c r="JBY970" s="453"/>
      <c r="JBZ970" s="3"/>
      <c r="JCA970" s="614"/>
      <c r="JCB970" s="3"/>
      <c r="JCC970" s="453"/>
      <c r="JCD970" s="3"/>
      <c r="JCE970" s="614"/>
      <c r="JCF970" s="3"/>
      <c r="JCG970" s="453"/>
      <c r="JCH970" s="3"/>
      <c r="JCI970" s="614"/>
      <c r="JCJ970" s="3"/>
      <c r="JCK970" s="453"/>
      <c r="JCL970" s="3"/>
      <c r="JCM970" s="614"/>
      <c r="JCN970" s="3"/>
      <c r="JCO970" s="453"/>
      <c r="JCP970" s="3"/>
      <c r="JCQ970" s="614"/>
      <c r="JCR970" s="3"/>
      <c r="JCS970" s="453"/>
      <c r="JCT970" s="3"/>
      <c r="JCU970" s="614"/>
      <c r="JCV970" s="3"/>
      <c r="JCW970" s="453"/>
      <c r="JCX970" s="3"/>
      <c r="JCY970" s="614"/>
      <c r="JCZ970" s="3"/>
      <c r="JDA970" s="453"/>
      <c r="JDB970" s="3"/>
      <c r="JDC970" s="614"/>
      <c r="JDD970" s="3"/>
      <c r="JDE970" s="453"/>
      <c r="JDF970" s="3"/>
      <c r="JDG970" s="614"/>
      <c r="JDH970" s="3"/>
      <c r="JDI970" s="453"/>
      <c r="JDJ970" s="3"/>
      <c r="JDK970" s="614"/>
      <c r="JDL970" s="3"/>
      <c r="JDM970" s="453"/>
      <c r="JDN970" s="3"/>
      <c r="JDO970" s="614"/>
      <c r="JDP970" s="3"/>
      <c r="JDQ970" s="453"/>
      <c r="JDR970" s="3"/>
      <c r="JDS970" s="614"/>
      <c r="JDT970" s="3"/>
      <c r="JDU970" s="453"/>
      <c r="JDV970" s="3"/>
      <c r="JDW970" s="614"/>
      <c r="JDX970" s="3"/>
      <c r="JDY970" s="453"/>
      <c r="JDZ970" s="3"/>
      <c r="JEA970" s="614"/>
      <c r="JEB970" s="3"/>
      <c r="JEC970" s="453"/>
      <c r="JED970" s="3"/>
      <c r="JEE970" s="614"/>
      <c r="JEF970" s="3"/>
      <c r="JEG970" s="453"/>
      <c r="JEH970" s="3"/>
      <c r="JEI970" s="614"/>
      <c r="JEJ970" s="3"/>
      <c r="JEK970" s="453"/>
      <c r="JEL970" s="3"/>
      <c r="JEM970" s="614"/>
      <c r="JEN970" s="3"/>
      <c r="JEO970" s="453"/>
      <c r="JEP970" s="3"/>
      <c r="JEQ970" s="614"/>
      <c r="JER970" s="3"/>
      <c r="JES970" s="453"/>
      <c r="JET970" s="3"/>
      <c r="JEU970" s="614"/>
      <c r="JEV970" s="3"/>
      <c r="JEW970" s="453"/>
      <c r="JEX970" s="3"/>
      <c r="JEY970" s="614"/>
      <c r="JEZ970" s="3"/>
      <c r="JFA970" s="453"/>
      <c r="JFB970" s="3"/>
      <c r="JFC970" s="614"/>
      <c r="JFD970" s="3"/>
      <c r="JFE970" s="453"/>
      <c r="JFF970" s="3"/>
      <c r="JFG970" s="614"/>
      <c r="JFH970" s="3"/>
      <c r="JFI970" s="453"/>
      <c r="JFJ970" s="3"/>
      <c r="JFK970" s="614"/>
      <c r="JFL970" s="3"/>
      <c r="JFM970" s="453"/>
      <c r="JFN970" s="3"/>
      <c r="JFO970" s="614"/>
      <c r="JFP970" s="3"/>
      <c r="JFQ970" s="453"/>
      <c r="JFR970" s="3"/>
      <c r="JFS970" s="614"/>
      <c r="JFT970" s="3"/>
      <c r="JFU970" s="453"/>
      <c r="JFV970" s="3"/>
      <c r="JFW970" s="614"/>
      <c r="JFX970" s="3"/>
      <c r="JFY970" s="453"/>
      <c r="JFZ970" s="3"/>
      <c r="JGA970" s="614"/>
      <c r="JGB970" s="3"/>
      <c r="JGC970" s="453"/>
      <c r="JGD970" s="3"/>
      <c r="JGE970" s="614"/>
      <c r="JGF970" s="3"/>
      <c r="JGG970" s="453"/>
      <c r="JGH970" s="3"/>
      <c r="JGI970" s="614"/>
      <c r="JGJ970" s="3"/>
      <c r="JGK970" s="453"/>
      <c r="JGL970" s="3"/>
      <c r="JGM970" s="614"/>
      <c r="JGN970" s="3"/>
      <c r="JGO970" s="453"/>
      <c r="JGP970" s="3"/>
      <c r="JGQ970" s="614"/>
      <c r="JGR970" s="3"/>
      <c r="JGS970" s="453"/>
      <c r="JGT970" s="3"/>
      <c r="JGU970" s="614"/>
      <c r="JGV970" s="3"/>
      <c r="JGW970" s="453"/>
      <c r="JGX970" s="3"/>
      <c r="JGY970" s="614"/>
      <c r="JGZ970" s="3"/>
      <c r="JHA970" s="453"/>
      <c r="JHB970" s="3"/>
      <c r="JHC970" s="614"/>
      <c r="JHD970" s="3"/>
      <c r="JHE970" s="453"/>
      <c r="JHF970" s="3"/>
      <c r="JHG970" s="614"/>
      <c r="JHH970" s="3"/>
      <c r="JHI970" s="453"/>
      <c r="JHJ970" s="3"/>
      <c r="JHK970" s="614"/>
      <c r="JHL970" s="3"/>
      <c r="JHM970" s="453"/>
      <c r="JHN970" s="3"/>
      <c r="JHO970" s="614"/>
      <c r="JHP970" s="3"/>
      <c r="JHQ970" s="453"/>
      <c r="JHR970" s="3"/>
      <c r="JHS970" s="614"/>
      <c r="JHT970" s="3"/>
      <c r="JHU970" s="453"/>
      <c r="JHV970" s="3"/>
      <c r="JHW970" s="614"/>
      <c r="JHX970" s="3"/>
      <c r="JHY970" s="453"/>
      <c r="JHZ970" s="3"/>
      <c r="JIA970" s="614"/>
      <c r="JIB970" s="3"/>
      <c r="JIC970" s="453"/>
      <c r="JID970" s="3"/>
      <c r="JIE970" s="614"/>
      <c r="JIF970" s="3"/>
      <c r="JIG970" s="453"/>
      <c r="JIH970" s="3"/>
      <c r="JII970" s="614"/>
      <c r="JIJ970" s="3"/>
      <c r="JIK970" s="453"/>
      <c r="JIL970" s="3"/>
      <c r="JIM970" s="614"/>
      <c r="JIN970" s="3"/>
      <c r="JIO970" s="453"/>
      <c r="JIP970" s="3"/>
      <c r="JIQ970" s="614"/>
      <c r="JIR970" s="3"/>
      <c r="JIS970" s="453"/>
      <c r="JIT970" s="3"/>
      <c r="JIU970" s="614"/>
      <c r="JIV970" s="3"/>
      <c r="JIW970" s="453"/>
      <c r="JIX970" s="3"/>
      <c r="JIY970" s="614"/>
      <c r="JIZ970" s="3"/>
      <c r="JJA970" s="453"/>
      <c r="JJB970" s="3"/>
      <c r="JJC970" s="614"/>
      <c r="JJD970" s="3"/>
      <c r="JJE970" s="453"/>
      <c r="JJF970" s="3"/>
      <c r="JJG970" s="614"/>
      <c r="JJH970" s="3"/>
      <c r="JJI970" s="453"/>
      <c r="JJJ970" s="3"/>
      <c r="JJK970" s="614"/>
      <c r="JJL970" s="3"/>
      <c r="JJM970" s="453"/>
      <c r="JJN970" s="3"/>
      <c r="JJO970" s="614"/>
      <c r="JJP970" s="3"/>
      <c r="JJQ970" s="453"/>
      <c r="JJR970" s="3"/>
      <c r="JJS970" s="614"/>
      <c r="JJT970" s="3"/>
      <c r="JJU970" s="453"/>
      <c r="JJV970" s="3"/>
      <c r="JJW970" s="614"/>
      <c r="JJX970" s="3"/>
      <c r="JJY970" s="453"/>
      <c r="JJZ970" s="3"/>
      <c r="JKA970" s="614"/>
      <c r="JKB970" s="3"/>
      <c r="JKC970" s="453"/>
      <c r="JKD970" s="3"/>
      <c r="JKE970" s="614"/>
      <c r="JKF970" s="3"/>
      <c r="JKG970" s="453"/>
      <c r="JKH970" s="3"/>
      <c r="JKI970" s="614"/>
      <c r="JKJ970" s="3"/>
      <c r="JKK970" s="453"/>
      <c r="JKL970" s="3"/>
      <c r="JKM970" s="614"/>
      <c r="JKN970" s="3"/>
      <c r="JKO970" s="453"/>
      <c r="JKP970" s="3"/>
      <c r="JKQ970" s="614"/>
      <c r="JKR970" s="3"/>
      <c r="JKS970" s="453"/>
      <c r="JKT970" s="3"/>
      <c r="JKU970" s="614"/>
      <c r="JKV970" s="3"/>
      <c r="JKW970" s="453"/>
      <c r="JKX970" s="3"/>
      <c r="JKY970" s="614"/>
      <c r="JKZ970" s="3"/>
      <c r="JLA970" s="453"/>
      <c r="JLB970" s="3"/>
      <c r="JLC970" s="614"/>
      <c r="JLD970" s="3"/>
      <c r="JLE970" s="453"/>
      <c r="JLF970" s="3"/>
      <c r="JLG970" s="614"/>
      <c r="JLH970" s="3"/>
      <c r="JLI970" s="453"/>
      <c r="JLJ970" s="3"/>
      <c r="JLK970" s="614"/>
      <c r="JLL970" s="3"/>
      <c r="JLM970" s="453"/>
      <c r="JLN970" s="3"/>
      <c r="JLO970" s="614"/>
      <c r="JLP970" s="3"/>
      <c r="JLQ970" s="453"/>
      <c r="JLR970" s="3"/>
      <c r="JLS970" s="614"/>
      <c r="JLT970" s="3"/>
      <c r="JLU970" s="453"/>
      <c r="JLV970" s="3"/>
      <c r="JLW970" s="614"/>
      <c r="JLX970" s="3"/>
      <c r="JLY970" s="453"/>
      <c r="JLZ970" s="3"/>
      <c r="JMA970" s="614"/>
      <c r="JMB970" s="3"/>
      <c r="JMC970" s="453"/>
      <c r="JMD970" s="3"/>
      <c r="JME970" s="614"/>
      <c r="JMF970" s="3"/>
      <c r="JMG970" s="453"/>
      <c r="JMH970" s="3"/>
      <c r="JMI970" s="614"/>
      <c r="JMJ970" s="3"/>
      <c r="JMK970" s="453"/>
      <c r="JML970" s="3"/>
      <c r="JMM970" s="614"/>
      <c r="JMN970" s="3"/>
      <c r="JMO970" s="453"/>
      <c r="JMP970" s="3"/>
      <c r="JMQ970" s="614"/>
      <c r="JMR970" s="3"/>
      <c r="JMS970" s="453"/>
      <c r="JMT970" s="3"/>
      <c r="JMU970" s="614"/>
      <c r="JMV970" s="3"/>
      <c r="JMW970" s="453"/>
      <c r="JMX970" s="3"/>
      <c r="JMY970" s="614"/>
      <c r="JMZ970" s="3"/>
      <c r="JNA970" s="453"/>
      <c r="JNB970" s="3"/>
      <c r="JNC970" s="614"/>
      <c r="JND970" s="3"/>
      <c r="JNE970" s="453"/>
      <c r="JNF970" s="3"/>
      <c r="JNG970" s="614"/>
      <c r="JNH970" s="3"/>
      <c r="JNI970" s="453"/>
      <c r="JNJ970" s="3"/>
      <c r="JNK970" s="614"/>
      <c r="JNL970" s="3"/>
      <c r="JNM970" s="453"/>
      <c r="JNN970" s="3"/>
      <c r="JNO970" s="614"/>
      <c r="JNP970" s="3"/>
      <c r="JNQ970" s="453"/>
      <c r="JNR970" s="3"/>
      <c r="JNS970" s="614"/>
      <c r="JNT970" s="3"/>
      <c r="JNU970" s="453"/>
      <c r="JNV970" s="3"/>
      <c r="JNW970" s="614"/>
      <c r="JNX970" s="3"/>
      <c r="JNY970" s="453"/>
      <c r="JNZ970" s="3"/>
      <c r="JOA970" s="614"/>
      <c r="JOB970" s="3"/>
      <c r="JOC970" s="453"/>
      <c r="JOD970" s="3"/>
      <c r="JOE970" s="614"/>
      <c r="JOF970" s="3"/>
      <c r="JOG970" s="453"/>
      <c r="JOH970" s="3"/>
      <c r="JOI970" s="614"/>
      <c r="JOJ970" s="3"/>
      <c r="JOK970" s="453"/>
      <c r="JOL970" s="3"/>
      <c r="JOM970" s="614"/>
      <c r="JON970" s="3"/>
      <c r="JOO970" s="453"/>
      <c r="JOP970" s="3"/>
      <c r="JOQ970" s="614"/>
      <c r="JOR970" s="3"/>
      <c r="JOS970" s="453"/>
      <c r="JOT970" s="3"/>
      <c r="JOU970" s="614"/>
      <c r="JOV970" s="3"/>
      <c r="JOW970" s="453"/>
      <c r="JOX970" s="3"/>
      <c r="JOY970" s="614"/>
      <c r="JOZ970" s="3"/>
      <c r="JPA970" s="453"/>
      <c r="JPB970" s="3"/>
      <c r="JPC970" s="614"/>
      <c r="JPD970" s="3"/>
      <c r="JPE970" s="453"/>
      <c r="JPF970" s="3"/>
      <c r="JPG970" s="614"/>
      <c r="JPH970" s="3"/>
      <c r="JPI970" s="453"/>
      <c r="JPJ970" s="3"/>
      <c r="JPK970" s="614"/>
      <c r="JPL970" s="3"/>
      <c r="JPM970" s="453"/>
      <c r="JPN970" s="3"/>
      <c r="JPO970" s="614"/>
      <c r="JPP970" s="3"/>
      <c r="JPQ970" s="453"/>
      <c r="JPR970" s="3"/>
      <c r="JPS970" s="614"/>
      <c r="JPT970" s="3"/>
      <c r="JPU970" s="453"/>
      <c r="JPV970" s="3"/>
      <c r="JPW970" s="614"/>
      <c r="JPX970" s="3"/>
      <c r="JPY970" s="453"/>
      <c r="JPZ970" s="3"/>
      <c r="JQA970" s="614"/>
      <c r="JQB970" s="3"/>
      <c r="JQC970" s="453"/>
      <c r="JQD970" s="3"/>
      <c r="JQE970" s="614"/>
      <c r="JQF970" s="3"/>
      <c r="JQG970" s="453"/>
      <c r="JQH970" s="3"/>
      <c r="JQI970" s="614"/>
      <c r="JQJ970" s="3"/>
      <c r="JQK970" s="453"/>
      <c r="JQL970" s="3"/>
      <c r="JQM970" s="614"/>
      <c r="JQN970" s="3"/>
      <c r="JQO970" s="453"/>
      <c r="JQP970" s="3"/>
      <c r="JQQ970" s="614"/>
      <c r="JQR970" s="3"/>
      <c r="JQS970" s="453"/>
      <c r="JQT970" s="3"/>
      <c r="JQU970" s="614"/>
      <c r="JQV970" s="3"/>
      <c r="JQW970" s="453"/>
      <c r="JQX970" s="3"/>
      <c r="JQY970" s="614"/>
      <c r="JQZ970" s="3"/>
      <c r="JRA970" s="453"/>
      <c r="JRB970" s="3"/>
      <c r="JRC970" s="614"/>
      <c r="JRD970" s="3"/>
      <c r="JRE970" s="453"/>
      <c r="JRF970" s="3"/>
      <c r="JRG970" s="614"/>
      <c r="JRH970" s="3"/>
      <c r="JRI970" s="453"/>
      <c r="JRJ970" s="3"/>
      <c r="JRK970" s="614"/>
      <c r="JRL970" s="3"/>
      <c r="JRM970" s="453"/>
      <c r="JRN970" s="3"/>
      <c r="JRO970" s="614"/>
      <c r="JRP970" s="3"/>
      <c r="JRQ970" s="453"/>
      <c r="JRR970" s="3"/>
      <c r="JRS970" s="614"/>
      <c r="JRT970" s="3"/>
      <c r="JRU970" s="453"/>
      <c r="JRV970" s="3"/>
      <c r="JRW970" s="614"/>
      <c r="JRX970" s="3"/>
      <c r="JRY970" s="453"/>
      <c r="JRZ970" s="3"/>
      <c r="JSA970" s="614"/>
      <c r="JSB970" s="3"/>
      <c r="JSC970" s="453"/>
      <c r="JSD970" s="3"/>
      <c r="JSE970" s="614"/>
      <c r="JSF970" s="3"/>
      <c r="JSG970" s="453"/>
      <c r="JSH970" s="3"/>
      <c r="JSI970" s="614"/>
      <c r="JSJ970" s="3"/>
      <c r="JSK970" s="453"/>
      <c r="JSL970" s="3"/>
      <c r="JSM970" s="614"/>
      <c r="JSN970" s="3"/>
      <c r="JSO970" s="453"/>
      <c r="JSP970" s="3"/>
      <c r="JSQ970" s="614"/>
      <c r="JSR970" s="3"/>
      <c r="JSS970" s="453"/>
      <c r="JST970" s="3"/>
      <c r="JSU970" s="614"/>
      <c r="JSV970" s="3"/>
      <c r="JSW970" s="453"/>
      <c r="JSX970" s="3"/>
      <c r="JSY970" s="614"/>
      <c r="JSZ970" s="3"/>
      <c r="JTA970" s="453"/>
      <c r="JTB970" s="3"/>
      <c r="JTC970" s="614"/>
      <c r="JTD970" s="3"/>
      <c r="JTE970" s="453"/>
      <c r="JTF970" s="3"/>
      <c r="JTG970" s="614"/>
      <c r="JTH970" s="3"/>
      <c r="JTI970" s="453"/>
      <c r="JTJ970" s="3"/>
      <c r="JTK970" s="614"/>
      <c r="JTL970" s="3"/>
      <c r="JTM970" s="453"/>
      <c r="JTN970" s="3"/>
      <c r="JTO970" s="614"/>
      <c r="JTP970" s="3"/>
      <c r="JTQ970" s="453"/>
      <c r="JTR970" s="3"/>
      <c r="JTS970" s="614"/>
      <c r="JTT970" s="3"/>
      <c r="JTU970" s="453"/>
      <c r="JTV970" s="3"/>
      <c r="JTW970" s="614"/>
      <c r="JTX970" s="3"/>
      <c r="JTY970" s="453"/>
      <c r="JTZ970" s="3"/>
      <c r="JUA970" s="614"/>
      <c r="JUB970" s="3"/>
      <c r="JUC970" s="453"/>
      <c r="JUD970" s="3"/>
      <c r="JUE970" s="614"/>
      <c r="JUF970" s="3"/>
      <c r="JUG970" s="453"/>
      <c r="JUH970" s="3"/>
      <c r="JUI970" s="614"/>
      <c r="JUJ970" s="3"/>
      <c r="JUK970" s="453"/>
      <c r="JUL970" s="3"/>
      <c r="JUM970" s="614"/>
      <c r="JUN970" s="3"/>
      <c r="JUO970" s="453"/>
      <c r="JUP970" s="3"/>
      <c r="JUQ970" s="614"/>
      <c r="JUR970" s="3"/>
      <c r="JUS970" s="453"/>
      <c r="JUT970" s="3"/>
      <c r="JUU970" s="614"/>
      <c r="JUV970" s="3"/>
      <c r="JUW970" s="453"/>
      <c r="JUX970" s="3"/>
      <c r="JUY970" s="614"/>
      <c r="JUZ970" s="3"/>
      <c r="JVA970" s="453"/>
      <c r="JVB970" s="3"/>
      <c r="JVC970" s="614"/>
      <c r="JVD970" s="3"/>
      <c r="JVE970" s="453"/>
      <c r="JVF970" s="3"/>
      <c r="JVG970" s="614"/>
      <c r="JVH970" s="3"/>
      <c r="JVI970" s="453"/>
      <c r="JVJ970" s="3"/>
      <c r="JVK970" s="614"/>
      <c r="JVL970" s="3"/>
      <c r="JVM970" s="453"/>
      <c r="JVN970" s="3"/>
      <c r="JVO970" s="614"/>
      <c r="JVP970" s="3"/>
      <c r="JVQ970" s="453"/>
      <c r="JVR970" s="3"/>
      <c r="JVS970" s="614"/>
      <c r="JVT970" s="3"/>
      <c r="JVU970" s="453"/>
      <c r="JVV970" s="3"/>
      <c r="JVW970" s="614"/>
      <c r="JVX970" s="3"/>
      <c r="JVY970" s="453"/>
      <c r="JVZ970" s="3"/>
      <c r="JWA970" s="614"/>
      <c r="JWB970" s="3"/>
      <c r="JWC970" s="453"/>
      <c r="JWD970" s="3"/>
      <c r="JWE970" s="614"/>
      <c r="JWF970" s="3"/>
      <c r="JWG970" s="453"/>
      <c r="JWH970" s="3"/>
      <c r="JWI970" s="614"/>
      <c r="JWJ970" s="3"/>
      <c r="JWK970" s="453"/>
      <c r="JWL970" s="3"/>
      <c r="JWM970" s="614"/>
      <c r="JWN970" s="3"/>
      <c r="JWO970" s="453"/>
      <c r="JWP970" s="3"/>
      <c r="JWQ970" s="614"/>
      <c r="JWR970" s="3"/>
      <c r="JWS970" s="453"/>
      <c r="JWT970" s="3"/>
      <c r="JWU970" s="614"/>
      <c r="JWV970" s="3"/>
      <c r="JWW970" s="453"/>
      <c r="JWX970" s="3"/>
      <c r="JWY970" s="614"/>
      <c r="JWZ970" s="3"/>
      <c r="JXA970" s="453"/>
      <c r="JXB970" s="3"/>
      <c r="JXC970" s="614"/>
      <c r="JXD970" s="3"/>
      <c r="JXE970" s="453"/>
      <c r="JXF970" s="3"/>
      <c r="JXG970" s="614"/>
      <c r="JXH970" s="3"/>
      <c r="JXI970" s="453"/>
      <c r="JXJ970" s="3"/>
      <c r="JXK970" s="614"/>
      <c r="JXL970" s="3"/>
      <c r="JXM970" s="453"/>
      <c r="JXN970" s="3"/>
      <c r="JXO970" s="614"/>
      <c r="JXP970" s="3"/>
      <c r="JXQ970" s="453"/>
      <c r="JXR970" s="3"/>
      <c r="JXS970" s="614"/>
      <c r="JXT970" s="3"/>
      <c r="JXU970" s="453"/>
      <c r="JXV970" s="3"/>
      <c r="JXW970" s="614"/>
      <c r="JXX970" s="3"/>
      <c r="JXY970" s="453"/>
      <c r="JXZ970" s="3"/>
      <c r="JYA970" s="614"/>
      <c r="JYB970" s="3"/>
      <c r="JYC970" s="453"/>
      <c r="JYD970" s="3"/>
      <c r="JYE970" s="614"/>
      <c r="JYF970" s="3"/>
      <c r="JYG970" s="453"/>
      <c r="JYH970" s="3"/>
      <c r="JYI970" s="614"/>
      <c r="JYJ970" s="3"/>
      <c r="JYK970" s="453"/>
      <c r="JYL970" s="3"/>
      <c r="JYM970" s="614"/>
      <c r="JYN970" s="3"/>
      <c r="JYO970" s="453"/>
      <c r="JYP970" s="3"/>
      <c r="JYQ970" s="614"/>
      <c r="JYR970" s="3"/>
      <c r="JYS970" s="453"/>
      <c r="JYT970" s="3"/>
      <c r="JYU970" s="614"/>
      <c r="JYV970" s="3"/>
      <c r="JYW970" s="453"/>
      <c r="JYX970" s="3"/>
      <c r="JYY970" s="614"/>
      <c r="JYZ970" s="3"/>
      <c r="JZA970" s="453"/>
      <c r="JZB970" s="3"/>
      <c r="JZC970" s="614"/>
      <c r="JZD970" s="3"/>
      <c r="JZE970" s="453"/>
      <c r="JZF970" s="3"/>
      <c r="JZG970" s="614"/>
      <c r="JZH970" s="3"/>
      <c r="JZI970" s="453"/>
      <c r="JZJ970" s="3"/>
      <c r="JZK970" s="614"/>
      <c r="JZL970" s="3"/>
      <c r="JZM970" s="453"/>
      <c r="JZN970" s="3"/>
      <c r="JZO970" s="614"/>
      <c r="JZP970" s="3"/>
      <c r="JZQ970" s="453"/>
      <c r="JZR970" s="3"/>
      <c r="JZS970" s="614"/>
      <c r="JZT970" s="3"/>
      <c r="JZU970" s="453"/>
      <c r="JZV970" s="3"/>
      <c r="JZW970" s="614"/>
      <c r="JZX970" s="3"/>
      <c r="JZY970" s="453"/>
      <c r="JZZ970" s="3"/>
      <c r="KAA970" s="614"/>
      <c r="KAB970" s="3"/>
      <c r="KAC970" s="453"/>
      <c r="KAD970" s="3"/>
      <c r="KAE970" s="614"/>
      <c r="KAF970" s="3"/>
      <c r="KAG970" s="453"/>
      <c r="KAH970" s="3"/>
      <c r="KAI970" s="614"/>
      <c r="KAJ970" s="3"/>
      <c r="KAK970" s="453"/>
      <c r="KAL970" s="3"/>
      <c r="KAM970" s="614"/>
      <c r="KAN970" s="3"/>
      <c r="KAO970" s="453"/>
      <c r="KAP970" s="3"/>
      <c r="KAQ970" s="614"/>
      <c r="KAR970" s="3"/>
      <c r="KAS970" s="453"/>
      <c r="KAT970" s="3"/>
      <c r="KAU970" s="614"/>
      <c r="KAV970" s="3"/>
      <c r="KAW970" s="453"/>
      <c r="KAX970" s="3"/>
      <c r="KAY970" s="614"/>
      <c r="KAZ970" s="3"/>
      <c r="KBA970" s="453"/>
      <c r="KBB970" s="3"/>
      <c r="KBC970" s="614"/>
      <c r="KBD970" s="3"/>
      <c r="KBE970" s="453"/>
      <c r="KBF970" s="3"/>
      <c r="KBG970" s="614"/>
      <c r="KBH970" s="3"/>
      <c r="KBI970" s="453"/>
      <c r="KBJ970" s="3"/>
      <c r="KBK970" s="614"/>
      <c r="KBL970" s="3"/>
      <c r="KBM970" s="453"/>
      <c r="KBN970" s="3"/>
      <c r="KBO970" s="614"/>
      <c r="KBP970" s="3"/>
      <c r="KBQ970" s="453"/>
      <c r="KBR970" s="3"/>
      <c r="KBS970" s="614"/>
      <c r="KBT970" s="3"/>
      <c r="KBU970" s="453"/>
      <c r="KBV970" s="3"/>
      <c r="KBW970" s="614"/>
      <c r="KBX970" s="3"/>
      <c r="KBY970" s="453"/>
      <c r="KBZ970" s="3"/>
      <c r="KCA970" s="614"/>
      <c r="KCB970" s="3"/>
      <c r="KCC970" s="453"/>
      <c r="KCD970" s="3"/>
      <c r="KCE970" s="614"/>
      <c r="KCF970" s="3"/>
      <c r="KCG970" s="453"/>
      <c r="KCH970" s="3"/>
      <c r="KCI970" s="614"/>
      <c r="KCJ970" s="3"/>
      <c r="KCK970" s="453"/>
      <c r="KCL970" s="3"/>
      <c r="KCM970" s="614"/>
      <c r="KCN970" s="3"/>
      <c r="KCO970" s="453"/>
      <c r="KCP970" s="3"/>
      <c r="KCQ970" s="614"/>
      <c r="KCR970" s="3"/>
      <c r="KCS970" s="453"/>
      <c r="KCT970" s="3"/>
      <c r="KCU970" s="614"/>
      <c r="KCV970" s="3"/>
      <c r="KCW970" s="453"/>
      <c r="KCX970" s="3"/>
      <c r="KCY970" s="614"/>
      <c r="KCZ970" s="3"/>
      <c r="KDA970" s="453"/>
      <c r="KDB970" s="3"/>
      <c r="KDC970" s="614"/>
      <c r="KDD970" s="3"/>
      <c r="KDE970" s="453"/>
      <c r="KDF970" s="3"/>
      <c r="KDG970" s="614"/>
      <c r="KDH970" s="3"/>
      <c r="KDI970" s="453"/>
      <c r="KDJ970" s="3"/>
      <c r="KDK970" s="614"/>
      <c r="KDL970" s="3"/>
      <c r="KDM970" s="453"/>
      <c r="KDN970" s="3"/>
      <c r="KDO970" s="614"/>
      <c r="KDP970" s="3"/>
      <c r="KDQ970" s="453"/>
      <c r="KDR970" s="3"/>
      <c r="KDS970" s="614"/>
      <c r="KDT970" s="3"/>
      <c r="KDU970" s="453"/>
      <c r="KDV970" s="3"/>
      <c r="KDW970" s="614"/>
      <c r="KDX970" s="3"/>
      <c r="KDY970" s="453"/>
      <c r="KDZ970" s="3"/>
      <c r="KEA970" s="614"/>
      <c r="KEB970" s="3"/>
      <c r="KEC970" s="453"/>
      <c r="KED970" s="3"/>
      <c r="KEE970" s="614"/>
      <c r="KEF970" s="3"/>
      <c r="KEG970" s="453"/>
      <c r="KEH970" s="3"/>
      <c r="KEI970" s="614"/>
      <c r="KEJ970" s="3"/>
      <c r="KEK970" s="453"/>
      <c r="KEL970" s="3"/>
      <c r="KEM970" s="614"/>
      <c r="KEN970" s="3"/>
      <c r="KEO970" s="453"/>
      <c r="KEP970" s="3"/>
      <c r="KEQ970" s="614"/>
      <c r="KER970" s="3"/>
      <c r="KES970" s="453"/>
      <c r="KET970" s="3"/>
      <c r="KEU970" s="614"/>
      <c r="KEV970" s="3"/>
      <c r="KEW970" s="453"/>
      <c r="KEX970" s="3"/>
      <c r="KEY970" s="614"/>
      <c r="KEZ970" s="3"/>
      <c r="KFA970" s="453"/>
      <c r="KFB970" s="3"/>
      <c r="KFC970" s="614"/>
      <c r="KFD970" s="3"/>
      <c r="KFE970" s="453"/>
      <c r="KFF970" s="3"/>
      <c r="KFG970" s="614"/>
      <c r="KFH970" s="3"/>
      <c r="KFI970" s="453"/>
      <c r="KFJ970" s="3"/>
      <c r="KFK970" s="614"/>
      <c r="KFL970" s="3"/>
      <c r="KFM970" s="453"/>
      <c r="KFN970" s="3"/>
      <c r="KFO970" s="614"/>
      <c r="KFP970" s="3"/>
      <c r="KFQ970" s="453"/>
      <c r="KFR970" s="3"/>
      <c r="KFS970" s="614"/>
      <c r="KFT970" s="3"/>
      <c r="KFU970" s="453"/>
      <c r="KFV970" s="3"/>
      <c r="KFW970" s="614"/>
      <c r="KFX970" s="3"/>
      <c r="KFY970" s="453"/>
      <c r="KFZ970" s="3"/>
      <c r="KGA970" s="614"/>
      <c r="KGB970" s="3"/>
      <c r="KGC970" s="453"/>
      <c r="KGD970" s="3"/>
      <c r="KGE970" s="614"/>
      <c r="KGF970" s="3"/>
      <c r="KGG970" s="453"/>
      <c r="KGH970" s="3"/>
      <c r="KGI970" s="614"/>
      <c r="KGJ970" s="3"/>
      <c r="KGK970" s="453"/>
      <c r="KGL970" s="3"/>
      <c r="KGM970" s="614"/>
      <c r="KGN970" s="3"/>
      <c r="KGO970" s="453"/>
      <c r="KGP970" s="3"/>
      <c r="KGQ970" s="614"/>
      <c r="KGR970" s="3"/>
      <c r="KGS970" s="453"/>
      <c r="KGT970" s="3"/>
      <c r="KGU970" s="614"/>
      <c r="KGV970" s="3"/>
      <c r="KGW970" s="453"/>
      <c r="KGX970" s="3"/>
      <c r="KGY970" s="614"/>
      <c r="KGZ970" s="3"/>
      <c r="KHA970" s="453"/>
      <c r="KHB970" s="3"/>
      <c r="KHC970" s="614"/>
      <c r="KHD970" s="3"/>
      <c r="KHE970" s="453"/>
      <c r="KHF970" s="3"/>
      <c r="KHG970" s="614"/>
      <c r="KHH970" s="3"/>
      <c r="KHI970" s="453"/>
      <c r="KHJ970" s="3"/>
      <c r="KHK970" s="614"/>
      <c r="KHL970" s="3"/>
      <c r="KHM970" s="453"/>
      <c r="KHN970" s="3"/>
      <c r="KHO970" s="614"/>
      <c r="KHP970" s="3"/>
      <c r="KHQ970" s="453"/>
      <c r="KHR970" s="3"/>
      <c r="KHS970" s="614"/>
      <c r="KHT970" s="3"/>
      <c r="KHU970" s="453"/>
      <c r="KHV970" s="3"/>
      <c r="KHW970" s="614"/>
      <c r="KHX970" s="3"/>
      <c r="KHY970" s="453"/>
      <c r="KHZ970" s="3"/>
      <c r="KIA970" s="614"/>
      <c r="KIB970" s="3"/>
      <c r="KIC970" s="453"/>
      <c r="KID970" s="3"/>
      <c r="KIE970" s="614"/>
      <c r="KIF970" s="3"/>
      <c r="KIG970" s="453"/>
      <c r="KIH970" s="3"/>
      <c r="KII970" s="614"/>
      <c r="KIJ970" s="3"/>
      <c r="KIK970" s="453"/>
      <c r="KIL970" s="3"/>
      <c r="KIM970" s="614"/>
      <c r="KIN970" s="3"/>
      <c r="KIO970" s="453"/>
      <c r="KIP970" s="3"/>
      <c r="KIQ970" s="614"/>
      <c r="KIR970" s="3"/>
      <c r="KIS970" s="453"/>
      <c r="KIT970" s="3"/>
      <c r="KIU970" s="614"/>
      <c r="KIV970" s="3"/>
      <c r="KIW970" s="453"/>
      <c r="KIX970" s="3"/>
      <c r="KIY970" s="614"/>
      <c r="KIZ970" s="3"/>
      <c r="KJA970" s="453"/>
      <c r="KJB970" s="3"/>
      <c r="KJC970" s="614"/>
      <c r="KJD970" s="3"/>
      <c r="KJE970" s="453"/>
      <c r="KJF970" s="3"/>
      <c r="KJG970" s="614"/>
      <c r="KJH970" s="3"/>
      <c r="KJI970" s="453"/>
      <c r="KJJ970" s="3"/>
      <c r="KJK970" s="614"/>
      <c r="KJL970" s="3"/>
      <c r="KJM970" s="453"/>
      <c r="KJN970" s="3"/>
      <c r="KJO970" s="614"/>
      <c r="KJP970" s="3"/>
      <c r="KJQ970" s="453"/>
      <c r="KJR970" s="3"/>
      <c r="KJS970" s="614"/>
      <c r="KJT970" s="3"/>
      <c r="KJU970" s="453"/>
      <c r="KJV970" s="3"/>
      <c r="KJW970" s="614"/>
      <c r="KJX970" s="3"/>
      <c r="KJY970" s="453"/>
      <c r="KJZ970" s="3"/>
      <c r="KKA970" s="614"/>
      <c r="KKB970" s="3"/>
      <c r="KKC970" s="453"/>
      <c r="KKD970" s="3"/>
      <c r="KKE970" s="614"/>
      <c r="KKF970" s="3"/>
      <c r="KKG970" s="453"/>
      <c r="KKH970" s="3"/>
      <c r="KKI970" s="614"/>
      <c r="KKJ970" s="3"/>
      <c r="KKK970" s="453"/>
      <c r="KKL970" s="3"/>
      <c r="KKM970" s="614"/>
      <c r="KKN970" s="3"/>
      <c r="KKO970" s="453"/>
      <c r="KKP970" s="3"/>
      <c r="KKQ970" s="614"/>
      <c r="KKR970" s="3"/>
      <c r="KKS970" s="453"/>
      <c r="KKT970" s="3"/>
      <c r="KKU970" s="614"/>
      <c r="KKV970" s="3"/>
      <c r="KKW970" s="453"/>
      <c r="KKX970" s="3"/>
      <c r="KKY970" s="614"/>
      <c r="KKZ970" s="3"/>
      <c r="KLA970" s="453"/>
      <c r="KLB970" s="3"/>
      <c r="KLC970" s="614"/>
      <c r="KLD970" s="3"/>
      <c r="KLE970" s="453"/>
      <c r="KLF970" s="3"/>
      <c r="KLG970" s="614"/>
      <c r="KLH970" s="3"/>
      <c r="KLI970" s="453"/>
      <c r="KLJ970" s="3"/>
      <c r="KLK970" s="614"/>
      <c r="KLL970" s="3"/>
      <c r="KLM970" s="453"/>
      <c r="KLN970" s="3"/>
      <c r="KLO970" s="614"/>
      <c r="KLP970" s="3"/>
      <c r="KLQ970" s="453"/>
      <c r="KLR970" s="3"/>
      <c r="KLS970" s="614"/>
      <c r="KLT970" s="3"/>
      <c r="KLU970" s="453"/>
      <c r="KLV970" s="3"/>
      <c r="KLW970" s="614"/>
      <c r="KLX970" s="3"/>
      <c r="KLY970" s="453"/>
      <c r="KLZ970" s="3"/>
      <c r="KMA970" s="614"/>
      <c r="KMB970" s="3"/>
      <c r="KMC970" s="453"/>
      <c r="KMD970" s="3"/>
      <c r="KME970" s="614"/>
      <c r="KMF970" s="3"/>
      <c r="KMG970" s="453"/>
      <c r="KMH970" s="3"/>
      <c r="KMI970" s="614"/>
      <c r="KMJ970" s="3"/>
      <c r="KMK970" s="453"/>
      <c r="KML970" s="3"/>
      <c r="KMM970" s="614"/>
      <c r="KMN970" s="3"/>
      <c r="KMO970" s="453"/>
      <c r="KMP970" s="3"/>
      <c r="KMQ970" s="614"/>
      <c r="KMR970" s="3"/>
      <c r="KMS970" s="453"/>
      <c r="KMT970" s="3"/>
      <c r="KMU970" s="614"/>
      <c r="KMV970" s="3"/>
      <c r="KMW970" s="453"/>
      <c r="KMX970" s="3"/>
      <c r="KMY970" s="614"/>
      <c r="KMZ970" s="3"/>
      <c r="KNA970" s="453"/>
      <c r="KNB970" s="3"/>
      <c r="KNC970" s="614"/>
      <c r="KND970" s="3"/>
      <c r="KNE970" s="453"/>
      <c r="KNF970" s="3"/>
      <c r="KNG970" s="614"/>
      <c r="KNH970" s="3"/>
      <c r="KNI970" s="453"/>
      <c r="KNJ970" s="3"/>
      <c r="KNK970" s="614"/>
      <c r="KNL970" s="3"/>
      <c r="KNM970" s="453"/>
      <c r="KNN970" s="3"/>
      <c r="KNO970" s="614"/>
      <c r="KNP970" s="3"/>
      <c r="KNQ970" s="453"/>
      <c r="KNR970" s="3"/>
      <c r="KNS970" s="614"/>
      <c r="KNT970" s="3"/>
      <c r="KNU970" s="453"/>
      <c r="KNV970" s="3"/>
      <c r="KNW970" s="614"/>
      <c r="KNX970" s="3"/>
      <c r="KNY970" s="453"/>
      <c r="KNZ970" s="3"/>
      <c r="KOA970" s="614"/>
      <c r="KOB970" s="3"/>
      <c r="KOC970" s="453"/>
      <c r="KOD970" s="3"/>
      <c r="KOE970" s="614"/>
      <c r="KOF970" s="3"/>
      <c r="KOG970" s="453"/>
      <c r="KOH970" s="3"/>
      <c r="KOI970" s="614"/>
      <c r="KOJ970" s="3"/>
      <c r="KOK970" s="453"/>
      <c r="KOL970" s="3"/>
      <c r="KOM970" s="614"/>
      <c r="KON970" s="3"/>
      <c r="KOO970" s="453"/>
      <c r="KOP970" s="3"/>
      <c r="KOQ970" s="614"/>
      <c r="KOR970" s="3"/>
      <c r="KOS970" s="453"/>
      <c r="KOT970" s="3"/>
      <c r="KOU970" s="614"/>
      <c r="KOV970" s="3"/>
      <c r="KOW970" s="453"/>
      <c r="KOX970" s="3"/>
      <c r="KOY970" s="614"/>
      <c r="KOZ970" s="3"/>
      <c r="KPA970" s="453"/>
      <c r="KPB970" s="3"/>
      <c r="KPC970" s="614"/>
      <c r="KPD970" s="3"/>
      <c r="KPE970" s="453"/>
      <c r="KPF970" s="3"/>
      <c r="KPG970" s="614"/>
      <c r="KPH970" s="3"/>
      <c r="KPI970" s="453"/>
      <c r="KPJ970" s="3"/>
      <c r="KPK970" s="614"/>
      <c r="KPL970" s="3"/>
      <c r="KPM970" s="453"/>
      <c r="KPN970" s="3"/>
      <c r="KPO970" s="614"/>
      <c r="KPP970" s="3"/>
      <c r="KPQ970" s="453"/>
      <c r="KPR970" s="3"/>
      <c r="KPS970" s="614"/>
      <c r="KPT970" s="3"/>
      <c r="KPU970" s="453"/>
      <c r="KPV970" s="3"/>
      <c r="KPW970" s="614"/>
      <c r="KPX970" s="3"/>
      <c r="KPY970" s="453"/>
      <c r="KPZ970" s="3"/>
      <c r="KQA970" s="614"/>
      <c r="KQB970" s="3"/>
      <c r="KQC970" s="453"/>
      <c r="KQD970" s="3"/>
      <c r="KQE970" s="614"/>
      <c r="KQF970" s="3"/>
      <c r="KQG970" s="453"/>
      <c r="KQH970" s="3"/>
      <c r="KQI970" s="614"/>
      <c r="KQJ970" s="3"/>
      <c r="KQK970" s="453"/>
      <c r="KQL970" s="3"/>
      <c r="KQM970" s="614"/>
      <c r="KQN970" s="3"/>
      <c r="KQO970" s="453"/>
      <c r="KQP970" s="3"/>
      <c r="KQQ970" s="614"/>
      <c r="KQR970" s="3"/>
      <c r="KQS970" s="453"/>
      <c r="KQT970" s="3"/>
      <c r="KQU970" s="614"/>
      <c r="KQV970" s="3"/>
      <c r="KQW970" s="453"/>
      <c r="KQX970" s="3"/>
      <c r="KQY970" s="614"/>
      <c r="KQZ970" s="3"/>
      <c r="KRA970" s="453"/>
      <c r="KRB970" s="3"/>
      <c r="KRC970" s="614"/>
      <c r="KRD970" s="3"/>
      <c r="KRE970" s="453"/>
      <c r="KRF970" s="3"/>
      <c r="KRG970" s="614"/>
      <c r="KRH970" s="3"/>
      <c r="KRI970" s="453"/>
      <c r="KRJ970" s="3"/>
      <c r="KRK970" s="614"/>
      <c r="KRL970" s="3"/>
      <c r="KRM970" s="453"/>
      <c r="KRN970" s="3"/>
      <c r="KRO970" s="614"/>
      <c r="KRP970" s="3"/>
      <c r="KRQ970" s="453"/>
      <c r="KRR970" s="3"/>
      <c r="KRS970" s="614"/>
      <c r="KRT970" s="3"/>
      <c r="KRU970" s="453"/>
      <c r="KRV970" s="3"/>
      <c r="KRW970" s="614"/>
      <c r="KRX970" s="3"/>
      <c r="KRY970" s="453"/>
      <c r="KRZ970" s="3"/>
      <c r="KSA970" s="614"/>
      <c r="KSB970" s="3"/>
      <c r="KSC970" s="453"/>
      <c r="KSD970" s="3"/>
      <c r="KSE970" s="614"/>
      <c r="KSF970" s="3"/>
      <c r="KSG970" s="453"/>
      <c r="KSH970" s="3"/>
      <c r="KSI970" s="614"/>
      <c r="KSJ970" s="3"/>
      <c r="KSK970" s="453"/>
      <c r="KSL970" s="3"/>
      <c r="KSM970" s="614"/>
      <c r="KSN970" s="3"/>
      <c r="KSO970" s="453"/>
      <c r="KSP970" s="3"/>
      <c r="KSQ970" s="614"/>
      <c r="KSR970" s="3"/>
      <c r="KSS970" s="453"/>
      <c r="KST970" s="3"/>
      <c r="KSU970" s="614"/>
      <c r="KSV970" s="3"/>
      <c r="KSW970" s="453"/>
      <c r="KSX970" s="3"/>
      <c r="KSY970" s="614"/>
      <c r="KSZ970" s="3"/>
      <c r="KTA970" s="453"/>
      <c r="KTB970" s="3"/>
      <c r="KTC970" s="614"/>
      <c r="KTD970" s="3"/>
      <c r="KTE970" s="453"/>
      <c r="KTF970" s="3"/>
      <c r="KTG970" s="614"/>
      <c r="KTH970" s="3"/>
      <c r="KTI970" s="453"/>
      <c r="KTJ970" s="3"/>
      <c r="KTK970" s="614"/>
      <c r="KTL970" s="3"/>
      <c r="KTM970" s="453"/>
      <c r="KTN970" s="3"/>
      <c r="KTO970" s="614"/>
      <c r="KTP970" s="3"/>
      <c r="KTQ970" s="453"/>
      <c r="KTR970" s="3"/>
      <c r="KTS970" s="614"/>
      <c r="KTT970" s="3"/>
      <c r="KTU970" s="453"/>
      <c r="KTV970" s="3"/>
      <c r="KTW970" s="614"/>
      <c r="KTX970" s="3"/>
      <c r="KTY970" s="453"/>
      <c r="KTZ970" s="3"/>
      <c r="KUA970" s="614"/>
      <c r="KUB970" s="3"/>
      <c r="KUC970" s="453"/>
      <c r="KUD970" s="3"/>
      <c r="KUE970" s="614"/>
      <c r="KUF970" s="3"/>
      <c r="KUG970" s="453"/>
      <c r="KUH970" s="3"/>
      <c r="KUI970" s="614"/>
      <c r="KUJ970" s="3"/>
      <c r="KUK970" s="453"/>
      <c r="KUL970" s="3"/>
      <c r="KUM970" s="614"/>
      <c r="KUN970" s="3"/>
      <c r="KUO970" s="453"/>
      <c r="KUP970" s="3"/>
      <c r="KUQ970" s="614"/>
      <c r="KUR970" s="3"/>
      <c r="KUS970" s="453"/>
      <c r="KUT970" s="3"/>
      <c r="KUU970" s="614"/>
      <c r="KUV970" s="3"/>
      <c r="KUW970" s="453"/>
      <c r="KUX970" s="3"/>
      <c r="KUY970" s="614"/>
      <c r="KUZ970" s="3"/>
      <c r="KVA970" s="453"/>
      <c r="KVB970" s="3"/>
      <c r="KVC970" s="614"/>
      <c r="KVD970" s="3"/>
      <c r="KVE970" s="453"/>
      <c r="KVF970" s="3"/>
      <c r="KVG970" s="614"/>
      <c r="KVH970" s="3"/>
      <c r="KVI970" s="453"/>
      <c r="KVJ970" s="3"/>
      <c r="KVK970" s="614"/>
      <c r="KVL970" s="3"/>
      <c r="KVM970" s="453"/>
      <c r="KVN970" s="3"/>
      <c r="KVO970" s="614"/>
      <c r="KVP970" s="3"/>
      <c r="KVQ970" s="453"/>
      <c r="KVR970" s="3"/>
      <c r="KVS970" s="614"/>
      <c r="KVT970" s="3"/>
      <c r="KVU970" s="453"/>
      <c r="KVV970" s="3"/>
      <c r="KVW970" s="614"/>
      <c r="KVX970" s="3"/>
      <c r="KVY970" s="453"/>
      <c r="KVZ970" s="3"/>
      <c r="KWA970" s="614"/>
      <c r="KWB970" s="3"/>
      <c r="KWC970" s="453"/>
      <c r="KWD970" s="3"/>
      <c r="KWE970" s="614"/>
      <c r="KWF970" s="3"/>
      <c r="KWG970" s="453"/>
      <c r="KWH970" s="3"/>
      <c r="KWI970" s="614"/>
      <c r="KWJ970" s="3"/>
      <c r="KWK970" s="453"/>
      <c r="KWL970" s="3"/>
      <c r="KWM970" s="614"/>
      <c r="KWN970" s="3"/>
      <c r="KWO970" s="453"/>
      <c r="KWP970" s="3"/>
      <c r="KWQ970" s="614"/>
      <c r="KWR970" s="3"/>
      <c r="KWS970" s="453"/>
      <c r="KWT970" s="3"/>
      <c r="KWU970" s="614"/>
      <c r="KWV970" s="3"/>
      <c r="KWW970" s="453"/>
      <c r="KWX970" s="3"/>
      <c r="KWY970" s="614"/>
      <c r="KWZ970" s="3"/>
      <c r="KXA970" s="453"/>
      <c r="KXB970" s="3"/>
      <c r="KXC970" s="614"/>
      <c r="KXD970" s="3"/>
      <c r="KXE970" s="453"/>
      <c r="KXF970" s="3"/>
      <c r="KXG970" s="614"/>
      <c r="KXH970" s="3"/>
      <c r="KXI970" s="453"/>
      <c r="KXJ970" s="3"/>
      <c r="KXK970" s="614"/>
      <c r="KXL970" s="3"/>
      <c r="KXM970" s="453"/>
      <c r="KXN970" s="3"/>
      <c r="KXO970" s="614"/>
      <c r="KXP970" s="3"/>
      <c r="KXQ970" s="453"/>
      <c r="KXR970" s="3"/>
      <c r="KXS970" s="614"/>
      <c r="KXT970" s="3"/>
      <c r="KXU970" s="453"/>
      <c r="KXV970" s="3"/>
      <c r="KXW970" s="614"/>
      <c r="KXX970" s="3"/>
      <c r="KXY970" s="453"/>
      <c r="KXZ970" s="3"/>
      <c r="KYA970" s="614"/>
      <c r="KYB970" s="3"/>
      <c r="KYC970" s="453"/>
      <c r="KYD970" s="3"/>
      <c r="KYE970" s="614"/>
      <c r="KYF970" s="3"/>
      <c r="KYG970" s="453"/>
      <c r="KYH970" s="3"/>
      <c r="KYI970" s="614"/>
      <c r="KYJ970" s="3"/>
      <c r="KYK970" s="453"/>
      <c r="KYL970" s="3"/>
      <c r="KYM970" s="614"/>
      <c r="KYN970" s="3"/>
      <c r="KYO970" s="453"/>
      <c r="KYP970" s="3"/>
      <c r="KYQ970" s="614"/>
      <c r="KYR970" s="3"/>
      <c r="KYS970" s="453"/>
      <c r="KYT970" s="3"/>
      <c r="KYU970" s="614"/>
      <c r="KYV970" s="3"/>
      <c r="KYW970" s="453"/>
      <c r="KYX970" s="3"/>
      <c r="KYY970" s="614"/>
      <c r="KYZ970" s="3"/>
      <c r="KZA970" s="453"/>
      <c r="KZB970" s="3"/>
      <c r="KZC970" s="614"/>
      <c r="KZD970" s="3"/>
      <c r="KZE970" s="453"/>
      <c r="KZF970" s="3"/>
      <c r="KZG970" s="614"/>
      <c r="KZH970" s="3"/>
      <c r="KZI970" s="453"/>
      <c r="KZJ970" s="3"/>
      <c r="KZK970" s="614"/>
      <c r="KZL970" s="3"/>
      <c r="KZM970" s="453"/>
      <c r="KZN970" s="3"/>
      <c r="KZO970" s="614"/>
      <c r="KZP970" s="3"/>
      <c r="KZQ970" s="453"/>
      <c r="KZR970" s="3"/>
      <c r="KZS970" s="614"/>
      <c r="KZT970" s="3"/>
      <c r="KZU970" s="453"/>
      <c r="KZV970" s="3"/>
      <c r="KZW970" s="614"/>
      <c r="KZX970" s="3"/>
      <c r="KZY970" s="453"/>
      <c r="KZZ970" s="3"/>
      <c r="LAA970" s="614"/>
      <c r="LAB970" s="3"/>
      <c r="LAC970" s="453"/>
      <c r="LAD970" s="3"/>
      <c r="LAE970" s="614"/>
      <c r="LAF970" s="3"/>
      <c r="LAG970" s="453"/>
      <c r="LAH970" s="3"/>
      <c r="LAI970" s="614"/>
      <c r="LAJ970" s="3"/>
      <c r="LAK970" s="453"/>
      <c r="LAL970" s="3"/>
      <c r="LAM970" s="614"/>
      <c r="LAN970" s="3"/>
      <c r="LAO970" s="453"/>
      <c r="LAP970" s="3"/>
      <c r="LAQ970" s="614"/>
      <c r="LAR970" s="3"/>
      <c r="LAS970" s="453"/>
      <c r="LAT970" s="3"/>
      <c r="LAU970" s="614"/>
      <c r="LAV970" s="3"/>
      <c r="LAW970" s="453"/>
      <c r="LAX970" s="3"/>
      <c r="LAY970" s="614"/>
      <c r="LAZ970" s="3"/>
      <c r="LBA970" s="453"/>
      <c r="LBB970" s="3"/>
      <c r="LBC970" s="614"/>
      <c r="LBD970" s="3"/>
      <c r="LBE970" s="453"/>
      <c r="LBF970" s="3"/>
      <c r="LBG970" s="614"/>
      <c r="LBH970" s="3"/>
      <c r="LBI970" s="453"/>
      <c r="LBJ970" s="3"/>
      <c r="LBK970" s="614"/>
      <c r="LBL970" s="3"/>
      <c r="LBM970" s="453"/>
      <c r="LBN970" s="3"/>
      <c r="LBO970" s="614"/>
      <c r="LBP970" s="3"/>
      <c r="LBQ970" s="453"/>
      <c r="LBR970" s="3"/>
      <c r="LBS970" s="614"/>
      <c r="LBT970" s="3"/>
      <c r="LBU970" s="453"/>
      <c r="LBV970" s="3"/>
      <c r="LBW970" s="614"/>
      <c r="LBX970" s="3"/>
      <c r="LBY970" s="453"/>
      <c r="LBZ970" s="3"/>
      <c r="LCA970" s="614"/>
      <c r="LCB970" s="3"/>
      <c r="LCC970" s="453"/>
      <c r="LCD970" s="3"/>
      <c r="LCE970" s="614"/>
      <c r="LCF970" s="3"/>
      <c r="LCG970" s="453"/>
      <c r="LCH970" s="3"/>
      <c r="LCI970" s="614"/>
      <c r="LCJ970" s="3"/>
      <c r="LCK970" s="453"/>
      <c r="LCL970" s="3"/>
      <c r="LCM970" s="614"/>
      <c r="LCN970" s="3"/>
      <c r="LCO970" s="453"/>
      <c r="LCP970" s="3"/>
      <c r="LCQ970" s="614"/>
      <c r="LCR970" s="3"/>
      <c r="LCS970" s="453"/>
      <c r="LCT970" s="3"/>
      <c r="LCU970" s="614"/>
      <c r="LCV970" s="3"/>
      <c r="LCW970" s="453"/>
      <c r="LCX970" s="3"/>
      <c r="LCY970" s="614"/>
      <c r="LCZ970" s="3"/>
      <c r="LDA970" s="453"/>
      <c r="LDB970" s="3"/>
      <c r="LDC970" s="614"/>
      <c r="LDD970" s="3"/>
      <c r="LDE970" s="453"/>
      <c r="LDF970" s="3"/>
      <c r="LDG970" s="614"/>
      <c r="LDH970" s="3"/>
      <c r="LDI970" s="453"/>
      <c r="LDJ970" s="3"/>
      <c r="LDK970" s="614"/>
      <c r="LDL970" s="3"/>
      <c r="LDM970" s="453"/>
      <c r="LDN970" s="3"/>
      <c r="LDO970" s="614"/>
      <c r="LDP970" s="3"/>
      <c r="LDQ970" s="453"/>
      <c r="LDR970" s="3"/>
      <c r="LDS970" s="614"/>
      <c r="LDT970" s="3"/>
      <c r="LDU970" s="453"/>
      <c r="LDV970" s="3"/>
      <c r="LDW970" s="614"/>
      <c r="LDX970" s="3"/>
      <c r="LDY970" s="453"/>
      <c r="LDZ970" s="3"/>
      <c r="LEA970" s="614"/>
      <c r="LEB970" s="3"/>
      <c r="LEC970" s="453"/>
      <c r="LED970" s="3"/>
      <c r="LEE970" s="614"/>
      <c r="LEF970" s="3"/>
      <c r="LEG970" s="453"/>
      <c r="LEH970" s="3"/>
      <c r="LEI970" s="614"/>
      <c r="LEJ970" s="3"/>
      <c r="LEK970" s="453"/>
      <c r="LEL970" s="3"/>
      <c r="LEM970" s="614"/>
      <c r="LEN970" s="3"/>
      <c r="LEO970" s="453"/>
      <c r="LEP970" s="3"/>
      <c r="LEQ970" s="614"/>
      <c r="LER970" s="3"/>
      <c r="LES970" s="453"/>
      <c r="LET970" s="3"/>
      <c r="LEU970" s="614"/>
      <c r="LEV970" s="3"/>
      <c r="LEW970" s="453"/>
      <c r="LEX970" s="3"/>
      <c r="LEY970" s="614"/>
      <c r="LEZ970" s="3"/>
      <c r="LFA970" s="453"/>
      <c r="LFB970" s="3"/>
      <c r="LFC970" s="614"/>
      <c r="LFD970" s="3"/>
      <c r="LFE970" s="453"/>
      <c r="LFF970" s="3"/>
      <c r="LFG970" s="614"/>
      <c r="LFH970" s="3"/>
      <c r="LFI970" s="453"/>
      <c r="LFJ970" s="3"/>
      <c r="LFK970" s="614"/>
      <c r="LFL970" s="3"/>
      <c r="LFM970" s="453"/>
      <c r="LFN970" s="3"/>
      <c r="LFO970" s="614"/>
      <c r="LFP970" s="3"/>
      <c r="LFQ970" s="453"/>
      <c r="LFR970" s="3"/>
      <c r="LFS970" s="614"/>
      <c r="LFT970" s="3"/>
      <c r="LFU970" s="453"/>
      <c r="LFV970" s="3"/>
      <c r="LFW970" s="614"/>
      <c r="LFX970" s="3"/>
      <c r="LFY970" s="453"/>
      <c r="LFZ970" s="3"/>
      <c r="LGA970" s="614"/>
      <c r="LGB970" s="3"/>
      <c r="LGC970" s="453"/>
      <c r="LGD970" s="3"/>
      <c r="LGE970" s="614"/>
      <c r="LGF970" s="3"/>
      <c r="LGG970" s="453"/>
      <c r="LGH970" s="3"/>
      <c r="LGI970" s="614"/>
      <c r="LGJ970" s="3"/>
      <c r="LGK970" s="453"/>
      <c r="LGL970" s="3"/>
      <c r="LGM970" s="614"/>
      <c r="LGN970" s="3"/>
      <c r="LGO970" s="453"/>
      <c r="LGP970" s="3"/>
      <c r="LGQ970" s="614"/>
      <c r="LGR970" s="3"/>
      <c r="LGS970" s="453"/>
      <c r="LGT970" s="3"/>
      <c r="LGU970" s="614"/>
      <c r="LGV970" s="3"/>
      <c r="LGW970" s="453"/>
      <c r="LGX970" s="3"/>
      <c r="LGY970" s="614"/>
      <c r="LGZ970" s="3"/>
      <c r="LHA970" s="453"/>
      <c r="LHB970" s="3"/>
      <c r="LHC970" s="614"/>
      <c r="LHD970" s="3"/>
      <c r="LHE970" s="453"/>
      <c r="LHF970" s="3"/>
      <c r="LHG970" s="614"/>
      <c r="LHH970" s="3"/>
      <c r="LHI970" s="453"/>
      <c r="LHJ970" s="3"/>
      <c r="LHK970" s="614"/>
      <c r="LHL970" s="3"/>
      <c r="LHM970" s="453"/>
      <c r="LHN970" s="3"/>
      <c r="LHO970" s="614"/>
      <c r="LHP970" s="3"/>
      <c r="LHQ970" s="453"/>
      <c r="LHR970" s="3"/>
      <c r="LHS970" s="614"/>
      <c r="LHT970" s="3"/>
      <c r="LHU970" s="453"/>
      <c r="LHV970" s="3"/>
      <c r="LHW970" s="614"/>
      <c r="LHX970" s="3"/>
      <c r="LHY970" s="453"/>
      <c r="LHZ970" s="3"/>
      <c r="LIA970" s="614"/>
      <c r="LIB970" s="3"/>
      <c r="LIC970" s="453"/>
      <c r="LID970" s="3"/>
      <c r="LIE970" s="614"/>
      <c r="LIF970" s="3"/>
      <c r="LIG970" s="453"/>
      <c r="LIH970" s="3"/>
      <c r="LII970" s="614"/>
      <c r="LIJ970" s="3"/>
      <c r="LIK970" s="453"/>
      <c r="LIL970" s="3"/>
      <c r="LIM970" s="614"/>
      <c r="LIN970" s="3"/>
      <c r="LIO970" s="453"/>
      <c r="LIP970" s="3"/>
      <c r="LIQ970" s="614"/>
      <c r="LIR970" s="3"/>
      <c r="LIS970" s="453"/>
      <c r="LIT970" s="3"/>
      <c r="LIU970" s="614"/>
      <c r="LIV970" s="3"/>
      <c r="LIW970" s="453"/>
      <c r="LIX970" s="3"/>
      <c r="LIY970" s="614"/>
      <c r="LIZ970" s="3"/>
      <c r="LJA970" s="453"/>
      <c r="LJB970" s="3"/>
      <c r="LJC970" s="614"/>
      <c r="LJD970" s="3"/>
      <c r="LJE970" s="453"/>
      <c r="LJF970" s="3"/>
      <c r="LJG970" s="614"/>
      <c r="LJH970" s="3"/>
      <c r="LJI970" s="453"/>
      <c r="LJJ970" s="3"/>
      <c r="LJK970" s="614"/>
      <c r="LJL970" s="3"/>
      <c r="LJM970" s="453"/>
      <c r="LJN970" s="3"/>
      <c r="LJO970" s="614"/>
      <c r="LJP970" s="3"/>
      <c r="LJQ970" s="453"/>
      <c r="LJR970" s="3"/>
      <c r="LJS970" s="614"/>
      <c r="LJT970" s="3"/>
      <c r="LJU970" s="453"/>
      <c r="LJV970" s="3"/>
      <c r="LJW970" s="614"/>
      <c r="LJX970" s="3"/>
      <c r="LJY970" s="453"/>
      <c r="LJZ970" s="3"/>
      <c r="LKA970" s="614"/>
      <c r="LKB970" s="3"/>
      <c r="LKC970" s="453"/>
      <c r="LKD970" s="3"/>
      <c r="LKE970" s="614"/>
      <c r="LKF970" s="3"/>
      <c r="LKG970" s="453"/>
      <c r="LKH970" s="3"/>
      <c r="LKI970" s="614"/>
      <c r="LKJ970" s="3"/>
      <c r="LKK970" s="453"/>
      <c r="LKL970" s="3"/>
      <c r="LKM970" s="614"/>
      <c r="LKN970" s="3"/>
      <c r="LKO970" s="453"/>
      <c r="LKP970" s="3"/>
      <c r="LKQ970" s="614"/>
      <c r="LKR970" s="3"/>
      <c r="LKS970" s="453"/>
      <c r="LKT970" s="3"/>
      <c r="LKU970" s="614"/>
      <c r="LKV970" s="3"/>
      <c r="LKW970" s="453"/>
      <c r="LKX970" s="3"/>
      <c r="LKY970" s="614"/>
      <c r="LKZ970" s="3"/>
      <c r="LLA970" s="453"/>
      <c r="LLB970" s="3"/>
      <c r="LLC970" s="614"/>
      <c r="LLD970" s="3"/>
      <c r="LLE970" s="453"/>
      <c r="LLF970" s="3"/>
      <c r="LLG970" s="614"/>
      <c r="LLH970" s="3"/>
      <c r="LLI970" s="453"/>
      <c r="LLJ970" s="3"/>
      <c r="LLK970" s="614"/>
      <c r="LLL970" s="3"/>
      <c r="LLM970" s="453"/>
      <c r="LLN970" s="3"/>
      <c r="LLO970" s="614"/>
      <c r="LLP970" s="3"/>
      <c r="LLQ970" s="453"/>
      <c r="LLR970" s="3"/>
      <c r="LLS970" s="614"/>
      <c r="LLT970" s="3"/>
      <c r="LLU970" s="453"/>
      <c r="LLV970" s="3"/>
      <c r="LLW970" s="614"/>
      <c r="LLX970" s="3"/>
      <c r="LLY970" s="453"/>
      <c r="LLZ970" s="3"/>
      <c r="LMA970" s="614"/>
      <c r="LMB970" s="3"/>
      <c r="LMC970" s="453"/>
      <c r="LMD970" s="3"/>
      <c r="LME970" s="614"/>
      <c r="LMF970" s="3"/>
      <c r="LMG970" s="453"/>
      <c r="LMH970" s="3"/>
      <c r="LMI970" s="614"/>
      <c r="LMJ970" s="3"/>
      <c r="LMK970" s="453"/>
      <c r="LML970" s="3"/>
      <c r="LMM970" s="614"/>
      <c r="LMN970" s="3"/>
      <c r="LMO970" s="453"/>
      <c r="LMP970" s="3"/>
      <c r="LMQ970" s="614"/>
      <c r="LMR970" s="3"/>
      <c r="LMS970" s="453"/>
      <c r="LMT970" s="3"/>
      <c r="LMU970" s="614"/>
      <c r="LMV970" s="3"/>
      <c r="LMW970" s="453"/>
      <c r="LMX970" s="3"/>
      <c r="LMY970" s="614"/>
      <c r="LMZ970" s="3"/>
      <c r="LNA970" s="453"/>
      <c r="LNB970" s="3"/>
      <c r="LNC970" s="614"/>
      <c r="LND970" s="3"/>
      <c r="LNE970" s="453"/>
      <c r="LNF970" s="3"/>
      <c r="LNG970" s="614"/>
      <c r="LNH970" s="3"/>
      <c r="LNI970" s="453"/>
      <c r="LNJ970" s="3"/>
      <c r="LNK970" s="614"/>
      <c r="LNL970" s="3"/>
      <c r="LNM970" s="453"/>
      <c r="LNN970" s="3"/>
      <c r="LNO970" s="614"/>
      <c r="LNP970" s="3"/>
      <c r="LNQ970" s="453"/>
      <c r="LNR970" s="3"/>
      <c r="LNS970" s="614"/>
      <c r="LNT970" s="3"/>
      <c r="LNU970" s="453"/>
      <c r="LNV970" s="3"/>
      <c r="LNW970" s="614"/>
      <c r="LNX970" s="3"/>
      <c r="LNY970" s="453"/>
      <c r="LNZ970" s="3"/>
      <c r="LOA970" s="614"/>
      <c r="LOB970" s="3"/>
      <c r="LOC970" s="453"/>
      <c r="LOD970" s="3"/>
      <c r="LOE970" s="614"/>
      <c r="LOF970" s="3"/>
      <c r="LOG970" s="453"/>
      <c r="LOH970" s="3"/>
      <c r="LOI970" s="614"/>
      <c r="LOJ970" s="3"/>
      <c r="LOK970" s="453"/>
      <c r="LOL970" s="3"/>
      <c r="LOM970" s="614"/>
      <c r="LON970" s="3"/>
      <c r="LOO970" s="453"/>
      <c r="LOP970" s="3"/>
      <c r="LOQ970" s="614"/>
      <c r="LOR970" s="3"/>
      <c r="LOS970" s="453"/>
      <c r="LOT970" s="3"/>
      <c r="LOU970" s="614"/>
      <c r="LOV970" s="3"/>
      <c r="LOW970" s="453"/>
      <c r="LOX970" s="3"/>
      <c r="LOY970" s="614"/>
      <c r="LOZ970" s="3"/>
      <c r="LPA970" s="453"/>
      <c r="LPB970" s="3"/>
      <c r="LPC970" s="614"/>
      <c r="LPD970" s="3"/>
      <c r="LPE970" s="453"/>
      <c r="LPF970" s="3"/>
      <c r="LPG970" s="614"/>
      <c r="LPH970" s="3"/>
      <c r="LPI970" s="453"/>
      <c r="LPJ970" s="3"/>
      <c r="LPK970" s="614"/>
      <c r="LPL970" s="3"/>
      <c r="LPM970" s="453"/>
      <c r="LPN970" s="3"/>
      <c r="LPO970" s="614"/>
      <c r="LPP970" s="3"/>
      <c r="LPQ970" s="453"/>
      <c r="LPR970" s="3"/>
      <c r="LPS970" s="614"/>
      <c r="LPT970" s="3"/>
      <c r="LPU970" s="453"/>
      <c r="LPV970" s="3"/>
      <c r="LPW970" s="614"/>
      <c r="LPX970" s="3"/>
      <c r="LPY970" s="453"/>
      <c r="LPZ970" s="3"/>
      <c r="LQA970" s="614"/>
      <c r="LQB970" s="3"/>
      <c r="LQC970" s="453"/>
      <c r="LQD970" s="3"/>
      <c r="LQE970" s="614"/>
      <c r="LQF970" s="3"/>
      <c r="LQG970" s="453"/>
      <c r="LQH970" s="3"/>
      <c r="LQI970" s="614"/>
      <c r="LQJ970" s="3"/>
      <c r="LQK970" s="453"/>
      <c r="LQL970" s="3"/>
      <c r="LQM970" s="614"/>
      <c r="LQN970" s="3"/>
      <c r="LQO970" s="453"/>
      <c r="LQP970" s="3"/>
      <c r="LQQ970" s="614"/>
      <c r="LQR970" s="3"/>
      <c r="LQS970" s="453"/>
      <c r="LQT970" s="3"/>
      <c r="LQU970" s="614"/>
      <c r="LQV970" s="3"/>
      <c r="LQW970" s="453"/>
      <c r="LQX970" s="3"/>
      <c r="LQY970" s="614"/>
      <c r="LQZ970" s="3"/>
      <c r="LRA970" s="453"/>
      <c r="LRB970" s="3"/>
      <c r="LRC970" s="614"/>
      <c r="LRD970" s="3"/>
      <c r="LRE970" s="453"/>
      <c r="LRF970" s="3"/>
      <c r="LRG970" s="614"/>
      <c r="LRH970" s="3"/>
      <c r="LRI970" s="453"/>
      <c r="LRJ970" s="3"/>
      <c r="LRK970" s="614"/>
      <c r="LRL970" s="3"/>
      <c r="LRM970" s="453"/>
      <c r="LRN970" s="3"/>
      <c r="LRO970" s="614"/>
      <c r="LRP970" s="3"/>
      <c r="LRQ970" s="453"/>
      <c r="LRR970" s="3"/>
      <c r="LRS970" s="614"/>
      <c r="LRT970" s="3"/>
      <c r="LRU970" s="453"/>
      <c r="LRV970" s="3"/>
      <c r="LRW970" s="614"/>
      <c r="LRX970" s="3"/>
      <c r="LRY970" s="453"/>
      <c r="LRZ970" s="3"/>
      <c r="LSA970" s="614"/>
      <c r="LSB970" s="3"/>
      <c r="LSC970" s="453"/>
      <c r="LSD970" s="3"/>
      <c r="LSE970" s="614"/>
      <c r="LSF970" s="3"/>
      <c r="LSG970" s="453"/>
      <c r="LSH970" s="3"/>
      <c r="LSI970" s="614"/>
      <c r="LSJ970" s="3"/>
      <c r="LSK970" s="453"/>
      <c r="LSL970" s="3"/>
      <c r="LSM970" s="614"/>
      <c r="LSN970" s="3"/>
      <c r="LSO970" s="453"/>
      <c r="LSP970" s="3"/>
      <c r="LSQ970" s="614"/>
      <c r="LSR970" s="3"/>
      <c r="LSS970" s="453"/>
      <c r="LST970" s="3"/>
      <c r="LSU970" s="614"/>
      <c r="LSV970" s="3"/>
      <c r="LSW970" s="453"/>
      <c r="LSX970" s="3"/>
      <c r="LSY970" s="614"/>
      <c r="LSZ970" s="3"/>
      <c r="LTA970" s="453"/>
      <c r="LTB970" s="3"/>
      <c r="LTC970" s="614"/>
      <c r="LTD970" s="3"/>
      <c r="LTE970" s="453"/>
      <c r="LTF970" s="3"/>
      <c r="LTG970" s="614"/>
      <c r="LTH970" s="3"/>
      <c r="LTI970" s="453"/>
      <c r="LTJ970" s="3"/>
      <c r="LTK970" s="614"/>
      <c r="LTL970" s="3"/>
      <c r="LTM970" s="453"/>
      <c r="LTN970" s="3"/>
      <c r="LTO970" s="614"/>
      <c r="LTP970" s="3"/>
      <c r="LTQ970" s="453"/>
      <c r="LTR970" s="3"/>
      <c r="LTS970" s="614"/>
      <c r="LTT970" s="3"/>
      <c r="LTU970" s="453"/>
      <c r="LTV970" s="3"/>
      <c r="LTW970" s="614"/>
      <c r="LTX970" s="3"/>
      <c r="LTY970" s="453"/>
      <c r="LTZ970" s="3"/>
      <c r="LUA970" s="614"/>
      <c r="LUB970" s="3"/>
      <c r="LUC970" s="453"/>
      <c r="LUD970" s="3"/>
      <c r="LUE970" s="614"/>
      <c r="LUF970" s="3"/>
      <c r="LUG970" s="453"/>
      <c r="LUH970" s="3"/>
      <c r="LUI970" s="614"/>
      <c r="LUJ970" s="3"/>
      <c r="LUK970" s="453"/>
      <c r="LUL970" s="3"/>
      <c r="LUM970" s="614"/>
      <c r="LUN970" s="3"/>
      <c r="LUO970" s="453"/>
      <c r="LUP970" s="3"/>
      <c r="LUQ970" s="614"/>
      <c r="LUR970" s="3"/>
      <c r="LUS970" s="453"/>
      <c r="LUT970" s="3"/>
      <c r="LUU970" s="614"/>
      <c r="LUV970" s="3"/>
      <c r="LUW970" s="453"/>
      <c r="LUX970" s="3"/>
      <c r="LUY970" s="614"/>
      <c r="LUZ970" s="3"/>
      <c r="LVA970" s="453"/>
      <c r="LVB970" s="3"/>
      <c r="LVC970" s="614"/>
      <c r="LVD970" s="3"/>
      <c r="LVE970" s="453"/>
      <c r="LVF970" s="3"/>
      <c r="LVG970" s="614"/>
      <c r="LVH970" s="3"/>
      <c r="LVI970" s="453"/>
      <c r="LVJ970" s="3"/>
      <c r="LVK970" s="614"/>
      <c r="LVL970" s="3"/>
      <c r="LVM970" s="453"/>
      <c r="LVN970" s="3"/>
      <c r="LVO970" s="614"/>
      <c r="LVP970" s="3"/>
      <c r="LVQ970" s="453"/>
      <c r="LVR970" s="3"/>
      <c r="LVS970" s="614"/>
      <c r="LVT970" s="3"/>
      <c r="LVU970" s="453"/>
      <c r="LVV970" s="3"/>
      <c r="LVW970" s="614"/>
      <c r="LVX970" s="3"/>
      <c r="LVY970" s="453"/>
      <c r="LVZ970" s="3"/>
      <c r="LWA970" s="614"/>
      <c r="LWB970" s="3"/>
      <c r="LWC970" s="453"/>
      <c r="LWD970" s="3"/>
      <c r="LWE970" s="614"/>
      <c r="LWF970" s="3"/>
      <c r="LWG970" s="453"/>
      <c r="LWH970" s="3"/>
      <c r="LWI970" s="614"/>
      <c r="LWJ970" s="3"/>
      <c r="LWK970" s="453"/>
      <c r="LWL970" s="3"/>
      <c r="LWM970" s="614"/>
      <c r="LWN970" s="3"/>
      <c r="LWO970" s="453"/>
      <c r="LWP970" s="3"/>
      <c r="LWQ970" s="614"/>
      <c r="LWR970" s="3"/>
      <c r="LWS970" s="453"/>
      <c r="LWT970" s="3"/>
      <c r="LWU970" s="614"/>
      <c r="LWV970" s="3"/>
      <c r="LWW970" s="453"/>
      <c r="LWX970" s="3"/>
      <c r="LWY970" s="614"/>
      <c r="LWZ970" s="3"/>
      <c r="LXA970" s="453"/>
      <c r="LXB970" s="3"/>
      <c r="LXC970" s="614"/>
      <c r="LXD970" s="3"/>
      <c r="LXE970" s="453"/>
      <c r="LXF970" s="3"/>
      <c r="LXG970" s="614"/>
      <c r="LXH970" s="3"/>
      <c r="LXI970" s="453"/>
      <c r="LXJ970" s="3"/>
      <c r="LXK970" s="614"/>
      <c r="LXL970" s="3"/>
      <c r="LXM970" s="453"/>
      <c r="LXN970" s="3"/>
      <c r="LXO970" s="614"/>
      <c r="LXP970" s="3"/>
      <c r="LXQ970" s="453"/>
      <c r="LXR970" s="3"/>
      <c r="LXS970" s="614"/>
      <c r="LXT970" s="3"/>
      <c r="LXU970" s="453"/>
      <c r="LXV970" s="3"/>
      <c r="LXW970" s="614"/>
      <c r="LXX970" s="3"/>
      <c r="LXY970" s="453"/>
      <c r="LXZ970" s="3"/>
      <c r="LYA970" s="614"/>
      <c r="LYB970" s="3"/>
      <c r="LYC970" s="453"/>
      <c r="LYD970" s="3"/>
      <c r="LYE970" s="614"/>
      <c r="LYF970" s="3"/>
      <c r="LYG970" s="453"/>
      <c r="LYH970" s="3"/>
      <c r="LYI970" s="614"/>
      <c r="LYJ970" s="3"/>
      <c r="LYK970" s="453"/>
      <c r="LYL970" s="3"/>
      <c r="LYM970" s="614"/>
      <c r="LYN970" s="3"/>
      <c r="LYO970" s="453"/>
      <c r="LYP970" s="3"/>
      <c r="LYQ970" s="614"/>
      <c r="LYR970" s="3"/>
      <c r="LYS970" s="453"/>
      <c r="LYT970" s="3"/>
      <c r="LYU970" s="614"/>
      <c r="LYV970" s="3"/>
      <c r="LYW970" s="453"/>
      <c r="LYX970" s="3"/>
      <c r="LYY970" s="614"/>
      <c r="LYZ970" s="3"/>
      <c r="LZA970" s="453"/>
      <c r="LZB970" s="3"/>
      <c r="LZC970" s="614"/>
      <c r="LZD970" s="3"/>
      <c r="LZE970" s="453"/>
      <c r="LZF970" s="3"/>
      <c r="LZG970" s="614"/>
      <c r="LZH970" s="3"/>
      <c r="LZI970" s="453"/>
      <c r="LZJ970" s="3"/>
      <c r="LZK970" s="614"/>
      <c r="LZL970" s="3"/>
      <c r="LZM970" s="453"/>
      <c r="LZN970" s="3"/>
      <c r="LZO970" s="614"/>
      <c r="LZP970" s="3"/>
      <c r="LZQ970" s="453"/>
      <c r="LZR970" s="3"/>
      <c r="LZS970" s="614"/>
      <c r="LZT970" s="3"/>
      <c r="LZU970" s="453"/>
      <c r="LZV970" s="3"/>
      <c r="LZW970" s="614"/>
      <c r="LZX970" s="3"/>
      <c r="LZY970" s="453"/>
      <c r="LZZ970" s="3"/>
      <c r="MAA970" s="614"/>
      <c r="MAB970" s="3"/>
      <c r="MAC970" s="453"/>
      <c r="MAD970" s="3"/>
      <c r="MAE970" s="614"/>
      <c r="MAF970" s="3"/>
      <c r="MAG970" s="453"/>
      <c r="MAH970" s="3"/>
      <c r="MAI970" s="614"/>
      <c r="MAJ970" s="3"/>
      <c r="MAK970" s="453"/>
      <c r="MAL970" s="3"/>
      <c r="MAM970" s="614"/>
      <c r="MAN970" s="3"/>
      <c r="MAO970" s="453"/>
      <c r="MAP970" s="3"/>
      <c r="MAQ970" s="614"/>
      <c r="MAR970" s="3"/>
      <c r="MAS970" s="453"/>
      <c r="MAT970" s="3"/>
      <c r="MAU970" s="614"/>
      <c r="MAV970" s="3"/>
      <c r="MAW970" s="453"/>
      <c r="MAX970" s="3"/>
      <c r="MAY970" s="614"/>
      <c r="MAZ970" s="3"/>
      <c r="MBA970" s="453"/>
      <c r="MBB970" s="3"/>
      <c r="MBC970" s="614"/>
      <c r="MBD970" s="3"/>
      <c r="MBE970" s="453"/>
      <c r="MBF970" s="3"/>
      <c r="MBG970" s="614"/>
      <c r="MBH970" s="3"/>
      <c r="MBI970" s="453"/>
      <c r="MBJ970" s="3"/>
      <c r="MBK970" s="614"/>
      <c r="MBL970" s="3"/>
      <c r="MBM970" s="453"/>
      <c r="MBN970" s="3"/>
      <c r="MBO970" s="614"/>
      <c r="MBP970" s="3"/>
      <c r="MBQ970" s="453"/>
      <c r="MBR970" s="3"/>
      <c r="MBS970" s="614"/>
      <c r="MBT970" s="3"/>
      <c r="MBU970" s="453"/>
      <c r="MBV970" s="3"/>
      <c r="MBW970" s="614"/>
      <c r="MBX970" s="3"/>
      <c r="MBY970" s="453"/>
      <c r="MBZ970" s="3"/>
      <c r="MCA970" s="614"/>
      <c r="MCB970" s="3"/>
      <c r="MCC970" s="453"/>
      <c r="MCD970" s="3"/>
      <c r="MCE970" s="614"/>
      <c r="MCF970" s="3"/>
      <c r="MCG970" s="453"/>
      <c r="MCH970" s="3"/>
      <c r="MCI970" s="614"/>
      <c r="MCJ970" s="3"/>
      <c r="MCK970" s="453"/>
      <c r="MCL970" s="3"/>
      <c r="MCM970" s="614"/>
      <c r="MCN970" s="3"/>
      <c r="MCO970" s="453"/>
      <c r="MCP970" s="3"/>
      <c r="MCQ970" s="614"/>
      <c r="MCR970" s="3"/>
      <c r="MCS970" s="453"/>
      <c r="MCT970" s="3"/>
      <c r="MCU970" s="614"/>
      <c r="MCV970" s="3"/>
      <c r="MCW970" s="453"/>
      <c r="MCX970" s="3"/>
      <c r="MCY970" s="614"/>
      <c r="MCZ970" s="3"/>
      <c r="MDA970" s="453"/>
      <c r="MDB970" s="3"/>
      <c r="MDC970" s="614"/>
      <c r="MDD970" s="3"/>
      <c r="MDE970" s="453"/>
      <c r="MDF970" s="3"/>
      <c r="MDG970" s="614"/>
      <c r="MDH970" s="3"/>
      <c r="MDI970" s="453"/>
      <c r="MDJ970" s="3"/>
      <c r="MDK970" s="614"/>
      <c r="MDL970" s="3"/>
      <c r="MDM970" s="453"/>
      <c r="MDN970" s="3"/>
      <c r="MDO970" s="614"/>
      <c r="MDP970" s="3"/>
      <c r="MDQ970" s="453"/>
      <c r="MDR970" s="3"/>
      <c r="MDS970" s="614"/>
      <c r="MDT970" s="3"/>
      <c r="MDU970" s="453"/>
      <c r="MDV970" s="3"/>
      <c r="MDW970" s="614"/>
      <c r="MDX970" s="3"/>
      <c r="MDY970" s="453"/>
      <c r="MDZ970" s="3"/>
      <c r="MEA970" s="614"/>
      <c r="MEB970" s="3"/>
      <c r="MEC970" s="453"/>
      <c r="MED970" s="3"/>
      <c r="MEE970" s="614"/>
      <c r="MEF970" s="3"/>
      <c r="MEG970" s="453"/>
      <c r="MEH970" s="3"/>
      <c r="MEI970" s="614"/>
      <c r="MEJ970" s="3"/>
      <c r="MEK970" s="453"/>
      <c r="MEL970" s="3"/>
      <c r="MEM970" s="614"/>
      <c r="MEN970" s="3"/>
      <c r="MEO970" s="453"/>
      <c r="MEP970" s="3"/>
      <c r="MEQ970" s="614"/>
      <c r="MER970" s="3"/>
      <c r="MES970" s="453"/>
      <c r="MET970" s="3"/>
      <c r="MEU970" s="614"/>
      <c r="MEV970" s="3"/>
      <c r="MEW970" s="453"/>
      <c r="MEX970" s="3"/>
      <c r="MEY970" s="614"/>
      <c r="MEZ970" s="3"/>
      <c r="MFA970" s="453"/>
      <c r="MFB970" s="3"/>
      <c r="MFC970" s="614"/>
      <c r="MFD970" s="3"/>
      <c r="MFE970" s="453"/>
      <c r="MFF970" s="3"/>
      <c r="MFG970" s="614"/>
      <c r="MFH970" s="3"/>
      <c r="MFI970" s="453"/>
      <c r="MFJ970" s="3"/>
      <c r="MFK970" s="614"/>
      <c r="MFL970" s="3"/>
      <c r="MFM970" s="453"/>
      <c r="MFN970" s="3"/>
      <c r="MFO970" s="614"/>
      <c r="MFP970" s="3"/>
      <c r="MFQ970" s="453"/>
      <c r="MFR970" s="3"/>
      <c r="MFS970" s="614"/>
      <c r="MFT970" s="3"/>
      <c r="MFU970" s="453"/>
      <c r="MFV970" s="3"/>
      <c r="MFW970" s="614"/>
      <c r="MFX970" s="3"/>
      <c r="MFY970" s="453"/>
      <c r="MFZ970" s="3"/>
      <c r="MGA970" s="614"/>
      <c r="MGB970" s="3"/>
      <c r="MGC970" s="453"/>
      <c r="MGD970" s="3"/>
      <c r="MGE970" s="614"/>
      <c r="MGF970" s="3"/>
      <c r="MGG970" s="453"/>
      <c r="MGH970" s="3"/>
      <c r="MGI970" s="614"/>
      <c r="MGJ970" s="3"/>
      <c r="MGK970" s="453"/>
      <c r="MGL970" s="3"/>
      <c r="MGM970" s="614"/>
      <c r="MGN970" s="3"/>
      <c r="MGO970" s="453"/>
      <c r="MGP970" s="3"/>
      <c r="MGQ970" s="614"/>
      <c r="MGR970" s="3"/>
      <c r="MGS970" s="453"/>
      <c r="MGT970" s="3"/>
      <c r="MGU970" s="614"/>
      <c r="MGV970" s="3"/>
      <c r="MGW970" s="453"/>
      <c r="MGX970" s="3"/>
      <c r="MGY970" s="614"/>
      <c r="MGZ970" s="3"/>
      <c r="MHA970" s="453"/>
      <c r="MHB970" s="3"/>
      <c r="MHC970" s="614"/>
      <c r="MHD970" s="3"/>
      <c r="MHE970" s="453"/>
      <c r="MHF970" s="3"/>
      <c r="MHG970" s="614"/>
      <c r="MHH970" s="3"/>
      <c r="MHI970" s="453"/>
      <c r="MHJ970" s="3"/>
      <c r="MHK970" s="614"/>
      <c r="MHL970" s="3"/>
      <c r="MHM970" s="453"/>
      <c r="MHN970" s="3"/>
      <c r="MHO970" s="614"/>
      <c r="MHP970" s="3"/>
      <c r="MHQ970" s="453"/>
      <c r="MHR970" s="3"/>
      <c r="MHS970" s="614"/>
      <c r="MHT970" s="3"/>
      <c r="MHU970" s="453"/>
      <c r="MHV970" s="3"/>
      <c r="MHW970" s="614"/>
      <c r="MHX970" s="3"/>
      <c r="MHY970" s="453"/>
      <c r="MHZ970" s="3"/>
      <c r="MIA970" s="614"/>
      <c r="MIB970" s="3"/>
      <c r="MIC970" s="453"/>
      <c r="MID970" s="3"/>
      <c r="MIE970" s="614"/>
      <c r="MIF970" s="3"/>
      <c r="MIG970" s="453"/>
      <c r="MIH970" s="3"/>
      <c r="MII970" s="614"/>
      <c r="MIJ970" s="3"/>
      <c r="MIK970" s="453"/>
      <c r="MIL970" s="3"/>
      <c r="MIM970" s="614"/>
      <c r="MIN970" s="3"/>
      <c r="MIO970" s="453"/>
      <c r="MIP970" s="3"/>
      <c r="MIQ970" s="614"/>
      <c r="MIR970" s="3"/>
      <c r="MIS970" s="453"/>
      <c r="MIT970" s="3"/>
      <c r="MIU970" s="614"/>
      <c r="MIV970" s="3"/>
      <c r="MIW970" s="453"/>
      <c r="MIX970" s="3"/>
      <c r="MIY970" s="614"/>
      <c r="MIZ970" s="3"/>
      <c r="MJA970" s="453"/>
      <c r="MJB970" s="3"/>
      <c r="MJC970" s="614"/>
      <c r="MJD970" s="3"/>
      <c r="MJE970" s="453"/>
      <c r="MJF970" s="3"/>
      <c r="MJG970" s="614"/>
      <c r="MJH970" s="3"/>
      <c r="MJI970" s="453"/>
      <c r="MJJ970" s="3"/>
      <c r="MJK970" s="614"/>
      <c r="MJL970" s="3"/>
      <c r="MJM970" s="453"/>
      <c r="MJN970" s="3"/>
      <c r="MJO970" s="614"/>
      <c r="MJP970" s="3"/>
      <c r="MJQ970" s="453"/>
      <c r="MJR970" s="3"/>
      <c r="MJS970" s="614"/>
      <c r="MJT970" s="3"/>
      <c r="MJU970" s="453"/>
      <c r="MJV970" s="3"/>
      <c r="MJW970" s="614"/>
      <c r="MJX970" s="3"/>
      <c r="MJY970" s="453"/>
      <c r="MJZ970" s="3"/>
      <c r="MKA970" s="614"/>
      <c r="MKB970" s="3"/>
      <c r="MKC970" s="453"/>
      <c r="MKD970" s="3"/>
      <c r="MKE970" s="614"/>
      <c r="MKF970" s="3"/>
      <c r="MKG970" s="453"/>
      <c r="MKH970" s="3"/>
      <c r="MKI970" s="614"/>
      <c r="MKJ970" s="3"/>
      <c r="MKK970" s="453"/>
      <c r="MKL970" s="3"/>
      <c r="MKM970" s="614"/>
      <c r="MKN970" s="3"/>
      <c r="MKO970" s="453"/>
      <c r="MKP970" s="3"/>
      <c r="MKQ970" s="614"/>
      <c r="MKR970" s="3"/>
      <c r="MKS970" s="453"/>
      <c r="MKT970" s="3"/>
      <c r="MKU970" s="614"/>
      <c r="MKV970" s="3"/>
      <c r="MKW970" s="453"/>
      <c r="MKX970" s="3"/>
      <c r="MKY970" s="614"/>
      <c r="MKZ970" s="3"/>
      <c r="MLA970" s="453"/>
      <c r="MLB970" s="3"/>
      <c r="MLC970" s="614"/>
      <c r="MLD970" s="3"/>
      <c r="MLE970" s="453"/>
      <c r="MLF970" s="3"/>
      <c r="MLG970" s="614"/>
      <c r="MLH970" s="3"/>
      <c r="MLI970" s="453"/>
      <c r="MLJ970" s="3"/>
      <c r="MLK970" s="614"/>
      <c r="MLL970" s="3"/>
      <c r="MLM970" s="453"/>
      <c r="MLN970" s="3"/>
      <c r="MLO970" s="614"/>
      <c r="MLP970" s="3"/>
      <c r="MLQ970" s="453"/>
      <c r="MLR970" s="3"/>
      <c r="MLS970" s="614"/>
      <c r="MLT970" s="3"/>
      <c r="MLU970" s="453"/>
      <c r="MLV970" s="3"/>
      <c r="MLW970" s="614"/>
      <c r="MLX970" s="3"/>
      <c r="MLY970" s="453"/>
      <c r="MLZ970" s="3"/>
      <c r="MMA970" s="614"/>
      <c r="MMB970" s="3"/>
      <c r="MMC970" s="453"/>
      <c r="MMD970" s="3"/>
      <c r="MME970" s="614"/>
      <c r="MMF970" s="3"/>
      <c r="MMG970" s="453"/>
      <c r="MMH970" s="3"/>
      <c r="MMI970" s="614"/>
      <c r="MMJ970" s="3"/>
      <c r="MMK970" s="453"/>
      <c r="MML970" s="3"/>
      <c r="MMM970" s="614"/>
      <c r="MMN970" s="3"/>
      <c r="MMO970" s="453"/>
      <c r="MMP970" s="3"/>
      <c r="MMQ970" s="614"/>
      <c r="MMR970" s="3"/>
      <c r="MMS970" s="453"/>
      <c r="MMT970" s="3"/>
      <c r="MMU970" s="614"/>
      <c r="MMV970" s="3"/>
      <c r="MMW970" s="453"/>
      <c r="MMX970" s="3"/>
      <c r="MMY970" s="614"/>
      <c r="MMZ970" s="3"/>
      <c r="MNA970" s="453"/>
      <c r="MNB970" s="3"/>
      <c r="MNC970" s="614"/>
      <c r="MND970" s="3"/>
      <c r="MNE970" s="453"/>
      <c r="MNF970" s="3"/>
      <c r="MNG970" s="614"/>
      <c r="MNH970" s="3"/>
      <c r="MNI970" s="453"/>
      <c r="MNJ970" s="3"/>
      <c r="MNK970" s="614"/>
      <c r="MNL970" s="3"/>
      <c r="MNM970" s="453"/>
      <c r="MNN970" s="3"/>
      <c r="MNO970" s="614"/>
      <c r="MNP970" s="3"/>
      <c r="MNQ970" s="453"/>
      <c r="MNR970" s="3"/>
      <c r="MNS970" s="614"/>
      <c r="MNT970" s="3"/>
      <c r="MNU970" s="453"/>
      <c r="MNV970" s="3"/>
      <c r="MNW970" s="614"/>
      <c r="MNX970" s="3"/>
      <c r="MNY970" s="453"/>
      <c r="MNZ970" s="3"/>
      <c r="MOA970" s="614"/>
      <c r="MOB970" s="3"/>
      <c r="MOC970" s="453"/>
      <c r="MOD970" s="3"/>
      <c r="MOE970" s="614"/>
      <c r="MOF970" s="3"/>
      <c r="MOG970" s="453"/>
      <c r="MOH970" s="3"/>
      <c r="MOI970" s="614"/>
      <c r="MOJ970" s="3"/>
      <c r="MOK970" s="453"/>
      <c r="MOL970" s="3"/>
      <c r="MOM970" s="614"/>
      <c r="MON970" s="3"/>
      <c r="MOO970" s="453"/>
      <c r="MOP970" s="3"/>
      <c r="MOQ970" s="614"/>
      <c r="MOR970" s="3"/>
      <c r="MOS970" s="453"/>
      <c r="MOT970" s="3"/>
      <c r="MOU970" s="614"/>
      <c r="MOV970" s="3"/>
      <c r="MOW970" s="453"/>
      <c r="MOX970" s="3"/>
      <c r="MOY970" s="614"/>
      <c r="MOZ970" s="3"/>
      <c r="MPA970" s="453"/>
      <c r="MPB970" s="3"/>
      <c r="MPC970" s="614"/>
      <c r="MPD970" s="3"/>
      <c r="MPE970" s="453"/>
      <c r="MPF970" s="3"/>
      <c r="MPG970" s="614"/>
      <c r="MPH970" s="3"/>
      <c r="MPI970" s="453"/>
      <c r="MPJ970" s="3"/>
      <c r="MPK970" s="614"/>
      <c r="MPL970" s="3"/>
      <c r="MPM970" s="453"/>
      <c r="MPN970" s="3"/>
      <c r="MPO970" s="614"/>
      <c r="MPP970" s="3"/>
      <c r="MPQ970" s="453"/>
      <c r="MPR970" s="3"/>
      <c r="MPS970" s="614"/>
      <c r="MPT970" s="3"/>
      <c r="MPU970" s="453"/>
      <c r="MPV970" s="3"/>
      <c r="MPW970" s="614"/>
      <c r="MPX970" s="3"/>
      <c r="MPY970" s="453"/>
      <c r="MPZ970" s="3"/>
      <c r="MQA970" s="614"/>
      <c r="MQB970" s="3"/>
      <c r="MQC970" s="453"/>
      <c r="MQD970" s="3"/>
      <c r="MQE970" s="614"/>
      <c r="MQF970" s="3"/>
      <c r="MQG970" s="453"/>
      <c r="MQH970" s="3"/>
      <c r="MQI970" s="614"/>
      <c r="MQJ970" s="3"/>
      <c r="MQK970" s="453"/>
      <c r="MQL970" s="3"/>
      <c r="MQM970" s="614"/>
      <c r="MQN970" s="3"/>
      <c r="MQO970" s="453"/>
      <c r="MQP970" s="3"/>
      <c r="MQQ970" s="614"/>
      <c r="MQR970" s="3"/>
      <c r="MQS970" s="453"/>
      <c r="MQT970" s="3"/>
      <c r="MQU970" s="614"/>
      <c r="MQV970" s="3"/>
      <c r="MQW970" s="453"/>
      <c r="MQX970" s="3"/>
      <c r="MQY970" s="614"/>
      <c r="MQZ970" s="3"/>
      <c r="MRA970" s="453"/>
      <c r="MRB970" s="3"/>
      <c r="MRC970" s="614"/>
      <c r="MRD970" s="3"/>
      <c r="MRE970" s="453"/>
      <c r="MRF970" s="3"/>
      <c r="MRG970" s="614"/>
      <c r="MRH970" s="3"/>
      <c r="MRI970" s="453"/>
      <c r="MRJ970" s="3"/>
      <c r="MRK970" s="614"/>
      <c r="MRL970" s="3"/>
      <c r="MRM970" s="453"/>
      <c r="MRN970" s="3"/>
      <c r="MRO970" s="614"/>
      <c r="MRP970" s="3"/>
      <c r="MRQ970" s="453"/>
      <c r="MRR970" s="3"/>
      <c r="MRS970" s="614"/>
      <c r="MRT970" s="3"/>
      <c r="MRU970" s="453"/>
      <c r="MRV970" s="3"/>
      <c r="MRW970" s="614"/>
      <c r="MRX970" s="3"/>
      <c r="MRY970" s="453"/>
      <c r="MRZ970" s="3"/>
      <c r="MSA970" s="614"/>
      <c r="MSB970" s="3"/>
      <c r="MSC970" s="453"/>
      <c r="MSD970" s="3"/>
      <c r="MSE970" s="614"/>
      <c r="MSF970" s="3"/>
      <c r="MSG970" s="453"/>
      <c r="MSH970" s="3"/>
      <c r="MSI970" s="614"/>
      <c r="MSJ970" s="3"/>
      <c r="MSK970" s="453"/>
      <c r="MSL970" s="3"/>
      <c r="MSM970" s="614"/>
      <c r="MSN970" s="3"/>
      <c r="MSO970" s="453"/>
      <c r="MSP970" s="3"/>
      <c r="MSQ970" s="614"/>
      <c r="MSR970" s="3"/>
      <c r="MSS970" s="453"/>
      <c r="MST970" s="3"/>
      <c r="MSU970" s="614"/>
      <c r="MSV970" s="3"/>
      <c r="MSW970" s="453"/>
      <c r="MSX970" s="3"/>
      <c r="MSY970" s="614"/>
      <c r="MSZ970" s="3"/>
      <c r="MTA970" s="453"/>
      <c r="MTB970" s="3"/>
      <c r="MTC970" s="614"/>
      <c r="MTD970" s="3"/>
      <c r="MTE970" s="453"/>
      <c r="MTF970" s="3"/>
      <c r="MTG970" s="614"/>
      <c r="MTH970" s="3"/>
      <c r="MTI970" s="453"/>
      <c r="MTJ970" s="3"/>
      <c r="MTK970" s="614"/>
      <c r="MTL970" s="3"/>
      <c r="MTM970" s="453"/>
      <c r="MTN970" s="3"/>
      <c r="MTO970" s="614"/>
      <c r="MTP970" s="3"/>
      <c r="MTQ970" s="453"/>
      <c r="MTR970" s="3"/>
      <c r="MTS970" s="614"/>
      <c r="MTT970" s="3"/>
      <c r="MTU970" s="453"/>
      <c r="MTV970" s="3"/>
      <c r="MTW970" s="614"/>
      <c r="MTX970" s="3"/>
      <c r="MTY970" s="453"/>
      <c r="MTZ970" s="3"/>
      <c r="MUA970" s="614"/>
      <c r="MUB970" s="3"/>
      <c r="MUC970" s="453"/>
      <c r="MUD970" s="3"/>
      <c r="MUE970" s="614"/>
      <c r="MUF970" s="3"/>
      <c r="MUG970" s="453"/>
      <c r="MUH970" s="3"/>
      <c r="MUI970" s="614"/>
      <c r="MUJ970" s="3"/>
      <c r="MUK970" s="453"/>
      <c r="MUL970" s="3"/>
      <c r="MUM970" s="614"/>
      <c r="MUN970" s="3"/>
      <c r="MUO970" s="453"/>
      <c r="MUP970" s="3"/>
      <c r="MUQ970" s="614"/>
      <c r="MUR970" s="3"/>
      <c r="MUS970" s="453"/>
      <c r="MUT970" s="3"/>
      <c r="MUU970" s="614"/>
      <c r="MUV970" s="3"/>
      <c r="MUW970" s="453"/>
      <c r="MUX970" s="3"/>
      <c r="MUY970" s="614"/>
      <c r="MUZ970" s="3"/>
      <c r="MVA970" s="453"/>
      <c r="MVB970" s="3"/>
      <c r="MVC970" s="614"/>
      <c r="MVD970" s="3"/>
      <c r="MVE970" s="453"/>
      <c r="MVF970" s="3"/>
      <c r="MVG970" s="614"/>
      <c r="MVH970" s="3"/>
      <c r="MVI970" s="453"/>
      <c r="MVJ970" s="3"/>
      <c r="MVK970" s="614"/>
      <c r="MVL970" s="3"/>
      <c r="MVM970" s="453"/>
      <c r="MVN970" s="3"/>
      <c r="MVO970" s="614"/>
      <c r="MVP970" s="3"/>
      <c r="MVQ970" s="453"/>
      <c r="MVR970" s="3"/>
      <c r="MVS970" s="614"/>
      <c r="MVT970" s="3"/>
      <c r="MVU970" s="453"/>
      <c r="MVV970" s="3"/>
      <c r="MVW970" s="614"/>
      <c r="MVX970" s="3"/>
      <c r="MVY970" s="453"/>
      <c r="MVZ970" s="3"/>
      <c r="MWA970" s="614"/>
      <c r="MWB970" s="3"/>
      <c r="MWC970" s="453"/>
      <c r="MWD970" s="3"/>
      <c r="MWE970" s="614"/>
      <c r="MWF970" s="3"/>
      <c r="MWG970" s="453"/>
      <c r="MWH970" s="3"/>
      <c r="MWI970" s="614"/>
      <c r="MWJ970" s="3"/>
      <c r="MWK970" s="453"/>
      <c r="MWL970" s="3"/>
      <c r="MWM970" s="614"/>
      <c r="MWN970" s="3"/>
      <c r="MWO970" s="453"/>
      <c r="MWP970" s="3"/>
      <c r="MWQ970" s="614"/>
      <c r="MWR970" s="3"/>
      <c r="MWS970" s="453"/>
      <c r="MWT970" s="3"/>
      <c r="MWU970" s="614"/>
      <c r="MWV970" s="3"/>
      <c r="MWW970" s="453"/>
      <c r="MWX970" s="3"/>
      <c r="MWY970" s="614"/>
      <c r="MWZ970" s="3"/>
      <c r="MXA970" s="453"/>
      <c r="MXB970" s="3"/>
      <c r="MXC970" s="614"/>
      <c r="MXD970" s="3"/>
      <c r="MXE970" s="453"/>
      <c r="MXF970" s="3"/>
      <c r="MXG970" s="614"/>
      <c r="MXH970" s="3"/>
      <c r="MXI970" s="453"/>
      <c r="MXJ970" s="3"/>
      <c r="MXK970" s="614"/>
      <c r="MXL970" s="3"/>
      <c r="MXM970" s="453"/>
      <c r="MXN970" s="3"/>
      <c r="MXO970" s="614"/>
      <c r="MXP970" s="3"/>
      <c r="MXQ970" s="453"/>
      <c r="MXR970" s="3"/>
      <c r="MXS970" s="614"/>
      <c r="MXT970" s="3"/>
      <c r="MXU970" s="453"/>
      <c r="MXV970" s="3"/>
      <c r="MXW970" s="614"/>
      <c r="MXX970" s="3"/>
      <c r="MXY970" s="453"/>
      <c r="MXZ970" s="3"/>
      <c r="MYA970" s="614"/>
      <c r="MYB970" s="3"/>
      <c r="MYC970" s="453"/>
      <c r="MYD970" s="3"/>
      <c r="MYE970" s="614"/>
      <c r="MYF970" s="3"/>
      <c r="MYG970" s="453"/>
      <c r="MYH970" s="3"/>
      <c r="MYI970" s="614"/>
      <c r="MYJ970" s="3"/>
      <c r="MYK970" s="453"/>
      <c r="MYL970" s="3"/>
      <c r="MYM970" s="614"/>
      <c r="MYN970" s="3"/>
      <c r="MYO970" s="453"/>
      <c r="MYP970" s="3"/>
      <c r="MYQ970" s="614"/>
      <c r="MYR970" s="3"/>
      <c r="MYS970" s="453"/>
      <c r="MYT970" s="3"/>
      <c r="MYU970" s="614"/>
      <c r="MYV970" s="3"/>
      <c r="MYW970" s="453"/>
      <c r="MYX970" s="3"/>
      <c r="MYY970" s="614"/>
      <c r="MYZ970" s="3"/>
      <c r="MZA970" s="453"/>
      <c r="MZB970" s="3"/>
      <c r="MZC970" s="614"/>
      <c r="MZD970" s="3"/>
      <c r="MZE970" s="453"/>
      <c r="MZF970" s="3"/>
      <c r="MZG970" s="614"/>
      <c r="MZH970" s="3"/>
      <c r="MZI970" s="453"/>
      <c r="MZJ970" s="3"/>
      <c r="MZK970" s="614"/>
      <c r="MZL970" s="3"/>
      <c r="MZM970" s="453"/>
      <c r="MZN970" s="3"/>
      <c r="MZO970" s="614"/>
      <c r="MZP970" s="3"/>
      <c r="MZQ970" s="453"/>
      <c r="MZR970" s="3"/>
      <c r="MZS970" s="614"/>
      <c r="MZT970" s="3"/>
      <c r="MZU970" s="453"/>
      <c r="MZV970" s="3"/>
      <c r="MZW970" s="614"/>
      <c r="MZX970" s="3"/>
      <c r="MZY970" s="453"/>
      <c r="MZZ970" s="3"/>
      <c r="NAA970" s="614"/>
      <c r="NAB970" s="3"/>
      <c r="NAC970" s="453"/>
      <c r="NAD970" s="3"/>
      <c r="NAE970" s="614"/>
      <c r="NAF970" s="3"/>
      <c r="NAG970" s="453"/>
      <c r="NAH970" s="3"/>
      <c r="NAI970" s="614"/>
      <c r="NAJ970" s="3"/>
      <c r="NAK970" s="453"/>
      <c r="NAL970" s="3"/>
      <c r="NAM970" s="614"/>
      <c r="NAN970" s="3"/>
      <c r="NAO970" s="453"/>
      <c r="NAP970" s="3"/>
      <c r="NAQ970" s="614"/>
      <c r="NAR970" s="3"/>
      <c r="NAS970" s="453"/>
      <c r="NAT970" s="3"/>
      <c r="NAU970" s="614"/>
      <c r="NAV970" s="3"/>
      <c r="NAW970" s="453"/>
      <c r="NAX970" s="3"/>
      <c r="NAY970" s="614"/>
      <c r="NAZ970" s="3"/>
      <c r="NBA970" s="453"/>
      <c r="NBB970" s="3"/>
      <c r="NBC970" s="614"/>
      <c r="NBD970" s="3"/>
      <c r="NBE970" s="453"/>
      <c r="NBF970" s="3"/>
      <c r="NBG970" s="614"/>
      <c r="NBH970" s="3"/>
      <c r="NBI970" s="453"/>
      <c r="NBJ970" s="3"/>
      <c r="NBK970" s="614"/>
      <c r="NBL970" s="3"/>
      <c r="NBM970" s="453"/>
      <c r="NBN970" s="3"/>
      <c r="NBO970" s="614"/>
      <c r="NBP970" s="3"/>
      <c r="NBQ970" s="453"/>
      <c r="NBR970" s="3"/>
      <c r="NBS970" s="614"/>
      <c r="NBT970" s="3"/>
      <c r="NBU970" s="453"/>
      <c r="NBV970" s="3"/>
      <c r="NBW970" s="614"/>
      <c r="NBX970" s="3"/>
      <c r="NBY970" s="453"/>
      <c r="NBZ970" s="3"/>
      <c r="NCA970" s="614"/>
      <c r="NCB970" s="3"/>
      <c r="NCC970" s="453"/>
      <c r="NCD970" s="3"/>
      <c r="NCE970" s="614"/>
      <c r="NCF970" s="3"/>
      <c r="NCG970" s="453"/>
      <c r="NCH970" s="3"/>
      <c r="NCI970" s="614"/>
      <c r="NCJ970" s="3"/>
      <c r="NCK970" s="453"/>
      <c r="NCL970" s="3"/>
      <c r="NCM970" s="614"/>
      <c r="NCN970" s="3"/>
      <c r="NCO970" s="453"/>
      <c r="NCP970" s="3"/>
      <c r="NCQ970" s="614"/>
      <c r="NCR970" s="3"/>
      <c r="NCS970" s="453"/>
      <c r="NCT970" s="3"/>
      <c r="NCU970" s="614"/>
      <c r="NCV970" s="3"/>
      <c r="NCW970" s="453"/>
      <c r="NCX970" s="3"/>
      <c r="NCY970" s="614"/>
      <c r="NCZ970" s="3"/>
      <c r="NDA970" s="453"/>
      <c r="NDB970" s="3"/>
      <c r="NDC970" s="614"/>
      <c r="NDD970" s="3"/>
      <c r="NDE970" s="453"/>
      <c r="NDF970" s="3"/>
      <c r="NDG970" s="614"/>
      <c r="NDH970" s="3"/>
      <c r="NDI970" s="453"/>
      <c r="NDJ970" s="3"/>
      <c r="NDK970" s="614"/>
      <c r="NDL970" s="3"/>
      <c r="NDM970" s="453"/>
      <c r="NDN970" s="3"/>
      <c r="NDO970" s="614"/>
      <c r="NDP970" s="3"/>
      <c r="NDQ970" s="453"/>
      <c r="NDR970" s="3"/>
      <c r="NDS970" s="614"/>
      <c r="NDT970" s="3"/>
      <c r="NDU970" s="453"/>
      <c r="NDV970" s="3"/>
      <c r="NDW970" s="614"/>
      <c r="NDX970" s="3"/>
      <c r="NDY970" s="453"/>
      <c r="NDZ970" s="3"/>
      <c r="NEA970" s="614"/>
      <c r="NEB970" s="3"/>
      <c r="NEC970" s="453"/>
      <c r="NED970" s="3"/>
      <c r="NEE970" s="614"/>
      <c r="NEF970" s="3"/>
      <c r="NEG970" s="453"/>
      <c r="NEH970" s="3"/>
      <c r="NEI970" s="614"/>
      <c r="NEJ970" s="3"/>
      <c r="NEK970" s="453"/>
      <c r="NEL970" s="3"/>
      <c r="NEM970" s="614"/>
      <c r="NEN970" s="3"/>
      <c r="NEO970" s="453"/>
      <c r="NEP970" s="3"/>
      <c r="NEQ970" s="614"/>
      <c r="NER970" s="3"/>
      <c r="NES970" s="453"/>
      <c r="NET970" s="3"/>
      <c r="NEU970" s="614"/>
      <c r="NEV970" s="3"/>
      <c r="NEW970" s="453"/>
      <c r="NEX970" s="3"/>
      <c r="NEY970" s="614"/>
      <c r="NEZ970" s="3"/>
      <c r="NFA970" s="453"/>
      <c r="NFB970" s="3"/>
      <c r="NFC970" s="614"/>
      <c r="NFD970" s="3"/>
      <c r="NFE970" s="453"/>
      <c r="NFF970" s="3"/>
      <c r="NFG970" s="614"/>
      <c r="NFH970" s="3"/>
      <c r="NFI970" s="453"/>
      <c r="NFJ970" s="3"/>
      <c r="NFK970" s="614"/>
      <c r="NFL970" s="3"/>
      <c r="NFM970" s="453"/>
      <c r="NFN970" s="3"/>
      <c r="NFO970" s="614"/>
      <c r="NFP970" s="3"/>
      <c r="NFQ970" s="453"/>
      <c r="NFR970" s="3"/>
      <c r="NFS970" s="614"/>
      <c r="NFT970" s="3"/>
      <c r="NFU970" s="453"/>
      <c r="NFV970" s="3"/>
      <c r="NFW970" s="614"/>
      <c r="NFX970" s="3"/>
      <c r="NFY970" s="453"/>
      <c r="NFZ970" s="3"/>
      <c r="NGA970" s="614"/>
      <c r="NGB970" s="3"/>
      <c r="NGC970" s="453"/>
      <c r="NGD970" s="3"/>
      <c r="NGE970" s="614"/>
      <c r="NGF970" s="3"/>
      <c r="NGG970" s="453"/>
      <c r="NGH970" s="3"/>
      <c r="NGI970" s="614"/>
      <c r="NGJ970" s="3"/>
      <c r="NGK970" s="453"/>
      <c r="NGL970" s="3"/>
      <c r="NGM970" s="614"/>
      <c r="NGN970" s="3"/>
      <c r="NGO970" s="453"/>
      <c r="NGP970" s="3"/>
      <c r="NGQ970" s="614"/>
      <c r="NGR970" s="3"/>
      <c r="NGS970" s="453"/>
      <c r="NGT970" s="3"/>
      <c r="NGU970" s="614"/>
      <c r="NGV970" s="3"/>
      <c r="NGW970" s="453"/>
      <c r="NGX970" s="3"/>
      <c r="NGY970" s="614"/>
      <c r="NGZ970" s="3"/>
      <c r="NHA970" s="453"/>
      <c r="NHB970" s="3"/>
      <c r="NHC970" s="614"/>
      <c r="NHD970" s="3"/>
      <c r="NHE970" s="453"/>
      <c r="NHF970" s="3"/>
      <c r="NHG970" s="614"/>
      <c r="NHH970" s="3"/>
      <c r="NHI970" s="453"/>
      <c r="NHJ970" s="3"/>
      <c r="NHK970" s="614"/>
      <c r="NHL970" s="3"/>
      <c r="NHM970" s="453"/>
      <c r="NHN970" s="3"/>
      <c r="NHO970" s="614"/>
      <c r="NHP970" s="3"/>
      <c r="NHQ970" s="453"/>
      <c r="NHR970" s="3"/>
      <c r="NHS970" s="614"/>
      <c r="NHT970" s="3"/>
      <c r="NHU970" s="453"/>
      <c r="NHV970" s="3"/>
      <c r="NHW970" s="614"/>
      <c r="NHX970" s="3"/>
      <c r="NHY970" s="453"/>
      <c r="NHZ970" s="3"/>
      <c r="NIA970" s="614"/>
      <c r="NIB970" s="3"/>
      <c r="NIC970" s="453"/>
      <c r="NID970" s="3"/>
      <c r="NIE970" s="614"/>
      <c r="NIF970" s="3"/>
      <c r="NIG970" s="453"/>
      <c r="NIH970" s="3"/>
      <c r="NII970" s="614"/>
      <c r="NIJ970" s="3"/>
      <c r="NIK970" s="453"/>
      <c r="NIL970" s="3"/>
      <c r="NIM970" s="614"/>
      <c r="NIN970" s="3"/>
      <c r="NIO970" s="453"/>
      <c r="NIP970" s="3"/>
      <c r="NIQ970" s="614"/>
      <c r="NIR970" s="3"/>
      <c r="NIS970" s="453"/>
      <c r="NIT970" s="3"/>
      <c r="NIU970" s="614"/>
      <c r="NIV970" s="3"/>
      <c r="NIW970" s="453"/>
      <c r="NIX970" s="3"/>
      <c r="NIY970" s="614"/>
      <c r="NIZ970" s="3"/>
      <c r="NJA970" s="453"/>
      <c r="NJB970" s="3"/>
      <c r="NJC970" s="614"/>
      <c r="NJD970" s="3"/>
      <c r="NJE970" s="453"/>
      <c r="NJF970" s="3"/>
      <c r="NJG970" s="614"/>
      <c r="NJH970" s="3"/>
      <c r="NJI970" s="453"/>
      <c r="NJJ970" s="3"/>
      <c r="NJK970" s="614"/>
      <c r="NJL970" s="3"/>
      <c r="NJM970" s="453"/>
      <c r="NJN970" s="3"/>
      <c r="NJO970" s="614"/>
      <c r="NJP970" s="3"/>
      <c r="NJQ970" s="453"/>
      <c r="NJR970" s="3"/>
      <c r="NJS970" s="614"/>
      <c r="NJT970" s="3"/>
      <c r="NJU970" s="453"/>
      <c r="NJV970" s="3"/>
      <c r="NJW970" s="614"/>
      <c r="NJX970" s="3"/>
      <c r="NJY970" s="453"/>
      <c r="NJZ970" s="3"/>
      <c r="NKA970" s="614"/>
      <c r="NKB970" s="3"/>
      <c r="NKC970" s="453"/>
      <c r="NKD970" s="3"/>
      <c r="NKE970" s="614"/>
      <c r="NKF970" s="3"/>
      <c r="NKG970" s="453"/>
      <c r="NKH970" s="3"/>
      <c r="NKI970" s="614"/>
      <c r="NKJ970" s="3"/>
      <c r="NKK970" s="453"/>
      <c r="NKL970" s="3"/>
      <c r="NKM970" s="614"/>
      <c r="NKN970" s="3"/>
      <c r="NKO970" s="453"/>
      <c r="NKP970" s="3"/>
      <c r="NKQ970" s="614"/>
      <c r="NKR970" s="3"/>
      <c r="NKS970" s="453"/>
      <c r="NKT970" s="3"/>
      <c r="NKU970" s="614"/>
      <c r="NKV970" s="3"/>
      <c r="NKW970" s="453"/>
      <c r="NKX970" s="3"/>
      <c r="NKY970" s="614"/>
      <c r="NKZ970" s="3"/>
      <c r="NLA970" s="453"/>
      <c r="NLB970" s="3"/>
      <c r="NLC970" s="614"/>
      <c r="NLD970" s="3"/>
      <c r="NLE970" s="453"/>
      <c r="NLF970" s="3"/>
      <c r="NLG970" s="614"/>
      <c r="NLH970" s="3"/>
      <c r="NLI970" s="453"/>
      <c r="NLJ970" s="3"/>
      <c r="NLK970" s="614"/>
      <c r="NLL970" s="3"/>
      <c r="NLM970" s="453"/>
      <c r="NLN970" s="3"/>
      <c r="NLO970" s="614"/>
      <c r="NLP970" s="3"/>
      <c r="NLQ970" s="453"/>
      <c r="NLR970" s="3"/>
      <c r="NLS970" s="614"/>
      <c r="NLT970" s="3"/>
      <c r="NLU970" s="453"/>
      <c r="NLV970" s="3"/>
      <c r="NLW970" s="614"/>
      <c r="NLX970" s="3"/>
      <c r="NLY970" s="453"/>
      <c r="NLZ970" s="3"/>
      <c r="NMA970" s="614"/>
      <c r="NMB970" s="3"/>
      <c r="NMC970" s="453"/>
      <c r="NMD970" s="3"/>
      <c r="NME970" s="614"/>
      <c r="NMF970" s="3"/>
      <c r="NMG970" s="453"/>
      <c r="NMH970" s="3"/>
      <c r="NMI970" s="614"/>
      <c r="NMJ970" s="3"/>
      <c r="NMK970" s="453"/>
      <c r="NML970" s="3"/>
      <c r="NMM970" s="614"/>
      <c r="NMN970" s="3"/>
      <c r="NMO970" s="453"/>
      <c r="NMP970" s="3"/>
      <c r="NMQ970" s="614"/>
      <c r="NMR970" s="3"/>
      <c r="NMS970" s="453"/>
      <c r="NMT970" s="3"/>
      <c r="NMU970" s="614"/>
      <c r="NMV970" s="3"/>
      <c r="NMW970" s="453"/>
      <c r="NMX970" s="3"/>
      <c r="NMY970" s="614"/>
      <c r="NMZ970" s="3"/>
      <c r="NNA970" s="453"/>
      <c r="NNB970" s="3"/>
      <c r="NNC970" s="614"/>
      <c r="NND970" s="3"/>
      <c r="NNE970" s="453"/>
      <c r="NNF970" s="3"/>
      <c r="NNG970" s="614"/>
      <c r="NNH970" s="3"/>
      <c r="NNI970" s="453"/>
      <c r="NNJ970" s="3"/>
      <c r="NNK970" s="614"/>
      <c r="NNL970" s="3"/>
      <c r="NNM970" s="453"/>
      <c r="NNN970" s="3"/>
      <c r="NNO970" s="614"/>
      <c r="NNP970" s="3"/>
      <c r="NNQ970" s="453"/>
      <c r="NNR970" s="3"/>
      <c r="NNS970" s="614"/>
      <c r="NNT970" s="3"/>
      <c r="NNU970" s="453"/>
      <c r="NNV970" s="3"/>
      <c r="NNW970" s="614"/>
      <c r="NNX970" s="3"/>
      <c r="NNY970" s="453"/>
      <c r="NNZ970" s="3"/>
      <c r="NOA970" s="614"/>
      <c r="NOB970" s="3"/>
      <c r="NOC970" s="453"/>
      <c r="NOD970" s="3"/>
      <c r="NOE970" s="614"/>
      <c r="NOF970" s="3"/>
      <c r="NOG970" s="453"/>
      <c r="NOH970" s="3"/>
      <c r="NOI970" s="614"/>
      <c r="NOJ970" s="3"/>
      <c r="NOK970" s="453"/>
      <c r="NOL970" s="3"/>
      <c r="NOM970" s="614"/>
      <c r="NON970" s="3"/>
      <c r="NOO970" s="453"/>
      <c r="NOP970" s="3"/>
      <c r="NOQ970" s="614"/>
      <c r="NOR970" s="3"/>
      <c r="NOS970" s="453"/>
      <c r="NOT970" s="3"/>
      <c r="NOU970" s="614"/>
      <c r="NOV970" s="3"/>
      <c r="NOW970" s="453"/>
      <c r="NOX970" s="3"/>
      <c r="NOY970" s="614"/>
      <c r="NOZ970" s="3"/>
      <c r="NPA970" s="453"/>
      <c r="NPB970" s="3"/>
      <c r="NPC970" s="614"/>
      <c r="NPD970" s="3"/>
      <c r="NPE970" s="453"/>
      <c r="NPF970" s="3"/>
      <c r="NPG970" s="614"/>
      <c r="NPH970" s="3"/>
      <c r="NPI970" s="453"/>
      <c r="NPJ970" s="3"/>
      <c r="NPK970" s="614"/>
      <c r="NPL970" s="3"/>
      <c r="NPM970" s="453"/>
      <c r="NPN970" s="3"/>
      <c r="NPO970" s="614"/>
      <c r="NPP970" s="3"/>
      <c r="NPQ970" s="453"/>
      <c r="NPR970" s="3"/>
      <c r="NPS970" s="614"/>
      <c r="NPT970" s="3"/>
      <c r="NPU970" s="453"/>
      <c r="NPV970" s="3"/>
      <c r="NPW970" s="614"/>
      <c r="NPX970" s="3"/>
      <c r="NPY970" s="453"/>
      <c r="NPZ970" s="3"/>
      <c r="NQA970" s="614"/>
      <c r="NQB970" s="3"/>
      <c r="NQC970" s="453"/>
      <c r="NQD970" s="3"/>
      <c r="NQE970" s="614"/>
      <c r="NQF970" s="3"/>
      <c r="NQG970" s="453"/>
      <c r="NQH970" s="3"/>
      <c r="NQI970" s="614"/>
      <c r="NQJ970" s="3"/>
      <c r="NQK970" s="453"/>
      <c r="NQL970" s="3"/>
      <c r="NQM970" s="614"/>
      <c r="NQN970" s="3"/>
      <c r="NQO970" s="453"/>
      <c r="NQP970" s="3"/>
      <c r="NQQ970" s="614"/>
      <c r="NQR970" s="3"/>
      <c r="NQS970" s="453"/>
      <c r="NQT970" s="3"/>
      <c r="NQU970" s="614"/>
      <c r="NQV970" s="3"/>
      <c r="NQW970" s="453"/>
      <c r="NQX970" s="3"/>
      <c r="NQY970" s="614"/>
      <c r="NQZ970" s="3"/>
      <c r="NRA970" s="453"/>
      <c r="NRB970" s="3"/>
      <c r="NRC970" s="614"/>
      <c r="NRD970" s="3"/>
      <c r="NRE970" s="453"/>
      <c r="NRF970" s="3"/>
      <c r="NRG970" s="614"/>
      <c r="NRH970" s="3"/>
      <c r="NRI970" s="453"/>
      <c r="NRJ970" s="3"/>
      <c r="NRK970" s="614"/>
      <c r="NRL970" s="3"/>
      <c r="NRM970" s="453"/>
      <c r="NRN970" s="3"/>
      <c r="NRO970" s="614"/>
      <c r="NRP970" s="3"/>
      <c r="NRQ970" s="453"/>
      <c r="NRR970" s="3"/>
      <c r="NRS970" s="614"/>
      <c r="NRT970" s="3"/>
      <c r="NRU970" s="453"/>
      <c r="NRV970" s="3"/>
      <c r="NRW970" s="614"/>
      <c r="NRX970" s="3"/>
      <c r="NRY970" s="453"/>
      <c r="NRZ970" s="3"/>
      <c r="NSA970" s="614"/>
      <c r="NSB970" s="3"/>
      <c r="NSC970" s="453"/>
      <c r="NSD970" s="3"/>
      <c r="NSE970" s="614"/>
      <c r="NSF970" s="3"/>
      <c r="NSG970" s="453"/>
      <c r="NSH970" s="3"/>
      <c r="NSI970" s="614"/>
      <c r="NSJ970" s="3"/>
      <c r="NSK970" s="453"/>
      <c r="NSL970" s="3"/>
      <c r="NSM970" s="614"/>
      <c r="NSN970" s="3"/>
      <c r="NSO970" s="453"/>
      <c r="NSP970" s="3"/>
      <c r="NSQ970" s="614"/>
      <c r="NSR970" s="3"/>
      <c r="NSS970" s="453"/>
      <c r="NST970" s="3"/>
      <c r="NSU970" s="614"/>
      <c r="NSV970" s="3"/>
      <c r="NSW970" s="453"/>
      <c r="NSX970" s="3"/>
      <c r="NSY970" s="614"/>
      <c r="NSZ970" s="3"/>
      <c r="NTA970" s="453"/>
      <c r="NTB970" s="3"/>
      <c r="NTC970" s="614"/>
      <c r="NTD970" s="3"/>
      <c r="NTE970" s="453"/>
      <c r="NTF970" s="3"/>
      <c r="NTG970" s="614"/>
      <c r="NTH970" s="3"/>
      <c r="NTI970" s="453"/>
      <c r="NTJ970" s="3"/>
      <c r="NTK970" s="614"/>
      <c r="NTL970" s="3"/>
      <c r="NTM970" s="453"/>
      <c r="NTN970" s="3"/>
      <c r="NTO970" s="614"/>
      <c r="NTP970" s="3"/>
      <c r="NTQ970" s="453"/>
      <c r="NTR970" s="3"/>
      <c r="NTS970" s="614"/>
      <c r="NTT970" s="3"/>
      <c r="NTU970" s="453"/>
      <c r="NTV970" s="3"/>
      <c r="NTW970" s="614"/>
      <c r="NTX970" s="3"/>
      <c r="NTY970" s="453"/>
      <c r="NTZ970" s="3"/>
      <c r="NUA970" s="614"/>
      <c r="NUB970" s="3"/>
      <c r="NUC970" s="453"/>
      <c r="NUD970" s="3"/>
      <c r="NUE970" s="614"/>
      <c r="NUF970" s="3"/>
      <c r="NUG970" s="453"/>
      <c r="NUH970" s="3"/>
      <c r="NUI970" s="614"/>
      <c r="NUJ970" s="3"/>
      <c r="NUK970" s="453"/>
      <c r="NUL970" s="3"/>
      <c r="NUM970" s="614"/>
      <c r="NUN970" s="3"/>
      <c r="NUO970" s="453"/>
      <c r="NUP970" s="3"/>
      <c r="NUQ970" s="614"/>
      <c r="NUR970" s="3"/>
      <c r="NUS970" s="453"/>
      <c r="NUT970" s="3"/>
      <c r="NUU970" s="614"/>
      <c r="NUV970" s="3"/>
      <c r="NUW970" s="453"/>
      <c r="NUX970" s="3"/>
      <c r="NUY970" s="614"/>
      <c r="NUZ970" s="3"/>
      <c r="NVA970" s="453"/>
      <c r="NVB970" s="3"/>
      <c r="NVC970" s="614"/>
      <c r="NVD970" s="3"/>
      <c r="NVE970" s="453"/>
      <c r="NVF970" s="3"/>
      <c r="NVG970" s="614"/>
      <c r="NVH970" s="3"/>
      <c r="NVI970" s="453"/>
      <c r="NVJ970" s="3"/>
      <c r="NVK970" s="614"/>
      <c r="NVL970" s="3"/>
      <c r="NVM970" s="453"/>
      <c r="NVN970" s="3"/>
      <c r="NVO970" s="614"/>
      <c r="NVP970" s="3"/>
      <c r="NVQ970" s="453"/>
      <c r="NVR970" s="3"/>
      <c r="NVS970" s="614"/>
      <c r="NVT970" s="3"/>
      <c r="NVU970" s="453"/>
      <c r="NVV970" s="3"/>
      <c r="NVW970" s="614"/>
      <c r="NVX970" s="3"/>
      <c r="NVY970" s="453"/>
      <c r="NVZ970" s="3"/>
      <c r="NWA970" s="614"/>
      <c r="NWB970" s="3"/>
      <c r="NWC970" s="453"/>
      <c r="NWD970" s="3"/>
      <c r="NWE970" s="614"/>
      <c r="NWF970" s="3"/>
      <c r="NWG970" s="453"/>
      <c r="NWH970" s="3"/>
      <c r="NWI970" s="614"/>
      <c r="NWJ970" s="3"/>
      <c r="NWK970" s="453"/>
      <c r="NWL970" s="3"/>
      <c r="NWM970" s="614"/>
      <c r="NWN970" s="3"/>
      <c r="NWO970" s="453"/>
      <c r="NWP970" s="3"/>
      <c r="NWQ970" s="614"/>
      <c r="NWR970" s="3"/>
      <c r="NWS970" s="453"/>
      <c r="NWT970" s="3"/>
      <c r="NWU970" s="614"/>
      <c r="NWV970" s="3"/>
      <c r="NWW970" s="453"/>
      <c r="NWX970" s="3"/>
      <c r="NWY970" s="614"/>
      <c r="NWZ970" s="3"/>
      <c r="NXA970" s="453"/>
      <c r="NXB970" s="3"/>
      <c r="NXC970" s="614"/>
      <c r="NXD970" s="3"/>
      <c r="NXE970" s="453"/>
      <c r="NXF970" s="3"/>
      <c r="NXG970" s="614"/>
      <c r="NXH970" s="3"/>
      <c r="NXI970" s="453"/>
      <c r="NXJ970" s="3"/>
      <c r="NXK970" s="614"/>
      <c r="NXL970" s="3"/>
      <c r="NXM970" s="453"/>
      <c r="NXN970" s="3"/>
      <c r="NXO970" s="614"/>
      <c r="NXP970" s="3"/>
      <c r="NXQ970" s="453"/>
      <c r="NXR970" s="3"/>
      <c r="NXS970" s="614"/>
      <c r="NXT970" s="3"/>
      <c r="NXU970" s="453"/>
      <c r="NXV970" s="3"/>
      <c r="NXW970" s="614"/>
      <c r="NXX970" s="3"/>
      <c r="NXY970" s="453"/>
      <c r="NXZ970" s="3"/>
      <c r="NYA970" s="614"/>
      <c r="NYB970" s="3"/>
      <c r="NYC970" s="453"/>
      <c r="NYD970" s="3"/>
      <c r="NYE970" s="614"/>
      <c r="NYF970" s="3"/>
      <c r="NYG970" s="453"/>
      <c r="NYH970" s="3"/>
      <c r="NYI970" s="614"/>
      <c r="NYJ970" s="3"/>
      <c r="NYK970" s="453"/>
      <c r="NYL970" s="3"/>
      <c r="NYM970" s="614"/>
      <c r="NYN970" s="3"/>
      <c r="NYO970" s="453"/>
      <c r="NYP970" s="3"/>
      <c r="NYQ970" s="614"/>
      <c r="NYR970" s="3"/>
      <c r="NYS970" s="453"/>
      <c r="NYT970" s="3"/>
      <c r="NYU970" s="614"/>
      <c r="NYV970" s="3"/>
      <c r="NYW970" s="453"/>
      <c r="NYX970" s="3"/>
      <c r="NYY970" s="614"/>
      <c r="NYZ970" s="3"/>
      <c r="NZA970" s="453"/>
      <c r="NZB970" s="3"/>
      <c r="NZC970" s="614"/>
      <c r="NZD970" s="3"/>
      <c r="NZE970" s="453"/>
      <c r="NZF970" s="3"/>
      <c r="NZG970" s="614"/>
      <c r="NZH970" s="3"/>
      <c r="NZI970" s="453"/>
      <c r="NZJ970" s="3"/>
      <c r="NZK970" s="614"/>
      <c r="NZL970" s="3"/>
      <c r="NZM970" s="453"/>
      <c r="NZN970" s="3"/>
      <c r="NZO970" s="614"/>
      <c r="NZP970" s="3"/>
      <c r="NZQ970" s="453"/>
      <c r="NZR970" s="3"/>
      <c r="NZS970" s="614"/>
      <c r="NZT970" s="3"/>
      <c r="NZU970" s="453"/>
      <c r="NZV970" s="3"/>
      <c r="NZW970" s="614"/>
      <c r="NZX970" s="3"/>
      <c r="NZY970" s="453"/>
      <c r="NZZ970" s="3"/>
      <c r="OAA970" s="614"/>
      <c r="OAB970" s="3"/>
      <c r="OAC970" s="453"/>
      <c r="OAD970" s="3"/>
      <c r="OAE970" s="614"/>
      <c r="OAF970" s="3"/>
      <c r="OAG970" s="453"/>
      <c r="OAH970" s="3"/>
      <c r="OAI970" s="614"/>
      <c r="OAJ970" s="3"/>
      <c r="OAK970" s="453"/>
      <c r="OAL970" s="3"/>
      <c r="OAM970" s="614"/>
      <c r="OAN970" s="3"/>
      <c r="OAO970" s="453"/>
      <c r="OAP970" s="3"/>
      <c r="OAQ970" s="614"/>
      <c r="OAR970" s="3"/>
      <c r="OAS970" s="453"/>
      <c r="OAT970" s="3"/>
      <c r="OAU970" s="614"/>
      <c r="OAV970" s="3"/>
      <c r="OAW970" s="453"/>
      <c r="OAX970" s="3"/>
      <c r="OAY970" s="614"/>
      <c r="OAZ970" s="3"/>
      <c r="OBA970" s="453"/>
      <c r="OBB970" s="3"/>
      <c r="OBC970" s="614"/>
      <c r="OBD970" s="3"/>
      <c r="OBE970" s="453"/>
      <c r="OBF970" s="3"/>
      <c r="OBG970" s="614"/>
      <c r="OBH970" s="3"/>
      <c r="OBI970" s="453"/>
      <c r="OBJ970" s="3"/>
      <c r="OBK970" s="614"/>
      <c r="OBL970" s="3"/>
      <c r="OBM970" s="453"/>
      <c r="OBN970" s="3"/>
      <c r="OBO970" s="614"/>
      <c r="OBP970" s="3"/>
      <c r="OBQ970" s="453"/>
      <c r="OBR970" s="3"/>
      <c r="OBS970" s="614"/>
      <c r="OBT970" s="3"/>
      <c r="OBU970" s="453"/>
      <c r="OBV970" s="3"/>
      <c r="OBW970" s="614"/>
      <c r="OBX970" s="3"/>
      <c r="OBY970" s="453"/>
      <c r="OBZ970" s="3"/>
      <c r="OCA970" s="614"/>
      <c r="OCB970" s="3"/>
      <c r="OCC970" s="453"/>
      <c r="OCD970" s="3"/>
      <c r="OCE970" s="614"/>
      <c r="OCF970" s="3"/>
      <c r="OCG970" s="453"/>
      <c r="OCH970" s="3"/>
      <c r="OCI970" s="614"/>
      <c r="OCJ970" s="3"/>
      <c r="OCK970" s="453"/>
      <c r="OCL970" s="3"/>
      <c r="OCM970" s="614"/>
      <c r="OCN970" s="3"/>
      <c r="OCO970" s="453"/>
      <c r="OCP970" s="3"/>
      <c r="OCQ970" s="614"/>
      <c r="OCR970" s="3"/>
      <c r="OCS970" s="453"/>
      <c r="OCT970" s="3"/>
      <c r="OCU970" s="614"/>
      <c r="OCV970" s="3"/>
      <c r="OCW970" s="453"/>
      <c r="OCX970" s="3"/>
      <c r="OCY970" s="614"/>
      <c r="OCZ970" s="3"/>
      <c r="ODA970" s="453"/>
      <c r="ODB970" s="3"/>
      <c r="ODC970" s="614"/>
      <c r="ODD970" s="3"/>
      <c r="ODE970" s="453"/>
      <c r="ODF970" s="3"/>
      <c r="ODG970" s="614"/>
      <c r="ODH970" s="3"/>
      <c r="ODI970" s="453"/>
      <c r="ODJ970" s="3"/>
      <c r="ODK970" s="614"/>
      <c r="ODL970" s="3"/>
      <c r="ODM970" s="453"/>
      <c r="ODN970" s="3"/>
      <c r="ODO970" s="614"/>
      <c r="ODP970" s="3"/>
      <c r="ODQ970" s="453"/>
      <c r="ODR970" s="3"/>
      <c r="ODS970" s="614"/>
      <c r="ODT970" s="3"/>
      <c r="ODU970" s="453"/>
      <c r="ODV970" s="3"/>
      <c r="ODW970" s="614"/>
      <c r="ODX970" s="3"/>
      <c r="ODY970" s="453"/>
      <c r="ODZ970" s="3"/>
      <c r="OEA970" s="614"/>
      <c r="OEB970" s="3"/>
      <c r="OEC970" s="453"/>
      <c r="OED970" s="3"/>
      <c r="OEE970" s="614"/>
      <c r="OEF970" s="3"/>
      <c r="OEG970" s="453"/>
      <c r="OEH970" s="3"/>
      <c r="OEI970" s="614"/>
      <c r="OEJ970" s="3"/>
      <c r="OEK970" s="453"/>
      <c r="OEL970" s="3"/>
      <c r="OEM970" s="614"/>
      <c r="OEN970" s="3"/>
      <c r="OEO970" s="453"/>
      <c r="OEP970" s="3"/>
      <c r="OEQ970" s="614"/>
      <c r="OER970" s="3"/>
      <c r="OES970" s="453"/>
      <c r="OET970" s="3"/>
      <c r="OEU970" s="614"/>
      <c r="OEV970" s="3"/>
      <c r="OEW970" s="453"/>
      <c r="OEX970" s="3"/>
      <c r="OEY970" s="614"/>
      <c r="OEZ970" s="3"/>
      <c r="OFA970" s="453"/>
      <c r="OFB970" s="3"/>
      <c r="OFC970" s="614"/>
      <c r="OFD970" s="3"/>
      <c r="OFE970" s="453"/>
      <c r="OFF970" s="3"/>
      <c r="OFG970" s="614"/>
      <c r="OFH970" s="3"/>
      <c r="OFI970" s="453"/>
      <c r="OFJ970" s="3"/>
      <c r="OFK970" s="614"/>
      <c r="OFL970" s="3"/>
      <c r="OFM970" s="453"/>
      <c r="OFN970" s="3"/>
      <c r="OFO970" s="614"/>
      <c r="OFP970" s="3"/>
      <c r="OFQ970" s="453"/>
      <c r="OFR970" s="3"/>
      <c r="OFS970" s="614"/>
      <c r="OFT970" s="3"/>
      <c r="OFU970" s="453"/>
      <c r="OFV970" s="3"/>
      <c r="OFW970" s="614"/>
      <c r="OFX970" s="3"/>
      <c r="OFY970" s="453"/>
      <c r="OFZ970" s="3"/>
      <c r="OGA970" s="614"/>
      <c r="OGB970" s="3"/>
      <c r="OGC970" s="453"/>
      <c r="OGD970" s="3"/>
      <c r="OGE970" s="614"/>
      <c r="OGF970" s="3"/>
      <c r="OGG970" s="453"/>
      <c r="OGH970" s="3"/>
      <c r="OGI970" s="614"/>
      <c r="OGJ970" s="3"/>
      <c r="OGK970" s="453"/>
      <c r="OGL970" s="3"/>
      <c r="OGM970" s="614"/>
      <c r="OGN970" s="3"/>
      <c r="OGO970" s="453"/>
      <c r="OGP970" s="3"/>
      <c r="OGQ970" s="614"/>
      <c r="OGR970" s="3"/>
      <c r="OGS970" s="453"/>
      <c r="OGT970" s="3"/>
      <c r="OGU970" s="614"/>
      <c r="OGV970" s="3"/>
      <c r="OGW970" s="453"/>
      <c r="OGX970" s="3"/>
      <c r="OGY970" s="614"/>
      <c r="OGZ970" s="3"/>
      <c r="OHA970" s="453"/>
      <c r="OHB970" s="3"/>
      <c r="OHC970" s="614"/>
      <c r="OHD970" s="3"/>
      <c r="OHE970" s="453"/>
      <c r="OHF970" s="3"/>
      <c r="OHG970" s="614"/>
      <c r="OHH970" s="3"/>
      <c r="OHI970" s="453"/>
      <c r="OHJ970" s="3"/>
      <c r="OHK970" s="614"/>
      <c r="OHL970" s="3"/>
      <c r="OHM970" s="453"/>
      <c r="OHN970" s="3"/>
      <c r="OHO970" s="614"/>
      <c r="OHP970" s="3"/>
      <c r="OHQ970" s="453"/>
      <c r="OHR970" s="3"/>
      <c r="OHS970" s="614"/>
      <c r="OHT970" s="3"/>
      <c r="OHU970" s="453"/>
      <c r="OHV970" s="3"/>
      <c r="OHW970" s="614"/>
      <c r="OHX970" s="3"/>
      <c r="OHY970" s="453"/>
      <c r="OHZ970" s="3"/>
      <c r="OIA970" s="614"/>
      <c r="OIB970" s="3"/>
      <c r="OIC970" s="453"/>
      <c r="OID970" s="3"/>
      <c r="OIE970" s="614"/>
      <c r="OIF970" s="3"/>
      <c r="OIG970" s="453"/>
      <c r="OIH970" s="3"/>
      <c r="OII970" s="614"/>
      <c r="OIJ970" s="3"/>
      <c r="OIK970" s="453"/>
      <c r="OIL970" s="3"/>
      <c r="OIM970" s="614"/>
      <c r="OIN970" s="3"/>
      <c r="OIO970" s="453"/>
      <c r="OIP970" s="3"/>
      <c r="OIQ970" s="614"/>
      <c r="OIR970" s="3"/>
      <c r="OIS970" s="453"/>
      <c r="OIT970" s="3"/>
      <c r="OIU970" s="614"/>
      <c r="OIV970" s="3"/>
      <c r="OIW970" s="453"/>
      <c r="OIX970" s="3"/>
      <c r="OIY970" s="614"/>
      <c r="OIZ970" s="3"/>
      <c r="OJA970" s="453"/>
      <c r="OJB970" s="3"/>
      <c r="OJC970" s="614"/>
      <c r="OJD970" s="3"/>
      <c r="OJE970" s="453"/>
      <c r="OJF970" s="3"/>
      <c r="OJG970" s="614"/>
      <c r="OJH970" s="3"/>
      <c r="OJI970" s="453"/>
      <c r="OJJ970" s="3"/>
      <c r="OJK970" s="614"/>
      <c r="OJL970" s="3"/>
      <c r="OJM970" s="453"/>
      <c r="OJN970" s="3"/>
      <c r="OJO970" s="614"/>
      <c r="OJP970" s="3"/>
      <c r="OJQ970" s="453"/>
      <c r="OJR970" s="3"/>
      <c r="OJS970" s="614"/>
      <c r="OJT970" s="3"/>
      <c r="OJU970" s="453"/>
      <c r="OJV970" s="3"/>
      <c r="OJW970" s="614"/>
      <c r="OJX970" s="3"/>
      <c r="OJY970" s="453"/>
      <c r="OJZ970" s="3"/>
      <c r="OKA970" s="614"/>
      <c r="OKB970" s="3"/>
      <c r="OKC970" s="453"/>
      <c r="OKD970" s="3"/>
      <c r="OKE970" s="614"/>
      <c r="OKF970" s="3"/>
      <c r="OKG970" s="453"/>
      <c r="OKH970" s="3"/>
      <c r="OKI970" s="614"/>
      <c r="OKJ970" s="3"/>
      <c r="OKK970" s="453"/>
      <c r="OKL970" s="3"/>
      <c r="OKM970" s="614"/>
      <c r="OKN970" s="3"/>
      <c r="OKO970" s="453"/>
      <c r="OKP970" s="3"/>
      <c r="OKQ970" s="614"/>
      <c r="OKR970" s="3"/>
      <c r="OKS970" s="453"/>
      <c r="OKT970" s="3"/>
      <c r="OKU970" s="614"/>
      <c r="OKV970" s="3"/>
      <c r="OKW970" s="453"/>
      <c r="OKX970" s="3"/>
      <c r="OKY970" s="614"/>
      <c r="OKZ970" s="3"/>
      <c r="OLA970" s="453"/>
      <c r="OLB970" s="3"/>
      <c r="OLC970" s="614"/>
      <c r="OLD970" s="3"/>
      <c r="OLE970" s="453"/>
      <c r="OLF970" s="3"/>
      <c r="OLG970" s="614"/>
      <c r="OLH970" s="3"/>
      <c r="OLI970" s="453"/>
      <c r="OLJ970" s="3"/>
      <c r="OLK970" s="614"/>
      <c r="OLL970" s="3"/>
      <c r="OLM970" s="453"/>
      <c r="OLN970" s="3"/>
      <c r="OLO970" s="614"/>
      <c r="OLP970" s="3"/>
      <c r="OLQ970" s="453"/>
      <c r="OLR970" s="3"/>
      <c r="OLS970" s="614"/>
      <c r="OLT970" s="3"/>
      <c r="OLU970" s="453"/>
      <c r="OLV970" s="3"/>
      <c r="OLW970" s="614"/>
      <c r="OLX970" s="3"/>
      <c r="OLY970" s="453"/>
      <c r="OLZ970" s="3"/>
      <c r="OMA970" s="614"/>
      <c r="OMB970" s="3"/>
      <c r="OMC970" s="453"/>
      <c r="OMD970" s="3"/>
      <c r="OME970" s="614"/>
      <c r="OMF970" s="3"/>
      <c r="OMG970" s="453"/>
      <c r="OMH970" s="3"/>
      <c r="OMI970" s="614"/>
      <c r="OMJ970" s="3"/>
      <c r="OMK970" s="453"/>
      <c r="OML970" s="3"/>
      <c r="OMM970" s="614"/>
      <c r="OMN970" s="3"/>
      <c r="OMO970" s="453"/>
      <c r="OMP970" s="3"/>
      <c r="OMQ970" s="614"/>
      <c r="OMR970" s="3"/>
      <c r="OMS970" s="453"/>
      <c r="OMT970" s="3"/>
      <c r="OMU970" s="614"/>
      <c r="OMV970" s="3"/>
      <c r="OMW970" s="453"/>
      <c r="OMX970" s="3"/>
      <c r="OMY970" s="614"/>
      <c r="OMZ970" s="3"/>
      <c r="ONA970" s="453"/>
      <c r="ONB970" s="3"/>
      <c r="ONC970" s="614"/>
      <c r="OND970" s="3"/>
      <c r="ONE970" s="453"/>
      <c r="ONF970" s="3"/>
      <c r="ONG970" s="614"/>
      <c r="ONH970" s="3"/>
      <c r="ONI970" s="453"/>
      <c r="ONJ970" s="3"/>
      <c r="ONK970" s="614"/>
      <c r="ONL970" s="3"/>
      <c r="ONM970" s="453"/>
      <c r="ONN970" s="3"/>
      <c r="ONO970" s="614"/>
      <c r="ONP970" s="3"/>
      <c r="ONQ970" s="453"/>
      <c r="ONR970" s="3"/>
      <c r="ONS970" s="614"/>
      <c r="ONT970" s="3"/>
      <c r="ONU970" s="453"/>
      <c r="ONV970" s="3"/>
      <c r="ONW970" s="614"/>
      <c r="ONX970" s="3"/>
      <c r="ONY970" s="453"/>
      <c r="ONZ970" s="3"/>
      <c r="OOA970" s="614"/>
      <c r="OOB970" s="3"/>
      <c r="OOC970" s="453"/>
      <c r="OOD970" s="3"/>
      <c r="OOE970" s="614"/>
      <c r="OOF970" s="3"/>
      <c r="OOG970" s="453"/>
      <c r="OOH970" s="3"/>
      <c r="OOI970" s="614"/>
      <c r="OOJ970" s="3"/>
      <c r="OOK970" s="453"/>
      <c r="OOL970" s="3"/>
      <c r="OOM970" s="614"/>
      <c r="OON970" s="3"/>
      <c r="OOO970" s="453"/>
      <c r="OOP970" s="3"/>
      <c r="OOQ970" s="614"/>
      <c r="OOR970" s="3"/>
      <c r="OOS970" s="453"/>
      <c r="OOT970" s="3"/>
      <c r="OOU970" s="614"/>
      <c r="OOV970" s="3"/>
      <c r="OOW970" s="453"/>
      <c r="OOX970" s="3"/>
      <c r="OOY970" s="614"/>
      <c r="OOZ970" s="3"/>
      <c r="OPA970" s="453"/>
      <c r="OPB970" s="3"/>
      <c r="OPC970" s="614"/>
      <c r="OPD970" s="3"/>
      <c r="OPE970" s="453"/>
      <c r="OPF970" s="3"/>
      <c r="OPG970" s="614"/>
      <c r="OPH970" s="3"/>
      <c r="OPI970" s="453"/>
      <c r="OPJ970" s="3"/>
      <c r="OPK970" s="614"/>
      <c r="OPL970" s="3"/>
      <c r="OPM970" s="453"/>
      <c r="OPN970" s="3"/>
      <c r="OPO970" s="614"/>
      <c r="OPP970" s="3"/>
      <c r="OPQ970" s="453"/>
      <c r="OPR970" s="3"/>
      <c r="OPS970" s="614"/>
      <c r="OPT970" s="3"/>
      <c r="OPU970" s="453"/>
      <c r="OPV970" s="3"/>
      <c r="OPW970" s="614"/>
      <c r="OPX970" s="3"/>
      <c r="OPY970" s="453"/>
      <c r="OPZ970" s="3"/>
      <c r="OQA970" s="614"/>
      <c r="OQB970" s="3"/>
      <c r="OQC970" s="453"/>
      <c r="OQD970" s="3"/>
      <c r="OQE970" s="614"/>
      <c r="OQF970" s="3"/>
      <c r="OQG970" s="453"/>
      <c r="OQH970" s="3"/>
      <c r="OQI970" s="614"/>
      <c r="OQJ970" s="3"/>
      <c r="OQK970" s="453"/>
      <c r="OQL970" s="3"/>
      <c r="OQM970" s="614"/>
      <c r="OQN970" s="3"/>
      <c r="OQO970" s="453"/>
      <c r="OQP970" s="3"/>
      <c r="OQQ970" s="614"/>
      <c r="OQR970" s="3"/>
      <c r="OQS970" s="453"/>
      <c r="OQT970" s="3"/>
      <c r="OQU970" s="614"/>
      <c r="OQV970" s="3"/>
      <c r="OQW970" s="453"/>
      <c r="OQX970" s="3"/>
      <c r="OQY970" s="614"/>
      <c r="OQZ970" s="3"/>
      <c r="ORA970" s="453"/>
      <c r="ORB970" s="3"/>
      <c r="ORC970" s="614"/>
      <c r="ORD970" s="3"/>
      <c r="ORE970" s="453"/>
      <c r="ORF970" s="3"/>
      <c r="ORG970" s="614"/>
      <c r="ORH970" s="3"/>
      <c r="ORI970" s="453"/>
      <c r="ORJ970" s="3"/>
      <c r="ORK970" s="614"/>
      <c r="ORL970" s="3"/>
      <c r="ORM970" s="453"/>
      <c r="ORN970" s="3"/>
      <c r="ORO970" s="614"/>
      <c r="ORP970" s="3"/>
      <c r="ORQ970" s="453"/>
      <c r="ORR970" s="3"/>
      <c r="ORS970" s="614"/>
      <c r="ORT970" s="3"/>
      <c r="ORU970" s="453"/>
      <c r="ORV970" s="3"/>
      <c r="ORW970" s="614"/>
      <c r="ORX970" s="3"/>
      <c r="ORY970" s="453"/>
      <c r="ORZ970" s="3"/>
      <c r="OSA970" s="614"/>
      <c r="OSB970" s="3"/>
      <c r="OSC970" s="453"/>
      <c r="OSD970" s="3"/>
      <c r="OSE970" s="614"/>
      <c r="OSF970" s="3"/>
      <c r="OSG970" s="453"/>
      <c r="OSH970" s="3"/>
      <c r="OSI970" s="614"/>
      <c r="OSJ970" s="3"/>
      <c r="OSK970" s="453"/>
      <c r="OSL970" s="3"/>
      <c r="OSM970" s="614"/>
      <c r="OSN970" s="3"/>
      <c r="OSO970" s="453"/>
      <c r="OSP970" s="3"/>
      <c r="OSQ970" s="614"/>
      <c r="OSR970" s="3"/>
      <c r="OSS970" s="453"/>
      <c r="OST970" s="3"/>
      <c r="OSU970" s="614"/>
      <c r="OSV970" s="3"/>
      <c r="OSW970" s="453"/>
      <c r="OSX970" s="3"/>
      <c r="OSY970" s="614"/>
      <c r="OSZ970" s="3"/>
      <c r="OTA970" s="453"/>
      <c r="OTB970" s="3"/>
      <c r="OTC970" s="614"/>
      <c r="OTD970" s="3"/>
      <c r="OTE970" s="453"/>
      <c r="OTF970" s="3"/>
      <c r="OTG970" s="614"/>
      <c r="OTH970" s="3"/>
      <c r="OTI970" s="453"/>
      <c r="OTJ970" s="3"/>
      <c r="OTK970" s="614"/>
      <c r="OTL970" s="3"/>
      <c r="OTM970" s="453"/>
      <c r="OTN970" s="3"/>
      <c r="OTO970" s="614"/>
      <c r="OTP970" s="3"/>
      <c r="OTQ970" s="453"/>
      <c r="OTR970" s="3"/>
      <c r="OTS970" s="614"/>
      <c r="OTT970" s="3"/>
      <c r="OTU970" s="453"/>
      <c r="OTV970" s="3"/>
      <c r="OTW970" s="614"/>
      <c r="OTX970" s="3"/>
      <c r="OTY970" s="453"/>
      <c r="OTZ970" s="3"/>
      <c r="OUA970" s="614"/>
      <c r="OUB970" s="3"/>
      <c r="OUC970" s="453"/>
      <c r="OUD970" s="3"/>
      <c r="OUE970" s="614"/>
      <c r="OUF970" s="3"/>
      <c r="OUG970" s="453"/>
      <c r="OUH970" s="3"/>
      <c r="OUI970" s="614"/>
      <c r="OUJ970" s="3"/>
      <c r="OUK970" s="453"/>
      <c r="OUL970" s="3"/>
      <c r="OUM970" s="614"/>
      <c r="OUN970" s="3"/>
      <c r="OUO970" s="453"/>
      <c r="OUP970" s="3"/>
      <c r="OUQ970" s="614"/>
      <c r="OUR970" s="3"/>
      <c r="OUS970" s="453"/>
      <c r="OUT970" s="3"/>
      <c r="OUU970" s="614"/>
      <c r="OUV970" s="3"/>
      <c r="OUW970" s="453"/>
      <c r="OUX970" s="3"/>
      <c r="OUY970" s="614"/>
      <c r="OUZ970" s="3"/>
      <c r="OVA970" s="453"/>
      <c r="OVB970" s="3"/>
      <c r="OVC970" s="614"/>
      <c r="OVD970" s="3"/>
      <c r="OVE970" s="453"/>
      <c r="OVF970" s="3"/>
      <c r="OVG970" s="614"/>
      <c r="OVH970" s="3"/>
      <c r="OVI970" s="453"/>
      <c r="OVJ970" s="3"/>
      <c r="OVK970" s="614"/>
      <c r="OVL970" s="3"/>
      <c r="OVM970" s="453"/>
      <c r="OVN970" s="3"/>
      <c r="OVO970" s="614"/>
      <c r="OVP970" s="3"/>
      <c r="OVQ970" s="453"/>
      <c r="OVR970" s="3"/>
      <c r="OVS970" s="614"/>
      <c r="OVT970" s="3"/>
      <c r="OVU970" s="453"/>
      <c r="OVV970" s="3"/>
      <c r="OVW970" s="614"/>
      <c r="OVX970" s="3"/>
      <c r="OVY970" s="453"/>
      <c r="OVZ970" s="3"/>
      <c r="OWA970" s="614"/>
      <c r="OWB970" s="3"/>
      <c r="OWC970" s="453"/>
      <c r="OWD970" s="3"/>
      <c r="OWE970" s="614"/>
      <c r="OWF970" s="3"/>
      <c r="OWG970" s="453"/>
      <c r="OWH970" s="3"/>
      <c r="OWI970" s="614"/>
      <c r="OWJ970" s="3"/>
      <c r="OWK970" s="453"/>
      <c r="OWL970" s="3"/>
      <c r="OWM970" s="614"/>
      <c r="OWN970" s="3"/>
      <c r="OWO970" s="453"/>
      <c r="OWP970" s="3"/>
      <c r="OWQ970" s="614"/>
      <c r="OWR970" s="3"/>
      <c r="OWS970" s="453"/>
      <c r="OWT970" s="3"/>
      <c r="OWU970" s="614"/>
      <c r="OWV970" s="3"/>
      <c r="OWW970" s="453"/>
      <c r="OWX970" s="3"/>
      <c r="OWY970" s="614"/>
      <c r="OWZ970" s="3"/>
      <c r="OXA970" s="453"/>
      <c r="OXB970" s="3"/>
      <c r="OXC970" s="614"/>
      <c r="OXD970" s="3"/>
      <c r="OXE970" s="453"/>
      <c r="OXF970" s="3"/>
      <c r="OXG970" s="614"/>
      <c r="OXH970" s="3"/>
      <c r="OXI970" s="453"/>
      <c r="OXJ970" s="3"/>
      <c r="OXK970" s="614"/>
      <c r="OXL970" s="3"/>
      <c r="OXM970" s="453"/>
      <c r="OXN970" s="3"/>
      <c r="OXO970" s="614"/>
      <c r="OXP970" s="3"/>
      <c r="OXQ970" s="453"/>
      <c r="OXR970" s="3"/>
      <c r="OXS970" s="614"/>
      <c r="OXT970" s="3"/>
      <c r="OXU970" s="453"/>
      <c r="OXV970" s="3"/>
      <c r="OXW970" s="614"/>
      <c r="OXX970" s="3"/>
      <c r="OXY970" s="453"/>
      <c r="OXZ970" s="3"/>
      <c r="OYA970" s="614"/>
      <c r="OYB970" s="3"/>
      <c r="OYC970" s="453"/>
      <c r="OYD970" s="3"/>
      <c r="OYE970" s="614"/>
      <c r="OYF970" s="3"/>
      <c r="OYG970" s="453"/>
      <c r="OYH970" s="3"/>
      <c r="OYI970" s="614"/>
      <c r="OYJ970" s="3"/>
      <c r="OYK970" s="453"/>
      <c r="OYL970" s="3"/>
      <c r="OYM970" s="614"/>
      <c r="OYN970" s="3"/>
      <c r="OYO970" s="453"/>
      <c r="OYP970" s="3"/>
      <c r="OYQ970" s="614"/>
      <c r="OYR970" s="3"/>
      <c r="OYS970" s="453"/>
      <c r="OYT970" s="3"/>
      <c r="OYU970" s="614"/>
      <c r="OYV970" s="3"/>
      <c r="OYW970" s="453"/>
      <c r="OYX970" s="3"/>
      <c r="OYY970" s="614"/>
      <c r="OYZ970" s="3"/>
      <c r="OZA970" s="453"/>
      <c r="OZB970" s="3"/>
      <c r="OZC970" s="614"/>
      <c r="OZD970" s="3"/>
      <c r="OZE970" s="453"/>
      <c r="OZF970" s="3"/>
      <c r="OZG970" s="614"/>
      <c r="OZH970" s="3"/>
      <c r="OZI970" s="453"/>
      <c r="OZJ970" s="3"/>
      <c r="OZK970" s="614"/>
      <c r="OZL970" s="3"/>
      <c r="OZM970" s="453"/>
      <c r="OZN970" s="3"/>
      <c r="OZO970" s="614"/>
      <c r="OZP970" s="3"/>
      <c r="OZQ970" s="453"/>
      <c r="OZR970" s="3"/>
      <c r="OZS970" s="614"/>
      <c r="OZT970" s="3"/>
      <c r="OZU970" s="453"/>
      <c r="OZV970" s="3"/>
      <c r="OZW970" s="614"/>
      <c r="OZX970" s="3"/>
      <c r="OZY970" s="453"/>
      <c r="OZZ970" s="3"/>
      <c r="PAA970" s="614"/>
      <c r="PAB970" s="3"/>
      <c r="PAC970" s="453"/>
      <c r="PAD970" s="3"/>
      <c r="PAE970" s="614"/>
      <c r="PAF970" s="3"/>
      <c r="PAG970" s="453"/>
      <c r="PAH970" s="3"/>
      <c r="PAI970" s="614"/>
      <c r="PAJ970" s="3"/>
      <c r="PAK970" s="453"/>
      <c r="PAL970" s="3"/>
      <c r="PAM970" s="614"/>
      <c r="PAN970" s="3"/>
      <c r="PAO970" s="453"/>
      <c r="PAP970" s="3"/>
      <c r="PAQ970" s="614"/>
      <c r="PAR970" s="3"/>
      <c r="PAS970" s="453"/>
      <c r="PAT970" s="3"/>
      <c r="PAU970" s="614"/>
      <c r="PAV970" s="3"/>
      <c r="PAW970" s="453"/>
      <c r="PAX970" s="3"/>
      <c r="PAY970" s="614"/>
      <c r="PAZ970" s="3"/>
      <c r="PBA970" s="453"/>
      <c r="PBB970" s="3"/>
      <c r="PBC970" s="614"/>
      <c r="PBD970" s="3"/>
      <c r="PBE970" s="453"/>
      <c r="PBF970" s="3"/>
      <c r="PBG970" s="614"/>
      <c r="PBH970" s="3"/>
      <c r="PBI970" s="453"/>
      <c r="PBJ970" s="3"/>
      <c r="PBK970" s="614"/>
      <c r="PBL970" s="3"/>
      <c r="PBM970" s="453"/>
      <c r="PBN970" s="3"/>
      <c r="PBO970" s="614"/>
      <c r="PBP970" s="3"/>
      <c r="PBQ970" s="453"/>
      <c r="PBR970" s="3"/>
      <c r="PBS970" s="614"/>
      <c r="PBT970" s="3"/>
      <c r="PBU970" s="453"/>
      <c r="PBV970" s="3"/>
      <c r="PBW970" s="614"/>
      <c r="PBX970" s="3"/>
      <c r="PBY970" s="453"/>
      <c r="PBZ970" s="3"/>
      <c r="PCA970" s="614"/>
      <c r="PCB970" s="3"/>
      <c r="PCC970" s="453"/>
      <c r="PCD970" s="3"/>
      <c r="PCE970" s="614"/>
      <c r="PCF970" s="3"/>
      <c r="PCG970" s="453"/>
      <c r="PCH970" s="3"/>
      <c r="PCI970" s="614"/>
      <c r="PCJ970" s="3"/>
      <c r="PCK970" s="453"/>
      <c r="PCL970" s="3"/>
      <c r="PCM970" s="614"/>
      <c r="PCN970" s="3"/>
      <c r="PCO970" s="453"/>
      <c r="PCP970" s="3"/>
      <c r="PCQ970" s="614"/>
      <c r="PCR970" s="3"/>
      <c r="PCS970" s="453"/>
      <c r="PCT970" s="3"/>
      <c r="PCU970" s="614"/>
      <c r="PCV970" s="3"/>
      <c r="PCW970" s="453"/>
      <c r="PCX970" s="3"/>
      <c r="PCY970" s="614"/>
      <c r="PCZ970" s="3"/>
      <c r="PDA970" s="453"/>
      <c r="PDB970" s="3"/>
      <c r="PDC970" s="614"/>
      <c r="PDD970" s="3"/>
      <c r="PDE970" s="453"/>
      <c r="PDF970" s="3"/>
      <c r="PDG970" s="614"/>
      <c r="PDH970" s="3"/>
      <c r="PDI970" s="453"/>
      <c r="PDJ970" s="3"/>
      <c r="PDK970" s="614"/>
      <c r="PDL970" s="3"/>
      <c r="PDM970" s="453"/>
      <c r="PDN970" s="3"/>
      <c r="PDO970" s="614"/>
      <c r="PDP970" s="3"/>
      <c r="PDQ970" s="453"/>
      <c r="PDR970" s="3"/>
      <c r="PDS970" s="614"/>
      <c r="PDT970" s="3"/>
      <c r="PDU970" s="453"/>
      <c r="PDV970" s="3"/>
      <c r="PDW970" s="614"/>
      <c r="PDX970" s="3"/>
      <c r="PDY970" s="453"/>
      <c r="PDZ970" s="3"/>
      <c r="PEA970" s="614"/>
      <c r="PEB970" s="3"/>
      <c r="PEC970" s="453"/>
      <c r="PED970" s="3"/>
      <c r="PEE970" s="614"/>
      <c r="PEF970" s="3"/>
      <c r="PEG970" s="453"/>
      <c r="PEH970" s="3"/>
      <c r="PEI970" s="614"/>
      <c r="PEJ970" s="3"/>
      <c r="PEK970" s="453"/>
      <c r="PEL970" s="3"/>
      <c r="PEM970" s="614"/>
      <c r="PEN970" s="3"/>
      <c r="PEO970" s="453"/>
      <c r="PEP970" s="3"/>
      <c r="PEQ970" s="614"/>
      <c r="PER970" s="3"/>
      <c r="PES970" s="453"/>
      <c r="PET970" s="3"/>
      <c r="PEU970" s="614"/>
      <c r="PEV970" s="3"/>
      <c r="PEW970" s="453"/>
      <c r="PEX970" s="3"/>
      <c r="PEY970" s="614"/>
      <c r="PEZ970" s="3"/>
      <c r="PFA970" s="453"/>
      <c r="PFB970" s="3"/>
      <c r="PFC970" s="614"/>
      <c r="PFD970" s="3"/>
      <c r="PFE970" s="453"/>
      <c r="PFF970" s="3"/>
      <c r="PFG970" s="614"/>
      <c r="PFH970" s="3"/>
      <c r="PFI970" s="453"/>
      <c r="PFJ970" s="3"/>
      <c r="PFK970" s="614"/>
      <c r="PFL970" s="3"/>
      <c r="PFM970" s="453"/>
      <c r="PFN970" s="3"/>
      <c r="PFO970" s="614"/>
      <c r="PFP970" s="3"/>
      <c r="PFQ970" s="453"/>
      <c r="PFR970" s="3"/>
      <c r="PFS970" s="614"/>
      <c r="PFT970" s="3"/>
      <c r="PFU970" s="453"/>
      <c r="PFV970" s="3"/>
      <c r="PFW970" s="614"/>
      <c r="PFX970" s="3"/>
      <c r="PFY970" s="453"/>
      <c r="PFZ970" s="3"/>
      <c r="PGA970" s="614"/>
      <c r="PGB970" s="3"/>
      <c r="PGC970" s="453"/>
      <c r="PGD970" s="3"/>
      <c r="PGE970" s="614"/>
      <c r="PGF970" s="3"/>
      <c r="PGG970" s="453"/>
      <c r="PGH970" s="3"/>
      <c r="PGI970" s="614"/>
      <c r="PGJ970" s="3"/>
      <c r="PGK970" s="453"/>
      <c r="PGL970" s="3"/>
      <c r="PGM970" s="614"/>
      <c r="PGN970" s="3"/>
      <c r="PGO970" s="453"/>
      <c r="PGP970" s="3"/>
      <c r="PGQ970" s="614"/>
      <c r="PGR970" s="3"/>
      <c r="PGS970" s="453"/>
      <c r="PGT970" s="3"/>
      <c r="PGU970" s="614"/>
      <c r="PGV970" s="3"/>
      <c r="PGW970" s="453"/>
      <c r="PGX970" s="3"/>
      <c r="PGY970" s="614"/>
      <c r="PGZ970" s="3"/>
      <c r="PHA970" s="453"/>
      <c r="PHB970" s="3"/>
      <c r="PHC970" s="614"/>
      <c r="PHD970" s="3"/>
      <c r="PHE970" s="453"/>
      <c r="PHF970" s="3"/>
      <c r="PHG970" s="614"/>
      <c r="PHH970" s="3"/>
      <c r="PHI970" s="453"/>
      <c r="PHJ970" s="3"/>
      <c r="PHK970" s="614"/>
      <c r="PHL970" s="3"/>
      <c r="PHM970" s="453"/>
      <c r="PHN970" s="3"/>
      <c r="PHO970" s="614"/>
      <c r="PHP970" s="3"/>
      <c r="PHQ970" s="453"/>
      <c r="PHR970" s="3"/>
      <c r="PHS970" s="614"/>
      <c r="PHT970" s="3"/>
      <c r="PHU970" s="453"/>
      <c r="PHV970" s="3"/>
      <c r="PHW970" s="614"/>
      <c r="PHX970" s="3"/>
      <c r="PHY970" s="453"/>
      <c r="PHZ970" s="3"/>
      <c r="PIA970" s="614"/>
      <c r="PIB970" s="3"/>
      <c r="PIC970" s="453"/>
      <c r="PID970" s="3"/>
      <c r="PIE970" s="614"/>
      <c r="PIF970" s="3"/>
      <c r="PIG970" s="453"/>
      <c r="PIH970" s="3"/>
      <c r="PII970" s="614"/>
      <c r="PIJ970" s="3"/>
      <c r="PIK970" s="453"/>
      <c r="PIL970" s="3"/>
      <c r="PIM970" s="614"/>
      <c r="PIN970" s="3"/>
      <c r="PIO970" s="453"/>
      <c r="PIP970" s="3"/>
      <c r="PIQ970" s="614"/>
      <c r="PIR970" s="3"/>
      <c r="PIS970" s="453"/>
      <c r="PIT970" s="3"/>
      <c r="PIU970" s="614"/>
      <c r="PIV970" s="3"/>
      <c r="PIW970" s="453"/>
      <c r="PIX970" s="3"/>
      <c r="PIY970" s="614"/>
      <c r="PIZ970" s="3"/>
      <c r="PJA970" s="453"/>
      <c r="PJB970" s="3"/>
      <c r="PJC970" s="614"/>
      <c r="PJD970" s="3"/>
      <c r="PJE970" s="453"/>
      <c r="PJF970" s="3"/>
      <c r="PJG970" s="614"/>
      <c r="PJH970" s="3"/>
      <c r="PJI970" s="453"/>
      <c r="PJJ970" s="3"/>
      <c r="PJK970" s="614"/>
      <c r="PJL970" s="3"/>
      <c r="PJM970" s="453"/>
      <c r="PJN970" s="3"/>
      <c r="PJO970" s="614"/>
      <c r="PJP970" s="3"/>
      <c r="PJQ970" s="453"/>
      <c r="PJR970" s="3"/>
      <c r="PJS970" s="614"/>
      <c r="PJT970" s="3"/>
      <c r="PJU970" s="453"/>
      <c r="PJV970" s="3"/>
      <c r="PJW970" s="614"/>
      <c r="PJX970" s="3"/>
      <c r="PJY970" s="453"/>
      <c r="PJZ970" s="3"/>
      <c r="PKA970" s="614"/>
      <c r="PKB970" s="3"/>
      <c r="PKC970" s="453"/>
      <c r="PKD970" s="3"/>
      <c r="PKE970" s="614"/>
      <c r="PKF970" s="3"/>
      <c r="PKG970" s="453"/>
      <c r="PKH970" s="3"/>
      <c r="PKI970" s="614"/>
      <c r="PKJ970" s="3"/>
      <c r="PKK970" s="453"/>
      <c r="PKL970" s="3"/>
      <c r="PKM970" s="614"/>
      <c r="PKN970" s="3"/>
      <c r="PKO970" s="453"/>
      <c r="PKP970" s="3"/>
      <c r="PKQ970" s="614"/>
      <c r="PKR970" s="3"/>
      <c r="PKS970" s="453"/>
      <c r="PKT970" s="3"/>
      <c r="PKU970" s="614"/>
      <c r="PKV970" s="3"/>
      <c r="PKW970" s="453"/>
      <c r="PKX970" s="3"/>
      <c r="PKY970" s="614"/>
      <c r="PKZ970" s="3"/>
      <c r="PLA970" s="453"/>
      <c r="PLB970" s="3"/>
      <c r="PLC970" s="614"/>
      <c r="PLD970" s="3"/>
      <c r="PLE970" s="453"/>
      <c r="PLF970" s="3"/>
      <c r="PLG970" s="614"/>
      <c r="PLH970" s="3"/>
      <c r="PLI970" s="453"/>
      <c r="PLJ970" s="3"/>
      <c r="PLK970" s="614"/>
      <c r="PLL970" s="3"/>
      <c r="PLM970" s="453"/>
      <c r="PLN970" s="3"/>
      <c r="PLO970" s="614"/>
      <c r="PLP970" s="3"/>
      <c r="PLQ970" s="453"/>
      <c r="PLR970" s="3"/>
      <c r="PLS970" s="614"/>
      <c r="PLT970" s="3"/>
      <c r="PLU970" s="453"/>
      <c r="PLV970" s="3"/>
      <c r="PLW970" s="614"/>
      <c r="PLX970" s="3"/>
      <c r="PLY970" s="453"/>
      <c r="PLZ970" s="3"/>
      <c r="PMA970" s="614"/>
      <c r="PMB970" s="3"/>
      <c r="PMC970" s="453"/>
      <c r="PMD970" s="3"/>
      <c r="PME970" s="614"/>
      <c r="PMF970" s="3"/>
      <c r="PMG970" s="453"/>
      <c r="PMH970" s="3"/>
      <c r="PMI970" s="614"/>
      <c r="PMJ970" s="3"/>
      <c r="PMK970" s="453"/>
      <c r="PML970" s="3"/>
      <c r="PMM970" s="614"/>
      <c r="PMN970" s="3"/>
      <c r="PMO970" s="453"/>
      <c r="PMP970" s="3"/>
      <c r="PMQ970" s="614"/>
      <c r="PMR970" s="3"/>
      <c r="PMS970" s="453"/>
      <c r="PMT970" s="3"/>
      <c r="PMU970" s="614"/>
      <c r="PMV970" s="3"/>
      <c r="PMW970" s="453"/>
      <c r="PMX970" s="3"/>
      <c r="PMY970" s="614"/>
      <c r="PMZ970" s="3"/>
      <c r="PNA970" s="453"/>
      <c r="PNB970" s="3"/>
      <c r="PNC970" s="614"/>
      <c r="PND970" s="3"/>
      <c r="PNE970" s="453"/>
      <c r="PNF970" s="3"/>
      <c r="PNG970" s="614"/>
      <c r="PNH970" s="3"/>
      <c r="PNI970" s="453"/>
      <c r="PNJ970" s="3"/>
      <c r="PNK970" s="614"/>
      <c r="PNL970" s="3"/>
      <c r="PNM970" s="453"/>
      <c r="PNN970" s="3"/>
      <c r="PNO970" s="614"/>
      <c r="PNP970" s="3"/>
      <c r="PNQ970" s="453"/>
      <c r="PNR970" s="3"/>
      <c r="PNS970" s="614"/>
      <c r="PNT970" s="3"/>
      <c r="PNU970" s="453"/>
      <c r="PNV970" s="3"/>
      <c r="PNW970" s="614"/>
      <c r="PNX970" s="3"/>
      <c r="PNY970" s="453"/>
      <c r="PNZ970" s="3"/>
      <c r="POA970" s="614"/>
      <c r="POB970" s="3"/>
      <c r="POC970" s="453"/>
      <c r="POD970" s="3"/>
      <c r="POE970" s="614"/>
      <c r="POF970" s="3"/>
      <c r="POG970" s="453"/>
      <c r="POH970" s="3"/>
      <c r="POI970" s="614"/>
      <c r="POJ970" s="3"/>
      <c r="POK970" s="453"/>
      <c r="POL970" s="3"/>
      <c r="POM970" s="614"/>
      <c r="PON970" s="3"/>
      <c r="POO970" s="453"/>
      <c r="POP970" s="3"/>
      <c r="POQ970" s="614"/>
      <c r="POR970" s="3"/>
      <c r="POS970" s="453"/>
      <c r="POT970" s="3"/>
      <c r="POU970" s="614"/>
      <c r="POV970" s="3"/>
      <c r="POW970" s="453"/>
      <c r="POX970" s="3"/>
      <c r="POY970" s="614"/>
      <c r="POZ970" s="3"/>
      <c r="PPA970" s="453"/>
      <c r="PPB970" s="3"/>
      <c r="PPC970" s="614"/>
      <c r="PPD970" s="3"/>
      <c r="PPE970" s="453"/>
      <c r="PPF970" s="3"/>
      <c r="PPG970" s="614"/>
      <c r="PPH970" s="3"/>
      <c r="PPI970" s="453"/>
      <c r="PPJ970" s="3"/>
      <c r="PPK970" s="614"/>
      <c r="PPL970" s="3"/>
      <c r="PPM970" s="453"/>
      <c r="PPN970" s="3"/>
      <c r="PPO970" s="614"/>
      <c r="PPP970" s="3"/>
      <c r="PPQ970" s="453"/>
      <c r="PPR970" s="3"/>
      <c r="PPS970" s="614"/>
      <c r="PPT970" s="3"/>
      <c r="PPU970" s="453"/>
      <c r="PPV970" s="3"/>
      <c r="PPW970" s="614"/>
      <c r="PPX970" s="3"/>
      <c r="PPY970" s="453"/>
      <c r="PPZ970" s="3"/>
      <c r="PQA970" s="614"/>
      <c r="PQB970" s="3"/>
      <c r="PQC970" s="453"/>
      <c r="PQD970" s="3"/>
      <c r="PQE970" s="614"/>
      <c r="PQF970" s="3"/>
      <c r="PQG970" s="453"/>
      <c r="PQH970" s="3"/>
      <c r="PQI970" s="614"/>
      <c r="PQJ970" s="3"/>
      <c r="PQK970" s="453"/>
      <c r="PQL970" s="3"/>
      <c r="PQM970" s="614"/>
      <c r="PQN970" s="3"/>
      <c r="PQO970" s="453"/>
      <c r="PQP970" s="3"/>
      <c r="PQQ970" s="614"/>
      <c r="PQR970" s="3"/>
      <c r="PQS970" s="453"/>
      <c r="PQT970" s="3"/>
      <c r="PQU970" s="614"/>
      <c r="PQV970" s="3"/>
      <c r="PQW970" s="453"/>
      <c r="PQX970" s="3"/>
      <c r="PQY970" s="614"/>
      <c r="PQZ970" s="3"/>
      <c r="PRA970" s="453"/>
      <c r="PRB970" s="3"/>
      <c r="PRC970" s="614"/>
      <c r="PRD970" s="3"/>
      <c r="PRE970" s="453"/>
      <c r="PRF970" s="3"/>
      <c r="PRG970" s="614"/>
      <c r="PRH970" s="3"/>
      <c r="PRI970" s="453"/>
      <c r="PRJ970" s="3"/>
      <c r="PRK970" s="614"/>
      <c r="PRL970" s="3"/>
      <c r="PRM970" s="453"/>
      <c r="PRN970" s="3"/>
      <c r="PRO970" s="614"/>
      <c r="PRP970" s="3"/>
      <c r="PRQ970" s="453"/>
      <c r="PRR970" s="3"/>
      <c r="PRS970" s="614"/>
      <c r="PRT970" s="3"/>
      <c r="PRU970" s="453"/>
      <c r="PRV970" s="3"/>
      <c r="PRW970" s="614"/>
      <c r="PRX970" s="3"/>
      <c r="PRY970" s="453"/>
      <c r="PRZ970" s="3"/>
      <c r="PSA970" s="614"/>
      <c r="PSB970" s="3"/>
      <c r="PSC970" s="453"/>
      <c r="PSD970" s="3"/>
      <c r="PSE970" s="614"/>
      <c r="PSF970" s="3"/>
      <c r="PSG970" s="453"/>
      <c r="PSH970" s="3"/>
      <c r="PSI970" s="614"/>
      <c r="PSJ970" s="3"/>
      <c r="PSK970" s="453"/>
      <c r="PSL970" s="3"/>
      <c r="PSM970" s="614"/>
      <c r="PSN970" s="3"/>
      <c r="PSO970" s="453"/>
      <c r="PSP970" s="3"/>
      <c r="PSQ970" s="614"/>
      <c r="PSR970" s="3"/>
      <c r="PSS970" s="453"/>
      <c r="PST970" s="3"/>
      <c r="PSU970" s="614"/>
      <c r="PSV970" s="3"/>
      <c r="PSW970" s="453"/>
      <c r="PSX970" s="3"/>
      <c r="PSY970" s="614"/>
      <c r="PSZ970" s="3"/>
      <c r="PTA970" s="453"/>
      <c r="PTB970" s="3"/>
      <c r="PTC970" s="614"/>
      <c r="PTD970" s="3"/>
      <c r="PTE970" s="453"/>
      <c r="PTF970" s="3"/>
      <c r="PTG970" s="614"/>
      <c r="PTH970" s="3"/>
      <c r="PTI970" s="453"/>
      <c r="PTJ970" s="3"/>
      <c r="PTK970" s="614"/>
      <c r="PTL970" s="3"/>
      <c r="PTM970" s="453"/>
      <c r="PTN970" s="3"/>
      <c r="PTO970" s="614"/>
      <c r="PTP970" s="3"/>
      <c r="PTQ970" s="453"/>
      <c r="PTR970" s="3"/>
      <c r="PTS970" s="614"/>
      <c r="PTT970" s="3"/>
      <c r="PTU970" s="453"/>
      <c r="PTV970" s="3"/>
      <c r="PTW970" s="614"/>
      <c r="PTX970" s="3"/>
      <c r="PTY970" s="453"/>
      <c r="PTZ970" s="3"/>
      <c r="PUA970" s="614"/>
      <c r="PUB970" s="3"/>
      <c r="PUC970" s="453"/>
      <c r="PUD970" s="3"/>
      <c r="PUE970" s="614"/>
      <c r="PUF970" s="3"/>
      <c r="PUG970" s="453"/>
      <c r="PUH970" s="3"/>
      <c r="PUI970" s="614"/>
      <c r="PUJ970" s="3"/>
      <c r="PUK970" s="453"/>
      <c r="PUL970" s="3"/>
      <c r="PUM970" s="614"/>
      <c r="PUN970" s="3"/>
      <c r="PUO970" s="453"/>
      <c r="PUP970" s="3"/>
      <c r="PUQ970" s="614"/>
      <c r="PUR970" s="3"/>
      <c r="PUS970" s="453"/>
      <c r="PUT970" s="3"/>
      <c r="PUU970" s="614"/>
      <c r="PUV970" s="3"/>
      <c r="PUW970" s="453"/>
      <c r="PUX970" s="3"/>
      <c r="PUY970" s="614"/>
      <c r="PUZ970" s="3"/>
      <c r="PVA970" s="453"/>
      <c r="PVB970" s="3"/>
      <c r="PVC970" s="614"/>
      <c r="PVD970" s="3"/>
      <c r="PVE970" s="453"/>
      <c r="PVF970" s="3"/>
      <c r="PVG970" s="614"/>
      <c r="PVH970" s="3"/>
      <c r="PVI970" s="453"/>
      <c r="PVJ970" s="3"/>
      <c r="PVK970" s="614"/>
      <c r="PVL970" s="3"/>
      <c r="PVM970" s="453"/>
      <c r="PVN970" s="3"/>
      <c r="PVO970" s="614"/>
      <c r="PVP970" s="3"/>
      <c r="PVQ970" s="453"/>
      <c r="PVR970" s="3"/>
      <c r="PVS970" s="614"/>
      <c r="PVT970" s="3"/>
      <c r="PVU970" s="453"/>
      <c r="PVV970" s="3"/>
      <c r="PVW970" s="614"/>
      <c r="PVX970" s="3"/>
      <c r="PVY970" s="453"/>
      <c r="PVZ970" s="3"/>
      <c r="PWA970" s="614"/>
      <c r="PWB970" s="3"/>
      <c r="PWC970" s="453"/>
      <c r="PWD970" s="3"/>
      <c r="PWE970" s="614"/>
      <c r="PWF970" s="3"/>
      <c r="PWG970" s="453"/>
      <c r="PWH970" s="3"/>
      <c r="PWI970" s="614"/>
      <c r="PWJ970" s="3"/>
      <c r="PWK970" s="453"/>
      <c r="PWL970" s="3"/>
      <c r="PWM970" s="614"/>
      <c r="PWN970" s="3"/>
      <c r="PWO970" s="453"/>
      <c r="PWP970" s="3"/>
      <c r="PWQ970" s="614"/>
      <c r="PWR970" s="3"/>
      <c r="PWS970" s="453"/>
      <c r="PWT970" s="3"/>
      <c r="PWU970" s="614"/>
      <c r="PWV970" s="3"/>
      <c r="PWW970" s="453"/>
      <c r="PWX970" s="3"/>
      <c r="PWY970" s="614"/>
      <c r="PWZ970" s="3"/>
      <c r="PXA970" s="453"/>
      <c r="PXB970" s="3"/>
      <c r="PXC970" s="614"/>
      <c r="PXD970" s="3"/>
      <c r="PXE970" s="453"/>
      <c r="PXF970" s="3"/>
      <c r="PXG970" s="614"/>
      <c r="PXH970" s="3"/>
      <c r="PXI970" s="453"/>
      <c r="PXJ970" s="3"/>
      <c r="PXK970" s="614"/>
      <c r="PXL970" s="3"/>
      <c r="PXM970" s="453"/>
      <c r="PXN970" s="3"/>
      <c r="PXO970" s="614"/>
      <c r="PXP970" s="3"/>
      <c r="PXQ970" s="453"/>
      <c r="PXR970" s="3"/>
      <c r="PXS970" s="614"/>
      <c r="PXT970" s="3"/>
      <c r="PXU970" s="453"/>
      <c r="PXV970" s="3"/>
      <c r="PXW970" s="614"/>
      <c r="PXX970" s="3"/>
      <c r="PXY970" s="453"/>
      <c r="PXZ970" s="3"/>
      <c r="PYA970" s="614"/>
      <c r="PYB970" s="3"/>
      <c r="PYC970" s="453"/>
      <c r="PYD970" s="3"/>
      <c r="PYE970" s="614"/>
      <c r="PYF970" s="3"/>
      <c r="PYG970" s="453"/>
      <c r="PYH970" s="3"/>
      <c r="PYI970" s="614"/>
      <c r="PYJ970" s="3"/>
      <c r="PYK970" s="453"/>
      <c r="PYL970" s="3"/>
      <c r="PYM970" s="614"/>
      <c r="PYN970" s="3"/>
      <c r="PYO970" s="453"/>
      <c r="PYP970" s="3"/>
      <c r="PYQ970" s="614"/>
      <c r="PYR970" s="3"/>
      <c r="PYS970" s="453"/>
      <c r="PYT970" s="3"/>
      <c r="PYU970" s="614"/>
      <c r="PYV970" s="3"/>
      <c r="PYW970" s="453"/>
      <c r="PYX970" s="3"/>
      <c r="PYY970" s="614"/>
      <c r="PYZ970" s="3"/>
      <c r="PZA970" s="453"/>
      <c r="PZB970" s="3"/>
      <c r="PZC970" s="614"/>
      <c r="PZD970" s="3"/>
      <c r="PZE970" s="453"/>
      <c r="PZF970" s="3"/>
      <c r="PZG970" s="614"/>
      <c r="PZH970" s="3"/>
      <c r="PZI970" s="453"/>
      <c r="PZJ970" s="3"/>
      <c r="PZK970" s="614"/>
      <c r="PZL970" s="3"/>
      <c r="PZM970" s="453"/>
      <c r="PZN970" s="3"/>
      <c r="PZO970" s="614"/>
      <c r="PZP970" s="3"/>
      <c r="PZQ970" s="453"/>
      <c r="PZR970" s="3"/>
      <c r="PZS970" s="614"/>
      <c r="PZT970" s="3"/>
      <c r="PZU970" s="453"/>
      <c r="PZV970" s="3"/>
      <c r="PZW970" s="614"/>
      <c r="PZX970" s="3"/>
      <c r="PZY970" s="453"/>
      <c r="PZZ970" s="3"/>
      <c r="QAA970" s="614"/>
      <c r="QAB970" s="3"/>
      <c r="QAC970" s="453"/>
      <c r="QAD970" s="3"/>
      <c r="QAE970" s="614"/>
      <c r="QAF970" s="3"/>
      <c r="QAG970" s="453"/>
      <c r="QAH970" s="3"/>
      <c r="QAI970" s="614"/>
      <c r="QAJ970" s="3"/>
      <c r="QAK970" s="453"/>
      <c r="QAL970" s="3"/>
      <c r="QAM970" s="614"/>
      <c r="QAN970" s="3"/>
      <c r="QAO970" s="453"/>
      <c r="QAP970" s="3"/>
      <c r="QAQ970" s="614"/>
      <c r="QAR970" s="3"/>
      <c r="QAS970" s="453"/>
      <c r="QAT970" s="3"/>
      <c r="QAU970" s="614"/>
      <c r="QAV970" s="3"/>
      <c r="QAW970" s="453"/>
      <c r="QAX970" s="3"/>
      <c r="QAY970" s="614"/>
      <c r="QAZ970" s="3"/>
      <c r="QBA970" s="453"/>
      <c r="QBB970" s="3"/>
      <c r="QBC970" s="614"/>
      <c r="QBD970" s="3"/>
      <c r="QBE970" s="453"/>
      <c r="QBF970" s="3"/>
      <c r="QBG970" s="614"/>
      <c r="QBH970" s="3"/>
      <c r="QBI970" s="453"/>
      <c r="QBJ970" s="3"/>
      <c r="QBK970" s="614"/>
      <c r="QBL970" s="3"/>
      <c r="QBM970" s="453"/>
      <c r="QBN970" s="3"/>
      <c r="QBO970" s="614"/>
      <c r="QBP970" s="3"/>
      <c r="QBQ970" s="453"/>
      <c r="QBR970" s="3"/>
      <c r="QBS970" s="614"/>
      <c r="QBT970" s="3"/>
      <c r="QBU970" s="453"/>
      <c r="QBV970" s="3"/>
      <c r="QBW970" s="614"/>
      <c r="QBX970" s="3"/>
      <c r="QBY970" s="453"/>
      <c r="QBZ970" s="3"/>
      <c r="QCA970" s="614"/>
      <c r="QCB970" s="3"/>
      <c r="QCC970" s="453"/>
      <c r="QCD970" s="3"/>
      <c r="QCE970" s="614"/>
      <c r="QCF970" s="3"/>
      <c r="QCG970" s="453"/>
      <c r="QCH970" s="3"/>
      <c r="QCI970" s="614"/>
      <c r="QCJ970" s="3"/>
      <c r="QCK970" s="453"/>
      <c r="QCL970" s="3"/>
      <c r="QCM970" s="614"/>
      <c r="QCN970" s="3"/>
      <c r="QCO970" s="453"/>
      <c r="QCP970" s="3"/>
      <c r="QCQ970" s="614"/>
      <c r="QCR970" s="3"/>
      <c r="QCS970" s="453"/>
      <c r="QCT970" s="3"/>
      <c r="QCU970" s="614"/>
      <c r="QCV970" s="3"/>
      <c r="QCW970" s="453"/>
      <c r="QCX970" s="3"/>
      <c r="QCY970" s="614"/>
      <c r="QCZ970" s="3"/>
      <c r="QDA970" s="453"/>
      <c r="QDB970" s="3"/>
      <c r="QDC970" s="614"/>
      <c r="QDD970" s="3"/>
      <c r="QDE970" s="453"/>
      <c r="QDF970" s="3"/>
      <c r="QDG970" s="614"/>
      <c r="QDH970" s="3"/>
      <c r="QDI970" s="453"/>
      <c r="QDJ970" s="3"/>
      <c r="QDK970" s="614"/>
      <c r="QDL970" s="3"/>
      <c r="QDM970" s="453"/>
      <c r="QDN970" s="3"/>
      <c r="QDO970" s="614"/>
      <c r="QDP970" s="3"/>
      <c r="QDQ970" s="453"/>
      <c r="QDR970" s="3"/>
      <c r="QDS970" s="614"/>
      <c r="QDT970" s="3"/>
      <c r="QDU970" s="453"/>
      <c r="QDV970" s="3"/>
      <c r="QDW970" s="614"/>
      <c r="QDX970" s="3"/>
      <c r="QDY970" s="453"/>
      <c r="QDZ970" s="3"/>
      <c r="QEA970" s="614"/>
      <c r="QEB970" s="3"/>
      <c r="QEC970" s="453"/>
      <c r="QED970" s="3"/>
      <c r="QEE970" s="614"/>
      <c r="QEF970" s="3"/>
      <c r="QEG970" s="453"/>
      <c r="QEH970" s="3"/>
      <c r="QEI970" s="614"/>
      <c r="QEJ970" s="3"/>
      <c r="QEK970" s="453"/>
      <c r="QEL970" s="3"/>
      <c r="QEM970" s="614"/>
      <c r="QEN970" s="3"/>
      <c r="QEO970" s="453"/>
      <c r="QEP970" s="3"/>
      <c r="QEQ970" s="614"/>
      <c r="QER970" s="3"/>
      <c r="QES970" s="453"/>
      <c r="QET970" s="3"/>
      <c r="QEU970" s="614"/>
      <c r="QEV970" s="3"/>
      <c r="QEW970" s="453"/>
      <c r="QEX970" s="3"/>
      <c r="QEY970" s="614"/>
      <c r="QEZ970" s="3"/>
      <c r="QFA970" s="453"/>
      <c r="QFB970" s="3"/>
      <c r="QFC970" s="614"/>
      <c r="QFD970" s="3"/>
      <c r="QFE970" s="453"/>
      <c r="QFF970" s="3"/>
      <c r="QFG970" s="614"/>
      <c r="QFH970" s="3"/>
      <c r="QFI970" s="453"/>
      <c r="QFJ970" s="3"/>
      <c r="QFK970" s="614"/>
      <c r="QFL970" s="3"/>
      <c r="QFM970" s="453"/>
      <c r="QFN970" s="3"/>
      <c r="QFO970" s="614"/>
      <c r="QFP970" s="3"/>
      <c r="QFQ970" s="453"/>
      <c r="QFR970" s="3"/>
      <c r="QFS970" s="614"/>
      <c r="QFT970" s="3"/>
      <c r="QFU970" s="453"/>
      <c r="QFV970" s="3"/>
      <c r="QFW970" s="614"/>
      <c r="QFX970" s="3"/>
      <c r="QFY970" s="453"/>
      <c r="QFZ970" s="3"/>
      <c r="QGA970" s="614"/>
      <c r="QGB970" s="3"/>
      <c r="QGC970" s="453"/>
      <c r="QGD970" s="3"/>
      <c r="QGE970" s="614"/>
      <c r="QGF970" s="3"/>
      <c r="QGG970" s="453"/>
      <c r="QGH970" s="3"/>
      <c r="QGI970" s="614"/>
      <c r="QGJ970" s="3"/>
      <c r="QGK970" s="453"/>
      <c r="QGL970" s="3"/>
      <c r="QGM970" s="614"/>
      <c r="QGN970" s="3"/>
      <c r="QGO970" s="453"/>
      <c r="QGP970" s="3"/>
      <c r="QGQ970" s="614"/>
      <c r="QGR970" s="3"/>
      <c r="QGS970" s="453"/>
      <c r="QGT970" s="3"/>
      <c r="QGU970" s="614"/>
      <c r="QGV970" s="3"/>
      <c r="QGW970" s="453"/>
      <c r="QGX970" s="3"/>
      <c r="QGY970" s="614"/>
      <c r="QGZ970" s="3"/>
      <c r="QHA970" s="453"/>
      <c r="QHB970" s="3"/>
      <c r="QHC970" s="614"/>
      <c r="QHD970" s="3"/>
      <c r="QHE970" s="453"/>
      <c r="QHF970" s="3"/>
      <c r="QHG970" s="614"/>
      <c r="QHH970" s="3"/>
      <c r="QHI970" s="453"/>
      <c r="QHJ970" s="3"/>
      <c r="QHK970" s="614"/>
      <c r="QHL970" s="3"/>
      <c r="QHM970" s="453"/>
      <c r="QHN970" s="3"/>
      <c r="QHO970" s="614"/>
      <c r="QHP970" s="3"/>
      <c r="QHQ970" s="453"/>
      <c r="QHR970" s="3"/>
      <c r="QHS970" s="614"/>
      <c r="QHT970" s="3"/>
      <c r="QHU970" s="453"/>
      <c r="QHV970" s="3"/>
      <c r="QHW970" s="614"/>
      <c r="QHX970" s="3"/>
      <c r="QHY970" s="453"/>
      <c r="QHZ970" s="3"/>
      <c r="QIA970" s="614"/>
      <c r="QIB970" s="3"/>
      <c r="QIC970" s="453"/>
      <c r="QID970" s="3"/>
      <c r="QIE970" s="614"/>
      <c r="QIF970" s="3"/>
      <c r="QIG970" s="453"/>
      <c r="QIH970" s="3"/>
      <c r="QII970" s="614"/>
      <c r="QIJ970" s="3"/>
      <c r="QIK970" s="453"/>
      <c r="QIL970" s="3"/>
      <c r="QIM970" s="614"/>
      <c r="QIN970" s="3"/>
      <c r="QIO970" s="453"/>
      <c r="QIP970" s="3"/>
      <c r="QIQ970" s="614"/>
      <c r="QIR970" s="3"/>
      <c r="QIS970" s="453"/>
      <c r="QIT970" s="3"/>
      <c r="QIU970" s="614"/>
      <c r="QIV970" s="3"/>
      <c r="QIW970" s="453"/>
      <c r="QIX970" s="3"/>
      <c r="QIY970" s="614"/>
      <c r="QIZ970" s="3"/>
      <c r="QJA970" s="453"/>
      <c r="QJB970" s="3"/>
      <c r="QJC970" s="614"/>
      <c r="QJD970" s="3"/>
      <c r="QJE970" s="453"/>
      <c r="QJF970" s="3"/>
      <c r="QJG970" s="614"/>
      <c r="QJH970" s="3"/>
      <c r="QJI970" s="453"/>
      <c r="QJJ970" s="3"/>
      <c r="QJK970" s="614"/>
      <c r="QJL970" s="3"/>
      <c r="QJM970" s="453"/>
      <c r="QJN970" s="3"/>
      <c r="QJO970" s="614"/>
      <c r="QJP970" s="3"/>
      <c r="QJQ970" s="453"/>
      <c r="QJR970" s="3"/>
      <c r="QJS970" s="614"/>
      <c r="QJT970" s="3"/>
      <c r="QJU970" s="453"/>
      <c r="QJV970" s="3"/>
      <c r="QJW970" s="614"/>
      <c r="QJX970" s="3"/>
      <c r="QJY970" s="453"/>
      <c r="QJZ970" s="3"/>
      <c r="QKA970" s="614"/>
      <c r="QKB970" s="3"/>
      <c r="QKC970" s="453"/>
      <c r="QKD970" s="3"/>
      <c r="QKE970" s="614"/>
      <c r="QKF970" s="3"/>
      <c r="QKG970" s="453"/>
      <c r="QKH970" s="3"/>
      <c r="QKI970" s="614"/>
      <c r="QKJ970" s="3"/>
      <c r="QKK970" s="453"/>
      <c r="QKL970" s="3"/>
      <c r="QKM970" s="614"/>
      <c r="QKN970" s="3"/>
      <c r="QKO970" s="453"/>
      <c r="QKP970" s="3"/>
      <c r="QKQ970" s="614"/>
      <c r="QKR970" s="3"/>
      <c r="QKS970" s="453"/>
      <c r="QKT970" s="3"/>
      <c r="QKU970" s="614"/>
      <c r="QKV970" s="3"/>
      <c r="QKW970" s="453"/>
      <c r="QKX970" s="3"/>
      <c r="QKY970" s="614"/>
      <c r="QKZ970" s="3"/>
      <c r="QLA970" s="453"/>
      <c r="QLB970" s="3"/>
      <c r="QLC970" s="614"/>
      <c r="QLD970" s="3"/>
      <c r="QLE970" s="453"/>
      <c r="QLF970" s="3"/>
      <c r="QLG970" s="614"/>
      <c r="QLH970" s="3"/>
      <c r="QLI970" s="453"/>
      <c r="QLJ970" s="3"/>
      <c r="QLK970" s="614"/>
      <c r="QLL970" s="3"/>
      <c r="QLM970" s="453"/>
      <c r="QLN970" s="3"/>
      <c r="QLO970" s="614"/>
      <c r="QLP970" s="3"/>
      <c r="QLQ970" s="453"/>
      <c r="QLR970" s="3"/>
      <c r="QLS970" s="614"/>
      <c r="QLT970" s="3"/>
      <c r="QLU970" s="453"/>
      <c r="QLV970" s="3"/>
      <c r="QLW970" s="614"/>
      <c r="QLX970" s="3"/>
      <c r="QLY970" s="453"/>
      <c r="QLZ970" s="3"/>
      <c r="QMA970" s="614"/>
      <c r="QMB970" s="3"/>
      <c r="QMC970" s="453"/>
      <c r="QMD970" s="3"/>
      <c r="QME970" s="614"/>
      <c r="QMF970" s="3"/>
      <c r="QMG970" s="453"/>
      <c r="QMH970" s="3"/>
      <c r="QMI970" s="614"/>
      <c r="QMJ970" s="3"/>
      <c r="QMK970" s="453"/>
      <c r="QML970" s="3"/>
      <c r="QMM970" s="614"/>
      <c r="QMN970" s="3"/>
      <c r="QMO970" s="453"/>
      <c r="QMP970" s="3"/>
      <c r="QMQ970" s="614"/>
      <c r="QMR970" s="3"/>
      <c r="QMS970" s="453"/>
      <c r="QMT970" s="3"/>
      <c r="QMU970" s="614"/>
      <c r="QMV970" s="3"/>
      <c r="QMW970" s="453"/>
      <c r="QMX970" s="3"/>
      <c r="QMY970" s="614"/>
      <c r="QMZ970" s="3"/>
      <c r="QNA970" s="453"/>
      <c r="QNB970" s="3"/>
      <c r="QNC970" s="614"/>
      <c r="QND970" s="3"/>
      <c r="QNE970" s="453"/>
      <c r="QNF970" s="3"/>
      <c r="QNG970" s="614"/>
      <c r="QNH970" s="3"/>
      <c r="QNI970" s="453"/>
      <c r="QNJ970" s="3"/>
      <c r="QNK970" s="614"/>
      <c r="QNL970" s="3"/>
      <c r="QNM970" s="453"/>
      <c r="QNN970" s="3"/>
      <c r="QNO970" s="614"/>
      <c r="QNP970" s="3"/>
      <c r="QNQ970" s="453"/>
      <c r="QNR970" s="3"/>
      <c r="QNS970" s="614"/>
      <c r="QNT970" s="3"/>
      <c r="QNU970" s="453"/>
      <c r="QNV970" s="3"/>
      <c r="QNW970" s="614"/>
      <c r="QNX970" s="3"/>
      <c r="QNY970" s="453"/>
      <c r="QNZ970" s="3"/>
      <c r="QOA970" s="614"/>
      <c r="QOB970" s="3"/>
      <c r="QOC970" s="453"/>
      <c r="QOD970" s="3"/>
      <c r="QOE970" s="614"/>
      <c r="QOF970" s="3"/>
      <c r="QOG970" s="453"/>
      <c r="QOH970" s="3"/>
      <c r="QOI970" s="614"/>
      <c r="QOJ970" s="3"/>
      <c r="QOK970" s="453"/>
      <c r="QOL970" s="3"/>
      <c r="QOM970" s="614"/>
      <c r="QON970" s="3"/>
      <c r="QOO970" s="453"/>
      <c r="QOP970" s="3"/>
      <c r="QOQ970" s="614"/>
      <c r="QOR970" s="3"/>
      <c r="QOS970" s="453"/>
      <c r="QOT970" s="3"/>
      <c r="QOU970" s="614"/>
      <c r="QOV970" s="3"/>
      <c r="QOW970" s="453"/>
      <c r="QOX970" s="3"/>
      <c r="QOY970" s="614"/>
      <c r="QOZ970" s="3"/>
      <c r="QPA970" s="453"/>
      <c r="QPB970" s="3"/>
      <c r="QPC970" s="614"/>
      <c r="QPD970" s="3"/>
      <c r="QPE970" s="453"/>
      <c r="QPF970" s="3"/>
      <c r="QPG970" s="614"/>
      <c r="QPH970" s="3"/>
      <c r="QPI970" s="453"/>
      <c r="QPJ970" s="3"/>
      <c r="QPK970" s="614"/>
      <c r="QPL970" s="3"/>
      <c r="QPM970" s="453"/>
      <c r="QPN970" s="3"/>
      <c r="QPO970" s="614"/>
      <c r="QPP970" s="3"/>
      <c r="QPQ970" s="453"/>
      <c r="QPR970" s="3"/>
      <c r="QPS970" s="614"/>
      <c r="QPT970" s="3"/>
      <c r="QPU970" s="453"/>
      <c r="QPV970" s="3"/>
      <c r="QPW970" s="614"/>
      <c r="QPX970" s="3"/>
      <c r="QPY970" s="453"/>
      <c r="QPZ970" s="3"/>
      <c r="QQA970" s="614"/>
      <c r="QQB970" s="3"/>
      <c r="QQC970" s="453"/>
      <c r="QQD970" s="3"/>
      <c r="QQE970" s="614"/>
      <c r="QQF970" s="3"/>
      <c r="QQG970" s="453"/>
      <c r="QQH970" s="3"/>
      <c r="QQI970" s="614"/>
      <c r="QQJ970" s="3"/>
      <c r="QQK970" s="453"/>
      <c r="QQL970" s="3"/>
      <c r="QQM970" s="614"/>
      <c r="QQN970" s="3"/>
      <c r="QQO970" s="453"/>
      <c r="QQP970" s="3"/>
      <c r="QQQ970" s="614"/>
      <c r="QQR970" s="3"/>
      <c r="QQS970" s="453"/>
      <c r="QQT970" s="3"/>
      <c r="QQU970" s="614"/>
      <c r="QQV970" s="3"/>
      <c r="QQW970" s="453"/>
      <c r="QQX970" s="3"/>
      <c r="QQY970" s="614"/>
      <c r="QQZ970" s="3"/>
      <c r="QRA970" s="453"/>
      <c r="QRB970" s="3"/>
      <c r="QRC970" s="614"/>
      <c r="QRD970" s="3"/>
      <c r="QRE970" s="453"/>
      <c r="QRF970" s="3"/>
      <c r="QRG970" s="614"/>
      <c r="QRH970" s="3"/>
      <c r="QRI970" s="453"/>
      <c r="QRJ970" s="3"/>
      <c r="QRK970" s="614"/>
      <c r="QRL970" s="3"/>
      <c r="QRM970" s="453"/>
      <c r="QRN970" s="3"/>
      <c r="QRO970" s="614"/>
      <c r="QRP970" s="3"/>
      <c r="QRQ970" s="453"/>
      <c r="QRR970" s="3"/>
      <c r="QRS970" s="614"/>
      <c r="QRT970" s="3"/>
      <c r="QRU970" s="453"/>
      <c r="QRV970" s="3"/>
      <c r="QRW970" s="614"/>
      <c r="QRX970" s="3"/>
      <c r="QRY970" s="453"/>
      <c r="QRZ970" s="3"/>
      <c r="QSA970" s="614"/>
      <c r="QSB970" s="3"/>
      <c r="QSC970" s="453"/>
      <c r="QSD970" s="3"/>
      <c r="QSE970" s="614"/>
      <c r="QSF970" s="3"/>
      <c r="QSG970" s="453"/>
      <c r="QSH970" s="3"/>
      <c r="QSI970" s="614"/>
      <c r="QSJ970" s="3"/>
      <c r="QSK970" s="453"/>
      <c r="QSL970" s="3"/>
      <c r="QSM970" s="614"/>
      <c r="QSN970" s="3"/>
      <c r="QSO970" s="453"/>
      <c r="QSP970" s="3"/>
      <c r="QSQ970" s="614"/>
      <c r="QSR970" s="3"/>
      <c r="QSS970" s="453"/>
      <c r="QST970" s="3"/>
      <c r="QSU970" s="614"/>
      <c r="QSV970" s="3"/>
      <c r="QSW970" s="453"/>
      <c r="QSX970" s="3"/>
      <c r="QSY970" s="614"/>
      <c r="QSZ970" s="3"/>
      <c r="QTA970" s="453"/>
      <c r="QTB970" s="3"/>
      <c r="QTC970" s="614"/>
      <c r="QTD970" s="3"/>
      <c r="QTE970" s="453"/>
      <c r="QTF970" s="3"/>
      <c r="QTG970" s="614"/>
      <c r="QTH970" s="3"/>
      <c r="QTI970" s="453"/>
      <c r="QTJ970" s="3"/>
      <c r="QTK970" s="614"/>
      <c r="QTL970" s="3"/>
      <c r="QTM970" s="453"/>
      <c r="QTN970" s="3"/>
      <c r="QTO970" s="614"/>
      <c r="QTP970" s="3"/>
      <c r="QTQ970" s="453"/>
      <c r="QTR970" s="3"/>
      <c r="QTS970" s="614"/>
      <c r="QTT970" s="3"/>
      <c r="QTU970" s="453"/>
      <c r="QTV970" s="3"/>
      <c r="QTW970" s="614"/>
      <c r="QTX970" s="3"/>
      <c r="QTY970" s="453"/>
      <c r="QTZ970" s="3"/>
      <c r="QUA970" s="614"/>
      <c r="QUB970" s="3"/>
      <c r="QUC970" s="453"/>
      <c r="QUD970" s="3"/>
      <c r="QUE970" s="614"/>
      <c r="QUF970" s="3"/>
      <c r="QUG970" s="453"/>
      <c r="QUH970" s="3"/>
      <c r="QUI970" s="614"/>
      <c r="QUJ970" s="3"/>
      <c r="QUK970" s="453"/>
      <c r="QUL970" s="3"/>
      <c r="QUM970" s="614"/>
      <c r="QUN970" s="3"/>
      <c r="QUO970" s="453"/>
      <c r="QUP970" s="3"/>
      <c r="QUQ970" s="614"/>
      <c r="QUR970" s="3"/>
      <c r="QUS970" s="453"/>
      <c r="QUT970" s="3"/>
      <c r="QUU970" s="614"/>
      <c r="QUV970" s="3"/>
      <c r="QUW970" s="453"/>
      <c r="QUX970" s="3"/>
      <c r="QUY970" s="614"/>
      <c r="QUZ970" s="3"/>
      <c r="QVA970" s="453"/>
      <c r="QVB970" s="3"/>
      <c r="QVC970" s="614"/>
      <c r="QVD970" s="3"/>
      <c r="QVE970" s="453"/>
      <c r="QVF970" s="3"/>
      <c r="QVG970" s="614"/>
      <c r="QVH970" s="3"/>
      <c r="QVI970" s="453"/>
      <c r="QVJ970" s="3"/>
      <c r="QVK970" s="614"/>
      <c r="QVL970" s="3"/>
      <c r="QVM970" s="453"/>
      <c r="QVN970" s="3"/>
      <c r="QVO970" s="614"/>
      <c r="QVP970" s="3"/>
      <c r="QVQ970" s="453"/>
      <c r="QVR970" s="3"/>
      <c r="QVS970" s="614"/>
      <c r="QVT970" s="3"/>
      <c r="QVU970" s="453"/>
      <c r="QVV970" s="3"/>
      <c r="QVW970" s="614"/>
      <c r="QVX970" s="3"/>
      <c r="QVY970" s="453"/>
      <c r="QVZ970" s="3"/>
      <c r="QWA970" s="614"/>
      <c r="QWB970" s="3"/>
      <c r="QWC970" s="453"/>
      <c r="QWD970" s="3"/>
      <c r="QWE970" s="614"/>
      <c r="QWF970" s="3"/>
      <c r="QWG970" s="453"/>
      <c r="QWH970" s="3"/>
      <c r="QWI970" s="614"/>
      <c r="QWJ970" s="3"/>
      <c r="QWK970" s="453"/>
      <c r="QWL970" s="3"/>
      <c r="QWM970" s="614"/>
      <c r="QWN970" s="3"/>
      <c r="QWO970" s="453"/>
      <c r="QWP970" s="3"/>
      <c r="QWQ970" s="614"/>
      <c r="QWR970" s="3"/>
      <c r="QWS970" s="453"/>
      <c r="QWT970" s="3"/>
      <c r="QWU970" s="614"/>
      <c r="QWV970" s="3"/>
      <c r="QWW970" s="453"/>
      <c r="QWX970" s="3"/>
      <c r="QWY970" s="614"/>
      <c r="QWZ970" s="3"/>
      <c r="QXA970" s="453"/>
      <c r="QXB970" s="3"/>
      <c r="QXC970" s="614"/>
      <c r="QXD970" s="3"/>
      <c r="QXE970" s="453"/>
      <c r="QXF970" s="3"/>
      <c r="QXG970" s="614"/>
      <c r="QXH970" s="3"/>
      <c r="QXI970" s="453"/>
      <c r="QXJ970" s="3"/>
      <c r="QXK970" s="614"/>
      <c r="QXL970" s="3"/>
      <c r="QXM970" s="453"/>
      <c r="QXN970" s="3"/>
      <c r="QXO970" s="614"/>
      <c r="QXP970" s="3"/>
      <c r="QXQ970" s="453"/>
      <c r="QXR970" s="3"/>
      <c r="QXS970" s="614"/>
      <c r="QXT970" s="3"/>
      <c r="QXU970" s="453"/>
      <c r="QXV970" s="3"/>
      <c r="QXW970" s="614"/>
      <c r="QXX970" s="3"/>
      <c r="QXY970" s="453"/>
      <c r="QXZ970" s="3"/>
      <c r="QYA970" s="614"/>
      <c r="QYB970" s="3"/>
      <c r="QYC970" s="453"/>
      <c r="QYD970" s="3"/>
      <c r="QYE970" s="614"/>
      <c r="QYF970" s="3"/>
      <c r="QYG970" s="453"/>
      <c r="QYH970" s="3"/>
      <c r="QYI970" s="614"/>
      <c r="QYJ970" s="3"/>
      <c r="QYK970" s="453"/>
      <c r="QYL970" s="3"/>
      <c r="QYM970" s="614"/>
      <c r="QYN970" s="3"/>
      <c r="QYO970" s="453"/>
      <c r="QYP970" s="3"/>
      <c r="QYQ970" s="614"/>
      <c r="QYR970" s="3"/>
      <c r="QYS970" s="453"/>
      <c r="QYT970" s="3"/>
      <c r="QYU970" s="614"/>
      <c r="QYV970" s="3"/>
      <c r="QYW970" s="453"/>
      <c r="QYX970" s="3"/>
      <c r="QYY970" s="614"/>
      <c r="QYZ970" s="3"/>
      <c r="QZA970" s="453"/>
      <c r="QZB970" s="3"/>
      <c r="QZC970" s="614"/>
      <c r="QZD970" s="3"/>
      <c r="QZE970" s="453"/>
      <c r="QZF970" s="3"/>
      <c r="QZG970" s="614"/>
      <c r="QZH970" s="3"/>
      <c r="QZI970" s="453"/>
      <c r="QZJ970" s="3"/>
      <c r="QZK970" s="614"/>
      <c r="QZL970" s="3"/>
      <c r="QZM970" s="453"/>
      <c r="QZN970" s="3"/>
      <c r="QZO970" s="614"/>
      <c r="QZP970" s="3"/>
      <c r="QZQ970" s="453"/>
      <c r="QZR970" s="3"/>
      <c r="QZS970" s="614"/>
      <c r="QZT970" s="3"/>
      <c r="QZU970" s="453"/>
      <c r="QZV970" s="3"/>
      <c r="QZW970" s="614"/>
      <c r="QZX970" s="3"/>
      <c r="QZY970" s="453"/>
      <c r="QZZ970" s="3"/>
      <c r="RAA970" s="614"/>
      <c r="RAB970" s="3"/>
      <c r="RAC970" s="453"/>
      <c r="RAD970" s="3"/>
      <c r="RAE970" s="614"/>
      <c r="RAF970" s="3"/>
      <c r="RAG970" s="453"/>
      <c r="RAH970" s="3"/>
      <c r="RAI970" s="614"/>
      <c r="RAJ970" s="3"/>
      <c r="RAK970" s="453"/>
      <c r="RAL970" s="3"/>
      <c r="RAM970" s="614"/>
      <c r="RAN970" s="3"/>
      <c r="RAO970" s="453"/>
      <c r="RAP970" s="3"/>
      <c r="RAQ970" s="614"/>
      <c r="RAR970" s="3"/>
      <c r="RAS970" s="453"/>
      <c r="RAT970" s="3"/>
      <c r="RAU970" s="614"/>
      <c r="RAV970" s="3"/>
      <c r="RAW970" s="453"/>
      <c r="RAX970" s="3"/>
      <c r="RAY970" s="614"/>
      <c r="RAZ970" s="3"/>
      <c r="RBA970" s="453"/>
      <c r="RBB970" s="3"/>
      <c r="RBC970" s="614"/>
      <c r="RBD970" s="3"/>
      <c r="RBE970" s="453"/>
      <c r="RBF970" s="3"/>
      <c r="RBG970" s="614"/>
      <c r="RBH970" s="3"/>
      <c r="RBI970" s="453"/>
      <c r="RBJ970" s="3"/>
      <c r="RBK970" s="614"/>
      <c r="RBL970" s="3"/>
      <c r="RBM970" s="453"/>
      <c r="RBN970" s="3"/>
      <c r="RBO970" s="614"/>
      <c r="RBP970" s="3"/>
      <c r="RBQ970" s="453"/>
      <c r="RBR970" s="3"/>
      <c r="RBS970" s="614"/>
      <c r="RBT970" s="3"/>
      <c r="RBU970" s="453"/>
      <c r="RBV970" s="3"/>
      <c r="RBW970" s="614"/>
      <c r="RBX970" s="3"/>
      <c r="RBY970" s="453"/>
      <c r="RBZ970" s="3"/>
      <c r="RCA970" s="614"/>
      <c r="RCB970" s="3"/>
      <c r="RCC970" s="453"/>
      <c r="RCD970" s="3"/>
      <c r="RCE970" s="614"/>
      <c r="RCF970" s="3"/>
      <c r="RCG970" s="453"/>
      <c r="RCH970" s="3"/>
      <c r="RCI970" s="614"/>
      <c r="RCJ970" s="3"/>
      <c r="RCK970" s="453"/>
      <c r="RCL970" s="3"/>
      <c r="RCM970" s="614"/>
      <c r="RCN970" s="3"/>
      <c r="RCO970" s="453"/>
      <c r="RCP970" s="3"/>
      <c r="RCQ970" s="614"/>
      <c r="RCR970" s="3"/>
      <c r="RCS970" s="453"/>
      <c r="RCT970" s="3"/>
      <c r="RCU970" s="614"/>
      <c r="RCV970" s="3"/>
      <c r="RCW970" s="453"/>
      <c r="RCX970" s="3"/>
      <c r="RCY970" s="614"/>
      <c r="RCZ970" s="3"/>
      <c r="RDA970" s="453"/>
      <c r="RDB970" s="3"/>
      <c r="RDC970" s="614"/>
      <c r="RDD970" s="3"/>
      <c r="RDE970" s="453"/>
      <c r="RDF970" s="3"/>
      <c r="RDG970" s="614"/>
      <c r="RDH970" s="3"/>
      <c r="RDI970" s="453"/>
      <c r="RDJ970" s="3"/>
      <c r="RDK970" s="614"/>
      <c r="RDL970" s="3"/>
      <c r="RDM970" s="453"/>
      <c r="RDN970" s="3"/>
      <c r="RDO970" s="614"/>
      <c r="RDP970" s="3"/>
      <c r="RDQ970" s="453"/>
      <c r="RDR970" s="3"/>
      <c r="RDS970" s="614"/>
      <c r="RDT970" s="3"/>
      <c r="RDU970" s="453"/>
      <c r="RDV970" s="3"/>
      <c r="RDW970" s="614"/>
      <c r="RDX970" s="3"/>
      <c r="RDY970" s="453"/>
      <c r="RDZ970" s="3"/>
      <c r="REA970" s="614"/>
      <c r="REB970" s="3"/>
      <c r="REC970" s="453"/>
      <c r="RED970" s="3"/>
      <c r="REE970" s="614"/>
      <c r="REF970" s="3"/>
      <c r="REG970" s="453"/>
      <c r="REH970" s="3"/>
      <c r="REI970" s="614"/>
      <c r="REJ970" s="3"/>
      <c r="REK970" s="453"/>
      <c r="REL970" s="3"/>
      <c r="REM970" s="614"/>
      <c r="REN970" s="3"/>
      <c r="REO970" s="453"/>
      <c r="REP970" s="3"/>
      <c r="REQ970" s="614"/>
      <c r="RER970" s="3"/>
      <c r="RES970" s="453"/>
      <c r="RET970" s="3"/>
      <c r="REU970" s="614"/>
      <c r="REV970" s="3"/>
      <c r="REW970" s="453"/>
      <c r="REX970" s="3"/>
      <c r="REY970" s="614"/>
      <c r="REZ970" s="3"/>
      <c r="RFA970" s="453"/>
      <c r="RFB970" s="3"/>
      <c r="RFC970" s="614"/>
      <c r="RFD970" s="3"/>
      <c r="RFE970" s="453"/>
      <c r="RFF970" s="3"/>
      <c r="RFG970" s="614"/>
      <c r="RFH970" s="3"/>
      <c r="RFI970" s="453"/>
      <c r="RFJ970" s="3"/>
      <c r="RFK970" s="614"/>
      <c r="RFL970" s="3"/>
      <c r="RFM970" s="453"/>
      <c r="RFN970" s="3"/>
      <c r="RFO970" s="614"/>
      <c r="RFP970" s="3"/>
      <c r="RFQ970" s="453"/>
      <c r="RFR970" s="3"/>
      <c r="RFS970" s="614"/>
      <c r="RFT970" s="3"/>
      <c r="RFU970" s="453"/>
      <c r="RFV970" s="3"/>
      <c r="RFW970" s="614"/>
      <c r="RFX970" s="3"/>
      <c r="RFY970" s="453"/>
      <c r="RFZ970" s="3"/>
      <c r="RGA970" s="614"/>
      <c r="RGB970" s="3"/>
      <c r="RGC970" s="453"/>
      <c r="RGD970" s="3"/>
      <c r="RGE970" s="614"/>
      <c r="RGF970" s="3"/>
      <c r="RGG970" s="453"/>
      <c r="RGH970" s="3"/>
      <c r="RGI970" s="614"/>
      <c r="RGJ970" s="3"/>
      <c r="RGK970" s="453"/>
      <c r="RGL970" s="3"/>
      <c r="RGM970" s="614"/>
      <c r="RGN970" s="3"/>
      <c r="RGO970" s="453"/>
      <c r="RGP970" s="3"/>
      <c r="RGQ970" s="614"/>
      <c r="RGR970" s="3"/>
      <c r="RGS970" s="453"/>
      <c r="RGT970" s="3"/>
      <c r="RGU970" s="614"/>
      <c r="RGV970" s="3"/>
      <c r="RGW970" s="453"/>
      <c r="RGX970" s="3"/>
      <c r="RGY970" s="614"/>
      <c r="RGZ970" s="3"/>
      <c r="RHA970" s="453"/>
      <c r="RHB970" s="3"/>
      <c r="RHC970" s="614"/>
      <c r="RHD970" s="3"/>
      <c r="RHE970" s="453"/>
      <c r="RHF970" s="3"/>
      <c r="RHG970" s="614"/>
      <c r="RHH970" s="3"/>
      <c r="RHI970" s="453"/>
      <c r="RHJ970" s="3"/>
      <c r="RHK970" s="614"/>
      <c r="RHL970" s="3"/>
      <c r="RHM970" s="453"/>
      <c r="RHN970" s="3"/>
      <c r="RHO970" s="614"/>
      <c r="RHP970" s="3"/>
      <c r="RHQ970" s="453"/>
      <c r="RHR970" s="3"/>
      <c r="RHS970" s="614"/>
      <c r="RHT970" s="3"/>
      <c r="RHU970" s="453"/>
      <c r="RHV970" s="3"/>
      <c r="RHW970" s="614"/>
      <c r="RHX970" s="3"/>
      <c r="RHY970" s="453"/>
      <c r="RHZ970" s="3"/>
      <c r="RIA970" s="614"/>
      <c r="RIB970" s="3"/>
      <c r="RIC970" s="453"/>
      <c r="RID970" s="3"/>
      <c r="RIE970" s="614"/>
      <c r="RIF970" s="3"/>
      <c r="RIG970" s="453"/>
      <c r="RIH970" s="3"/>
      <c r="RII970" s="614"/>
      <c r="RIJ970" s="3"/>
      <c r="RIK970" s="453"/>
      <c r="RIL970" s="3"/>
      <c r="RIM970" s="614"/>
      <c r="RIN970" s="3"/>
      <c r="RIO970" s="453"/>
      <c r="RIP970" s="3"/>
      <c r="RIQ970" s="614"/>
      <c r="RIR970" s="3"/>
      <c r="RIS970" s="453"/>
      <c r="RIT970" s="3"/>
      <c r="RIU970" s="614"/>
      <c r="RIV970" s="3"/>
      <c r="RIW970" s="453"/>
      <c r="RIX970" s="3"/>
      <c r="RIY970" s="614"/>
      <c r="RIZ970" s="3"/>
      <c r="RJA970" s="453"/>
      <c r="RJB970" s="3"/>
      <c r="RJC970" s="614"/>
      <c r="RJD970" s="3"/>
      <c r="RJE970" s="453"/>
      <c r="RJF970" s="3"/>
      <c r="RJG970" s="614"/>
      <c r="RJH970" s="3"/>
      <c r="RJI970" s="453"/>
      <c r="RJJ970" s="3"/>
      <c r="RJK970" s="614"/>
      <c r="RJL970" s="3"/>
      <c r="RJM970" s="453"/>
      <c r="RJN970" s="3"/>
      <c r="RJO970" s="614"/>
      <c r="RJP970" s="3"/>
      <c r="RJQ970" s="453"/>
      <c r="RJR970" s="3"/>
      <c r="RJS970" s="614"/>
      <c r="RJT970" s="3"/>
      <c r="RJU970" s="453"/>
      <c r="RJV970" s="3"/>
      <c r="RJW970" s="614"/>
      <c r="RJX970" s="3"/>
      <c r="RJY970" s="453"/>
      <c r="RJZ970" s="3"/>
      <c r="RKA970" s="614"/>
      <c r="RKB970" s="3"/>
      <c r="RKC970" s="453"/>
      <c r="RKD970" s="3"/>
      <c r="RKE970" s="614"/>
      <c r="RKF970" s="3"/>
      <c r="RKG970" s="453"/>
      <c r="RKH970" s="3"/>
      <c r="RKI970" s="614"/>
      <c r="RKJ970" s="3"/>
      <c r="RKK970" s="453"/>
      <c r="RKL970" s="3"/>
      <c r="RKM970" s="614"/>
      <c r="RKN970" s="3"/>
      <c r="RKO970" s="453"/>
      <c r="RKP970" s="3"/>
      <c r="RKQ970" s="614"/>
      <c r="RKR970" s="3"/>
      <c r="RKS970" s="453"/>
      <c r="RKT970" s="3"/>
      <c r="RKU970" s="614"/>
      <c r="RKV970" s="3"/>
      <c r="RKW970" s="453"/>
      <c r="RKX970" s="3"/>
      <c r="RKY970" s="614"/>
      <c r="RKZ970" s="3"/>
      <c r="RLA970" s="453"/>
      <c r="RLB970" s="3"/>
      <c r="RLC970" s="614"/>
      <c r="RLD970" s="3"/>
      <c r="RLE970" s="453"/>
      <c r="RLF970" s="3"/>
      <c r="RLG970" s="614"/>
      <c r="RLH970" s="3"/>
      <c r="RLI970" s="453"/>
      <c r="RLJ970" s="3"/>
      <c r="RLK970" s="614"/>
      <c r="RLL970" s="3"/>
      <c r="RLM970" s="453"/>
      <c r="RLN970" s="3"/>
      <c r="RLO970" s="614"/>
      <c r="RLP970" s="3"/>
      <c r="RLQ970" s="453"/>
      <c r="RLR970" s="3"/>
      <c r="RLS970" s="614"/>
      <c r="RLT970" s="3"/>
      <c r="RLU970" s="453"/>
      <c r="RLV970" s="3"/>
      <c r="RLW970" s="614"/>
      <c r="RLX970" s="3"/>
      <c r="RLY970" s="453"/>
      <c r="RLZ970" s="3"/>
      <c r="RMA970" s="614"/>
      <c r="RMB970" s="3"/>
      <c r="RMC970" s="453"/>
      <c r="RMD970" s="3"/>
      <c r="RME970" s="614"/>
      <c r="RMF970" s="3"/>
      <c r="RMG970" s="453"/>
      <c r="RMH970" s="3"/>
      <c r="RMI970" s="614"/>
      <c r="RMJ970" s="3"/>
      <c r="RMK970" s="453"/>
      <c r="RML970" s="3"/>
      <c r="RMM970" s="614"/>
      <c r="RMN970" s="3"/>
      <c r="RMO970" s="453"/>
      <c r="RMP970" s="3"/>
      <c r="RMQ970" s="614"/>
      <c r="RMR970" s="3"/>
      <c r="RMS970" s="453"/>
      <c r="RMT970" s="3"/>
      <c r="RMU970" s="614"/>
      <c r="RMV970" s="3"/>
      <c r="RMW970" s="453"/>
      <c r="RMX970" s="3"/>
      <c r="RMY970" s="614"/>
      <c r="RMZ970" s="3"/>
      <c r="RNA970" s="453"/>
      <c r="RNB970" s="3"/>
      <c r="RNC970" s="614"/>
      <c r="RND970" s="3"/>
      <c r="RNE970" s="453"/>
      <c r="RNF970" s="3"/>
      <c r="RNG970" s="614"/>
      <c r="RNH970" s="3"/>
      <c r="RNI970" s="453"/>
      <c r="RNJ970" s="3"/>
      <c r="RNK970" s="614"/>
      <c r="RNL970" s="3"/>
      <c r="RNM970" s="453"/>
      <c r="RNN970" s="3"/>
      <c r="RNO970" s="614"/>
      <c r="RNP970" s="3"/>
      <c r="RNQ970" s="453"/>
      <c r="RNR970" s="3"/>
      <c r="RNS970" s="614"/>
      <c r="RNT970" s="3"/>
      <c r="RNU970" s="453"/>
      <c r="RNV970" s="3"/>
      <c r="RNW970" s="614"/>
      <c r="RNX970" s="3"/>
      <c r="RNY970" s="453"/>
      <c r="RNZ970" s="3"/>
      <c r="ROA970" s="614"/>
      <c r="ROB970" s="3"/>
      <c r="ROC970" s="453"/>
      <c r="ROD970" s="3"/>
      <c r="ROE970" s="614"/>
      <c r="ROF970" s="3"/>
      <c r="ROG970" s="453"/>
      <c r="ROH970" s="3"/>
      <c r="ROI970" s="614"/>
      <c r="ROJ970" s="3"/>
      <c r="ROK970" s="453"/>
      <c r="ROL970" s="3"/>
      <c r="ROM970" s="614"/>
      <c r="RON970" s="3"/>
      <c r="ROO970" s="453"/>
      <c r="ROP970" s="3"/>
      <c r="ROQ970" s="614"/>
      <c r="ROR970" s="3"/>
      <c r="ROS970" s="453"/>
      <c r="ROT970" s="3"/>
      <c r="ROU970" s="614"/>
      <c r="ROV970" s="3"/>
      <c r="ROW970" s="453"/>
      <c r="ROX970" s="3"/>
      <c r="ROY970" s="614"/>
      <c r="ROZ970" s="3"/>
      <c r="RPA970" s="453"/>
      <c r="RPB970" s="3"/>
      <c r="RPC970" s="614"/>
      <c r="RPD970" s="3"/>
      <c r="RPE970" s="453"/>
      <c r="RPF970" s="3"/>
      <c r="RPG970" s="614"/>
      <c r="RPH970" s="3"/>
      <c r="RPI970" s="453"/>
      <c r="RPJ970" s="3"/>
      <c r="RPK970" s="614"/>
      <c r="RPL970" s="3"/>
      <c r="RPM970" s="453"/>
      <c r="RPN970" s="3"/>
      <c r="RPO970" s="614"/>
      <c r="RPP970" s="3"/>
      <c r="RPQ970" s="453"/>
      <c r="RPR970" s="3"/>
      <c r="RPS970" s="614"/>
      <c r="RPT970" s="3"/>
      <c r="RPU970" s="453"/>
      <c r="RPV970" s="3"/>
      <c r="RPW970" s="614"/>
      <c r="RPX970" s="3"/>
      <c r="RPY970" s="453"/>
      <c r="RPZ970" s="3"/>
      <c r="RQA970" s="614"/>
      <c r="RQB970" s="3"/>
      <c r="RQC970" s="453"/>
      <c r="RQD970" s="3"/>
      <c r="RQE970" s="614"/>
      <c r="RQF970" s="3"/>
      <c r="RQG970" s="453"/>
      <c r="RQH970" s="3"/>
      <c r="RQI970" s="614"/>
      <c r="RQJ970" s="3"/>
      <c r="RQK970" s="453"/>
      <c r="RQL970" s="3"/>
      <c r="RQM970" s="614"/>
      <c r="RQN970" s="3"/>
      <c r="RQO970" s="453"/>
      <c r="RQP970" s="3"/>
      <c r="RQQ970" s="614"/>
      <c r="RQR970" s="3"/>
      <c r="RQS970" s="453"/>
      <c r="RQT970" s="3"/>
      <c r="RQU970" s="614"/>
      <c r="RQV970" s="3"/>
      <c r="RQW970" s="453"/>
      <c r="RQX970" s="3"/>
      <c r="RQY970" s="614"/>
      <c r="RQZ970" s="3"/>
      <c r="RRA970" s="453"/>
      <c r="RRB970" s="3"/>
      <c r="RRC970" s="614"/>
      <c r="RRD970" s="3"/>
      <c r="RRE970" s="453"/>
      <c r="RRF970" s="3"/>
      <c r="RRG970" s="614"/>
      <c r="RRH970" s="3"/>
      <c r="RRI970" s="453"/>
      <c r="RRJ970" s="3"/>
      <c r="RRK970" s="614"/>
      <c r="RRL970" s="3"/>
      <c r="RRM970" s="453"/>
      <c r="RRN970" s="3"/>
      <c r="RRO970" s="614"/>
      <c r="RRP970" s="3"/>
      <c r="RRQ970" s="453"/>
      <c r="RRR970" s="3"/>
      <c r="RRS970" s="614"/>
      <c r="RRT970" s="3"/>
      <c r="RRU970" s="453"/>
      <c r="RRV970" s="3"/>
      <c r="RRW970" s="614"/>
      <c r="RRX970" s="3"/>
      <c r="RRY970" s="453"/>
      <c r="RRZ970" s="3"/>
      <c r="RSA970" s="614"/>
      <c r="RSB970" s="3"/>
      <c r="RSC970" s="453"/>
      <c r="RSD970" s="3"/>
      <c r="RSE970" s="614"/>
      <c r="RSF970" s="3"/>
      <c r="RSG970" s="453"/>
      <c r="RSH970" s="3"/>
      <c r="RSI970" s="614"/>
      <c r="RSJ970" s="3"/>
      <c r="RSK970" s="453"/>
      <c r="RSL970" s="3"/>
      <c r="RSM970" s="614"/>
      <c r="RSN970" s="3"/>
      <c r="RSO970" s="453"/>
      <c r="RSP970" s="3"/>
      <c r="RSQ970" s="614"/>
      <c r="RSR970" s="3"/>
      <c r="RSS970" s="453"/>
      <c r="RST970" s="3"/>
      <c r="RSU970" s="614"/>
      <c r="RSV970" s="3"/>
      <c r="RSW970" s="453"/>
      <c r="RSX970" s="3"/>
      <c r="RSY970" s="614"/>
      <c r="RSZ970" s="3"/>
      <c r="RTA970" s="453"/>
      <c r="RTB970" s="3"/>
      <c r="RTC970" s="614"/>
      <c r="RTD970" s="3"/>
      <c r="RTE970" s="453"/>
      <c r="RTF970" s="3"/>
      <c r="RTG970" s="614"/>
      <c r="RTH970" s="3"/>
      <c r="RTI970" s="453"/>
      <c r="RTJ970" s="3"/>
      <c r="RTK970" s="614"/>
      <c r="RTL970" s="3"/>
      <c r="RTM970" s="453"/>
      <c r="RTN970" s="3"/>
      <c r="RTO970" s="614"/>
      <c r="RTP970" s="3"/>
      <c r="RTQ970" s="453"/>
      <c r="RTR970" s="3"/>
      <c r="RTS970" s="614"/>
      <c r="RTT970" s="3"/>
      <c r="RTU970" s="453"/>
      <c r="RTV970" s="3"/>
      <c r="RTW970" s="614"/>
      <c r="RTX970" s="3"/>
      <c r="RTY970" s="453"/>
      <c r="RTZ970" s="3"/>
      <c r="RUA970" s="614"/>
      <c r="RUB970" s="3"/>
      <c r="RUC970" s="453"/>
      <c r="RUD970" s="3"/>
      <c r="RUE970" s="614"/>
      <c r="RUF970" s="3"/>
      <c r="RUG970" s="453"/>
      <c r="RUH970" s="3"/>
      <c r="RUI970" s="614"/>
      <c r="RUJ970" s="3"/>
      <c r="RUK970" s="453"/>
      <c r="RUL970" s="3"/>
      <c r="RUM970" s="614"/>
      <c r="RUN970" s="3"/>
      <c r="RUO970" s="453"/>
      <c r="RUP970" s="3"/>
      <c r="RUQ970" s="614"/>
      <c r="RUR970" s="3"/>
      <c r="RUS970" s="453"/>
      <c r="RUT970" s="3"/>
      <c r="RUU970" s="614"/>
      <c r="RUV970" s="3"/>
      <c r="RUW970" s="453"/>
      <c r="RUX970" s="3"/>
      <c r="RUY970" s="614"/>
      <c r="RUZ970" s="3"/>
      <c r="RVA970" s="453"/>
      <c r="RVB970" s="3"/>
      <c r="RVC970" s="614"/>
      <c r="RVD970" s="3"/>
      <c r="RVE970" s="453"/>
      <c r="RVF970" s="3"/>
      <c r="RVG970" s="614"/>
      <c r="RVH970" s="3"/>
      <c r="RVI970" s="453"/>
      <c r="RVJ970" s="3"/>
      <c r="RVK970" s="614"/>
      <c r="RVL970" s="3"/>
      <c r="RVM970" s="453"/>
      <c r="RVN970" s="3"/>
      <c r="RVO970" s="614"/>
      <c r="RVP970" s="3"/>
      <c r="RVQ970" s="453"/>
      <c r="RVR970" s="3"/>
      <c r="RVS970" s="614"/>
      <c r="RVT970" s="3"/>
      <c r="RVU970" s="453"/>
      <c r="RVV970" s="3"/>
      <c r="RVW970" s="614"/>
      <c r="RVX970" s="3"/>
      <c r="RVY970" s="453"/>
      <c r="RVZ970" s="3"/>
      <c r="RWA970" s="614"/>
      <c r="RWB970" s="3"/>
      <c r="RWC970" s="453"/>
      <c r="RWD970" s="3"/>
      <c r="RWE970" s="614"/>
      <c r="RWF970" s="3"/>
      <c r="RWG970" s="453"/>
      <c r="RWH970" s="3"/>
      <c r="RWI970" s="614"/>
      <c r="RWJ970" s="3"/>
      <c r="RWK970" s="453"/>
      <c r="RWL970" s="3"/>
      <c r="RWM970" s="614"/>
      <c r="RWN970" s="3"/>
      <c r="RWO970" s="453"/>
      <c r="RWP970" s="3"/>
      <c r="RWQ970" s="614"/>
      <c r="RWR970" s="3"/>
      <c r="RWS970" s="453"/>
      <c r="RWT970" s="3"/>
      <c r="RWU970" s="614"/>
      <c r="RWV970" s="3"/>
      <c r="RWW970" s="453"/>
      <c r="RWX970" s="3"/>
      <c r="RWY970" s="614"/>
      <c r="RWZ970" s="3"/>
      <c r="RXA970" s="453"/>
      <c r="RXB970" s="3"/>
      <c r="RXC970" s="614"/>
      <c r="RXD970" s="3"/>
      <c r="RXE970" s="453"/>
      <c r="RXF970" s="3"/>
      <c r="RXG970" s="614"/>
      <c r="RXH970" s="3"/>
      <c r="RXI970" s="453"/>
      <c r="RXJ970" s="3"/>
      <c r="RXK970" s="614"/>
      <c r="RXL970" s="3"/>
      <c r="RXM970" s="453"/>
      <c r="RXN970" s="3"/>
      <c r="RXO970" s="614"/>
      <c r="RXP970" s="3"/>
      <c r="RXQ970" s="453"/>
      <c r="RXR970" s="3"/>
      <c r="RXS970" s="614"/>
      <c r="RXT970" s="3"/>
      <c r="RXU970" s="453"/>
      <c r="RXV970" s="3"/>
      <c r="RXW970" s="614"/>
      <c r="RXX970" s="3"/>
      <c r="RXY970" s="453"/>
      <c r="RXZ970" s="3"/>
      <c r="RYA970" s="614"/>
      <c r="RYB970" s="3"/>
      <c r="RYC970" s="453"/>
      <c r="RYD970" s="3"/>
      <c r="RYE970" s="614"/>
      <c r="RYF970" s="3"/>
      <c r="RYG970" s="453"/>
      <c r="RYH970" s="3"/>
      <c r="RYI970" s="614"/>
      <c r="RYJ970" s="3"/>
      <c r="RYK970" s="453"/>
      <c r="RYL970" s="3"/>
      <c r="RYM970" s="614"/>
      <c r="RYN970" s="3"/>
      <c r="RYO970" s="453"/>
      <c r="RYP970" s="3"/>
      <c r="RYQ970" s="614"/>
      <c r="RYR970" s="3"/>
      <c r="RYS970" s="453"/>
      <c r="RYT970" s="3"/>
      <c r="RYU970" s="614"/>
      <c r="RYV970" s="3"/>
      <c r="RYW970" s="453"/>
      <c r="RYX970" s="3"/>
      <c r="RYY970" s="614"/>
      <c r="RYZ970" s="3"/>
      <c r="RZA970" s="453"/>
      <c r="RZB970" s="3"/>
      <c r="RZC970" s="614"/>
      <c r="RZD970" s="3"/>
      <c r="RZE970" s="453"/>
      <c r="RZF970" s="3"/>
      <c r="RZG970" s="614"/>
      <c r="RZH970" s="3"/>
      <c r="RZI970" s="453"/>
      <c r="RZJ970" s="3"/>
      <c r="RZK970" s="614"/>
      <c r="RZL970" s="3"/>
      <c r="RZM970" s="453"/>
      <c r="RZN970" s="3"/>
      <c r="RZO970" s="614"/>
      <c r="RZP970" s="3"/>
      <c r="RZQ970" s="453"/>
      <c r="RZR970" s="3"/>
      <c r="RZS970" s="614"/>
      <c r="RZT970" s="3"/>
      <c r="RZU970" s="453"/>
      <c r="RZV970" s="3"/>
      <c r="RZW970" s="614"/>
      <c r="RZX970" s="3"/>
      <c r="RZY970" s="453"/>
      <c r="RZZ970" s="3"/>
      <c r="SAA970" s="614"/>
      <c r="SAB970" s="3"/>
      <c r="SAC970" s="453"/>
      <c r="SAD970" s="3"/>
      <c r="SAE970" s="614"/>
      <c r="SAF970" s="3"/>
      <c r="SAG970" s="453"/>
      <c r="SAH970" s="3"/>
      <c r="SAI970" s="614"/>
      <c r="SAJ970" s="3"/>
      <c r="SAK970" s="453"/>
      <c r="SAL970" s="3"/>
      <c r="SAM970" s="614"/>
      <c r="SAN970" s="3"/>
      <c r="SAO970" s="453"/>
      <c r="SAP970" s="3"/>
      <c r="SAQ970" s="614"/>
      <c r="SAR970" s="3"/>
      <c r="SAS970" s="453"/>
      <c r="SAT970" s="3"/>
      <c r="SAU970" s="614"/>
      <c r="SAV970" s="3"/>
      <c r="SAW970" s="453"/>
      <c r="SAX970" s="3"/>
      <c r="SAY970" s="614"/>
      <c r="SAZ970" s="3"/>
      <c r="SBA970" s="453"/>
      <c r="SBB970" s="3"/>
      <c r="SBC970" s="614"/>
      <c r="SBD970" s="3"/>
      <c r="SBE970" s="453"/>
      <c r="SBF970" s="3"/>
      <c r="SBG970" s="614"/>
      <c r="SBH970" s="3"/>
      <c r="SBI970" s="453"/>
      <c r="SBJ970" s="3"/>
      <c r="SBK970" s="614"/>
      <c r="SBL970" s="3"/>
      <c r="SBM970" s="453"/>
      <c r="SBN970" s="3"/>
      <c r="SBO970" s="614"/>
      <c r="SBP970" s="3"/>
      <c r="SBQ970" s="453"/>
      <c r="SBR970" s="3"/>
      <c r="SBS970" s="614"/>
      <c r="SBT970" s="3"/>
      <c r="SBU970" s="453"/>
      <c r="SBV970" s="3"/>
      <c r="SBW970" s="614"/>
      <c r="SBX970" s="3"/>
      <c r="SBY970" s="453"/>
      <c r="SBZ970" s="3"/>
      <c r="SCA970" s="614"/>
      <c r="SCB970" s="3"/>
      <c r="SCC970" s="453"/>
      <c r="SCD970" s="3"/>
      <c r="SCE970" s="614"/>
      <c r="SCF970" s="3"/>
      <c r="SCG970" s="453"/>
      <c r="SCH970" s="3"/>
      <c r="SCI970" s="614"/>
      <c r="SCJ970" s="3"/>
      <c r="SCK970" s="453"/>
      <c r="SCL970" s="3"/>
      <c r="SCM970" s="614"/>
      <c r="SCN970" s="3"/>
      <c r="SCO970" s="453"/>
      <c r="SCP970" s="3"/>
      <c r="SCQ970" s="614"/>
      <c r="SCR970" s="3"/>
      <c r="SCS970" s="453"/>
      <c r="SCT970" s="3"/>
      <c r="SCU970" s="614"/>
      <c r="SCV970" s="3"/>
      <c r="SCW970" s="453"/>
      <c r="SCX970" s="3"/>
      <c r="SCY970" s="614"/>
      <c r="SCZ970" s="3"/>
      <c r="SDA970" s="453"/>
      <c r="SDB970" s="3"/>
      <c r="SDC970" s="614"/>
      <c r="SDD970" s="3"/>
      <c r="SDE970" s="453"/>
      <c r="SDF970" s="3"/>
      <c r="SDG970" s="614"/>
      <c r="SDH970" s="3"/>
      <c r="SDI970" s="453"/>
      <c r="SDJ970" s="3"/>
      <c r="SDK970" s="614"/>
      <c r="SDL970" s="3"/>
      <c r="SDM970" s="453"/>
      <c r="SDN970" s="3"/>
      <c r="SDO970" s="614"/>
      <c r="SDP970" s="3"/>
      <c r="SDQ970" s="453"/>
      <c r="SDR970" s="3"/>
      <c r="SDS970" s="614"/>
      <c r="SDT970" s="3"/>
      <c r="SDU970" s="453"/>
      <c r="SDV970" s="3"/>
      <c r="SDW970" s="614"/>
      <c r="SDX970" s="3"/>
      <c r="SDY970" s="453"/>
      <c r="SDZ970" s="3"/>
      <c r="SEA970" s="614"/>
      <c r="SEB970" s="3"/>
      <c r="SEC970" s="453"/>
      <c r="SED970" s="3"/>
      <c r="SEE970" s="614"/>
      <c r="SEF970" s="3"/>
      <c r="SEG970" s="453"/>
      <c r="SEH970" s="3"/>
      <c r="SEI970" s="614"/>
      <c r="SEJ970" s="3"/>
      <c r="SEK970" s="453"/>
      <c r="SEL970" s="3"/>
      <c r="SEM970" s="614"/>
      <c r="SEN970" s="3"/>
      <c r="SEO970" s="453"/>
      <c r="SEP970" s="3"/>
      <c r="SEQ970" s="614"/>
      <c r="SER970" s="3"/>
      <c r="SES970" s="453"/>
      <c r="SET970" s="3"/>
      <c r="SEU970" s="614"/>
      <c r="SEV970" s="3"/>
      <c r="SEW970" s="453"/>
      <c r="SEX970" s="3"/>
      <c r="SEY970" s="614"/>
      <c r="SEZ970" s="3"/>
      <c r="SFA970" s="453"/>
      <c r="SFB970" s="3"/>
      <c r="SFC970" s="614"/>
      <c r="SFD970" s="3"/>
      <c r="SFE970" s="453"/>
      <c r="SFF970" s="3"/>
      <c r="SFG970" s="614"/>
      <c r="SFH970" s="3"/>
      <c r="SFI970" s="453"/>
      <c r="SFJ970" s="3"/>
      <c r="SFK970" s="614"/>
      <c r="SFL970" s="3"/>
      <c r="SFM970" s="453"/>
      <c r="SFN970" s="3"/>
      <c r="SFO970" s="614"/>
      <c r="SFP970" s="3"/>
      <c r="SFQ970" s="453"/>
      <c r="SFR970" s="3"/>
      <c r="SFS970" s="614"/>
      <c r="SFT970" s="3"/>
      <c r="SFU970" s="453"/>
      <c r="SFV970" s="3"/>
      <c r="SFW970" s="614"/>
      <c r="SFX970" s="3"/>
      <c r="SFY970" s="453"/>
      <c r="SFZ970" s="3"/>
      <c r="SGA970" s="614"/>
      <c r="SGB970" s="3"/>
      <c r="SGC970" s="453"/>
      <c r="SGD970" s="3"/>
      <c r="SGE970" s="614"/>
      <c r="SGF970" s="3"/>
      <c r="SGG970" s="453"/>
      <c r="SGH970" s="3"/>
      <c r="SGI970" s="614"/>
      <c r="SGJ970" s="3"/>
      <c r="SGK970" s="453"/>
      <c r="SGL970" s="3"/>
      <c r="SGM970" s="614"/>
      <c r="SGN970" s="3"/>
      <c r="SGO970" s="453"/>
      <c r="SGP970" s="3"/>
      <c r="SGQ970" s="614"/>
      <c r="SGR970" s="3"/>
      <c r="SGS970" s="453"/>
      <c r="SGT970" s="3"/>
      <c r="SGU970" s="614"/>
      <c r="SGV970" s="3"/>
      <c r="SGW970" s="453"/>
      <c r="SGX970" s="3"/>
      <c r="SGY970" s="614"/>
      <c r="SGZ970" s="3"/>
      <c r="SHA970" s="453"/>
      <c r="SHB970" s="3"/>
      <c r="SHC970" s="614"/>
      <c r="SHD970" s="3"/>
      <c r="SHE970" s="453"/>
      <c r="SHF970" s="3"/>
      <c r="SHG970" s="614"/>
      <c r="SHH970" s="3"/>
      <c r="SHI970" s="453"/>
      <c r="SHJ970" s="3"/>
      <c r="SHK970" s="614"/>
      <c r="SHL970" s="3"/>
      <c r="SHM970" s="453"/>
      <c r="SHN970" s="3"/>
      <c r="SHO970" s="614"/>
      <c r="SHP970" s="3"/>
      <c r="SHQ970" s="453"/>
      <c r="SHR970" s="3"/>
      <c r="SHS970" s="614"/>
      <c r="SHT970" s="3"/>
      <c r="SHU970" s="453"/>
      <c r="SHV970" s="3"/>
      <c r="SHW970" s="614"/>
      <c r="SHX970" s="3"/>
      <c r="SHY970" s="453"/>
      <c r="SHZ970" s="3"/>
      <c r="SIA970" s="614"/>
      <c r="SIB970" s="3"/>
      <c r="SIC970" s="453"/>
      <c r="SID970" s="3"/>
      <c r="SIE970" s="614"/>
      <c r="SIF970" s="3"/>
      <c r="SIG970" s="453"/>
      <c r="SIH970" s="3"/>
      <c r="SII970" s="614"/>
      <c r="SIJ970" s="3"/>
      <c r="SIK970" s="453"/>
      <c r="SIL970" s="3"/>
      <c r="SIM970" s="614"/>
      <c r="SIN970" s="3"/>
      <c r="SIO970" s="453"/>
      <c r="SIP970" s="3"/>
      <c r="SIQ970" s="614"/>
      <c r="SIR970" s="3"/>
      <c r="SIS970" s="453"/>
      <c r="SIT970" s="3"/>
      <c r="SIU970" s="614"/>
      <c r="SIV970" s="3"/>
      <c r="SIW970" s="453"/>
      <c r="SIX970" s="3"/>
      <c r="SIY970" s="614"/>
      <c r="SIZ970" s="3"/>
      <c r="SJA970" s="453"/>
      <c r="SJB970" s="3"/>
      <c r="SJC970" s="614"/>
      <c r="SJD970" s="3"/>
      <c r="SJE970" s="453"/>
      <c r="SJF970" s="3"/>
      <c r="SJG970" s="614"/>
      <c r="SJH970" s="3"/>
      <c r="SJI970" s="453"/>
      <c r="SJJ970" s="3"/>
      <c r="SJK970" s="614"/>
      <c r="SJL970" s="3"/>
      <c r="SJM970" s="453"/>
      <c r="SJN970" s="3"/>
      <c r="SJO970" s="614"/>
      <c r="SJP970" s="3"/>
      <c r="SJQ970" s="453"/>
      <c r="SJR970" s="3"/>
      <c r="SJS970" s="614"/>
      <c r="SJT970" s="3"/>
      <c r="SJU970" s="453"/>
      <c r="SJV970" s="3"/>
      <c r="SJW970" s="614"/>
      <c r="SJX970" s="3"/>
      <c r="SJY970" s="453"/>
      <c r="SJZ970" s="3"/>
      <c r="SKA970" s="614"/>
      <c r="SKB970" s="3"/>
      <c r="SKC970" s="453"/>
      <c r="SKD970" s="3"/>
      <c r="SKE970" s="614"/>
      <c r="SKF970" s="3"/>
      <c r="SKG970" s="453"/>
      <c r="SKH970" s="3"/>
      <c r="SKI970" s="614"/>
      <c r="SKJ970" s="3"/>
      <c r="SKK970" s="453"/>
      <c r="SKL970" s="3"/>
      <c r="SKM970" s="614"/>
      <c r="SKN970" s="3"/>
      <c r="SKO970" s="453"/>
      <c r="SKP970" s="3"/>
      <c r="SKQ970" s="614"/>
      <c r="SKR970" s="3"/>
      <c r="SKS970" s="453"/>
      <c r="SKT970" s="3"/>
      <c r="SKU970" s="614"/>
      <c r="SKV970" s="3"/>
      <c r="SKW970" s="453"/>
      <c r="SKX970" s="3"/>
      <c r="SKY970" s="614"/>
      <c r="SKZ970" s="3"/>
      <c r="SLA970" s="453"/>
      <c r="SLB970" s="3"/>
      <c r="SLC970" s="614"/>
      <c r="SLD970" s="3"/>
      <c r="SLE970" s="453"/>
      <c r="SLF970" s="3"/>
      <c r="SLG970" s="614"/>
      <c r="SLH970" s="3"/>
      <c r="SLI970" s="453"/>
      <c r="SLJ970" s="3"/>
      <c r="SLK970" s="614"/>
      <c r="SLL970" s="3"/>
      <c r="SLM970" s="453"/>
      <c r="SLN970" s="3"/>
      <c r="SLO970" s="614"/>
      <c r="SLP970" s="3"/>
      <c r="SLQ970" s="453"/>
      <c r="SLR970" s="3"/>
      <c r="SLS970" s="614"/>
      <c r="SLT970" s="3"/>
      <c r="SLU970" s="453"/>
      <c r="SLV970" s="3"/>
      <c r="SLW970" s="614"/>
      <c r="SLX970" s="3"/>
      <c r="SLY970" s="453"/>
      <c r="SLZ970" s="3"/>
      <c r="SMA970" s="614"/>
      <c r="SMB970" s="3"/>
      <c r="SMC970" s="453"/>
      <c r="SMD970" s="3"/>
      <c r="SME970" s="614"/>
      <c r="SMF970" s="3"/>
      <c r="SMG970" s="453"/>
      <c r="SMH970" s="3"/>
      <c r="SMI970" s="614"/>
      <c r="SMJ970" s="3"/>
      <c r="SMK970" s="453"/>
      <c r="SML970" s="3"/>
      <c r="SMM970" s="614"/>
      <c r="SMN970" s="3"/>
      <c r="SMO970" s="453"/>
      <c r="SMP970" s="3"/>
      <c r="SMQ970" s="614"/>
      <c r="SMR970" s="3"/>
      <c r="SMS970" s="453"/>
      <c r="SMT970" s="3"/>
      <c r="SMU970" s="614"/>
      <c r="SMV970" s="3"/>
      <c r="SMW970" s="453"/>
      <c r="SMX970" s="3"/>
      <c r="SMY970" s="614"/>
      <c r="SMZ970" s="3"/>
      <c r="SNA970" s="453"/>
      <c r="SNB970" s="3"/>
      <c r="SNC970" s="614"/>
      <c r="SND970" s="3"/>
      <c r="SNE970" s="453"/>
      <c r="SNF970" s="3"/>
      <c r="SNG970" s="614"/>
      <c r="SNH970" s="3"/>
      <c r="SNI970" s="453"/>
      <c r="SNJ970" s="3"/>
      <c r="SNK970" s="614"/>
      <c r="SNL970" s="3"/>
      <c r="SNM970" s="453"/>
      <c r="SNN970" s="3"/>
      <c r="SNO970" s="614"/>
      <c r="SNP970" s="3"/>
      <c r="SNQ970" s="453"/>
      <c r="SNR970" s="3"/>
      <c r="SNS970" s="614"/>
      <c r="SNT970" s="3"/>
      <c r="SNU970" s="453"/>
      <c r="SNV970" s="3"/>
      <c r="SNW970" s="614"/>
      <c r="SNX970" s="3"/>
      <c r="SNY970" s="453"/>
      <c r="SNZ970" s="3"/>
      <c r="SOA970" s="614"/>
      <c r="SOB970" s="3"/>
      <c r="SOC970" s="453"/>
      <c r="SOD970" s="3"/>
      <c r="SOE970" s="614"/>
      <c r="SOF970" s="3"/>
      <c r="SOG970" s="453"/>
      <c r="SOH970" s="3"/>
      <c r="SOI970" s="614"/>
      <c r="SOJ970" s="3"/>
      <c r="SOK970" s="453"/>
      <c r="SOL970" s="3"/>
      <c r="SOM970" s="614"/>
      <c r="SON970" s="3"/>
      <c r="SOO970" s="453"/>
      <c r="SOP970" s="3"/>
      <c r="SOQ970" s="614"/>
      <c r="SOR970" s="3"/>
      <c r="SOS970" s="453"/>
      <c r="SOT970" s="3"/>
      <c r="SOU970" s="614"/>
      <c r="SOV970" s="3"/>
      <c r="SOW970" s="453"/>
      <c r="SOX970" s="3"/>
      <c r="SOY970" s="614"/>
      <c r="SOZ970" s="3"/>
      <c r="SPA970" s="453"/>
      <c r="SPB970" s="3"/>
      <c r="SPC970" s="614"/>
      <c r="SPD970" s="3"/>
      <c r="SPE970" s="453"/>
      <c r="SPF970" s="3"/>
      <c r="SPG970" s="614"/>
      <c r="SPH970" s="3"/>
      <c r="SPI970" s="453"/>
      <c r="SPJ970" s="3"/>
      <c r="SPK970" s="614"/>
      <c r="SPL970" s="3"/>
      <c r="SPM970" s="453"/>
      <c r="SPN970" s="3"/>
      <c r="SPO970" s="614"/>
      <c r="SPP970" s="3"/>
      <c r="SPQ970" s="453"/>
      <c r="SPR970" s="3"/>
      <c r="SPS970" s="614"/>
      <c r="SPT970" s="3"/>
      <c r="SPU970" s="453"/>
      <c r="SPV970" s="3"/>
      <c r="SPW970" s="614"/>
      <c r="SPX970" s="3"/>
      <c r="SPY970" s="453"/>
      <c r="SPZ970" s="3"/>
      <c r="SQA970" s="614"/>
      <c r="SQB970" s="3"/>
      <c r="SQC970" s="453"/>
      <c r="SQD970" s="3"/>
      <c r="SQE970" s="614"/>
      <c r="SQF970" s="3"/>
      <c r="SQG970" s="453"/>
      <c r="SQH970" s="3"/>
      <c r="SQI970" s="614"/>
      <c r="SQJ970" s="3"/>
      <c r="SQK970" s="453"/>
      <c r="SQL970" s="3"/>
      <c r="SQM970" s="614"/>
      <c r="SQN970" s="3"/>
      <c r="SQO970" s="453"/>
      <c r="SQP970" s="3"/>
      <c r="SQQ970" s="614"/>
      <c r="SQR970" s="3"/>
      <c r="SQS970" s="453"/>
      <c r="SQT970" s="3"/>
      <c r="SQU970" s="614"/>
      <c r="SQV970" s="3"/>
      <c r="SQW970" s="453"/>
      <c r="SQX970" s="3"/>
      <c r="SQY970" s="614"/>
      <c r="SQZ970" s="3"/>
      <c r="SRA970" s="453"/>
      <c r="SRB970" s="3"/>
      <c r="SRC970" s="614"/>
      <c r="SRD970" s="3"/>
      <c r="SRE970" s="453"/>
      <c r="SRF970" s="3"/>
      <c r="SRG970" s="614"/>
      <c r="SRH970" s="3"/>
      <c r="SRI970" s="453"/>
      <c r="SRJ970" s="3"/>
      <c r="SRK970" s="614"/>
      <c r="SRL970" s="3"/>
      <c r="SRM970" s="453"/>
      <c r="SRN970" s="3"/>
      <c r="SRO970" s="614"/>
      <c r="SRP970" s="3"/>
      <c r="SRQ970" s="453"/>
      <c r="SRR970" s="3"/>
      <c r="SRS970" s="614"/>
      <c r="SRT970" s="3"/>
      <c r="SRU970" s="453"/>
      <c r="SRV970" s="3"/>
      <c r="SRW970" s="614"/>
      <c r="SRX970" s="3"/>
      <c r="SRY970" s="453"/>
      <c r="SRZ970" s="3"/>
      <c r="SSA970" s="614"/>
      <c r="SSB970" s="3"/>
      <c r="SSC970" s="453"/>
      <c r="SSD970" s="3"/>
      <c r="SSE970" s="614"/>
      <c r="SSF970" s="3"/>
      <c r="SSG970" s="453"/>
      <c r="SSH970" s="3"/>
      <c r="SSI970" s="614"/>
      <c r="SSJ970" s="3"/>
      <c r="SSK970" s="453"/>
      <c r="SSL970" s="3"/>
      <c r="SSM970" s="614"/>
      <c r="SSN970" s="3"/>
      <c r="SSO970" s="453"/>
      <c r="SSP970" s="3"/>
      <c r="SSQ970" s="614"/>
      <c r="SSR970" s="3"/>
      <c r="SSS970" s="453"/>
      <c r="SST970" s="3"/>
      <c r="SSU970" s="614"/>
      <c r="SSV970" s="3"/>
      <c r="SSW970" s="453"/>
      <c r="SSX970" s="3"/>
      <c r="SSY970" s="614"/>
      <c r="SSZ970" s="3"/>
      <c r="STA970" s="453"/>
      <c r="STB970" s="3"/>
      <c r="STC970" s="614"/>
      <c r="STD970" s="3"/>
      <c r="STE970" s="453"/>
      <c r="STF970" s="3"/>
      <c r="STG970" s="614"/>
      <c r="STH970" s="3"/>
      <c r="STI970" s="453"/>
      <c r="STJ970" s="3"/>
      <c r="STK970" s="614"/>
      <c r="STL970" s="3"/>
      <c r="STM970" s="453"/>
      <c r="STN970" s="3"/>
      <c r="STO970" s="614"/>
      <c r="STP970" s="3"/>
      <c r="STQ970" s="453"/>
      <c r="STR970" s="3"/>
      <c r="STS970" s="614"/>
      <c r="STT970" s="3"/>
      <c r="STU970" s="453"/>
      <c r="STV970" s="3"/>
      <c r="STW970" s="614"/>
      <c r="STX970" s="3"/>
      <c r="STY970" s="453"/>
      <c r="STZ970" s="3"/>
      <c r="SUA970" s="614"/>
      <c r="SUB970" s="3"/>
      <c r="SUC970" s="453"/>
      <c r="SUD970" s="3"/>
      <c r="SUE970" s="614"/>
      <c r="SUF970" s="3"/>
      <c r="SUG970" s="453"/>
      <c r="SUH970" s="3"/>
      <c r="SUI970" s="614"/>
      <c r="SUJ970" s="3"/>
      <c r="SUK970" s="453"/>
      <c r="SUL970" s="3"/>
      <c r="SUM970" s="614"/>
      <c r="SUN970" s="3"/>
      <c r="SUO970" s="453"/>
      <c r="SUP970" s="3"/>
      <c r="SUQ970" s="614"/>
      <c r="SUR970" s="3"/>
      <c r="SUS970" s="453"/>
      <c r="SUT970" s="3"/>
      <c r="SUU970" s="614"/>
      <c r="SUV970" s="3"/>
      <c r="SUW970" s="453"/>
      <c r="SUX970" s="3"/>
      <c r="SUY970" s="614"/>
      <c r="SUZ970" s="3"/>
      <c r="SVA970" s="453"/>
      <c r="SVB970" s="3"/>
      <c r="SVC970" s="614"/>
      <c r="SVD970" s="3"/>
      <c r="SVE970" s="453"/>
      <c r="SVF970" s="3"/>
      <c r="SVG970" s="614"/>
      <c r="SVH970" s="3"/>
      <c r="SVI970" s="453"/>
      <c r="SVJ970" s="3"/>
      <c r="SVK970" s="614"/>
      <c r="SVL970" s="3"/>
      <c r="SVM970" s="453"/>
      <c r="SVN970" s="3"/>
      <c r="SVO970" s="614"/>
      <c r="SVP970" s="3"/>
      <c r="SVQ970" s="453"/>
      <c r="SVR970" s="3"/>
      <c r="SVS970" s="614"/>
      <c r="SVT970" s="3"/>
      <c r="SVU970" s="453"/>
      <c r="SVV970" s="3"/>
      <c r="SVW970" s="614"/>
      <c r="SVX970" s="3"/>
      <c r="SVY970" s="453"/>
      <c r="SVZ970" s="3"/>
      <c r="SWA970" s="614"/>
      <c r="SWB970" s="3"/>
      <c r="SWC970" s="453"/>
      <c r="SWD970" s="3"/>
      <c r="SWE970" s="614"/>
      <c r="SWF970" s="3"/>
      <c r="SWG970" s="453"/>
      <c r="SWH970" s="3"/>
      <c r="SWI970" s="614"/>
      <c r="SWJ970" s="3"/>
      <c r="SWK970" s="453"/>
      <c r="SWL970" s="3"/>
      <c r="SWM970" s="614"/>
      <c r="SWN970" s="3"/>
      <c r="SWO970" s="453"/>
      <c r="SWP970" s="3"/>
      <c r="SWQ970" s="614"/>
      <c r="SWR970" s="3"/>
      <c r="SWS970" s="453"/>
      <c r="SWT970" s="3"/>
      <c r="SWU970" s="614"/>
      <c r="SWV970" s="3"/>
      <c r="SWW970" s="453"/>
      <c r="SWX970" s="3"/>
      <c r="SWY970" s="614"/>
      <c r="SWZ970" s="3"/>
      <c r="SXA970" s="453"/>
      <c r="SXB970" s="3"/>
      <c r="SXC970" s="614"/>
      <c r="SXD970" s="3"/>
      <c r="SXE970" s="453"/>
      <c r="SXF970" s="3"/>
      <c r="SXG970" s="614"/>
      <c r="SXH970" s="3"/>
      <c r="SXI970" s="453"/>
      <c r="SXJ970" s="3"/>
      <c r="SXK970" s="614"/>
      <c r="SXL970" s="3"/>
      <c r="SXM970" s="453"/>
      <c r="SXN970" s="3"/>
      <c r="SXO970" s="614"/>
      <c r="SXP970" s="3"/>
      <c r="SXQ970" s="453"/>
      <c r="SXR970" s="3"/>
      <c r="SXS970" s="614"/>
      <c r="SXT970" s="3"/>
      <c r="SXU970" s="453"/>
      <c r="SXV970" s="3"/>
      <c r="SXW970" s="614"/>
      <c r="SXX970" s="3"/>
      <c r="SXY970" s="453"/>
      <c r="SXZ970" s="3"/>
      <c r="SYA970" s="614"/>
      <c r="SYB970" s="3"/>
      <c r="SYC970" s="453"/>
      <c r="SYD970" s="3"/>
      <c r="SYE970" s="614"/>
      <c r="SYF970" s="3"/>
      <c r="SYG970" s="453"/>
      <c r="SYH970" s="3"/>
      <c r="SYI970" s="614"/>
      <c r="SYJ970" s="3"/>
      <c r="SYK970" s="453"/>
      <c r="SYL970" s="3"/>
      <c r="SYM970" s="614"/>
      <c r="SYN970" s="3"/>
      <c r="SYO970" s="453"/>
      <c r="SYP970" s="3"/>
      <c r="SYQ970" s="614"/>
      <c r="SYR970" s="3"/>
      <c r="SYS970" s="453"/>
      <c r="SYT970" s="3"/>
      <c r="SYU970" s="614"/>
      <c r="SYV970" s="3"/>
      <c r="SYW970" s="453"/>
      <c r="SYX970" s="3"/>
      <c r="SYY970" s="614"/>
      <c r="SYZ970" s="3"/>
      <c r="SZA970" s="453"/>
      <c r="SZB970" s="3"/>
      <c r="SZC970" s="614"/>
      <c r="SZD970" s="3"/>
      <c r="SZE970" s="453"/>
      <c r="SZF970" s="3"/>
      <c r="SZG970" s="614"/>
      <c r="SZH970" s="3"/>
      <c r="SZI970" s="453"/>
      <c r="SZJ970" s="3"/>
      <c r="SZK970" s="614"/>
      <c r="SZL970" s="3"/>
      <c r="SZM970" s="453"/>
      <c r="SZN970" s="3"/>
      <c r="SZO970" s="614"/>
      <c r="SZP970" s="3"/>
      <c r="SZQ970" s="453"/>
      <c r="SZR970" s="3"/>
      <c r="SZS970" s="614"/>
      <c r="SZT970" s="3"/>
      <c r="SZU970" s="453"/>
      <c r="SZV970" s="3"/>
      <c r="SZW970" s="614"/>
      <c r="SZX970" s="3"/>
      <c r="SZY970" s="453"/>
      <c r="SZZ970" s="3"/>
      <c r="TAA970" s="614"/>
      <c r="TAB970" s="3"/>
      <c r="TAC970" s="453"/>
      <c r="TAD970" s="3"/>
      <c r="TAE970" s="614"/>
      <c r="TAF970" s="3"/>
      <c r="TAG970" s="453"/>
      <c r="TAH970" s="3"/>
      <c r="TAI970" s="614"/>
      <c r="TAJ970" s="3"/>
      <c r="TAK970" s="453"/>
      <c r="TAL970" s="3"/>
      <c r="TAM970" s="614"/>
      <c r="TAN970" s="3"/>
      <c r="TAO970" s="453"/>
      <c r="TAP970" s="3"/>
      <c r="TAQ970" s="614"/>
      <c r="TAR970" s="3"/>
      <c r="TAS970" s="453"/>
      <c r="TAT970" s="3"/>
      <c r="TAU970" s="614"/>
      <c r="TAV970" s="3"/>
      <c r="TAW970" s="453"/>
      <c r="TAX970" s="3"/>
      <c r="TAY970" s="614"/>
      <c r="TAZ970" s="3"/>
      <c r="TBA970" s="453"/>
      <c r="TBB970" s="3"/>
      <c r="TBC970" s="614"/>
      <c r="TBD970" s="3"/>
      <c r="TBE970" s="453"/>
      <c r="TBF970" s="3"/>
      <c r="TBG970" s="614"/>
      <c r="TBH970" s="3"/>
      <c r="TBI970" s="453"/>
      <c r="TBJ970" s="3"/>
      <c r="TBK970" s="614"/>
      <c r="TBL970" s="3"/>
      <c r="TBM970" s="453"/>
      <c r="TBN970" s="3"/>
      <c r="TBO970" s="614"/>
      <c r="TBP970" s="3"/>
      <c r="TBQ970" s="453"/>
      <c r="TBR970" s="3"/>
      <c r="TBS970" s="614"/>
      <c r="TBT970" s="3"/>
      <c r="TBU970" s="453"/>
      <c r="TBV970" s="3"/>
      <c r="TBW970" s="614"/>
      <c r="TBX970" s="3"/>
      <c r="TBY970" s="453"/>
      <c r="TBZ970" s="3"/>
      <c r="TCA970" s="614"/>
      <c r="TCB970" s="3"/>
      <c r="TCC970" s="453"/>
      <c r="TCD970" s="3"/>
      <c r="TCE970" s="614"/>
      <c r="TCF970" s="3"/>
      <c r="TCG970" s="453"/>
      <c r="TCH970" s="3"/>
      <c r="TCI970" s="614"/>
      <c r="TCJ970" s="3"/>
      <c r="TCK970" s="453"/>
      <c r="TCL970" s="3"/>
      <c r="TCM970" s="614"/>
      <c r="TCN970" s="3"/>
      <c r="TCO970" s="453"/>
      <c r="TCP970" s="3"/>
      <c r="TCQ970" s="614"/>
      <c r="TCR970" s="3"/>
      <c r="TCS970" s="453"/>
      <c r="TCT970" s="3"/>
      <c r="TCU970" s="614"/>
      <c r="TCV970" s="3"/>
      <c r="TCW970" s="453"/>
      <c r="TCX970" s="3"/>
      <c r="TCY970" s="614"/>
      <c r="TCZ970" s="3"/>
      <c r="TDA970" s="453"/>
      <c r="TDB970" s="3"/>
      <c r="TDC970" s="614"/>
      <c r="TDD970" s="3"/>
      <c r="TDE970" s="453"/>
      <c r="TDF970" s="3"/>
      <c r="TDG970" s="614"/>
      <c r="TDH970" s="3"/>
      <c r="TDI970" s="453"/>
      <c r="TDJ970" s="3"/>
      <c r="TDK970" s="614"/>
      <c r="TDL970" s="3"/>
      <c r="TDM970" s="453"/>
      <c r="TDN970" s="3"/>
      <c r="TDO970" s="614"/>
      <c r="TDP970" s="3"/>
      <c r="TDQ970" s="453"/>
      <c r="TDR970" s="3"/>
      <c r="TDS970" s="614"/>
      <c r="TDT970" s="3"/>
      <c r="TDU970" s="453"/>
      <c r="TDV970" s="3"/>
      <c r="TDW970" s="614"/>
      <c r="TDX970" s="3"/>
      <c r="TDY970" s="453"/>
      <c r="TDZ970" s="3"/>
      <c r="TEA970" s="614"/>
      <c r="TEB970" s="3"/>
      <c r="TEC970" s="453"/>
      <c r="TED970" s="3"/>
      <c r="TEE970" s="614"/>
      <c r="TEF970" s="3"/>
      <c r="TEG970" s="453"/>
      <c r="TEH970" s="3"/>
      <c r="TEI970" s="614"/>
      <c r="TEJ970" s="3"/>
      <c r="TEK970" s="453"/>
      <c r="TEL970" s="3"/>
      <c r="TEM970" s="614"/>
      <c r="TEN970" s="3"/>
      <c r="TEO970" s="453"/>
      <c r="TEP970" s="3"/>
      <c r="TEQ970" s="614"/>
      <c r="TER970" s="3"/>
      <c r="TES970" s="453"/>
      <c r="TET970" s="3"/>
      <c r="TEU970" s="614"/>
      <c r="TEV970" s="3"/>
      <c r="TEW970" s="453"/>
      <c r="TEX970" s="3"/>
      <c r="TEY970" s="614"/>
      <c r="TEZ970" s="3"/>
      <c r="TFA970" s="453"/>
      <c r="TFB970" s="3"/>
      <c r="TFC970" s="614"/>
      <c r="TFD970" s="3"/>
      <c r="TFE970" s="453"/>
      <c r="TFF970" s="3"/>
      <c r="TFG970" s="614"/>
      <c r="TFH970" s="3"/>
      <c r="TFI970" s="453"/>
      <c r="TFJ970" s="3"/>
      <c r="TFK970" s="614"/>
      <c r="TFL970" s="3"/>
      <c r="TFM970" s="453"/>
      <c r="TFN970" s="3"/>
      <c r="TFO970" s="614"/>
      <c r="TFP970" s="3"/>
      <c r="TFQ970" s="453"/>
      <c r="TFR970" s="3"/>
      <c r="TFS970" s="614"/>
      <c r="TFT970" s="3"/>
      <c r="TFU970" s="453"/>
      <c r="TFV970" s="3"/>
      <c r="TFW970" s="614"/>
      <c r="TFX970" s="3"/>
      <c r="TFY970" s="453"/>
      <c r="TFZ970" s="3"/>
      <c r="TGA970" s="614"/>
      <c r="TGB970" s="3"/>
      <c r="TGC970" s="453"/>
      <c r="TGD970" s="3"/>
      <c r="TGE970" s="614"/>
      <c r="TGF970" s="3"/>
      <c r="TGG970" s="453"/>
      <c r="TGH970" s="3"/>
      <c r="TGI970" s="614"/>
      <c r="TGJ970" s="3"/>
      <c r="TGK970" s="453"/>
      <c r="TGL970" s="3"/>
      <c r="TGM970" s="614"/>
      <c r="TGN970" s="3"/>
      <c r="TGO970" s="453"/>
      <c r="TGP970" s="3"/>
      <c r="TGQ970" s="614"/>
      <c r="TGR970" s="3"/>
      <c r="TGS970" s="453"/>
      <c r="TGT970" s="3"/>
      <c r="TGU970" s="614"/>
      <c r="TGV970" s="3"/>
      <c r="TGW970" s="453"/>
      <c r="TGX970" s="3"/>
      <c r="TGY970" s="614"/>
      <c r="TGZ970" s="3"/>
      <c r="THA970" s="453"/>
      <c r="THB970" s="3"/>
      <c r="THC970" s="614"/>
      <c r="THD970" s="3"/>
      <c r="THE970" s="453"/>
      <c r="THF970" s="3"/>
      <c r="THG970" s="614"/>
      <c r="THH970" s="3"/>
      <c r="THI970" s="453"/>
      <c r="THJ970" s="3"/>
      <c r="THK970" s="614"/>
      <c r="THL970" s="3"/>
      <c r="THM970" s="453"/>
      <c r="THN970" s="3"/>
      <c r="THO970" s="614"/>
      <c r="THP970" s="3"/>
      <c r="THQ970" s="453"/>
      <c r="THR970" s="3"/>
      <c r="THS970" s="614"/>
      <c r="THT970" s="3"/>
      <c r="THU970" s="453"/>
      <c r="THV970" s="3"/>
      <c r="THW970" s="614"/>
      <c r="THX970" s="3"/>
      <c r="THY970" s="453"/>
      <c r="THZ970" s="3"/>
      <c r="TIA970" s="614"/>
      <c r="TIB970" s="3"/>
      <c r="TIC970" s="453"/>
      <c r="TID970" s="3"/>
      <c r="TIE970" s="614"/>
      <c r="TIF970" s="3"/>
      <c r="TIG970" s="453"/>
      <c r="TIH970" s="3"/>
      <c r="TII970" s="614"/>
      <c r="TIJ970" s="3"/>
      <c r="TIK970" s="453"/>
      <c r="TIL970" s="3"/>
      <c r="TIM970" s="614"/>
      <c r="TIN970" s="3"/>
      <c r="TIO970" s="453"/>
      <c r="TIP970" s="3"/>
      <c r="TIQ970" s="614"/>
      <c r="TIR970" s="3"/>
      <c r="TIS970" s="453"/>
      <c r="TIT970" s="3"/>
      <c r="TIU970" s="614"/>
      <c r="TIV970" s="3"/>
      <c r="TIW970" s="453"/>
      <c r="TIX970" s="3"/>
      <c r="TIY970" s="614"/>
      <c r="TIZ970" s="3"/>
      <c r="TJA970" s="453"/>
      <c r="TJB970" s="3"/>
      <c r="TJC970" s="614"/>
      <c r="TJD970" s="3"/>
      <c r="TJE970" s="453"/>
      <c r="TJF970" s="3"/>
      <c r="TJG970" s="614"/>
      <c r="TJH970" s="3"/>
      <c r="TJI970" s="453"/>
      <c r="TJJ970" s="3"/>
      <c r="TJK970" s="614"/>
      <c r="TJL970" s="3"/>
      <c r="TJM970" s="453"/>
      <c r="TJN970" s="3"/>
      <c r="TJO970" s="614"/>
      <c r="TJP970" s="3"/>
      <c r="TJQ970" s="453"/>
      <c r="TJR970" s="3"/>
      <c r="TJS970" s="614"/>
      <c r="TJT970" s="3"/>
      <c r="TJU970" s="453"/>
      <c r="TJV970" s="3"/>
      <c r="TJW970" s="614"/>
      <c r="TJX970" s="3"/>
      <c r="TJY970" s="453"/>
      <c r="TJZ970" s="3"/>
      <c r="TKA970" s="614"/>
      <c r="TKB970" s="3"/>
      <c r="TKC970" s="453"/>
      <c r="TKD970" s="3"/>
      <c r="TKE970" s="614"/>
      <c r="TKF970" s="3"/>
      <c r="TKG970" s="453"/>
      <c r="TKH970" s="3"/>
      <c r="TKI970" s="614"/>
      <c r="TKJ970" s="3"/>
      <c r="TKK970" s="453"/>
      <c r="TKL970" s="3"/>
      <c r="TKM970" s="614"/>
      <c r="TKN970" s="3"/>
      <c r="TKO970" s="453"/>
      <c r="TKP970" s="3"/>
      <c r="TKQ970" s="614"/>
      <c r="TKR970" s="3"/>
      <c r="TKS970" s="453"/>
      <c r="TKT970" s="3"/>
      <c r="TKU970" s="614"/>
      <c r="TKV970" s="3"/>
      <c r="TKW970" s="453"/>
      <c r="TKX970" s="3"/>
      <c r="TKY970" s="614"/>
      <c r="TKZ970" s="3"/>
      <c r="TLA970" s="453"/>
      <c r="TLB970" s="3"/>
      <c r="TLC970" s="614"/>
      <c r="TLD970" s="3"/>
      <c r="TLE970" s="453"/>
      <c r="TLF970" s="3"/>
      <c r="TLG970" s="614"/>
      <c r="TLH970" s="3"/>
      <c r="TLI970" s="453"/>
      <c r="TLJ970" s="3"/>
      <c r="TLK970" s="614"/>
      <c r="TLL970" s="3"/>
      <c r="TLM970" s="453"/>
      <c r="TLN970" s="3"/>
      <c r="TLO970" s="614"/>
      <c r="TLP970" s="3"/>
      <c r="TLQ970" s="453"/>
      <c r="TLR970" s="3"/>
      <c r="TLS970" s="614"/>
      <c r="TLT970" s="3"/>
      <c r="TLU970" s="453"/>
      <c r="TLV970" s="3"/>
      <c r="TLW970" s="614"/>
      <c r="TLX970" s="3"/>
      <c r="TLY970" s="453"/>
      <c r="TLZ970" s="3"/>
      <c r="TMA970" s="614"/>
      <c r="TMB970" s="3"/>
      <c r="TMC970" s="453"/>
      <c r="TMD970" s="3"/>
      <c r="TME970" s="614"/>
      <c r="TMF970" s="3"/>
      <c r="TMG970" s="453"/>
      <c r="TMH970" s="3"/>
      <c r="TMI970" s="614"/>
      <c r="TMJ970" s="3"/>
      <c r="TMK970" s="453"/>
      <c r="TML970" s="3"/>
      <c r="TMM970" s="614"/>
      <c r="TMN970" s="3"/>
      <c r="TMO970" s="453"/>
      <c r="TMP970" s="3"/>
      <c r="TMQ970" s="614"/>
      <c r="TMR970" s="3"/>
      <c r="TMS970" s="453"/>
      <c r="TMT970" s="3"/>
      <c r="TMU970" s="614"/>
      <c r="TMV970" s="3"/>
      <c r="TMW970" s="453"/>
      <c r="TMX970" s="3"/>
      <c r="TMY970" s="614"/>
      <c r="TMZ970" s="3"/>
      <c r="TNA970" s="453"/>
      <c r="TNB970" s="3"/>
      <c r="TNC970" s="614"/>
      <c r="TND970" s="3"/>
      <c r="TNE970" s="453"/>
      <c r="TNF970" s="3"/>
      <c r="TNG970" s="614"/>
      <c r="TNH970" s="3"/>
      <c r="TNI970" s="453"/>
      <c r="TNJ970" s="3"/>
      <c r="TNK970" s="614"/>
      <c r="TNL970" s="3"/>
      <c r="TNM970" s="453"/>
      <c r="TNN970" s="3"/>
      <c r="TNO970" s="614"/>
      <c r="TNP970" s="3"/>
      <c r="TNQ970" s="453"/>
      <c r="TNR970" s="3"/>
      <c r="TNS970" s="614"/>
      <c r="TNT970" s="3"/>
      <c r="TNU970" s="453"/>
      <c r="TNV970" s="3"/>
      <c r="TNW970" s="614"/>
      <c r="TNX970" s="3"/>
      <c r="TNY970" s="453"/>
      <c r="TNZ970" s="3"/>
      <c r="TOA970" s="614"/>
      <c r="TOB970" s="3"/>
      <c r="TOC970" s="453"/>
      <c r="TOD970" s="3"/>
      <c r="TOE970" s="614"/>
      <c r="TOF970" s="3"/>
      <c r="TOG970" s="453"/>
      <c r="TOH970" s="3"/>
      <c r="TOI970" s="614"/>
      <c r="TOJ970" s="3"/>
      <c r="TOK970" s="453"/>
      <c r="TOL970" s="3"/>
      <c r="TOM970" s="614"/>
      <c r="TON970" s="3"/>
      <c r="TOO970" s="453"/>
      <c r="TOP970" s="3"/>
      <c r="TOQ970" s="614"/>
      <c r="TOR970" s="3"/>
      <c r="TOS970" s="453"/>
      <c r="TOT970" s="3"/>
      <c r="TOU970" s="614"/>
      <c r="TOV970" s="3"/>
      <c r="TOW970" s="453"/>
      <c r="TOX970" s="3"/>
      <c r="TOY970" s="614"/>
      <c r="TOZ970" s="3"/>
      <c r="TPA970" s="453"/>
      <c r="TPB970" s="3"/>
      <c r="TPC970" s="614"/>
      <c r="TPD970" s="3"/>
      <c r="TPE970" s="453"/>
      <c r="TPF970" s="3"/>
      <c r="TPG970" s="614"/>
      <c r="TPH970" s="3"/>
      <c r="TPI970" s="453"/>
      <c r="TPJ970" s="3"/>
      <c r="TPK970" s="614"/>
      <c r="TPL970" s="3"/>
      <c r="TPM970" s="453"/>
      <c r="TPN970" s="3"/>
      <c r="TPO970" s="614"/>
      <c r="TPP970" s="3"/>
      <c r="TPQ970" s="453"/>
      <c r="TPR970" s="3"/>
      <c r="TPS970" s="614"/>
      <c r="TPT970" s="3"/>
      <c r="TPU970" s="453"/>
      <c r="TPV970" s="3"/>
      <c r="TPW970" s="614"/>
      <c r="TPX970" s="3"/>
      <c r="TPY970" s="453"/>
      <c r="TPZ970" s="3"/>
      <c r="TQA970" s="614"/>
      <c r="TQB970" s="3"/>
      <c r="TQC970" s="453"/>
      <c r="TQD970" s="3"/>
      <c r="TQE970" s="614"/>
      <c r="TQF970" s="3"/>
      <c r="TQG970" s="453"/>
      <c r="TQH970" s="3"/>
      <c r="TQI970" s="614"/>
      <c r="TQJ970" s="3"/>
      <c r="TQK970" s="453"/>
      <c r="TQL970" s="3"/>
      <c r="TQM970" s="614"/>
      <c r="TQN970" s="3"/>
      <c r="TQO970" s="453"/>
      <c r="TQP970" s="3"/>
      <c r="TQQ970" s="614"/>
      <c r="TQR970" s="3"/>
      <c r="TQS970" s="453"/>
      <c r="TQT970" s="3"/>
      <c r="TQU970" s="614"/>
      <c r="TQV970" s="3"/>
      <c r="TQW970" s="453"/>
      <c r="TQX970" s="3"/>
      <c r="TQY970" s="614"/>
      <c r="TQZ970" s="3"/>
      <c r="TRA970" s="453"/>
      <c r="TRB970" s="3"/>
      <c r="TRC970" s="614"/>
      <c r="TRD970" s="3"/>
      <c r="TRE970" s="453"/>
      <c r="TRF970" s="3"/>
      <c r="TRG970" s="614"/>
      <c r="TRH970" s="3"/>
      <c r="TRI970" s="453"/>
      <c r="TRJ970" s="3"/>
      <c r="TRK970" s="614"/>
      <c r="TRL970" s="3"/>
      <c r="TRM970" s="453"/>
      <c r="TRN970" s="3"/>
      <c r="TRO970" s="614"/>
      <c r="TRP970" s="3"/>
      <c r="TRQ970" s="453"/>
      <c r="TRR970" s="3"/>
      <c r="TRS970" s="614"/>
      <c r="TRT970" s="3"/>
      <c r="TRU970" s="453"/>
      <c r="TRV970" s="3"/>
      <c r="TRW970" s="614"/>
      <c r="TRX970" s="3"/>
      <c r="TRY970" s="453"/>
      <c r="TRZ970" s="3"/>
      <c r="TSA970" s="614"/>
      <c r="TSB970" s="3"/>
      <c r="TSC970" s="453"/>
      <c r="TSD970" s="3"/>
      <c r="TSE970" s="614"/>
      <c r="TSF970" s="3"/>
      <c r="TSG970" s="453"/>
      <c r="TSH970" s="3"/>
      <c r="TSI970" s="614"/>
      <c r="TSJ970" s="3"/>
      <c r="TSK970" s="453"/>
      <c r="TSL970" s="3"/>
      <c r="TSM970" s="614"/>
      <c r="TSN970" s="3"/>
      <c r="TSO970" s="453"/>
      <c r="TSP970" s="3"/>
      <c r="TSQ970" s="614"/>
      <c r="TSR970" s="3"/>
      <c r="TSS970" s="453"/>
      <c r="TST970" s="3"/>
      <c r="TSU970" s="614"/>
      <c r="TSV970" s="3"/>
      <c r="TSW970" s="453"/>
      <c r="TSX970" s="3"/>
      <c r="TSY970" s="614"/>
      <c r="TSZ970" s="3"/>
      <c r="TTA970" s="453"/>
      <c r="TTB970" s="3"/>
      <c r="TTC970" s="614"/>
      <c r="TTD970" s="3"/>
      <c r="TTE970" s="453"/>
      <c r="TTF970" s="3"/>
      <c r="TTG970" s="614"/>
      <c r="TTH970" s="3"/>
      <c r="TTI970" s="453"/>
      <c r="TTJ970" s="3"/>
      <c r="TTK970" s="614"/>
      <c r="TTL970" s="3"/>
      <c r="TTM970" s="453"/>
      <c r="TTN970" s="3"/>
      <c r="TTO970" s="614"/>
      <c r="TTP970" s="3"/>
      <c r="TTQ970" s="453"/>
      <c r="TTR970" s="3"/>
      <c r="TTS970" s="614"/>
      <c r="TTT970" s="3"/>
      <c r="TTU970" s="453"/>
      <c r="TTV970" s="3"/>
      <c r="TTW970" s="614"/>
      <c r="TTX970" s="3"/>
      <c r="TTY970" s="453"/>
      <c r="TTZ970" s="3"/>
      <c r="TUA970" s="614"/>
      <c r="TUB970" s="3"/>
      <c r="TUC970" s="453"/>
      <c r="TUD970" s="3"/>
      <c r="TUE970" s="614"/>
      <c r="TUF970" s="3"/>
      <c r="TUG970" s="453"/>
      <c r="TUH970" s="3"/>
      <c r="TUI970" s="614"/>
      <c r="TUJ970" s="3"/>
      <c r="TUK970" s="453"/>
      <c r="TUL970" s="3"/>
      <c r="TUM970" s="614"/>
      <c r="TUN970" s="3"/>
      <c r="TUO970" s="453"/>
      <c r="TUP970" s="3"/>
      <c r="TUQ970" s="614"/>
      <c r="TUR970" s="3"/>
      <c r="TUS970" s="453"/>
      <c r="TUT970" s="3"/>
      <c r="TUU970" s="614"/>
      <c r="TUV970" s="3"/>
      <c r="TUW970" s="453"/>
      <c r="TUX970" s="3"/>
      <c r="TUY970" s="614"/>
      <c r="TUZ970" s="3"/>
      <c r="TVA970" s="453"/>
      <c r="TVB970" s="3"/>
      <c r="TVC970" s="614"/>
      <c r="TVD970" s="3"/>
      <c r="TVE970" s="453"/>
      <c r="TVF970" s="3"/>
      <c r="TVG970" s="614"/>
      <c r="TVH970" s="3"/>
      <c r="TVI970" s="453"/>
      <c r="TVJ970" s="3"/>
      <c r="TVK970" s="614"/>
      <c r="TVL970" s="3"/>
      <c r="TVM970" s="453"/>
      <c r="TVN970" s="3"/>
      <c r="TVO970" s="614"/>
      <c r="TVP970" s="3"/>
      <c r="TVQ970" s="453"/>
      <c r="TVR970" s="3"/>
      <c r="TVS970" s="614"/>
      <c r="TVT970" s="3"/>
      <c r="TVU970" s="453"/>
      <c r="TVV970" s="3"/>
      <c r="TVW970" s="614"/>
      <c r="TVX970" s="3"/>
      <c r="TVY970" s="453"/>
      <c r="TVZ970" s="3"/>
      <c r="TWA970" s="614"/>
      <c r="TWB970" s="3"/>
      <c r="TWC970" s="453"/>
      <c r="TWD970" s="3"/>
      <c r="TWE970" s="614"/>
      <c r="TWF970" s="3"/>
      <c r="TWG970" s="453"/>
      <c r="TWH970" s="3"/>
      <c r="TWI970" s="614"/>
      <c r="TWJ970" s="3"/>
      <c r="TWK970" s="453"/>
      <c r="TWL970" s="3"/>
      <c r="TWM970" s="614"/>
      <c r="TWN970" s="3"/>
      <c r="TWO970" s="453"/>
      <c r="TWP970" s="3"/>
      <c r="TWQ970" s="614"/>
      <c r="TWR970" s="3"/>
      <c r="TWS970" s="453"/>
      <c r="TWT970" s="3"/>
      <c r="TWU970" s="614"/>
      <c r="TWV970" s="3"/>
      <c r="TWW970" s="453"/>
      <c r="TWX970" s="3"/>
      <c r="TWY970" s="614"/>
      <c r="TWZ970" s="3"/>
      <c r="TXA970" s="453"/>
      <c r="TXB970" s="3"/>
      <c r="TXC970" s="614"/>
      <c r="TXD970" s="3"/>
      <c r="TXE970" s="453"/>
      <c r="TXF970" s="3"/>
      <c r="TXG970" s="614"/>
      <c r="TXH970" s="3"/>
      <c r="TXI970" s="453"/>
      <c r="TXJ970" s="3"/>
      <c r="TXK970" s="614"/>
      <c r="TXL970" s="3"/>
      <c r="TXM970" s="453"/>
      <c r="TXN970" s="3"/>
      <c r="TXO970" s="614"/>
      <c r="TXP970" s="3"/>
      <c r="TXQ970" s="453"/>
      <c r="TXR970" s="3"/>
      <c r="TXS970" s="614"/>
      <c r="TXT970" s="3"/>
      <c r="TXU970" s="453"/>
      <c r="TXV970" s="3"/>
      <c r="TXW970" s="614"/>
      <c r="TXX970" s="3"/>
      <c r="TXY970" s="453"/>
      <c r="TXZ970" s="3"/>
      <c r="TYA970" s="614"/>
      <c r="TYB970" s="3"/>
      <c r="TYC970" s="453"/>
      <c r="TYD970" s="3"/>
      <c r="TYE970" s="614"/>
      <c r="TYF970" s="3"/>
      <c r="TYG970" s="453"/>
      <c r="TYH970" s="3"/>
      <c r="TYI970" s="614"/>
      <c r="TYJ970" s="3"/>
      <c r="TYK970" s="453"/>
      <c r="TYL970" s="3"/>
      <c r="TYM970" s="614"/>
      <c r="TYN970" s="3"/>
      <c r="TYO970" s="453"/>
      <c r="TYP970" s="3"/>
      <c r="TYQ970" s="614"/>
      <c r="TYR970" s="3"/>
      <c r="TYS970" s="453"/>
      <c r="TYT970" s="3"/>
      <c r="TYU970" s="614"/>
      <c r="TYV970" s="3"/>
      <c r="TYW970" s="453"/>
      <c r="TYX970" s="3"/>
      <c r="TYY970" s="614"/>
      <c r="TYZ970" s="3"/>
      <c r="TZA970" s="453"/>
      <c r="TZB970" s="3"/>
      <c r="TZC970" s="614"/>
      <c r="TZD970" s="3"/>
      <c r="TZE970" s="453"/>
      <c r="TZF970" s="3"/>
      <c r="TZG970" s="614"/>
      <c r="TZH970" s="3"/>
      <c r="TZI970" s="453"/>
      <c r="TZJ970" s="3"/>
      <c r="TZK970" s="614"/>
      <c r="TZL970" s="3"/>
      <c r="TZM970" s="453"/>
      <c r="TZN970" s="3"/>
      <c r="TZO970" s="614"/>
      <c r="TZP970" s="3"/>
      <c r="TZQ970" s="453"/>
      <c r="TZR970" s="3"/>
      <c r="TZS970" s="614"/>
      <c r="TZT970" s="3"/>
      <c r="TZU970" s="453"/>
      <c r="TZV970" s="3"/>
      <c r="TZW970" s="614"/>
      <c r="TZX970" s="3"/>
      <c r="TZY970" s="453"/>
      <c r="TZZ970" s="3"/>
      <c r="UAA970" s="614"/>
      <c r="UAB970" s="3"/>
      <c r="UAC970" s="453"/>
      <c r="UAD970" s="3"/>
      <c r="UAE970" s="614"/>
      <c r="UAF970" s="3"/>
      <c r="UAG970" s="453"/>
      <c r="UAH970" s="3"/>
      <c r="UAI970" s="614"/>
      <c r="UAJ970" s="3"/>
      <c r="UAK970" s="453"/>
      <c r="UAL970" s="3"/>
      <c r="UAM970" s="614"/>
      <c r="UAN970" s="3"/>
      <c r="UAO970" s="453"/>
      <c r="UAP970" s="3"/>
      <c r="UAQ970" s="614"/>
      <c r="UAR970" s="3"/>
      <c r="UAS970" s="453"/>
      <c r="UAT970" s="3"/>
      <c r="UAU970" s="614"/>
      <c r="UAV970" s="3"/>
      <c r="UAW970" s="453"/>
      <c r="UAX970" s="3"/>
      <c r="UAY970" s="614"/>
      <c r="UAZ970" s="3"/>
      <c r="UBA970" s="453"/>
      <c r="UBB970" s="3"/>
      <c r="UBC970" s="614"/>
      <c r="UBD970" s="3"/>
      <c r="UBE970" s="453"/>
      <c r="UBF970" s="3"/>
      <c r="UBG970" s="614"/>
      <c r="UBH970" s="3"/>
      <c r="UBI970" s="453"/>
      <c r="UBJ970" s="3"/>
      <c r="UBK970" s="614"/>
      <c r="UBL970" s="3"/>
      <c r="UBM970" s="453"/>
      <c r="UBN970" s="3"/>
      <c r="UBO970" s="614"/>
      <c r="UBP970" s="3"/>
      <c r="UBQ970" s="453"/>
      <c r="UBR970" s="3"/>
      <c r="UBS970" s="614"/>
      <c r="UBT970" s="3"/>
      <c r="UBU970" s="453"/>
      <c r="UBV970" s="3"/>
      <c r="UBW970" s="614"/>
      <c r="UBX970" s="3"/>
      <c r="UBY970" s="453"/>
      <c r="UBZ970" s="3"/>
      <c r="UCA970" s="614"/>
      <c r="UCB970" s="3"/>
      <c r="UCC970" s="453"/>
      <c r="UCD970" s="3"/>
      <c r="UCE970" s="614"/>
      <c r="UCF970" s="3"/>
      <c r="UCG970" s="453"/>
      <c r="UCH970" s="3"/>
      <c r="UCI970" s="614"/>
      <c r="UCJ970" s="3"/>
      <c r="UCK970" s="453"/>
      <c r="UCL970" s="3"/>
      <c r="UCM970" s="614"/>
      <c r="UCN970" s="3"/>
      <c r="UCO970" s="453"/>
      <c r="UCP970" s="3"/>
      <c r="UCQ970" s="614"/>
      <c r="UCR970" s="3"/>
      <c r="UCS970" s="453"/>
      <c r="UCT970" s="3"/>
      <c r="UCU970" s="614"/>
      <c r="UCV970" s="3"/>
      <c r="UCW970" s="453"/>
      <c r="UCX970" s="3"/>
      <c r="UCY970" s="614"/>
      <c r="UCZ970" s="3"/>
      <c r="UDA970" s="453"/>
      <c r="UDB970" s="3"/>
      <c r="UDC970" s="614"/>
      <c r="UDD970" s="3"/>
      <c r="UDE970" s="453"/>
      <c r="UDF970" s="3"/>
      <c r="UDG970" s="614"/>
      <c r="UDH970" s="3"/>
      <c r="UDI970" s="453"/>
      <c r="UDJ970" s="3"/>
      <c r="UDK970" s="614"/>
      <c r="UDL970" s="3"/>
      <c r="UDM970" s="453"/>
      <c r="UDN970" s="3"/>
      <c r="UDO970" s="614"/>
      <c r="UDP970" s="3"/>
      <c r="UDQ970" s="453"/>
      <c r="UDR970" s="3"/>
      <c r="UDS970" s="614"/>
      <c r="UDT970" s="3"/>
      <c r="UDU970" s="453"/>
      <c r="UDV970" s="3"/>
      <c r="UDW970" s="614"/>
      <c r="UDX970" s="3"/>
      <c r="UDY970" s="453"/>
      <c r="UDZ970" s="3"/>
      <c r="UEA970" s="614"/>
      <c r="UEB970" s="3"/>
      <c r="UEC970" s="453"/>
      <c r="UED970" s="3"/>
      <c r="UEE970" s="614"/>
      <c r="UEF970" s="3"/>
      <c r="UEG970" s="453"/>
      <c r="UEH970" s="3"/>
      <c r="UEI970" s="614"/>
      <c r="UEJ970" s="3"/>
      <c r="UEK970" s="453"/>
      <c r="UEL970" s="3"/>
      <c r="UEM970" s="614"/>
      <c r="UEN970" s="3"/>
      <c r="UEO970" s="453"/>
      <c r="UEP970" s="3"/>
      <c r="UEQ970" s="614"/>
      <c r="UER970" s="3"/>
      <c r="UES970" s="453"/>
      <c r="UET970" s="3"/>
      <c r="UEU970" s="614"/>
      <c r="UEV970" s="3"/>
      <c r="UEW970" s="453"/>
      <c r="UEX970" s="3"/>
      <c r="UEY970" s="614"/>
      <c r="UEZ970" s="3"/>
      <c r="UFA970" s="453"/>
      <c r="UFB970" s="3"/>
      <c r="UFC970" s="614"/>
      <c r="UFD970" s="3"/>
      <c r="UFE970" s="453"/>
      <c r="UFF970" s="3"/>
      <c r="UFG970" s="614"/>
      <c r="UFH970" s="3"/>
      <c r="UFI970" s="453"/>
      <c r="UFJ970" s="3"/>
      <c r="UFK970" s="614"/>
      <c r="UFL970" s="3"/>
      <c r="UFM970" s="453"/>
      <c r="UFN970" s="3"/>
      <c r="UFO970" s="614"/>
      <c r="UFP970" s="3"/>
      <c r="UFQ970" s="453"/>
      <c r="UFR970" s="3"/>
      <c r="UFS970" s="614"/>
      <c r="UFT970" s="3"/>
      <c r="UFU970" s="453"/>
      <c r="UFV970" s="3"/>
      <c r="UFW970" s="614"/>
      <c r="UFX970" s="3"/>
      <c r="UFY970" s="453"/>
      <c r="UFZ970" s="3"/>
      <c r="UGA970" s="614"/>
      <c r="UGB970" s="3"/>
      <c r="UGC970" s="453"/>
      <c r="UGD970" s="3"/>
      <c r="UGE970" s="614"/>
      <c r="UGF970" s="3"/>
      <c r="UGG970" s="453"/>
      <c r="UGH970" s="3"/>
      <c r="UGI970" s="614"/>
      <c r="UGJ970" s="3"/>
      <c r="UGK970" s="453"/>
      <c r="UGL970" s="3"/>
      <c r="UGM970" s="614"/>
      <c r="UGN970" s="3"/>
      <c r="UGO970" s="453"/>
      <c r="UGP970" s="3"/>
      <c r="UGQ970" s="614"/>
      <c r="UGR970" s="3"/>
      <c r="UGS970" s="453"/>
      <c r="UGT970" s="3"/>
      <c r="UGU970" s="614"/>
      <c r="UGV970" s="3"/>
      <c r="UGW970" s="453"/>
      <c r="UGX970" s="3"/>
      <c r="UGY970" s="614"/>
      <c r="UGZ970" s="3"/>
      <c r="UHA970" s="453"/>
      <c r="UHB970" s="3"/>
      <c r="UHC970" s="614"/>
      <c r="UHD970" s="3"/>
      <c r="UHE970" s="453"/>
      <c r="UHF970" s="3"/>
      <c r="UHG970" s="614"/>
      <c r="UHH970" s="3"/>
      <c r="UHI970" s="453"/>
      <c r="UHJ970" s="3"/>
      <c r="UHK970" s="614"/>
      <c r="UHL970" s="3"/>
      <c r="UHM970" s="453"/>
      <c r="UHN970" s="3"/>
      <c r="UHO970" s="614"/>
      <c r="UHP970" s="3"/>
      <c r="UHQ970" s="453"/>
      <c r="UHR970" s="3"/>
      <c r="UHS970" s="614"/>
      <c r="UHT970" s="3"/>
      <c r="UHU970" s="453"/>
      <c r="UHV970" s="3"/>
      <c r="UHW970" s="614"/>
      <c r="UHX970" s="3"/>
      <c r="UHY970" s="453"/>
      <c r="UHZ970" s="3"/>
      <c r="UIA970" s="614"/>
      <c r="UIB970" s="3"/>
      <c r="UIC970" s="453"/>
      <c r="UID970" s="3"/>
      <c r="UIE970" s="614"/>
      <c r="UIF970" s="3"/>
      <c r="UIG970" s="453"/>
      <c r="UIH970" s="3"/>
      <c r="UII970" s="614"/>
      <c r="UIJ970" s="3"/>
      <c r="UIK970" s="453"/>
      <c r="UIL970" s="3"/>
      <c r="UIM970" s="614"/>
      <c r="UIN970" s="3"/>
      <c r="UIO970" s="453"/>
      <c r="UIP970" s="3"/>
      <c r="UIQ970" s="614"/>
      <c r="UIR970" s="3"/>
      <c r="UIS970" s="453"/>
      <c r="UIT970" s="3"/>
      <c r="UIU970" s="614"/>
      <c r="UIV970" s="3"/>
      <c r="UIW970" s="453"/>
      <c r="UIX970" s="3"/>
      <c r="UIY970" s="614"/>
      <c r="UIZ970" s="3"/>
      <c r="UJA970" s="453"/>
      <c r="UJB970" s="3"/>
      <c r="UJC970" s="614"/>
      <c r="UJD970" s="3"/>
      <c r="UJE970" s="453"/>
      <c r="UJF970" s="3"/>
      <c r="UJG970" s="614"/>
      <c r="UJH970" s="3"/>
      <c r="UJI970" s="453"/>
      <c r="UJJ970" s="3"/>
      <c r="UJK970" s="614"/>
      <c r="UJL970" s="3"/>
      <c r="UJM970" s="453"/>
      <c r="UJN970" s="3"/>
      <c r="UJO970" s="614"/>
      <c r="UJP970" s="3"/>
      <c r="UJQ970" s="453"/>
      <c r="UJR970" s="3"/>
      <c r="UJS970" s="614"/>
      <c r="UJT970" s="3"/>
      <c r="UJU970" s="453"/>
      <c r="UJV970" s="3"/>
      <c r="UJW970" s="614"/>
      <c r="UJX970" s="3"/>
      <c r="UJY970" s="453"/>
      <c r="UJZ970" s="3"/>
      <c r="UKA970" s="614"/>
      <c r="UKB970" s="3"/>
      <c r="UKC970" s="453"/>
      <c r="UKD970" s="3"/>
      <c r="UKE970" s="614"/>
      <c r="UKF970" s="3"/>
      <c r="UKG970" s="453"/>
      <c r="UKH970" s="3"/>
      <c r="UKI970" s="614"/>
      <c r="UKJ970" s="3"/>
      <c r="UKK970" s="453"/>
      <c r="UKL970" s="3"/>
      <c r="UKM970" s="614"/>
      <c r="UKN970" s="3"/>
      <c r="UKO970" s="453"/>
      <c r="UKP970" s="3"/>
      <c r="UKQ970" s="614"/>
      <c r="UKR970" s="3"/>
      <c r="UKS970" s="453"/>
      <c r="UKT970" s="3"/>
      <c r="UKU970" s="614"/>
      <c r="UKV970" s="3"/>
      <c r="UKW970" s="453"/>
      <c r="UKX970" s="3"/>
      <c r="UKY970" s="614"/>
      <c r="UKZ970" s="3"/>
      <c r="ULA970" s="453"/>
      <c r="ULB970" s="3"/>
      <c r="ULC970" s="614"/>
      <c r="ULD970" s="3"/>
      <c r="ULE970" s="453"/>
      <c r="ULF970" s="3"/>
      <c r="ULG970" s="614"/>
      <c r="ULH970" s="3"/>
      <c r="ULI970" s="453"/>
      <c r="ULJ970" s="3"/>
      <c r="ULK970" s="614"/>
      <c r="ULL970" s="3"/>
      <c r="ULM970" s="453"/>
      <c r="ULN970" s="3"/>
      <c r="ULO970" s="614"/>
      <c r="ULP970" s="3"/>
      <c r="ULQ970" s="453"/>
      <c r="ULR970" s="3"/>
      <c r="ULS970" s="614"/>
      <c r="ULT970" s="3"/>
      <c r="ULU970" s="453"/>
      <c r="ULV970" s="3"/>
      <c r="ULW970" s="614"/>
      <c r="ULX970" s="3"/>
      <c r="ULY970" s="453"/>
      <c r="ULZ970" s="3"/>
      <c r="UMA970" s="614"/>
      <c r="UMB970" s="3"/>
      <c r="UMC970" s="453"/>
      <c r="UMD970" s="3"/>
      <c r="UME970" s="614"/>
      <c r="UMF970" s="3"/>
      <c r="UMG970" s="453"/>
      <c r="UMH970" s="3"/>
      <c r="UMI970" s="614"/>
      <c r="UMJ970" s="3"/>
      <c r="UMK970" s="453"/>
      <c r="UML970" s="3"/>
      <c r="UMM970" s="614"/>
      <c r="UMN970" s="3"/>
      <c r="UMO970" s="453"/>
      <c r="UMP970" s="3"/>
      <c r="UMQ970" s="614"/>
      <c r="UMR970" s="3"/>
      <c r="UMS970" s="453"/>
      <c r="UMT970" s="3"/>
      <c r="UMU970" s="614"/>
      <c r="UMV970" s="3"/>
      <c r="UMW970" s="453"/>
      <c r="UMX970" s="3"/>
      <c r="UMY970" s="614"/>
      <c r="UMZ970" s="3"/>
      <c r="UNA970" s="453"/>
      <c r="UNB970" s="3"/>
      <c r="UNC970" s="614"/>
      <c r="UND970" s="3"/>
      <c r="UNE970" s="453"/>
      <c r="UNF970" s="3"/>
      <c r="UNG970" s="614"/>
      <c r="UNH970" s="3"/>
      <c r="UNI970" s="453"/>
      <c r="UNJ970" s="3"/>
      <c r="UNK970" s="614"/>
      <c r="UNL970" s="3"/>
      <c r="UNM970" s="453"/>
      <c r="UNN970" s="3"/>
      <c r="UNO970" s="614"/>
      <c r="UNP970" s="3"/>
      <c r="UNQ970" s="453"/>
      <c r="UNR970" s="3"/>
      <c r="UNS970" s="614"/>
      <c r="UNT970" s="3"/>
      <c r="UNU970" s="453"/>
      <c r="UNV970" s="3"/>
      <c r="UNW970" s="614"/>
      <c r="UNX970" s="3"/>
      <c r="UNY970" s="453"/>
      <c r="UNZ970" s="3"/>
      <c r="UOA970" s="614"/>
      <c r="UOB970" s="3"/>
      <c r="UOC970" s="453"/>
      <c r="UOD970" s="3"/>
      <c r="UOE970" s="614"/>
      <c r="UOF970" s="3"/>
      <c r="UOG970" s="453"/>
      <c r="UOH970" s="3"/>
      <c r="UOI970" s="614"/>
      <c r="UOJ970" s="3"/>
      <c r="UOK970" s="453"/>
      <c r="UOL970" s="3"/>
      <c r="UOM970" s="614"/>
      <c r="UON970" s="3"/>
      <c r="UOO970" s="453"/>
      <c r="UOP970" s="3"/>
      <c r="UOQ970" s="614"/>
      <c r="UOR970" s="3"/>
      <c r="UOS970" s="453"/>
      <c r="UOT970" s="3"/>
      <c r="UOU970" s="614"/>
      <c r="UOV970" s="3"/>
      <c r="UOW970" s="453"/>
      <c r="UOX970" s="3"/>
      <c r="UOY970" s="614"/>
      <c r="UOZ970" s="3"/>
      <c r="UPA970" s="453"/>
      <c r="UPB970" s="3"/>
      <c r="UPC970" s="614"/>
      <c r="UPD970" s="3"/>
      <c r="UPE970" s="453"/>
      <c r="UPF970" s="3"/>
      <c r="UPG970" s="614"/>
      <c r="UPH970" s="3"/>
      <c r="UPI970" s="453"/>
      <c r="UPJ970" s="3"/>
      <c r="UPK970" s="614"/>
      <c r="UPL970" s="3"/>
      <c r="UPM970" s="453"/>
      <c r="UPN970" s="3"/>
      <c r="UPO970" s="614"/>
      <c r="UPP970" s="3"/>
      <c r="UPQ970" s="453"/>
      <c r="UPR970" s="3"/>
      <c r="UPS970" s="614"/>
      <c r="UPT970" s="3"/>
      <c r="UPU970" s="453"/>
      <c r="UPV970" s="3"/>
      <c r="UPW970" s="614"/>
      <c r="UPX970" s="3"/>
      <c r="UPY970" s="453"/>
      <c r="UPZ970" s="3"/>
      <c r="UQA970" s="614"/>
      <c r="UQB970" s="3"/>
      <c r="UQC970" s="453"/>
      <c r="UQD970" s="3"/>
      <c r="UQE970" s="614"/>
      <c r="UQF970" s="3"/>
      <c r="UQG970" s="453"/>
      <c r="UQH970" s="3"/>
      <c r="UQI970" s="614"/>
      <c r="UQJ970" s="3"/>
      <c r="UQK970" s="453"/>
      <c r="UQL970" s="3"/>
      <c r="UQM970" s="614"/>
      <c r="UQN970" s="3"/>
      <c r="UQO970" s="453"/>
      <c r="UQP970" s="3"/>
      <c r="UQQ970" s="614"/>
      <c r="UQR970" s="3"/>
      <c r="UQS970" s="453"/>
      <c r="UQT970" s="3"/>
      <c r="UQU970" s="614"/>
      <c r="UQV970" s="3"/>
      <c r="UQW970" s="453"/>
      <c r="UQX970" s="3"/>
      <c r="UQY970" s="614"/>
      <c r="UQZ970" s="3"/>
      <c r="URA970" s="453"/>
      <c r="URB970" s="3"/>
      <c r="URC970" s="614"/>
      <c r="URD970" s="3"/>
      <c r="URE970" s="453"/>
      <c r="URF970" s="3"/>
      <c r="URG970" s="614"/>
      <c r="URH970" s="3"/>
      <c r="URI970" s="453"/>
      <c r="URJ970" s="3"/>
      <c r="URK970" s="614"/>
      <c r="URL970" s="3"/>
      <c r="URM970" s="453"/>
      <c r="URN970" s="3"/>
      <c r="URO970" s="614"/>
      <c r="URP970" s="3"/>
      <c r="URQ970" s="453"/>
      <c r="URR970" s="3"/>
      <c r="URS970" s="614"/>
      <c r="URT970" s="3"/>
      <c r="URU970" s="453"/>
      <c r="URV970" s="3"/>
      <c r="URW970" s="614"/>
      <c r="URX970" s="3"/>
      <c r="URY970" s="453"/>
      <c r="URZ970" s="3"/>
      <c r="USA970" s="614"/>
      <c r="USB970" s="3"/>
      <c r="USC970" s="453"/>
      <c r="USD970" s="3"/>
      <c r="USE970" s="614"/>
      <c r="USF970" s="3"/>
      <c r="USG970" s="453"/>
      <c r="USH970" s="3"/>
      <c r="USI970" s="614"/>
      <c r="USJ970" s="3"/>
      <c r="USK970" s="453"/>
      <c r="USL970" s="3"/>
      <c r="USM970" s="614"/>
      <c r="USN970" s="3"/>
      <c r="USO970" s="453"/>
      <c r="USP970" s="3"/>
      <c r="USQ970" s="614"/>
      <c r="USR970" s="3"/>
      <c r="USS970" s="453"/>
      <c r="UST970" s="3"/>
      <c r="USU970" s="614"/>
      <c r="USV970" s="3"/>
      <c r="USW970" s="453"/>
      <c r="USX970" s="3"/>
      <c r="USY970" s="614"/>
      <c r="USZ970" s="3"/>
      <c r="UTA970" s="453"/>
      <c r="UTB970" s="3"/>
      <c r="UTC970" s="614"/>
      <c r="UTD970" s="3"/>
      <c r="UTE970" s="453"/>
      <c r="UTF970" s="3"/>
      <c r="UTG970" s="614"/>
      <c r="UTH970" s="3"/>
      <c r="UTI970" s="453"/>
      <c r="UTJ970" s="3"/>
      <c r="UTK970" s="614"/>
      <c r="UTL970" s="3"/>
      <c r="UTM970" s="453"/>
      <c r="UTN970" s="3"/>
      <c r="UTO970" s="614"/>
      <c r="UTP970" s="3"/>
      <c r="UTQ970" s="453"/>
      <c r="UTR970" s="3"/>
      <c r="UTS970" s="614"/>
      <c r="UTT970" s="3"/>
      <c r="UTU970" s="453"/>
      <c r="UTV970" s="3"/>
      <c r="UTW970" s="614"/>
      <c r="UTX970" s="3"/>
      <c r="UTY970" s="453"/>
      <c r="UTZ970" s="3"/>
      <c r="UUA970" s="614"/>
      <c r="UUB970" s="3"/>
      <c r="UUC970" s="453"/>
      <c r="UUD970" s="3"/>
      <c r="UUE970" s="614"/>
      <c r="UUF970" s="3"/>
      <c r="UUG970" s="453"/>
      <c r="UUH970" s="3"/>
      <c r="UUI970" s="614"/>
      <c r="UUJ970" s="3"/>
      <c r="UUK970" s="453"/>
      <c r="UUL970" s="3"/>
      <c r="UUM970" s="614"/>
      <c r="UUN970" s="3"/>
      <c r="UUO970" s="453"/>
      <c r="UUP970" s="3"/>
      <c r="UUQ970" s="614"/>
      <c r="UUR970" s="3"/>
      <c r="UUS970" s="453"/>
      <c r="UUT970" s="3"/>
      <c r="UUU970" s="614"/>
      <c r="UUV970" s="3"/>
      <c r="UUW970" s="453"/>
      <c r="UUX970" s="3"/>
      <c r="UUY970" s="614"/>
      <c r="UUZ970" s="3"/>
      <c r="UVA970" s="453"/>
      <c r="UVB970" s="3"/>
      <c r="UVC970" s="614"/>
      <c r="UVD970" s="3"/>
      <c r="UVE970" s="453"/>
      <c r="UVF970" s="3"/>
      <c r="UVG970" s="614"/>
      <c r="UVH970" s="3"/>
      <c r="UVI970" s="453"/>
      <c r="UVJ970" s="3"/>
      <c r="UVK970" s="614"/>
      <c r="UVL970" s="3"/>
      <c r="UVM970" s="453"/>
      <c r="UVN970" s="3"/>
      <c r="UVO970" s="614"/>
      <c r="UVP970" s="3"/>
      <c r="UVQ970" s="453"/>
      <c r="UVR970" s="3"/>
      <c r="UVS970" s="614"/>
      <c r="UVT970" s="3"/>
      <c r="UVU970" s="453"/>
      <c r="UVV970" s="3"/>
      <c r="UVW970" s="614"/>
      <c r="UVX970" s="3"/>
      <c r="UVY970" s="453"/>
      <c r="UVZ970" s="3"/>
      <c r="UWA970" s="614"/>
      <c r="UWB970" s="3"/>
      <c r="UWC970" s="453"/>
      <c r="UWD970" s="3"/>
      <c r="UWE970" s="614"/>
      <c r="UWF970" s="3"/>
      <c r="UWG970" s="453"/>
      <c r="UWH970" s="3"/>
      <c r="UWI970" s="614"/>
      <c r="UWJ970" s="3"/>
      <c r="UWK970" s="453"/>
      <c r="UWL970" s="3"/>
      <c r="UWM970" s="614"/>
      <c r="UWN970" s="3"/>
      <c r="UWO970" s="453"/>
      <c r="UWP970" s="3"/>
      <c r="UWQ970" s="614"/>
      <c r="UWR970" s="3"/>
      <c r="UWS970" s="453"/>
      <c r="UWT970" s="3"/>
      <c r="UWU970" s="614"/>
      <c r="UWV970" s="3"/>
      <c r="UWW970" s="453"/>
      <c r="UWX970" s="3"/>
      <c r="UWY970" s="614"/>
      <c r="UWZ970" s="3"/>
      <c r="UXA970" s="453"/>
      <c r="UXB970" s="3"/>
      <c r="UXC970" s="614"/>
      <c r="UXD970" s="3"/>
      <c r="UXE970" s="453"/>
      <c r="UXF970" s="3"/>
      <c r="UXG970" s="614"/>
      <c r="UXH970" s="3"/>
      <c r="UXI970" s="453"/>
      <c r="UXJ970" s="3"/>
      <c r="UXK970" s="614"/>
      <c r="UXL970" s="3"/>
      <c r="UXM970" s="453"/>
      <c r="UXN970" s="3"/>
      <c r="UXO970" s="614"/>
      <c r="UXP970" s="3"/>
      <c r="UXQ970" s="453"/>
      <c r="UXR970" s="3"/>
      <c r="UXS970" s="614"/>
      <c r="UXT970" s="3"/>
      <c r="UXU970" s="453"/>
      <c r="UXV970" s="3"/>
      <c r="UXW970" s="614"/>
      <c r="UXX970" s="3"/>
      <c r="UXY970" s="453"/>
      <c r="UXZ970" s="3"/>
      <c r="UYA970" s="614"/>
      <c r="UYB970" s="3"/>
      <c r="UYC970" s="453"/>
      <c r="UYD970" s="3"/>
      <c r="UYE970" s="614"/>
      <c r="UYF970" s="3"/>
      <c r="UYG970" s="453"/>
      <c r="UYH970" s="3"/>
      <c r="UYI970" s="614"/>
      <c r="UYJ970" s="3"/>
      <c r="UYK970" s="453"/>
      <c r="UYL970" s="3"/>
      <c r="UYM970" s="614"/>
      <c r="UYN970" s="3"/>
      <c r="UYO970" s="453"/>
      <c r="UYP970" s="3"/>
      <c r="UYQ970" s="614"/>
      <c r="UYR970" s="3"/>
      <c r="UYS970" s="453"/>
      <c r="UYT970" s="3"/>
      <c r="UYU970" s="614"/>
      <c r="UYV970" s="3"/>
      <c r="UYW970" s="453"/>
      <c r="UYX970" s="3"/>
      <c r="UYY970" s="614"/>
      <c r="UYZ970" s="3"/>
      <c r="UZA970" s="453"/>
      <c r="UZB970" s="3"/>
      <c r="UZC970" s="614"/>
      <c r="UZD970" s="3"/>
      <c r="UZE970" s="453"/>
      <c r="UZF970" s="3"/>
      <c r="UZG970" s="614"/>
      <c r="UZH970" s="3"/>
      <c r="UZI970" s="453"/>
      <c r="UZJ970" s="3"/>
      <c r="UZK970" s="614"/>
      <c r="UZL970" s="3"/>
      <c r="UZM970" s="453"/>
      <c r="UZN970" s="3"/>
      <c r="UZO970" s="614"/>
      <c r="UZP970" s="3"/>
      <c r="UZQ970" s="453"/>
      <c r="UZR970" s="3"/>
      <c r="UZS970" s="614"/>
      <c r="UZT970" s="3"/>
      <c r="UZU970" s="453"/>
      <c r="UZV970" s="3"/>
      <c r="UZW970" s="614"/>
      <c r="UZX970" s="3"/>
      <c r="UZY970" s="453"/>
      <c r="UZZ970" s="3"/>
      <c r="VAA970" s="614"/>
      <c r="VAB970" s="3"/>
      <c r="VAC970" s="453"/>
      <c r="VAD970" s="3"/>
      <c r="VAE970" s="614"/>
      <c r="VAF970" s="3"/>
      <c r="VAG970" s="453"/>
      <c r="VAH970" s="3"/>
      <c r="VAI970" s="614"/>
      <c r="VAJ970" s="3"/>
      <c r="VAK970" s="453"/>
      <c r="VAL970" s="3"/>
      <c r="VAM970" s="614"/>
      <c r="VAN970" s="3"/>
      <c r="VAO970" s="453"/>
      <c r="VAP970" s="3"/>
      <c r="VAQ970" s="614"/>
      <c r="VAR970" s="3"/>
      <c r="VAS970" s="453"/>
      <c r="VAT970" s="3"/>
      <c r="VAU970" s="614"/>
      <c r="VAV970" s="3"/>
      <c r="VAW970" s="453"/>
      <c r="VAX970" s="3"/>
      <c r="VAY970" s="614"/>
      <c r="VAZ970" s="3"/>
      <c r="VBA970" s="453"/>
      <c r="VBB970" s="3"/>
      <c r="VBC970" s="614"/>
      <c r="VBD970" s="3"/>
      <c r="VBE970" s="453"/>
      <c r="VBF970" s="3"/>
      <c r="VBG970" s="614"/>
      <c r="VBH970" s="3"/>
      <c r="VBI970" s="453"/>
      <c r="VBJ970" s="3"/>
      <c r="VBK970" s="614"/>
      <c r="VBL970" s="3"/>
      <c r="VBM970" s="453"/>
      <c r="VBN970" s="3"/>
      <c r="VBO970" s="614"/>
      <c r="VBP970" s="3"/>
      <c r="VBQ970" s="453"/>
      <c r="VBR970" s="3"/>
      <c r="VBS970" s="614"/>
      <c r="VBT970" s="3"/>
      <c r="VBU970" s="453"/>
      <c r="VBV970" s="3"/>
      <c r="VBW970" s="614"/>
      <c r="VBX970" s="3"/>
      <c r="VBY970" s="453"/>
      <c r="VBZ970" s="3"/>
      <c r="VCA970" s="614"/>
      <c r="VCB970" s="3"/>
      <c r="VCC970" s="453"/>
      <c r="VCD970" s="3"/>
      <c r="VCE970" s="614"/>
      <c r="VCF970" s="3"/>
      <c r="VCG970" s="453"/>
      <c r="VCH970" s="3"/>
      <c r="VCI970" s="614"/>
      <c r="VCJ970" s="3"/>
      <c r="VCK970" s="453"/>
      <c r="VCL970" s="3"/>
      <c r="VCM970" s="614"/>
      <c r="VCN970" s="3"/>
      <c r="VCO970" s="453"/>
      <c r="VCP970" s="3"/>
      <c r="VCQ970" s="614"/>
      <c r="VCR970" s="3"/>
      <c r="VCS970" s="453"/>
      <c r="VCT970" s="3"/>
      <c r="VCU970" s="614"/>
      <c r="VCV970" s="3"/>
      <c r="VCW970" s="453"/>
      <c r="VCX970" s="3"/>
      <c r="VCY970" s="614"/>
      <c r="VCZ970" s="3"/>
      <c r="VDA970" s="453"/>
      <c r="VDB970" s="3"/>
      <c r="VDC970" s="614"/>
      <c r="VDD970" s="3"/>
      <c r="VDE970" s="453"/>
      <c r="VDF970" s="3"/>
      <c r="VDG970" s="614"/>
      <c r="VDH970" s="3"/>
      <c r="VDI970" s="453"/>
      <c r="VDJ970" s="3"/>
      <c r="VDK970" s="614"/>
      <c r="VDL970" s="3"/>
      <c r="VDM970" s="453"/>
      <c r="VDN970" s="3"/>
      <c r="VDO970" s="614"/>
      <c r="VDP970" s="3"/>
      <c r="VDQ970" s="453"/>
      <c r="VDR970" s="3"/>
      <c r="VDS970" s="614"/>
      <c r="VDT970" s="3"/>
      <c r="VDU970" s="453"/>
      <c r="VDV970" s="3"/>
      <c r="VDW970" s="614"/>
      <c r="VDX970" s="3"/>
      <c r="VDY970" s="453"/>
      <c r="VDZ970" s="3"/>
      <c r="VEA970" s="614"/>
      <c r="VEB970" s="3"/>
      <c r="VEC970" s="453"/>
      <c r="VED970" s="3"/>
      <c r="VEE970" s="614"/>
      <c r="VEF970" s="3"/>
      <c r="VEG970" s="453"/>
      <c r="VEH970" s="3"/>
      <c r="VEI970" s="614"/>
      <c r="VEJ970" s="3"/>
      <c r="VEK970" s="453"/>
      <c r="VEL970" s="3"/>
      <c r="VEM970" s="614"/>
      <c r="VEN970" s="3"/>
      <c r="VEO970" s="453"/>
      <c r="VEP970" s="3"/>
      <c r="VEQ970" s="614"/>
      <c r="VER970" s="3"/>
      <c r="VES970" s="453"/>
      <c r="VET970" s="3"/>
      <c r="VEU970" s="614"/>
      <c r="VEV970" s="3"/>
      <c r="VEW970" s="453"/>
      <c r="VEX970" s="3"/>
      <c r="VEY970" s="614"/>
      <c r="VEZ970" s="3"/>
      <c r="VFA970" s="453"/>
      <c r="VFB970" s="3"/>
      <c r="VFC970" s="614"/>
      <c r="VFD970" s="3"/>
      <c r="VFE970" s="453"/>
      <c r="VFF970" s="3"/>
      <c r="VFG970" s="614"/>
      <c r="VFH970" s="3"/>
      <c r="VFI970" s="453"/>
      <c r="VFJ970" s="3"/>
      <c r="VFK970" s="614"/>
      <c r="VFL970" s="3"/>
      <c r="VFM970" s="453"/>
      <c r="VFN970" s="3"/>
      <c r="VFO970" s="614"/>
      <c r="VFP970" s="3"/>
      <c r="VFQ970" s="453"/>
      <c r="VFR970" s="3"/>
      <c r="VFS970" s="614"/>
      <c r="VFT970" s="3"/>
      <c r="VFU970" s="453"/>
      <c r="VFV970" s="3"/>
      <c r="VFW970" s="614"/>
      <c r="VFX970" s="3"/>
      <c r="VFY970" s="453"/>
      <c r="VFZ970" s="3"/>
      <c r="VGA970" s="614"/>
      <c r="VGB970" s="3"/>
      <c r="VGC970" s="453"/>
      <c r="VGD970" s="3"/>
      <c r="VGE970" s="614"/>
      <c r="VGF970" s="3"/>
      <c r="VGG970" s="453"/>
      <c r="VGH970" s="3"/>
      <c r="VGI970" s="614"/>
      <c r="VGJ970" s="3"/>
      <c r="VGK970" s="453"/>
      <c r="VGL970" s="3"/>
      <c r="VGM970" s="614"/>
      <c r="VGN970" s="3"/>
      <c r="VGO970" s="453"/>
      <c r="VGP970" s="3"/>
      <c r="VGQ970" s="614"/>
      <c r="VGR970" s="3"/>
      <c r="VGS970" s="453"/>
      <c r="VGT970" s="3"/>
      <c r="VGU970" s="614"/>
      <c r="VGV970" s="3"/>
      <c r="VGW970" s="453"/>
      <c r="VGX970" s="3"/>
      <c r="VGY970" s="614"/>
      <c r="VGZ970" s="3"/>
      <c r="VHA970" s="453"/>
      <c r="VHB970" s="3"/>
      <c r="VHC970" s="614"/>
      <c r="VHD970" s="3"/>
      <c r="VHE970" s="453"/>
      <c r="VHF970" s="3"/>
      <c r="VHG970" s="614"/>
      <c r="VHH970" s="3"/>
      <c r="VHI970" s="453"/>
      <c r="VHJ970" s="3"/>
      <c r="VHK970" s="614"/>
      <c r="VHL970" s="3"/>
      <c r="VHM970" s="453"/>
      <c r="VHN970" s="3"/>
      <c r="VHO970" s="614"/>
      <c r="VHP970" s="3"/>
      <c r="VHQ970" s="453"/>
      <c r="VHR970" s="3"/>
      <c r="VHS970" s="614"/>
      <c r="VHT970" s="3"/>
      <c r="VHU970" s="453"/>
      <c r="VHV970" s="3"/>
      <c r="VHW970" s="614"/>
      <c r="VHX970" s="3"/>
      <c r="VHY970" s="453"/>
      <c r="VHZ970" s="3"/>
      <c r="VIA970" s="614"/>
      <c r="VIB970" s="3"/>
      <c r="VIC970" s="453"/>
      <c r="VID970" s="3"/>
      <c r="VIE970" s="614"/>
      <c r="VIF970" s="3"/>
      <c r="VIG970" s="453"/>
      <c r="VIH970" s="3"/>
      <c r="VII970" s="614"/>
      <c r="VIJ970" s="3"/>
      <c r="VIK970" s="453"/>
      <c r="VIL970" s="3"/>
      <c r="VIM970" s="614"/>
      <c r="VIN970" s="3"/>
      <c r="VIO970" s="453"/>
      <c r="VIP970" s="3"/>
      <c r="VIQ970" s="614"/>
      <c r="VIR970" s="3"/>
      <c r="VIS970" s="453"/>
      <c r="VIT970" s="3"/>
      <c r="VIU970" s="614"/>
      <c r="VIV970" s="3"/>
      <c r="VIW970" s="453"/>
      <c r="VIX970" s="3"/>
      <c r="VIY970" s="614"/>
      <c r="VIZ970" s="3"/>
      <c r="VJA970" s="453"/>
      <c r="VJB970" s="3"/>
      <c r="VJC970" s="614"/>
      <c r="VJD970" s="3"/>
      <c r="VJE970" s="453"/>
      <c r="VJF970" s="3"/>
      <c r="VJG970" s="614"/>
      <c r="VJH970" s="3"/>
      <c r="VJI970" s="453"/>
      <c r="VJJ970" s="3"/>
      <c r="VJK970" s="614"/>
      <c r="VJL970" s="3"/>
      <c r="VJM970" s="453"/>
      <c r="VJN970" s="3"/>
      <c r="VJO970" s="614"/>
      <c r="VJP970" s="3"/>
      <c r="VJQ970" s="453"/>
      <c r="VJR970" s="3"/>
      <c r="VJS970" s="614"/>
      <c r="VJT970" s="3"/>
      <c r="VJU970" s="453"/>
      <c r="VJV970" s="3"/>
      <c r="VJW970" s="614"/>
      <c r="VJX970" s="3"/>
      <c r="VJY970" s="453"/>
      <c r="VJZ970" s="3"/>
      <c r="VKA970" s="614"/>
      <c r="VKB970" s="3"/>
      <c r="VKC970" s="453"/>
      <c r="VKD970" s="3"/>
      <c r="VKE970" s="614"/>
      <c r="VKF970" s="3"/>
      <c r="VKG970" s="453"/>
      <c r="VKH970" s="3"/>
      <c r="VKI970" s="614"/>
      <c r="VKJ970" s="3"/>
      <c r="VKK970" s="453"/>
      <c r="VKL970" s="3"/>
      <c r="VKM970" s="614"/>
      <c r="VKN970" s="3"/>
      <c r="VKO970" s="453"/>
      <c r="VKP970" s="3"/>
      <c r="VKQ970" s="614"/>
      <c r="VKR970" s="3"/>
      <c r="VKS970" s="453"/>
      <c r="VKT970" s="3"/>
      <c r="VKU970" s="614"/>
      <c r="VKV970" s="3"/>
      <c r="VKW970" s="453"/>
      <c r="VKX970" s="3"/>
      <c r="VKY970" s="614"/>
      <c r="VKZ970" s="3"/>
      <c r="VLA970" s="453"/>
      <c r="VLB970" s="3"/>
      <c r="VLC970" s="614"/>
      <c r="VLD970" s="3"/>
      <c r="VLE970" s="453"/>
      <c r="VLF970" s="3"/>
      <c r="VLG970" s="614"/>
      <c r="VLH970" s="3"/>
      <c r="VLI970" s="453"/>
      <c r="VLJ970" s="3"/>
      <c r="VLK970" s="614"/>
      <c r="VLL970" s="3"/>
      <c r="VLM970" s="453"/>
      <c r="VLN970" s="3"/>
      <c r="VLO970" s="614"/>
      <c r="VLP970" s="3"/>
      <c r="VLQ970" s="453"/>
      <c r="VLR970" s="3"/>
      <c r="VLS970" s="614"/>
      <c r="VLT970" s="3"/>
      <c r="VLU970" s="453"/>
      <c r="VLV970" s="3"/>
      <c r="VLW970" s="614"/>
      <c r="VLX970" s="3"/>
      <c r="VLY970" s="453"/>
      <c r="VLZ970" s="3"/>
      <c r="VMA970" s="614"/>
      <c r="VMB970" s="3"/>
      <c r="VMC970" s="453"/>
      <c r="VMD970" s="3"/>
      <c r="VME970" s="614"/>
      <c r="VMF970" s="3"/>
      <c r="VMG970" s="453"/>
      <c r="VMH970" s="3"/>
      <c r="VMI970" s="614"/>
      <c r="VMJ970" s="3"/>
      <c r="VMK970" s="453"/>
      <c r="VML970" s="3"/>
      <c r="VMM970" s="614"/>
      <c r="VMN970" s="3"/>
      <c r="VMO970" s="453"/>
      <c r="VMP970" s="3"/>
      <c r="VMQ970" s="614"/>
      <c r="VMR970" s="3"/>
      <c r="VMS970" s="453"/>
      <c r="VMT970" s="3"/>
      <c r="VMU970" s="614"/>
      <c r="VMV970" s="3"/>
      <c r="VMW970" s="453"/>
      <c r="VMX970" s="3"/>
      <c r="VMY970" s="614"/>
      <c r="VMZ970" s="3"/>
      <c r="VNA970" s="453"/>
      <c r="VNB970" s="3"/>
      <c r="VNC970" s="614"/>
      <c r="VND970" s="3"/>
      <c r="VNE970" s="453"/>
      <c r="VNF970" s="3"/>
      <c r="VNG970" s="614"/>
      <c r="VNH970" s="3"/>
      <c r="VNI970" s="453"/>
      <c r="VNJ970" s="3"/>
      <c r="VNK970" s="614"/>
      <c r="VNL970" s="3"/>
      <c r="VNM970" s="453"/>
      <c r="VNN970" s="3"/>
      <c r="VNO970" s="614"/>
      <c r="VNP970" s="3"/>
      <c r="VNQ970" s="453"/>
      <c r="VNR970" s="3"/>
      <c r="VNS970" s="614"/>
      <c r="VNT970" s="3"/>
      <c r="VNU970" s="453"/>
      <c r="VNV970" s="3"/>
      <c r="VNW970" s="614"/>
      <c r="VNX970" s="3"/>
      <c r="VNY970" s="453"/>
      <c r="VNZ970" s="3"/>
      <c r="VOA970" s="614"/>
      <c r="VOB970" s="3"/>
      <c r="VOC970" s="453"/>
      <c r="VOD970" s="3"/>
      <c r="VOE970" s="614"/>
      <c r="VOF970" s="3"/>
      <c r="VOG970" s="453"/>
      <c r="VOH970" s="3"/>
      <c r="VOI970" s="614"/>
      <c r="VOJ970" s="3"/>
      <c r="VOK970" s="453"/>
      <c r="VOL970" s="3"/>
      <c r="VOM970" s="614"/>
      <c r="VON970" s="3"/>
      <c r="VOO970" s="453"/>
      <c r="VOP970" s="3"/>
      <c r="VOQ970" s="614"/>
      <c r="VOR970" s="3"/>
      <c r="VOS970" s="453"/>
      <c r="VOT970" s="3"/>
      <c r="VOU970" s="614"/>
      <c r="VOV970" s="3"/>
      <c r="VOW970" s="453"/>
      <c r="VOX970" s="3"/>
      <c r="VOY970" s="614"/>
      <c r="VOZ970" s="3"/>
      <c r="VPA970" s="453"/>
      <c r="VPB970" s="3"/>
      <c r="VPC970" s="614"/>
      <c r="VPD970" s="3"/>
      <c r="VPE970" s="453"/>
      <c r="VPF970" s="3"/>
      <c r="VPG970" s="614"/>
      <c r="VPH970" s="3"/>
      <c r="VPI970" s="453"/>
      <c r="VPJ970" s="3"/>
      <c r="VPK970" s="614"/>
      <c r="VPL970" s="3"/>
      <c r="VPM970" s="453"/>
      <c r="VPN970" s="3"/>
      <c r="VPO970" s="614"/>
      <c r="VPP970" s="3"/>
      <c r="VPQ970" s="453"/>
      <c r="VPR970" s="3"/>
      <c r="VPS970" s="614"/>
      <c r="VPT970" s="3"/>
      <c r="VPU970" s="453"/>
      <c r="VPV970" s="3"/>
      <c r="VPW970" s="614"/>
      <c r="VPX970" s="3"/>
      <c r="VPY970" s="453"/>
      <c r="VPZ970" s="3"/>
      <c r="VQA970" s="614"/>
      <c r="VQB970" s="3"/>
      <c r="VQC970" s="453"/>
      <c r="VQD970" s="3"/>
      <c r="VQE970" s="614"/>
      <c r="VQF970" s="3"/>
      <c r="VQG970" s="453"/>
      <c r="VQH970" s="3"/>
      <c r="VQI970" s="614"/>
      <c r="VQJ970" s="3"/>
      <c r="VQK970" s="453"/>
      <c r="VQL970" s="3"/>
      <c r="VQM970" s="614"/>
      <c r="VQN970" s="3"/>
      <c r="VQO970" s="453"/>
      <c r="VQP970" s="3"/>
      <c r="VQQ970" s="614"/>
      <c r="VQR970" s="3"/>
      <c r="VQS970" s="453"/>
      <c r="VQT970" s="3"/>
      <c r="VQU970" s="614"/>
      <c r="VQV970" s="3"/>
      <c r="VQW970" s="453"/>
      <c r="VQX970" s="3"/>
      <c r="VQY970" s="614"/>
      <c r="VQZ970" s="3"/>
      <c r="VRA970" s="453"/>
      <c r="VRB970" s="3"/>
      <c r="VRC970" s="614"/>
      <c r="VRD970" s="3"/>
      <c r="VRE970" s="453"/>
      <c r="VRF970" s="3"/>
      <c r="VRG970" s="614"/>
      <c r="VRH970" s="3"/>
      <c r="VRI970" s="453"/>
      <c r="VRJ970" s="3"/>
      <c r="VRK970" s="614"/>
      <c r="VRL970" s="3"/>
      <c r="VRM970" s="453"/>
      <c r="VRN970" s="3"/>
      <c r="VRO970" s="614"/>
      <c r="VRP970" s="3"/>
      <c r="VRQ970" s="453"/>
      <c r="VRR970" s="3"/>
      <c r="VRS970" s="614"/>
      <c r="VRT970" s="3"/>
      <c r="VRU970" s="453"/>
      <c r="VRV970" s="3"/>
      <c r="VRW970" s="614"/>
      <c r="VRX970" s="3"/>
      <c r="VRY970" s="453"/>
      <c r="VRZ970" s="3"/>
      <c r="VSA970" s="614"/>
      <c r="VSB970" s="3"/>
      <c r="VSC970" s="453"/>
      <c r="VSD970" s="3"/>
      <c r="VSE970" s="614"/>
      <c r="VSF970" s="3"/>
      <c r="VSG970" s="453"/>
      <c r="VSH970" s="3"/>
      <c r="VSI970" s="614"/>
      <c r="VSJ970" s="3"/>
      <c r="VSK970" s="453"/>
      <c r="VSL970" s="3"/>
      <c r="VSM970" s="614"/>
      <c r="VSN970" s="3"/>
      <c r="VSO970" s="453"/>
      <c r="VSP970" s="3"/>
      <c r="VSQ970" s="614"/>
      <c r="VSR970" s="3"/>
      <c r="VSS970" s="453"/>
      <c r="VST970" s="3"/>
      <c r="VSU970" s="614"/>
      <c r="VSV970" s="3"/>
      <c r="VSW970" s="453"/>
      <c r="VSX970" s="3"/>
      <c r="VSY970" s="614"/>
      <c r="VSZ970" s="3"/>
      <c r="VTA970" s="453"/>
      <c r="VTB970" s="3"/>
      <c r="VTC970" s="614"/>
      <c r="VTD970" s="3"/>
      <c r="VTE970" s="453"/>
      <c r="VTF970" s="3"/>
      <c r="VTG970" s="614"/>
      <c r="VTH970" s="3"/>
      <c r="VTI970" s="453"/>
      <c r="VTJ970" s="3"/>
      <c r="VTK970" s="614"/>
      <c r="VTL970" s="3"/>
      <c r="VTM970" s="453"/>
      <c r="VTN970" s="3"/>
      <c r="VTO970" s="614"/>
      <c r="VTP970" s="3"/>
      <c r="VTQ970" s="453"/>
      <c r="VTR970" s="3"/>
      <c r="VTS970" s="614"/>
      <c r="VTT970" s="3"/>
      <c r="VTU970" s="453"/>
      <c r="VTV970" s="3"/>
      <c r="VTW970" s="614"/>
      <c r="VTX970" s="3"/>
      <c r="VTY970" s="453"/>
      <c r="VTZ970" s="3"/>
      <c r="VUA970" s="614"/>
      <c r="VUB970" s="3"/>
      <c r="VUC970" s="453"/>
      <c r="VUD970" s="3"/>
      <c r="VUE970" s="614"/>
      <c r="VUF970" s="3"/>
      <c r="VUG970" s="453"/>
      <c r="VUH970" s="3"/>
      <c r="VUI970" s="614"/>
      <c r="VUJ970" s="3"/>
      <c r="VUK970" s="453"/>
      <c r="VUL970" s="3"/>
      <c r="VUM970" s="614"/>
      <c r="VUN970" s="3"/>
      <c r="VUO970" s="453"/>
      <c r="VUP970" s="3"/>
      <c r="VUQ970" s="614"/>
      <c r="VUR970" s="3"/>
      <c r="VUS970" s="453"/>
      <c r="VUT970" s="3"/>
      <c r="VUU970" s="614"/>
      <c r="VUV970" s="3"/>
      <c r="VUW970" s="453"/>
      <c r="VUX970" s="3"/>
      <c r="VUY970" s="614"/>
      <c r="VUZ970" s="3"/>
      <c r="VVA970" s="453"/>
      <c r="VVB970" s="3"/>
      <c r="VVC970" s="614"/>
      <c r="VVD970" s="3"/>
      <c r="VVE970" s="453"/>
      <c r="VVF970" s="3"/>
      <c r="VVG970" s="614"/>
      <c r="VVH970" s="3"/>
      <c r="VVI970" s="453"/>
      <c r="VVJ970" s="3"/>
      <c r="VVK970" s="614"/>
      <c r="VVL970" s="3"/>
      <c r="VVM970" s="453"/>
      <c r="VVN970" s="3"/>
      <c r="VVO970" s="614"/>
      <c r="VVP970" s="3"/>
      <c r="VVQ970" s="453"/>
      <c r="VVR970" s="3"/>
      <c r="VVS970" s="614"/>
      <c r="VVT970" s="3"/>
      <c r="VVU970" s="453"/>
      <c r="VVV970" s="3"/>
      <c r="VVW970" s="614"/>
      <c r="VVX970" s="3"/>
      <c r="VVY970" s="453"/>
      <c r="VVZ970" s="3"/>
      <c r="VWA970" s="614"/>
      <c r="VWB970" s="3"/>
      <c r="VWC970" s="453"/>
      <c r="VWD970" s="3"/>
      <c r="VWE970" s="614"/>
      <c r="VWF970" s="3"/>
      <c r="VWG970" s="453"/>
      <c r="VWH970" s="3"/>
      <c r="VWI970" s="614"/>
      <c r="VWJ970" s="3"/>
      <c r="VWK970" s="453"/>
      <c r="VWL970" s="3"/>
      <c r="VWM970" s="614"/>
      <c r="VWN970" s="3"/>
      <c r="VWO970" s="453"/>
      <c r="VWP970" s="3"/>
      <c r="VWQ970" s="614"/>
      <c r="VWR970" s="3"/>
      <c r="VWS970" s="453"/>
      <c r="VWT970" s="3"/>
      <c r="VWU970" s="614"/>
      <c r="VWV970" s="3"/>
      <c r="VWW970" s="453"/>
      <c r="VWX970" s="3"/>
      <c r="VWY970" s="614"/>
      <c r="VWZ970" s="3"/>
      <c r="VXA970" s="453"/>
      <c r="VXB970" s="3"/>
      <c r="VXC970" s="614"/>
      <c r="VXD970" s="3"/>
      <c r="VXE970" s="453"/>
      <c r="VXF970" s="3"/>
      <c r="VXG970" s="614"/>
      <c r="VXH970" s="3"/>
      <c r="VXI970" s="453"/>
      <c r="VXJ970" s="3"/>
      <c r="VXK970" s="614"/>
      <c r="VXL970" s="3"/>
      <c r="VXM970" s="453"/>
      <c r="VXN970" s="3"/>
      <c r="VXO970" s="614"/>
      <c r="VXP970" s="3"/>
      <c r="VXQ970" s="453"/>
      <c r="VXR970" s="3"/>
      <c r="VXS970" s="614"/>
      <c r="VXT970" s="3"/>
      <c r="VXU970" s="453"/>
      <c r="VXV970" s="3"/>
      <c r="VXW970" s="614"/>
      <c r="VXX970" s="3"/>
      <c r="VXY970" s="453"/>
      <c r="VXZ970" s="3"/>
      <c r="VYA970" s="614"/>
      <c r="VYB970" s="3"/>
      <c r="VYC970" s="453"/>
      <c r="VYD970" s="3"/>
      <c r="VYE970" s="614"/>
      <c r="VYF970" s="3"/>
      <c r="VYG970" s="453"/>
      <c r="VYH970" s="3"/>
      <c r="VYI970" s="614"/>
      <c r="VYJ970" s="3"/>
      <c r="VYK970" s="453"/>
      <c r="VYL970" s="3"/>
      <c r="VYM970" s="614"/>
      <c r="VYN970" s="3"/>
      <c r="VYO970" s="453"/>
      <c r="VYP970" s="3"/>
      <c r="VYQ970" s="614"/>
      <c r="VYR970" s="3"/>
      <c r="VYS970" s="453"/>
      <c r="VYT970" s="3"/>
      <c r="VYU970" s="614"/>
      <c r="VYV970" s="3"/>
      <c r="VYW970" s="453"/>
      <c r="VYX970" s="3"/>
      <c r="VYY970" s="614"/>
      <c r="VYZ970" s="3"/>
      <c r="VZA970" s="453"/>
      <c r="VZB970" s="3"/>
      <c r="VZC970" s="614"/>
      <c r="VZD970" s="3"/>
      <c r="VZE970" s="453"/>
      <c r="VZF970" s="3"/>
      <c r="VZG970" s="614"/>
      <c r="VZH970" s="3"/>
      <c r="VZI970" s="453"/>
      <c r="VZJ970" s="3"/>
      <c r="VZK970" s="614"/>
      <c r="VZL970" s="3"/>
      <c r="VZM970" s="453"/>
      <c r="VZN970" s="3"/>
      <c r="VZO970" s="614"/>
      <c r="VZP970" s="3"/>
      <c r="VZQ970" s="453"/>
      <c r="VZR970" s="3"/>
      <c r="VZS970" s="614"/>
      <c r="VZT970" s="3"/>
      <c r="VZU970" s="453"/>
      <c r="VZV970" s="3"/>
      <c r="VZW970" s="614"/>
      <c r="VZX970" s="3"/>
      <c r="VZY970" s="453"/>
      <c r="VZZ970" s="3"/>
      <c r="WAA970" s="614"/>
      <c r="WAB970" s="3"/>
      <c r="WAC970" s="453"/>
      <c r="WAD970" s="3"/>
      <c r="WAE970" s="614"/>
      <c r="WAF970" s="3"/>
      <c r="WAG970" s="453"/>
      <c r="WAH970" s="3"/>
      <c r="WAI970" s="614"/>
      <c r="WAJ970" s="3"/>
      <c r="WAK970" s="453"/>
      <c r="WAL970" s="3"/>
      <c r="WAM970" s="614"/>
      <c r="WAN970" s="3"/>
      <c r="WAO970" s="453"/>
      <c r="WAP970" s="3"/>
      <c r="WAQ970" s="614"/>
      <c r="WAR970" s="3"/>
      <c r="WAS970" s="453"/>
      <c r="WAT970" s="3"/>
      <c r="WAU970" s="614"/>
      <c r="WAV970" s="3"/>
      <c r="WAW970" s="453"/>
      <c r="WAX970" s="3"/>
      <c r="WAY970" s="614"/>
      <c r="WAZ970" s="3"/>
      <c r="WBA970" s="453"/>
      <c r="WBB970" s="3"/>
      <c r="WBC970" s="614"/>
      <c r="WBD970" s="3"/>
      <c r="WBE970" s="453"/>
      <c r="WBF970" s="3"/>
      <c r="WBG970" s="614"/>
      <c r="WBH970" s="3"/>
      <c r="WBI970" s="453"/>
      <c r="WBJ970" s="3"/>
      <c r="WBK970" s="614"/>
      <c r="WBL970" s="3"/>
      <c r="WBM970" s="453"/>
      <c r="WBN970" s="3"/>
      <c r="WBO970" s="614"/>
      <c r="WBP970" s="3"/>
      <c r="WBQ970" s="453"/>
      <c r="WBR970" s="3"/>
      <c r="WBS970" s="614"/>
      <c r="WBT970" s="3"/>
      <c r="WBU970" s="453"/>
      <c r="WBV970" s="3"/>
      <c r="WBW970" s="614"/>
      <c r="WBX970" s="3"/>
      <c r="WBY970" s="453"/>
      <c r="WBZ970" s="3"/>
      <c r="WCA970" s="614"/>
      <c r="WCB970" s="3"/>
      <c r="WCC970" s="453"/>
      <c r="WCD970" s="3"/>
      <c r="WCE970" s="614"/>
      <c r="WCF970" s="3"/>
      <c r="WCG970" s="453"/>
      <c r="WCH970" s="3"/>
      <c r="WCI970" s="614"/>
      <c r="WCJ970" s="3"/>
      <c r="WCK970" s="453"/>
      <c r="WCL970" s="3"/>
      <c r="WCM970" s="614"/>
      <c r="WCN970" s="3"/>
      <c r="WCO970" s="453"/>
      <c r="WCP970" s="3"/>
      <c r="WCQ970" s="614"/>
      <c r="WCR970" s="3"/>
      <c r="WCS970" s="453"/>
      <c r="WCT970" s="3"/>
      <c r="WCU970" s="614"/>
      <c r="WCV970" s="3"/>
      <c r="WCW970" s="453"/>
      <c r="WCX970" s="3"/>
      <c r="WCY970" s="614"/>
      <c r="WCZ970" s="3"/>
      <c r="WDA970" s="453"/>
      <c r="WDB970" s="3"/>
      <c r="WDC970" s="614"/>
      <c r="WDD970" s="3"/>
      <c r="WDE970" s="453"/>
      <c r="WDF970" s="3"/>
      <c r="WDG970" s="614"/>
      <c r="WDH970" s="3"/>
      <c r="WDI970" s="453"/>
      <c r="WDJ970" s="3"/>
      <c r="WDK970" s="614"/>
      <c r="WDL970" s="3"/>
      <c r="WDM970" s="453"/>
      <c r="WDN970" s="3"/>
      <c r="WDO970" s="614"/>
      <c r="WDP970" s="3"/>
      <c r="WDQ970" s="453"/>
      <c r="WDR970" s="3"/>
      <c r="WDS970" s="614"/>
      <c r="WDT970" s="3"/>
      <c r="WDU970" s="453"/>
      <c r="WDV970" s="3"/>
      <c r="WDW970" s="614"/>
      <c r="WDX970" s="3"/>
      <c r="WDY970" s="453"/>
      <c r="WDZ970" s="3"/>
      <c r="WEA970" s="614"/>
      <c r="WEB970" s="3"/>
      <c r="WEC970" s="453"/>
      <c r="WED970" s="3"/>
      <c r="WEE970" s="614"/>
      <c r="WEF970" s="3"/>
      <c r="WEG970" s="453"/>
      <c r="WEH970" s="3"/>
      <c r="WEI970" s="614"/>
      <c r="WEJ970" s="3"/>
      <c r="WEK970" s="453"/>
      <c r="WEL970" s="3"/>
      <c r="WEM970" s="614"/>
      <c r="WEN970" s="3"/>
      <c r="WEO970" s="453"/>
      <c r="WEP970" s="3"/>
      <c r="WEQ970" s="614"/>
      <c r="WER970" s="3"/>
      <c r="WES970" s="453"/>
      <c r="WET970" s="3"/>
      <c r="WEU970" s="614"/>
      <c r="WEV970" s="3"/>
      <c r="WEW970" s="453"/>
      <c r="WEX970" s="3"/>
      <c r="WEY970" s="614"/>
      <c r="WEZ970" s="3"/>
      <c r="WFA970" s="453"/>
      <c r="WFB970" s="3"/>
      <c r="WFC970" s="614"/>
      <c r="WFD970" s="3"/>
      <c r="WFE970" s="453"/>
      <c r="WFF970" s="3"/>
      <c r="WFG970" s="614"/>
      <c r="WFH970" s="3"/>
      <c r="WFI970" s="453"/>
      <c r="WFJ970" s="3"/>
      <c r="WFK970" s="614"/>
      <c r="WFL970" s="3"/>
      <c r="WFM970" s="453"/>
      <c r="WFN970" s="3"/>
      <c r="WFO970" s="614"/>
      <c r="WFP970" s="3"/>
      <c r="WFQ970" s="453"/>
      <c r="WFR970" s="3"/>
      <c r="WFS970" s="614"/>
      <c r="WFT970" s="3"/>
      <c r="WFU970" s="453"/>
      <c r="WFV970" s="3"/>
      <c r="WFW970" s="614"/>
      <c r="WFX970" s="3"/>
      <c r="WFY970" s="453"/>
      <c r="WFZ970" s="3"/>
      <c r="WGA970" s="614"/>
      <c r="WGB970" s="3"/>
      <c r="WGC970" s="453"/>
      <c r="WGD970" s="3"/>
      <c r="WGE970" s="614"/>
      <c r="WGF970" s="3"/>
      <c r="WGG970" s="453"/>
      <c r="WGH970" s="3"/>
      <c r="WGI970" s="614"/>
      <c r="WGJ970" s="3"/>
      <c r="WGK970" s="453"/>
      <c r="WGL970" s="3"/>
      <c r="WGM970" s="614"/>
      <c r="WGN970" s="3"/>
      <c r="WGO970" s="453"/>
      <c r="WGP970" s="3"/>
      <c r="WGQ970" s="614"/>
      <c r="WGR970" s="3"/>
      <c r="WGS970" s="453"/>
      <c r="WGT970" s="3"/>
      <c r="WGU970" s="614"/>
      <c r="WGV970" s="3"/>
      <c r="WGW970" s="453"/>
      <c r="WGX970" s="3"/>
      <c r="WGY970" s="614"/>
      <c r="WGZ970" s="3"/>
      <c r="WHA970" s="453"/>
      <c r="WHB970" s="3"/>
      <c r="WHC970" s="614"/>
      <c r="WHD970" s="3"/>
      <c r="WHE970" s="453"/>
      <c r="WHF970" s="3"/>
      <c r="WHG970" s="614"/>
      <c r="WHH970" s="3"/>
      <c r="WHI970" s="453"/>
      <c r="WHJ970" s="3"/>
      <c r="WHK970" s="614"/>
      <c r="WHL970" s="3"/>
      <c r="WHM970" s="453"/>
      <c r="WHN970" s="3"/>
      <c r="WHO970" s="614"/>
      <c r="WHP970" s="3"/>
      <c r="WHQ970" s="453"/>
      <c r="WHR970" s="3"/>
      <c r="WHS970" s="614"/>
      <c r="WHT970" s="3"/>
      <c r="WHU970" s="453"/>
      <c r="WHV970" s="3"/>
      <c r="WHW970" s="614"/>
      <c r="WHX970" s="3"/>
      <c r="WHY970" s="453"/>
      <c r="WHZ970" s="3"/>
      <c r="WIA970" s="614"/>
      <c r="WIB970" s="3"/>
      <c r="WIC970" s="453"/>
      <c r="WID970" s="3"/>
      <c r="WIE970" s="614"/>
      <c r="WIF970" s="3"/>
      <c r="WIG970" s="453"/>
      <c r="WIH970" s="3"/>
      <c r="WII970" s="614"/>
      <c r="WIJ970" s="3"/>
      <c r="WIK970" s="453"/>
      <c r="WIL970" s="3"/>
      <c r="WIM970" s="614"/>
      <c r="WIN970" s="3"/>
      <c r="WIO970" s="453"/>
      <c r="WIP970" s="3"/>
      <c r="WIQ970" s="614"/>
      <c r="WIR970" s="3"/>
      <c r="WIS970" s="453"/>
      <c r="WIT970" s="3"/>
      <c r="WIU970" s="614"/>
      <c r="WIV970" s="3"/>
      <c r="WIW970" s="453"/>
      <c r="WIX970" s="3"/>
      <c r="WIY970" s="614"/>
      <c r="WIZ970" s="3"/>
      <c r="WJA970" s="453"/>
      <c r="WJB970" s="3"/>
      <c r="WJC970" s="614"/>
      <c r="WJD970" s="3"/>
      <c r="WJE970" s="453"/>
      <c r="WJF970" s="3"/>
      <c r="WJG970" s="614"/>
      <c r="WJH970" s="3"/>
      <c r="WJI970" s="453"/>
      <c r="WJJ970" s="3"/>
      <c r="WJK970" s="614"/>
      <c r="WJL970" s="3"/>
      <c r="WJM970" s="453"/>
      <c r="WJN970" s="3"/>
      <c r="WJO970" s="614"/>
      <c r="WJP970" s="3"/>
      <c r="WJQ970" s="453"/>
      <c r="WJR970" s="3"/>
      <c r="WJS970" s="614"/>
      <c r="WJT970" s="3"/>
      <c r="WJU970" s="453"/>
      <c r="WJV970" s="3"/>
      <c r="WJW970" s="614"/>
      <c r="WJX970" s="3"/>
      <c r="WJY970" s="453"/>
      <c r="WJZ970" s="3"/>
      <c r="WKA970" s="614"/>
      <c r="WKB970" s="3"/>
      <c r="WKC970" s="453"/>
      <c r="WKD970" s="3"/>
      <c r="WKE970" s="614"/>
      <c r="WKF970" s="3"/>
      <c r="WKG970" s="453"/>
      <c r="WKH970" s="3"/>
      <c r="WKI970" s="614"/>
      <c r="WKJ970" s="3"/>
      <c r="WKK970" s="453"/>
      <c r="WKL970" s="3"/>
      <c r="WKM970" s="614"/>
      <c r="WKN970" s="3"/>
      <c r="WKO970" s="453"/>
      <c r="WKP970" s="3"/>
      <c r="WKQ970" s="614"/>
      <c r="WKR970" s="3"/>
      <c r="WKS970" s="453"/>
      <c r="WKT970" s="3"/>
      <c r="WKU970" s="614"/>
      <c r="WKV970" s="3"/>
      <c r="WKW970" s="453"/>
      <c r="WKX970" s="3"/>
      <c r="WKY970" s="614"/>
      <c r="WKZ970" s="3"/>
      <c r="WLA970" s="453"/>
      <c r="WLB970" s="3"/>
      <c r="WLC970" s="614"/>
      <c r="WLD970" s="3"/>
      <c r="WLE970" s="453"/>
      <c r="WLF970" s="3"/>
      <c r="WLG970" s="614"/>
      <c r="WLH970" s="3"/>
      <c r="WLI970" s="453"/>
      <c r="WLJ970" s="3"/>
      <c r="WLK970" s="614"/>
      <c r="WLL970" s="3"/>
      <c r="WLM970" s="453"/>
      <c r="WLN970" s="3"/>
      <c r="WLO970" s="614"/>
      <c r="WLP970" s="3"/>
      <c r="WLQ970" s="453"/>
      <c r="WLR970" s="3"/>
      <c r="WLS970" s="614"/>
      <c r="WLT970" s="3"/>
      <c r="WLU970" s="453"/>
      <c r="WLV970" s="3"/>
      <c r="WLW970" s="614"/>
      <c r="WLX970" s="3"/>
      <c r="WLY970" s="453"/>
      <c r="WLZ970" s="3"/>
      <c r="WMA970" s="614"/>
      <c r="WMB970" s="3"/>
      <c r="WMC970" s="453"/>
      <c r="WMD970" s="3"/>
      <c r="WME970" s="614"/>
      <c r="WMF970" s="3"/>
      <c r="WMG970" s="453"/>
      <c r="WMH970" s="3"/>
      <c r="WMI970" s="614"/>
      <c r="WMJ970" s="3"/>
      <c r="WMK970" s="453"/>
      <c r="WML970" s="3"/>
      <c r="WMM970" s="614"/>
      <c r="WMN970" s="3"/>
      <c r="WMO970" s="453"/>
      <c r="WMP970" s="3"/>
      <c r="WMQ970" s="614"/>
      <c r="WMR970" s="3"/>
      <c r="WMS970" s="453"/>
      <c r="WMT970" s="3"/>
      <c r="WMU970" s="614"/>
      <c r="WMV970" s="3"/>
      <c r="WMW970" s="453"/>
      <c r="WMX970" s="3"/>
      <c r="WMY970" s="614"/>
      <c r="WMZ970" s="3"/>
      <c r="WNA970" s="453"/>
      <c r="WNB970" s="3"/>
      <c r="WNC970" s="614"/>
      <c r="WND970" s="3"/>
      <c r="WNE970" s="453"/>
      <c r="WNF970" s="3"/>
      <c r="WNG970" s="614"/>
      <c r="WNH970" s="3"/>
      <c r="WNI970" s="453"/>
      <c r="WNJ970" s="3"/>
      <c r="WNK970" s="614"/>
      <c r="WNL970" s="3"/>
      <c r="WNM970" s="453"/>
      <c r="WNN970" s="3"/>
      <c r="WNO970" s="614"/>
      <c r="WNP970" s="3"/>
      <c r="WNQ970" s="453"/>
      <c r="WNR970" s="3"/>
      <c r="WNS970" s="614"/>
      <c r="WNT970" s="3"/>
      <c r="WNU970" s="453"/>
      <c r="WNV970" s="3"/>
      <c r="WNW970" s="614"/>
      <c r="WNX970" s="3"/>
      <c r="WNY970" s="453"/>
      <c r="WNZ970" s="3"/>
      <c r="WOA970" s="614"/>
      <c r="WOB970" s="3"/>
      <c r="WOC970" s="453"/>
      <c r="WOD970" s="3"/>
      <c r="WOE970" s="614"/>
      <c r="WOF970" s="3"/>
      <c r="WOG970" s="453"/>
      <c r="WOH970" s="3"/>
      <c r="WOI970" s="614"/>
      <c r="WOJ970" s="3"/>
      <c r="WOK970" s="453"/>
      <c r="WOL970" s="3"/>
      <c r="WOM970" s="614"/>
      <c r="WON970" s="3"/>
      <c r="WOO970" s="453"/>
      <c r="WOP970" s="3"/>
      <c r="WOQ970" s="614"/>
      <c r="WOR970" s="3"/>
      <c r="WOS970" s="453"/>
      <c r="WOT970" s="3"/>
      <c r="WOU970" s="614"/>
      <c r="WOV970" s="3"/>
      <c r="WOW970" s="453"/>
      <c r="WOX970" s="3"/>
      <c r="WOY970" s="614"/>
      <c r="WOZ970" s="3"/>
      <c r="WPA970" s="453"/>
      <c r="WPB970" s="3"/>
      <c r="WPC970" s="614"/>
      <c r="WPD970" s="3"/>
      <c r="WPE970" s="453"/>
      <c r="WPF970" s="3"/>
      <c r="WPG970" s="614"/>
      <c r="WPH970" s="3"/>
      <c r="WPI970" s="453"/>
      <c r="WPJ970" s="3"/>
      <c r="WPK970" s="614"/>
      <c r="WPL970" s="3"/>
      <c r="WPM970" s="453"/>
      <c r="WPN970" s="3"/>
      <c r="WPO970" s="614"/>
      <c r="WPP970" s="3"/>
      <c r="WPQ970" s="453"/>
      <c r="WPR970" s="3"/>
      <c r="WPS970" s="614"/>
      <c r="WPT970" s="3"/>
      <c r="WPU970" s="453"/>
      <c r="WPV970" s="3"/>
      <c r="WPW970" s="614"/>
      <c r="WPX970" s="3"/>
      <c r="WPY970" s="453"/>
      <c r="WPZ970" s="3"/>
      <c r="WQA970" s="614"/>
      <c r="WQB970" s="3"/>
      <c r="WQC970" s="453"/>
      <c r="WQD970" s="3"/>
      <c r="WQE970" s="614"/>
      <c r="WQF970" s="3"/>
      <c r="WQG970" s="453"/>
      <c r="WQH970" s="3"/>
      <c r="WQI970" s="614"/>
      <c r="WQJ970" s="3"/>
      <c r="WQK970" s="453"/>
      <c r="WQL970" s="3"/>
      <c r="WQM970" s="614"/>
      <c r="WQN970" s="3"/>
      <c r="WQO970" s="453"/>
      <c r="WQP970" s="3"/>
      <c r="WQQ970" s="614"/>
      <c r="WQR970" s="3"/>
      <c r="WQS970" s="453"/>
      <c r="WQT970" s="3"/>
      <c r="WQU970" s="614"/>
      <c r="WQV970" s="3"/>
      <c r="WQW970" s="453"/>
      <c r="WQX970" s="3"/>
      <c r="WQY970" s="614"/>
      <c r="WQZ970" s="3"/>
      <c r="WRA970" s="453"/>
      <c r="WRB970" s="3"/>
      <c r="WRC970" s="614"/>
      <c r="WRD970" s="3"/>
      <c r="WRE970" s="453"/>
      <c r="WRF970" s="3"/>
      <c r="WRG970" s="614"/>
      <c r="WRH970" s="3"/>
      <c r="WRI970" s="453"/>
      <c r="WRJ970" s="3"/>
      <c r="WRK970" s="614"/>
      <c r="WRL970" s="3"/>
      <c r="WRM970" s="453"/>
      <c r="WRN970" s="3"/>
      <c r="WRO970" s="614"/>
      <c r="WRP970" s="3"/>
      <c r="WRQ970" s="453"/>
      <c r="WRR970" s="3"/>
      <c r="WRS970" s="614"/>
      <c r="WRT970" s="3"/>
      <c r="WRU970" s="453"/>
      <c r="WRV970" s="3"/>
      <c r="WRW970" s="614"/>
      <c r="WRX970" s="3"/>
      <c r="WRY970" s="453"/>
      <c r="WRZ970" s="3"/>
      <c r="WSA970" s="614"/>
      <c r="WSB970" s="3"/>
      <c r="WSC970" s="453"/>
      <c r="WSD970" s="3"/>
      <c r="WSE970" s="614"/>
      <c r="WSF970" s="3"/>
      <c r="WSG970" s="453"/>
      <c r="WSH970" s="3"/>
      <c r="WSI970" s="614"/>
      <c r="WSJ970" s="3"/>
      <c r="WSK970" s="453"/>
      <c r="WSL970" s="3"/>
      <c r="WSM970" s="614"/>
      <c r="WSN970" s="3"/>
      <c r="WSO970" s="453"/>
      <c r="WSP970" s="3"/>
      <c r="WSQ970" s="614"/>
      <c r="WSR970" s="3"/>
      <c r="WSS970" s="453"/>
      <c r="WST970" s="3"/>
      <c r="WSU970" s="614"/>
      <c r="WSV970" s="3"/>
      <c r="WSW970" s="453"/>
      <c r="WSX970" s="3"/>
      <c r="WSY970" s="614"/>
      <c r="WSZ970" s="3"/>
      <c r="WTA970" s="453"/>
      <c r="WTB970" s="3"/>
      <c r="WTC970" s="614"/>
      <c r="WTD970" s="3"/>
      <c r="WTE970" s="453"/>
      <c r="WTF970" s="3"/>
      <c r="WTG970" s="614"/>
      <c r="WTH970" s="3"/>
      <c r="WTI970" s="453"/>
      <c r="WTJ970" s="3"/>
      <c r="WTK970" s="614"/>
      <c r="WTL970" s="3"/>
      <c r="WTM970" s="453"/>
      <c r="WTN970" s="3"/>
      <c r="WTO970" s="614"/>
      <c r="WTP970" s="3"/>
      <c r="WTQ970" s="453"/>
      <c r="WTR970" s="3"/>
      <c r="WTS970" s="614"/>
      <c r="WTT970" s="3"/>
      <c r="WTU970" s="453"/>
      <c r="WTV970" s="3"/>
      <c r="WTW970" s="614"/>
      <c r="WTX970" s="3"/>
      <c r="WTY970" s="453"/>
      <c r="WTZ970" s="3"/>
      <c r="WUA970" s="614"/>
      <c r="WUB970" s="3"/>
      <c r="WUC970" s="453"/>
      <c r="WUD970" s="3"/>
      <c r="WUE970" s="614"/>
      <c r="WUF970" s="3"/>
      <c r="WUG970" s="453"/>
      <c r="WUH970" s="3"/>
      <c r="WUI970" s="614"/>
      <c r="WUJ970" s="3"/>
      <c r="WUK970" s="453"/>
      <c r="WUL970" s="3"/>
      <c r="WUM970" s="614"/>
      <c r="WUN970" s="3"/>
      <c r="WUO970" s="453"/>
      <c r="WUP970" s="3"/>
      <c r="WUQ970" s="614"/>
      <c r="WUR970" s="3"/>
      <c r="WUS970" s="453"/>
      <c r="WUT970" s="3"/>
      <c r="WUU970" s="614"/>
      <c r="WUV970" s="3"/>
      <c r="WUW970" s="453"/>
      <c r="WUX970" s="3"/>
      <c r="WUY970" s="614"/>
      <c r="WUZ970" s="3"/>
      <c r="WVA970" s="453"/>
      <c r="WVB970" s="3"/>
      <c r="WVC970" s="614"/>
      <c r="WVD970" s="3"/>
      <c r="WVE970" s="453"/>
      <c r="WVF970" s="3"/>
      <c r="WVG970" s="614"/>
      <c r="WVH970" s="3"/>
      <c r="WVI970" s="453"/>
      <c r="WVJ970" s="3"/>
      <c r="WVK970" s="614"/>
      <c r="WVL970" s="3"/>
      <c r="WVM970" s="453"/>
      <c r="WVN970" s="3"/>
      <c r="WVO970" s="614"/>
      <c r="WVP970" s="3"/>
      <c r="WVQ970" s="453"/>
      <c r="WVR970" s="3"/>
      <c r="WVS970" s="614"/>
      <c r="WVT970" s="3"/>
      <c r="WVU970" s="453"/>
      <c r="WVV970" s="3"/>
      <c r="WVW970" s="614"/>
      <c r="WVX970" s="3"/>
      <c r="WVY970" s="453"/>
      <c r="WVZ970" s="3"/>
      <c r="WWA970" s="614"/>
      <c r="WWB970" s="3"/>
      <c r="WWC970" s="453"/>
      <c r="WWD970" s="3"/>
      <c r="WWE970" s="614"/>
      <c r="WWF970" s="3"/>
      <c r="WWG970" s="453"/>
      <c r="WWH970" s="3"/>
      <c r="WWI970" s="614"/>
      <c r="WWJ970" s="3"/>
      <c r="WWK970" s="453"/>
      <c r="WWL970" s="3"/>
      <c r="WWM970" s="614"/>
      <c r="WWN970" s="3"/>
      <c r="WWO970" s="453"/>
      <c r="WWP970" s="3"/>
      <c r="WWQ970" s="614"/>
      <c r="WWR970" s="3"/>
      <c r="WWS970" s="453"/>
      <c r="WWT970" s="3"/>
      <c r="WWU970" s="614"/>
      <c r="WWV970" s="3"/>
      <c r="WWW970" s="453"/>
      <c r="WWX970" s="3"/>
      <c r="WWY970" s="614"/>
      <c r="WWZ970" s="3"/>
      <c r="WXA970" s="453"/>
      <c r="WXB970" s="3"/>
      <c r="WXC970" s="614"/>
      <c r="WXD970" s="3"/>
      <c r="WXE970" s="453"/>
      <c r="WXF970" s="3"/>
      <c r="WXG970" s="614"/>
      <c r="WXH970" s="3"/>
      <c r="WXI970" s="453"/>
      <c r="WXJ970" s="3"/>
      <c r="WXK970" s="614"/>
      <c r="WXL970" s="3"/>
      <c r="WXM970" s="453"/>
      <c r="WXN970" s="3"/>
      <c r="WXO970" s="614"/>
      <c r="WXP970" s="3"/>
      <c r="WXQ970" s="453"/>
      <c r="WXR970" s="3"/>
      <c r="WXS970" s="614"/>
      <c r="WXT970" s="3"/>
      <c r="WXU970" s="453"/>
      <c r="WXV970" s="3"/>
      <c r="WXW970" s="614"/>
      <c r="WXX970" s="3"/>
      <c r="WXY970" s="453"/>
      <c r="WXZ970" s="3"/>
      <c r="WYA970" s="614"/>
      <c r="WYB970" s="3"/>
      <c r="WYC970" s="453"/>
      <c r="WYD970" s="3"/>
      <c r="WYE970" s="614"/>
      <c r="WYF970" s="3"/>
      <c r="WYG970" s="453"/>
      <c r="WYH970" s="3"/>
      <c r="WYI970" s="614"/>
      <c r="WYJ970" s="3"/>
      <c r="WYK970" s="453"/>
      <c r="WYL970" s="3"/>
      <c r="WYM970" s="614"/>
      <c r="WYN970" s="3"/>
      <c r="WYO970" s="453"/>
      <c r="WYP970" s="3"/>
      <c r="WYQ970" s="614"/>
      <c r="WYR970" s="3"/>
      <c r="WYS970" s="453"/>
      <c r="WYT970" s="3"/>
      <c r="WYU970" s="614"/>
      <c r="WYV970" s="3"/>
      <c r="WYW970" s="453"/>
      <c r="WYX970" s="3"/>
      <c r="WYY970" s="614"/>
      <c r="WYZ970" s="3"/>
      <c r="WZA970" s="453"/>
      <c r="WZB970" s="3"/>
      <c r="WZC970" s="614"/>
      <c r="WZD970" s="3"/>
      <c r="WZE970" s="453"/>
      <c r="WZF970" s="3"/>
      <c r="WZG970" s="614"/>
      <c r="WZH970" s="3"/>
      <c r="WZI970" s="453"/>
      <c r="WZJ970" s="3"/>
      <c r="WZK970" s="614"/>
      <c r="WZL970" s="3"/>
      <c r="WZM970" s="453"/>
      <c r="WZN970" s="3"/>
      <c r="WZO970" s="614"/>
      <c r="WZP970" s="3"/>
      <c r="WZQ970" s="453"/>
      <c r="WZR970" s="3"/>
      <c r="WZS970" s="614"/>
      <c r="WZT970" s="3"/>
      <c r="WZU970" s="453"/>
      <c r="WZV970" s="3"/>
      <c r="WZW970" s="614"/>
      <c r="WZX970" s="3"/>
      <c r="WZY970" s="453"/>
      <c r="WZZ970" s="3"/>
      <c r="XAA970" s="614"/>
      <c r="XAB970" s="3"/>
      <c r="XAC970" s="453"/>
      <c r="XAD970" s="3"/>
      <c r="XAE970" s="614"/>
      <c r="XAF970" s="3"/>
      <c r="XAG970" s="453"/>
      <c r="XAH970" s="3"/>
      <c r="XAI970" s="614"/>
      <c r="XAJ970" s="3"/>
      <c r="XAK970" s="453"/>
      <c r="XAL970" s="3"/>
      <c r="XAM970" s="614"/>
      <c r="XAN970" s="3"/>
      <c r="XAO970" s="453"/>
      <c r="XAP970" s="3"/>
      <c r="XAQ970" s="614"/>
      <c r="XAR970" s="3"/>
      <c r="XAS970" s="453"/>
      <c r="XAT970" s="3"/>
      <c r="XAU970" s="614"/>
      <c r="XAV970" s="3"/>
      <c r="XAW970" s="453"/>
      <c r="XAX970" s="3"/>
      <c r="XAY970" s="614"/>
      <c r="XAZ970" s="3"/>
      <c r="XBA970" s="453"/>
      <c r="XBB970" s="3"/>
      <c r="XBC970" s="614"/>
      <c r="XBD970" s="3"/>
      <c r="XBE970" s="453"/>
      <c r="XBF970" s="3"/>
      <c r="XBG970" s="614"/>
      <c r="XBH970" s="3"/>
      <c r="XBI970" s="453"/>
      <c r="XBJ970" s="3"/>
      <c r="XBK970" s="614"/>
      <c r="XBL970" s="3"/>
      <c r="XBM970" s="453"/>
      <c r="XBN970" s="3"/>
      <c r="XBO970" s="614"/>
      <c r="XBP970" s="3"/>
      <c r="XBQ970" s="453"/>
      <c r="XBR970" s="3"/>
      <c r="XBS970" s="614"/>
      <c r="XBT970" s="3"/>
      <c r="XBU970" s="453"/>
      <c r="XBV970" s="3"/>
      <c r="XBW970" s="614"/>
      <c r="XBX970" s="3"/>
      <c r="XBY970" s="453"/>
      <c r="XBZ970" s="3"/>
      <c r="XCA970" s="614"/>
      <c r="XCB970" s="3"/>
      <c r="XCC970" s="453"/>
      <c r="XCD970" s="3"/>
      <c r="XCE970" s="614"/>
      <c r="XCF970" s="3"/>
      <c r="XCG970" s="453"/>
      <c r="XCH970" s="3"/>
      <c r="XCI970" s="614"/>
      <c r="XCJ970" s="3"/>
      <c r="XCK970" s="453"/>
      <c r="XCL970" s="3"/>
      <c r="XCM970" s="614"/>
      <c r="XCN970" s="3"/>
      <c r="XCO970" s="453"/>
      <c r="XCP970" s="3"/>
      <c r="XCQ970" s="614"/>
      <c r="XCR970" s="3"/>
      <c r="XCS970" s="453"/>
      <c r="XCT970" s="3"/>
      <c r="XCU970" s="614"/>
      <c r="XCV970" s="3"/>
      <c r="XCW970" s="453"/>
      <c r="XCX970" s="3"/>
      <c r="XCY970" s="614"/>
      <c r="XCZ970" s="3"/>
      <c r="XDA970" s="453"/>
      <c r="XDB970" s="3"/>
      <c r="XDC970" s="614"/>
      <c r="XDD970" s="3"/>
      <c r="XDE970" s="453"/>
      <c r="XDF970" s="3"/>
      <c r="XDG970" s="614"/>
      <c r="XDH970" s="3"/>
      <c r="XDI970" s="453"/>
      <c r="XDJ970" s="3"/>
      <c r="XDK970" s="614"/>
      <c r="XDL970" s="3"/>
      <c r="XDM970" s="453"/>
      <c r="XDN970" s="3"/>
      <c r="XDO970" s="614"/>
      <c r="XDP970" s="3"/>
      <c r="XDQ970" s="453"/>
      <c r="XDR970" s="3"/>
      <c r="XDS970" s="614"/>
      <c r="XDT970" s="3"/>
      <c r="XDU970" s="453"/>
      <c r="XDV970" s="3"/>
      <c r="XDW970" s="614"/>
      <c r="XDX970" s="3"/>
      <c r="XDY970" s="453"/>
      <c r="XDZ970" s="3"/>
      <c r="XEA970" s="614"/>
      <c r="XEB970" s="3"/>
      <c r="XEC970" s="453"/>
      <c r="XED970" s="3"/>
      <c r="XEE970" s="614"/>
      <c r="XEF970" s="3"/>
      <c r="XEG970" s="453"/>
      <c r="XEH970" s="3"/>
      <c r="XEI970" s="614"/>
      <c r="XEJ970" s="3"/>
      <c r="XEK970" s="453"/>
      <c r="XEL970" s="3"/>
      <c r="XEM970" s="614"/>
      <c r="XEN970" s="3"/>
      <c r="XEO970" s="453"/>
      <c r="XEP970" s="3"/>
      <c r="XEQ970" s="614"/>
      <c r="XER970" s="3"/>
      <c r="XES970" s="453"/>
      <c r="XET970" s="3"/>
      <c r="XEU970" s="614"/>
      <c r="XEV970" s="3"/>
      <c r="XEW970" s="453"/>
      <c r="XEX970" s="3"/>
      <c r="XEY970" s="614"/>
      <c r="XEZ970" s="3"/>
      <c r="XFA970" s="453"/>
      <c r="XFB970" s="3"/>
      <c r="XFC970" s="614"/>
      <c r="XFD970" s="3"/>
    </row>
    <row r="971" spans="1:16384" s="33" customFormat="1" x14ac:dyDescent="0.3">
      <c r="A971" s="453" t="s">
        <v>257</v>
      </c>
      <c r="B971" s="3"/>
      <c r="C971" s="3"/>
      <c r="D971" s="989"/>
      <c r="E971" s="453"/>
      <c r="F971" s="3"/>
      <c r="G971" s="614"/>
      <c r="H971" s="3"/>
      <c r="I971" s="453"/>
      <c r="J971" s="3"/>
      <c r="K971" s="614"/>
      <c r="L971" s="3"/>
      <c r="M971" s="453"/>
      <c r="N971" s="3"/>
      <c r="O971" s="614"/>
      <c r="P971" s="3"/>
      <c r="Q971" s="453"/>
      <c r="R971" s="3"/>
      <c r="S971" s="614"/>
      <c r="T971" s="3"/>
      <c r="U971" s="453"/>
      <c r="V971" s="3"/>
      <c r="W971" s="614"/>
      <c r="X971" s="3"/>
      <c r="Y971" s="453"/>
      <c r="Z971" s="3"/>
      <c r="AA971" s="614"/>
      <c r="AB971" s="3"/>
      <c r="AC971" s="453"/>
      <c r="AD971" s="3"/>
      <c r="AE971" s="614"/>
      <c r="AF971" s="3"/>
      <c r="AG971" s="453"/>
      <c r="AH971" s="3"/>
      <c r="AI971" s="614"/>
      <c r="AJ971" s="3"/>
      <c r="AK971" s="453"/>
      <c r="AL971" s="3"/>
      <c r="AM971" s="614"/>
      <c r="AN971" s="3"/>
      <c r="AO971" s="453"/>
      <c r="AP971" s="3"/>
      <c r="AQ971" s="614"/>
      <c r="AR971" s="3"/>
      <c r="AS971" s="453"/>
      <c r="AT971" s="3"/>
      <c r="AU971" s="614"/>
      <c r="AV971" s="3"/>
      <c r="AW971" s="453"/>
      <c r="AX971" s="3"/>
      <c r="AY971" s="614"/>
      <c r="AZ971" s="3"/>
      <c r="BA971" s="453"/>
      <c r="BB971" s="3"/>
      <c r="BC971" s="614"/>
      <c r="BD971" s="3"/>
      <c r="BE971" s="453"/>
      <c r="BF971" s="3"/>
      <c r="BG971" s="614"/>
      <c r="BH971" s="3"/>
      <c r="BI971" s="453"/>
      <c r="BJ971" s="3"/>
      <c r="BK971" s="614"/>
      <c r="BL971" s="3"/>
      <c r="BM971" s="453"/>
      <c r="BN971" s="3"/>
      <c r="BO971" s="614"/>
      <c r="BP971" s="3"/>
      <c r="BQ971" s="453"/>
      <c r="BR971" s="3"/>
      <c r="BS971" s="614"/>
      <c r="BT971" s="3"/>
      <c r="BU971" s="453"/>
      <c r="BV971" s="3"/>
      <c r="BW971" s="614"/>
      <c r="BX971" s="3"/>
      <c r="BY971" s="453"/>
      <c r="BZ971" s="3"/>
      <c r="CA971" s="614"/>
      <c r="CB971" s="3"/>
      <c r="CC971" s="453"/>
      <c r="CD971" s="3"/>
      <c r="CE971" s="614"/>
      <c r="CF971" s="3"/>
      <c r="CG971" s="453"/>
      <c r="CH971" s="3"/>
      <c r="CI971" s="614"/>
      <c r="CJ971" s="3"/>
      <c r="CK971" s="453"/>
      <c r="CL971" s="3"/>
      <c r="CM971" s="614"/>
      <c r="CN971" s="3"/>
      <c r="CO971" s="453"/>
      <c r="CP971" s="3"/>
      <c r="CQ971" s="614"/>
      <c r="CR971" s="3"/>
      <c r="CS971" s="453"/>
      <c r="CT971" s="3"/>
      <c r="CU971" s="614"/>
      <c r="CV971" s="3"/>
      <c r="CW971" s="453"/>
      <c r="CX971" s="3"/>
      <c r="CY971" s="614"/>
      <c r="CZ971" s="3"/>
      <c r="DA971" s="453"/>
      <c r="DB971" s="3"/>
      <c r="DC971" s="614"/>
      <c r="DD971" s="3"/>
      <c r="DE971" s="453"/>
      <c r="DF971" s="3"/>
      <c r="DG971" s="614"/>
      <c r="DH971" s="3"/>
      <c r="DI971" s="453"/>
      <c r="DJ971" s="3"/>
      <c r="DK971" s="614"/>
      <c r="DL971" s="3"/>
      <c r="DM971" s="453"/>
      <c r="DN971" s="3"/>
      <c r="DO971" s="614"/>
      <c r="DP971" s="3"/>
      <c r="DQ971" s="453"/>
      <c r="DR971" s="3"/>
      <c r="DS971" s="614"/>
      <c r="DT971" s="3"/>
      <c r="DU971" s="453"/>
      <c r="DV971" s="3"/>
      <c r="DW971" s="614"/>
      <c r="DX971" s="3"/>
      <c r="DY971" s="453"/>
      <c r="DZ971" s="3"/>
      <c r="EA971" s="614"/>
      <c r="EB971" s="3"/>
      <c r="EC971" s="453"/>
      <c r="ED971" s="3"/>
      <c r="EE971" s="614"/>
      <c r="EF971" s="3"/>
      <c r="EG971" s="453"/>
      <c r="EH971" s="3"/>
      <c r="EI971" s="614"/>
      <c r="EJ971" s="3"/>
      <c r="EK971" s="453"/>
      <c r="EL971" s="3"/>
      <c r="EM971" s="614"/>
      <c r="EN971" s="3"/>
      <c r="EO971" s="453"/>
      <c r="EP971" s="3"/>
      <c r="EQ971" s="614"/>
      <c r="ER971" s="3"/>
      <c r="ES971" s="453"/>
      <c r="ET971" s="3"/>
      <c r="EU971" s="614"/>
      <c r="EV971" s="3"/>
      <c r="EW971" s="453"/>
      <c r="EX971" s="3"/>
      <c r="EY971" s="614"/>
      <c r="EZ971" s="3"/>
      <c r="FA971" s="453"/>
      <c r="FB971" s="3"/>
      <c r="FC971" s="614"/>
      <c r="FD971" s="3"/>
      <c r="FE971" s="453"/>
      <c r="FF971" s="3"/>
      <c r="FG971" s="614"/>
      <c r="FH971" s="3"/>
      <c r="FI971" s="453"/>
      <c r="FJ971" s="3"/>
      <c r="FK971" s="614"/>
      <c r="FL971" s="3"/>
      <c r="FM971" s="453"/>
      <c r="FN971" s="3"/>
      <c r="FO971" s="614"/>
      <c r="FP971" s="3"/>
      <c r="FQ971" s="453"/>
      <c r="FR971" s="3"/>
      <c r="FS971" s="614"/>
      <c r="FT971" s="3"/>
      <c r="FU971" s="453"/>
      <c r="FV971" s="3"/>
      <c r="FW971" s="614"/>
      <c r="FX971" s="3"/>
      <c r="FY971" s="453"/>
      <c r="FZ971" s="3"/>
      <c r="GA971" s="614"/>
      <c r="GB971" s="3"/>
      <c r="GC971" s="453"/>
      <c r="GD971" s="3"/>
      <c r="GE971" s="614"/>
      <c r="GF971" s="3"/>
      <c r="GG971" s="453"/>
      <c r="GH971" s="3"/>
      <c r="GI971" s="614"/>
      <c r="GJ971" s="3"/>
      <c r="GK971" s="453"/>
      <c r="GL971" s="3"/>
      <c r="GM971" s="614"/>
      <c r="GN971" s="3"/>
      <c r="GO971" s="453"/>
      <c r="GP971" s="3"/>
      <c r="GQ971" s="614"/>
      <c r="GR971" s="3"/>
      <c r="GS971" s="453"/>
      <c r="GT971" s="3"/>
      <c r="GU971" s="614"/>
      <c r="GV971" s="3"/>
      <c r="GW971" s="453"/>
      <c r="GX971" s="3"/>
      <c r="GY971" s="614"/>
      <c r="GZ971" s="3"/>
      <c r="HA971" s="453"/>
      <c r="HB971" s="3"/>
      <c r="HC971" s="614"/>
      <c r="HD971" s="3"/>
      <c r="HE971" s="453"/>
      <c r="HF971" s="3"/>
      <c r="HG971" s="614"/>
      <c r="HH971" s="3"/>
      <c r="HI971" s="453"/>
      <c r="HJ971" s="3"/>
      <c r="HK971" s="614"/>
      <c r="HL971" s="3"/>
      <c r="HM971" s="453"/>
      <c r="HN971" s="3"/>
      <c r="HO971" s="614"/>
      <c r="HP971" s="3"/>
      <c r="HQ971" s="453"/>
      <c r="HR971" s="3"/>
      <c r="HS971" s="614"/>
      <c r="HT971" s="3"/>
      <c r="HU971" s="453"/>
      <c r="HV971" s="3"/>
      <c r="HW971" s="614"/>
      <c r="HX971" s="3"/>
      <c r="HY971" s="453"/>
      <c r="HZ971" s="3"/>
      <c r="IA971" s="614"/>
      <c r="IB971" s="3"/>
      <c r="IC971" s="453"/>
      <c r="ID971" s="3"/>
      <c r="IE971" s="614"/>
      <c r="IF971" s="3"/>
      <c r="IG971" s="453"/>
      <c r="IH971" s="3"/>
      <c r="II971" s="614"/>
      <c r="IJ971" s="3"/>
      <c r="IK971" s="453"/>
      <c r="IL971" s="3"/>
      <c r="IM971" s="614"/>
      <c r="IN971" s="3"/>
      <c r="IO971" s="453"/>
      <c r="IP971" s="3"/>
      <c r="IQ971" s="614"/>
      <c r="IR971" s="3"/>
      <c r="IS971" s="453"/>
      <c r="IT971" s="3"/>
      <c r="IU971" s="614"/>
      <c r="IV971" s="3"/>
      <c r="IW971" s="453"/>
      <c r="IX971" s="3"/>
      <c r="IY971" s="614"/>
      <c r="IZ971" s="3"/>
      <c r="JA971" s="453"/>
      <c r="JB971" s="3"/>
      <c r="JC971" s="614"/>
      <c r="JD971" s="3"/>
      <c r="JE971" s="453"/>
      <c r="JF971" s="3"/>
      <c r="JG971" s="614"/>
      <c r="JH971" s="3"/>
      <c r="JI971" s="453"/>
      <c r="JJ971" s="3"/>
      <c r="JK971" s="614"/>
      <c r="JL971" s="3"/>
      <c r="JM971" s="453"/>
      <c r="JN971" s="3"/>
      <c r="JO971" s="614"/>
      <c r="JP971" s="3"/>
      <c r="JQ971" s="453"/>
      <c r="JR971" s="3"/>
      <c r="JS971" s="614"/>
      <c r="JT971" s="3"/>
      <c r="JU971" s="453"/>
      <c r="JV971" s="3"/>
      <c r="JW971" s="614"/>
      <c r="JX971" s="3"/>
      <c r="JY971" s="453"/>
      <c r="JZ971" s="3"/>
      <c r="KA971" s="614"/>
      <c r="KB971" s="3"/>
      <c r="KC971" s="453"/>
      <c r="KD971" s="3"/>
      <c r="KE971" s="614"/>
      <c r="KF971" s="3"/>
      <c r="KG971" s="453"/>
      <c r="KH971" s="3"/>
      <c r="KI971" s="614"/>
      <c r="KJ971" s="3"/>
      <c r="KK971" s="453"/>
      <c r="KL971" s="3"/>
      <c r="KM971" s="614"/>
      <c r="KN971" s="3"/>
      <c r="KO971" s="453"/>
      <c r="KP971" s="3"/>
      <c r="KQ971" s="614"/>
      <c r="KR971" s="3"/>
      <c r="KS971" s="453"/>
      <c r="KT971" s="3"/>
      <c r="KU971" s="614"/>
      <c r="KV971" s="3"/>
      <c r="KW971" s="453"/>
      <c r="KX971" s="3"/>
      <c r="KY971" s="614"/>
      <c r="KZ971" s="3"/>
      <c r="LA971" s="453"/>
      <c r="LB971" s="3"/>
      <c r="LC971" s="614"/>
      <c r="LD971" s="3"/>
      <c r="LE971" s="453"/>
      <c r="LF971" s="3"/>
      <c r="LG971" s="614"/>
      <c r="LH971" s="3"/>
      <c r="LI971" s="453"/>
      <c r="LJ971" s="3"/>
      <c r="LK971" s="614"/>
      <c r="LL971" s="3"/>
      <c r="LM971" s="453"/>
      <c r="LN971" s="3"/>
      <c r="LO971" s="614"/>
      <c r="LP971" s="3"/>
      <c r="LQ971" s="453"/>
      <c r="LR971" s="3"/>
      <c r="LS971" s="614"/>
      <c r="LT971" s="3"/>
      <c r="LU971" s="453"/>
      <c r="LV971" s="3"/>
      <c r="LW971" s="614"/>
      <c r="LX971" s="3"/>
      <c r="LY971" s="453"/>
      <c r="LZ971" s="3"/>
      <c r="MA971" s="614"/>
      <c r="MB971" s="3"/>
      <c r="MC971" s="453"/>
      <c r="MD971" s="3"/>
      <c r="ME971" s="614"/>
      <c r="MF971" s="3"/>
      <c r="MG971" s="453"/>
      <c r="MH971" s="3"/>
      <c r="MI971" s="614"/>
      <c r="MJ971" s="3"/>
      <c r="MK971" s="453"/>
      <c r="ML971" s="3"/>
      <c r="MM971" s="614"/>
      <c r="MN971" s="3"/>
      <c r="MO971" s="453"/>
      <c r="MP971" s="3"/>
      <c r="MQ971" s="614"/>
      <c r="MR971" s="3"/>
      <c r="MS971" s="453"/>
      <c r="MT971" s="3"/>
      <c r="MU971" s="614"/>
      <c r="MV971" s="3"/>
      <c r="MW971" s="453"/>
      <c r="MX971" s="3"/>
      <c r="MY971" s="614"/>
      <c r="MZ971" s="3"/>
      <c r="NA971" s="453"/>
      <c r="NB971" s="3"/>
      <c r="NC971" s="614"/>
      <c r="ND971" s="3"/>
      <c r="NE971" s="453"/>
      <c r="NF971" s="3"/>
      <c r="NG971" s="614"/>
      <c r="NH971" s="3"/>
      <c r="NI971" s="453"/>
      <c r="NJ971" s="3"/>
      <c r="NK971" s="614"/>
      <c r="NL971" s="3"/>
      <c r="NM971" s="453"/>
      <c r="NN971" s="3"/>
      <c r="NO971" s="614"/>
      <c r="NP971" s="3"/>
      <c r="NQ971" s="453"/>
      <c r="NR971" s="3"/>
      <c r="NS971" s="614"/>
      <c r="NT971" s="3"/>
      <c r="NU971" s="453"/>
      <c r="NV971" s="3"/>
      <c r="NW971" s="614"/>
      <c r="NX971" s="3"/>
      <c r="NY971" s="453"/>
      <c r="NZ971" s="3"/>
      <c r="OA971" s="614"/>
      <c r="OB971" s="3"/>
      <c r="OC971" s="453"/>
      <c r="OD971" s="3"/>
      <c r="OE971" s="614"/>
      <c r="OF971" s="3"/>
      <c r="OG971" s="453"/>
      <c r="OH971" s="3"/>
      <c r="OI971" s="614"/>
      <c r="OJ971" s="3"/>
      <c r="OK971" s="453"/>
      <c r="OL971" s="3"/>
      <c r="OM971" s="614"/>
      <c r="ON971" s="3"/>
      <c r="OO971" s="453"/>
      <c r="OP971" s="3"/>
      <c r="OQ971" s="614"/>
      <c r="OR971" s="3"/>
      <c r="OS971" s="453"/>
      <c r="OT971" s="3"/>
      <c r="OU971" s="614"/>
      <c r="OV971" s="3"/>
      <c r="OW971" s="453"/>
      <c r="OX971" s="3"/>
      <c r="OY971" s="614"/>
      <c r="OZ971" s="3"/>
      <c r="PA971" s="453"/>
      <c r="PB971" s="3"/>
      <c r="PC971" s="614"/>
      <c r="PD971" s="3"/>
      <c r="PE971" s="453"/>
      <c r="PF971" s="3"/>
      <c r="PG971" s="614"/>
      <c r="PH971" s="3"/>
      <c r="PI971" s="453"/>
      <c r="PJ971" s="3"/>
      <c r="PK971" s="614"/>
      <c r="PL971" s="3"/>
      <c r="PM971" s="453"/>
      <c r="PN971" s="3"/>
      <c r="PO971" s="614"/>
      <c r="PP971" s="3"/>
      <c r="PQ971" s="453"/>
      <c r="PR971" s="3"/>
      <c r="PS971" s="614"/>
      <c r="PT971" s="3"/>
      <c r="PU971" s="453"/>
      <c r="PV971" s="3"/>
      <c r="PW971" s="614"/>
      <c r="PX971" s="3"/>
      <c r="PY971" s="453"/>
      <c r="PZ971" s="3"/>
      <c r="QA971" s="614"/>
      <c r="QB971" s="3"/>
      <c r="QC971" s="453"/>
      <c r="QD971" s="3"/>
      <c r="QE971" s="614"/>
      <c r="QF971" s="3"/>
      <c r="QG971" s="453"/>
      <c r="QH971" s="3"/>
      <c r="QI971" s="614"/>
      <c r="QJ971" s="3"/>
      <c r="QK971" s="453"/>
      <c r="QL971" s="3"/>
      <c r="QM971" s="614"/>
      <c r="QN971" s="3"/>
      <c r="QO971" s="453"/>
      <c r="QP971" s="3"/>
      <c r="QQ971" s="614"/>
      <c r="QR971" s="3"/>
      <c r="QS971" s="453"/>
      <c r="QT971" s="3"/>
      <c r="QU971" s="614"/>
      <c r="QV971" s="3"/>
      <c r="QW971" s="453"/>
      <c r="QX971" s="3"/>
      <c r="QY971" s="614"/>
      <c r="QZ971" s="3"/>
      <c r="RA971" s="453"/>
      <c r="RB971" s="3"/>
      <c r="RC971" s="614"/>
      <c r="RD971" s="3"/>
      <c r="RE971" s="453"/>
      <c r="RF971" s="3"/>
      <c r="RG971" s="614"/>
      <c r="RH971" s="3"/>
      <c r="RI971" s="453"/>
      <c r="RJ971" s="3"/>
      <c r="RK971" s="614"/>
      <c r="RL971" s="3"/>
      <c r="RM971" s="453"/>
      <c r="RN971" s="3"/>
      <c r="RO971" s="614"/>
      <c r="RP971" s="3"/>
      <c r="RQ971" s="453"/>
      <c r="RR971" s="3"/>
      <c r="RS971" s="614"/>
      <c r="RT971" s="3"/>
      <c r="RU971" s="453"/>
      <c r="RV971" s="3"/>
      <c r="RW971" s="614"/>
      <c r="RX971" s="3"/>
      <c r="RY971" s="453"/>
      <c r="RZ971" s="3"/>
      <c r="SA971" s="614"/>
      <c r="SB971" s="3"/>
      <c r="SC971" s="453"/>
      <c r="SD971" s="3"/>
      <c r="SE971" s="614"/>
      <c r="SF971" s="3"/>
      <c r="SG971" s="453"/>
      <c r="SH971" s="3"/>
      <c r="SI971" s="614"/>
      <c r="SJ971" s="3"/>
      <c r="SK971" s="453"/>
      <c r="SL971" s="3"/>
      <c r="SM971" s="614"/>
      <c r="SN971" s="3"/>
      <c r="SO971" s="453"/>
      <c r="SP971" s="3"/>
      <c r="SQ971" s="614"/>
      <c r="SR971" s="3"/>
      <c r="SS971" s="453"/>
      <c r="ST971" s="3"/>
      <c r="SU971" s="614"/>
      <c r="SV971" s="3"/>
      <c r="SW971" s="453"/>
      <c r="SX971" s="3"/>
      <c r="SY971" s="614"/>
      <c r="SZ971" s="3"/>
      <c r="TA971" s="453"/>
      <c r="TB971" s="3"/>
      <c r="TC971" s="614"/>
      <c r="TD971" s="3"/>
      <c r="TE971" s="453"/>
      <c r="TF971" s="3"/>
      <c r="TG971" s="614"/>
      <c r="TH971" s="3"/>
      <c r="TI971" s="453"/>
      <c r="TJ971" s="3"/>
      <c r="TK971" s="614"/>
      <c r="TL971" s="3"/>
      <c r="TM971" s="453"/>
      <c r="TN971" s="3"/>
      <c r="TO971" s="614"/>
      <c r="TP971" s="3"/>
      <c r="TQ971" s="453"/>
      <c r="TR971" s="3"/>
      <c r="TS971" s="614"/>
      <c r="TT971" s="3"/>
      <c r="TU971" s="453"/>
      <c r="TV971" s="3"/>
      <c r="TW971" s="614"/>
      <c r="TX971" s="3"/>
      <c r="TY971" s="453"/>
      <c r="TZ971" s="3"/>
      <c r="UA971" s="614"/>
      <c r="UB971" s="3"/>
      <c r="UC971" s="453"/>
      <c r="UD971" s="3"/>
      <c r="UE971" s="614"/>
      <c r="UF971" s="3"/>
      <c r="UG971" s="453"/>
      <c r="UH971" s="3"/>
      <c r="UI971" s="614"/>
      <c r="UJ971" s="3"/>
      <c r="UK971" s="453"/>
      <c r="UL971" s="3"/>
      <c r="UM971" s="614"/>
      <c r="UN971" s="3"/>
      <c r="UO971" s="453"/>
      <c r="UP971" s="3"/>
      <c r="UQ971" s="614"/>
      <c r="UR971" s="3"/>
      <c r="US971" s="453"/>
      <c r="UT971" s="3"/>
      <c r="UU971" s="614"/>
      <c r="UV971" s="3"/>
      <c r="UW971" s="453"/>
      <c r="UX971" s="3"/>
      <c r="UY971" s="614"/>
      <c r="UZ971" s="3"/>
      <c r="VA971" s="453"/>
      <c r="VB971" s="3"/>
      <c r="VC971" s="614"/>
      <c r="VD971" s="3"/>
      <c r="VE971" s="453"/>
      <c r="VF971" s="3"/>
      <c r="VG971" s="614"/>
      <c r="VH971" s="3"/>
      <c r="VI971" s="453"/>
      <c r="VJ971" s="3"/>
      <c r="VK971" s="614"/>
      <c r="VL971" s="3"/>
      <c r="VM971" s="453"/>
      <c r="VN971" s="3"/>
      <c r="VO971" s="614"/>
      <c r="VP971" s="3"/>
      <c r="VQ971" s="453"/>
      <c r="VR971" s="3"/>
      <c r="VS971" s="614"/>
      <c r="VT971" s="3"/>
      <c r="VU971" s="453"/>
      <c r="VV971" s="3"/>
      <c r="VW971" s="614"/>
      <c r="VX971" s="3"/>
      <c r="VY971" s="453"/>
      <c r="VZ971" s="3"/>
      <c r="WA971" s="614"/>
      <c r="WB971" s="3"/>
      <c r="WC971" s="453"/>
      <c r="WD971" s="3"/>
      <c r="WE971" s="614"/>
      <c r="WF971" s="3"/>
      <c r="WG971" s="453"/>
      <c r="WH971" s="3"/>
      <c r="WI971" s="614"/>
      <c r="WJ971" s="3"/>
      <c r="WK971" s="453"/>
      <c r="WL971" s="3"/>
      <c r="WM971" s="614"/>
      <c r="WN971" s="3"/>
      <c r="WO971" s="453"/>
      <c r="WP971" s="3"/>
      <c r="WQ971" s="614"/>
      <c r="WR971" s="3"/>
      <c r="WS971" s="453"/>
      <c r="WT971" s="3"/>
      <c r="WU971" s="614"/>
      <c r="WV971" s="3"/>
      <c r="WW971" s="453"/>
      <c r="WX971" s="3"/>
      <c r="WY971" s="614"/>
      <c r="WZ971" s="3"/>
      <c r="XA971" s="453"/>
      <c r="XB971" s="3"/>
      <c r="XC971" s="614"/>
      <c r="XD971" s="3"/>
      <c r="XE971" s="453"/>
      <c r="XF971" s="3"/>
      <c r="XG971" s="614"/>
      <c r="XH971" s="3"/>
      <c r="XI971" s="453"/>
      <c r="XJ971" s="3"/>
      <c r="XK971" s="614"/>
      <c r="XL971" s="3"/>
      <c r="XM971" s="453"/>
      <c r="XN971" s="3"/>
      <c r="XO971" s="614"/>
      <c r="XP971" s="3"/>
      <c r="XQ971" s="453"/>
      <c r="XR971" s="3"/>
      <c r="XS971" s="614"/>
      <c r="XT971" s="3"/>
      <c r="XU971" s="453"/>
      <c r="XV971" s="3"/>
      <c r="XW971" s="614"/>
      <c r="XX971" s="3"/>
      <c r="XY971" s="453"/>
      <c r="XZ971" s="3"/>
      <c r="YA971" s="614"/>
      <c r="YB971" s="3"/>
      <c r="YC971" s="453"/>
      <c r="YD971" s="3"/>
      <c r="YE971" s="614"/>
      <c r="YF971" s="3"/>
      <c r="YG971" s="453"/>
      <c r="YH971" s="3"/>
      <c r="YI971" s="614"/>
      <c r="YJ971" s="3"/>
      <c r="YK971" s="453"/>
      <c r="YL971" s="3"/>
      <c r="YM971" s="614"/>
      <c r="YN971" s="3"/>
      <c r="YO971" s="453"/>
      <c r="YP971" s="3"/>
      <c r="YQ971" s="614"/>
      <c r="YR971" s="3"/>
      <c r="YS971" s="453"/>
      <c r="YT971" s="3"/>
      <c r="YU971" s="614"/>
      <c r="YV971" s="3"/>
      <c r="YW971" s="453"/>
      <c r="YX971" s="3"/>
      <c r="YY971" s="614"/>
      <c r="YZ971" s="3"/>
      <c r="ZA971" s="453"/>
      <c r="ZB971" s="3"/>
      <c r="ZC971" s="614"/>
      <c r="ZD971" s="3"/>
      <c r="ZE971" s="453"/>
      <c r="ZF971" s="3"/>
      <c r="ZG971" s="614"/>
      <c r="ZH971" s="3"/>
      <c r="ZI971" s="453"/>
      <c r="ZJ971" s="3"/>
      <c r="ZK971" s="614"/>
      <c r="ZL971" s="3"/>
      <c r="ZM971" s="453"/>
      <c r="ZN971" s="3"/>
      <c r="ZO971" s="614"/>
      <c r="ZP971" s="3"/>
      <c r="ZQ971" s="453"/>
      <c r="ZR971" s="3"/>
      <c r="ZS971" s="614"/>
      <c r="ZT971" s="3"/>
      <c r="ZU971" s="453"/>
      <c r="ZV971" s="3"/>
      <c r="ZW971" s="614"/>
      <c r="ZX971" s="3"/>
      <c r="ZY971" s="453"/>
      <c r="ZZ971" s="3"/>
      <c r="AAA971" s="614"/>
      <c r="AAB971" s="3"/>
      <c r="AAC971" s="453"/>
      <c r="AAD971" s="3"/>
      <c r="AAE971" s="614"/>
      <c r="AAF971" s="3"/>
      <c r="AAG971" s="453"/>
      <c r="AAH971" s="3"/>
      <c r="AAI971" s="614"/>
      <c r="AAJ971" s="3"/>
      <c r="AAK971" s="453"/>
      <c r="AAL971" s="3"/>
      <c r="AAM971" s="614"/>
      <c r="AAN971" s="3"/>
      <c r="AAO971" s="453"/>
      <c r="AAP971" s="3"/>
      <c r="AAQ971" s="614"/>
      <c r="AAR971" s="3"/>
      <c r="AAS971" s="453"/>
      <c r="AAT971" s="3"/>
      <c r="AAU971" s="614"/>
      <c r="AAV971" s="3"/>
      <c r="AAW971" s="453"/>
      <c r="AAX971" s="3"/>
      <c r="AAY971" s="614"/>
      <c r="AAZ971" s="3"/>
      <c r="ABA971" s="453"/>
      <c r="ABB971" s="3"/>
      <c r="ABC971" s="614"/>
      <c r="ABD971" s="3"/>
      <c r="ABE971" s="453"/>
      <c r="ABF971" s="3"/>
      <c r="ABG971" s="614"/>
      <c r="ABH971" s="3"/>
      <c r="ABI971" s="453"/>
      <c r="ABJ971" s="3"/>
      <c r="ABK971" s="614"/>
      <c r="ABL971" s="3"/>
      <c r="ABM971" s="453"/>
      <c r="ABN971" s="3"/>
      <c r="ABO971" s="614"/>
      <c r="ABP971" s="3"/>
      <c r="ABQ971" s="453"/>
      <c r="ABR971" s="3"/>
      <c r="ABS971" s="614"/>
      <c r="ABT971" s="3"/>
      <c r="ABU971" s="453"/>
      <c r="ABV971" s="3"/>
      <c r="ABW971" s="614"/>
      <c r="ABX971" s="3"/>
      <c r="ABY971" s="453"/>
      <c r="ABZ971" s="3"/>
      <c r="ACA971" s="614"/>
      <c r="ACB971" s="3"/>
      <c r="ACC971" s="453"/>
      <c r="ACD971" s="3"/>
      <c r="ACE971" s="614"/>
      <c r="ACF971" s="3"/>
      <c r="ACG971" s="453"/>
      <c r="ACH971" s="3"/>
      <c r="ACI971" s="614"/>
      <c r="ACJ971" s="3"/>
      <c r="ACK971" s="453"/>
      <c r="ACL971" s="3"/>
      <c r="ACM971" s="614"/>
      <c r="ACN971" s="3"/>
      <c r="ACO971" s="453"/>
      <c r="ACP971" s="3"/>
      <c r="ACQ971" s="614"/>
      <c r="ACR971" s="3"/>
      <c r="ACS971" s="453"/>
      <c r="ACT971" s="3"/>
      <c r="ACU971" s="614"/>
      <c r="ACV971" s="3"/>
      <c r="ACW971" s="453"/>
      <c r="ACX971" s="3"/>
      <c r="ACY971" s="614"/>
      <c r="ACZ971" s="3"/>
      <c r="ADA971" s="453"/>
      <c r="ADB971" s="3"/>
      <c r="ADC971" s="614"/>
      <c r="ADD971" s="3"/>
      <c r="ADE971" s="453"/>
      <c r="ADF971" s="3"/>
      <c r="ADG971" s="614"/>
      <c r="ADH971" s="3"/>
      <c r="ADI971" s="453"/>
      <c r="ADJ971" s="3"/>
      <c r="ADK971" s="614"/>
      <c r="ADL971" s="3"/>
      <c r="ADM971" s="453"/>
      <c r="ADN971" s="3"/>
      <c r="ADO971" s="614"/>
      <c r="ADP971" s="3"/>
      <c r="ADQ971" s="453"/>
      <c r="ADR971" s="3"/>
      <c r="ADS971" s="614"/>
      <c r="ADT971" s="3"/>
      <c r="ADU971" s="453"/>
      <c r="ADV971" s="3"/>
      <c r="ADW971" s="614"/>
      <c r="ADX971" s="3"/>
      <c r="ADY971" s="453"/>
      <c r="ADZ971" s="3"/>
      <c r="AEA971" s="614"/>
      <c r="AEB971" s="3"/>
      <c r="AEC971" s="453"/>
      <c r="AED971" s="3"/>
      <c r="AEE971" s="614"/>
      <c r="AEF971" s="3"/>
      <c r="AEG971" s="453"/>
      <c r="AEH971" s="3"/>
      <c r="AEI971" s="614"/>
      <c r="AEJ971" s="3"/>
      <c r="AEK971" s="453"/>
      <c r="AEL971" s="3"/>
      <c r="AEM971" s="614"/>
      <c r="AEN971" s="3"/>
      <c r="AEO971" s="453"/>
      <c r="AEP971" s="3"/>
      <c r="AEQ971" s="614"/>
      <c r="AER971" s="3"/>
      <c r="AES971" s="453"/>
      <c r="AET971" s="3"/>
      <c r="AEU971" s="614"/>
      <c r="AEV971" s="3"/>
      <c r="AEW971" s="453"/>
      <c r="AEX971" s="3"/>
      <c r="AEY971" s="614"/>
      <c r="AEZ971" s="3"/>
      <c r="AFA971" s="453"/>
      <c r="AFB971" s="3"/>
      <c r="AFC971" s="614"/>
      <c r="AFD971" s="3"/>
      <c r="AFE971" s="453"/>
      <c r="AFF971" s="3"/>
      <c r="AFG971" s="614"/>
      <c r="AFH971" s="3"/>
      <c r="AFI971" s="453"/>
      <c r="AFJ971" s="3"/>
      <c r="AFK971" s="614"/>
      <c r="AFL971" s="3"/>
      <c r="AFM971" s="453"/>
      <c r="AFN971" s="3"/>
      <c r="AFO971" s="614"/>
      <c r="AFP971" s="3"/>
      <c r="AFQ971" s="453"/>
      <c r="AFR971" s="3"/>
      <c r="AFS971" s="614"/>
      <c r="AFT971" s="3"/>
      <c r="AFU971" s="453"/>
      <c r="AFV971" s="3"/>
      <c r="AFW971" s="614"/>
      <c r="AFX971" s="3"/>
      <c r="AFY971" s="453"/>
      <c r="AFZ971" s="3"/>
      <c r="AGA971" s="614"/>
      <c r="AGB971" s="3"/>
      <c r="AGC971" s="453"/>
      <c r="AGD971" s="3"/>
      <c r="AGE971" s="614"/>
      <c r="AGF971" s="3"/>
      <c r="AGG971" s="453"/>
      <c r="AGH971" s="3"/>
      <c r="AGI971" s="614"/>
      <c r="AGJ971" s="3"/>
      <c r="AGK971" s="453"/>
      <c r="AGL971" s="3"/>
      <c r="AGM971" s="614"/>
      <c r="AGN971" s="3"/>
      <c r="AGO971" s="453"/>
      <c r="AGP971" s="3"/>
      <c r="AGQ971" s="614"/>
      <c r="AGR971" s="3"/>
      <c r="AGS971" s="453"/>
      <c r="AGT971" s="3"/>
      <c r="AGU971" s="614"/>
      <c r="AGV971" s="3"/>
      <c r="AGW971" s="453"/>
      <c r="AGX971" s="3"/>
      <c r="AGY971" s="614"/>
      <c r="AGZ971" s="3"/>
      <c r="AHA971" s="453"/>
      <c r="AHB971" s="3"/>
      <c r="AHC971" s="614"/>
      <c r="AHD971" s="3"/>
      <c r="AHE971" s="453"/>
      <c r="AHF971" s="3"/>
      <c r="AHG971" s="614"/>
      <c r="AHH971" s="3"/>
      <c r="AHI971" s="453"/>
      <c r="AHJ971" s="3"/>
      <c r="AHK971" s="614"/>
      <c r="AHL971" s="3"/>
      <c r="AHM971" s="453"/>
      <c r="AHN971" s="3"/>
      <c r="AHO971" s="614"/>
      <c r="AHP971" s="3"/>
      <c r="AHQ971" s="453"/>
      <c r="AHR971" s="3"/>
      <c r="AHS971" s="614"/>
      <c r="AHT971" s="3"/>
      <c r="AHU971" s="453"/>
      <c r="AHV971" s="3"/>
      <c r="AHW971" s="614"/>
      <c r="AHX971" s="3"/>
      <c r="AHY971" s="453"/>
      <c r="AHZ971" s="3"/>
      <c r="AIA971" s="614"/>
      <c r="AIB971" s="3"/>
      <c r="AIC971" s="453"/>
      <c r="AID971" s="3"/>
      <c r="AIE971" s="614"/>
      <c r="AIF971" s="3"/>
      <c r="AIG971" s="453"/>
      <c r="AIH971" s="3"/>
      <c r="AII971" s="614"/>
      <c r="AIJ971" s="3"/>
      <c r="AIK971" s="453"/>
      <c r="AIL971" s="3"/>
      <c r="AIM971" s="614"/>
      <c r="AIN971" s="3"/>
      <c r="AIO971" s="453"/>
      <c r="AIP971" s="3"/>
      <c r="AIQ971" s="614"/>
      <c r="AIR971" s="3"/>
      <c r="AIS971" s="453"/>
      <c r="AIT971" s="3"/>
      <c r="AIU971" s="614"/>
      <c r="AIV971" s="3"/>
      <c r="AIW971" s="453"/>
      <c r="AIX971" s="3"/>
      <c r="AIY971" s="614"/>
      <c r="AIZ971" s="3"/>
      <c r="AJA971" s="453"/>
      <c r="AJB971" s="3"/>
      <c r="AJC971" s="614"/>
      <c r="AJD971" s="3"/>
      <c r="AJE971" s="453"/>
      <c r="AJF971" s="3"/>
      <c r="AJG971" s="614"/>
      <c r="AJH971" s="3"/>
      <c r="AJI971" s="453"/>
      <c r="AJJ971" s="3"/>
      <c r="AJK971" s="614"/>
      <c r="AJL971" s="3"/>
      <c r="AJM971" s="453"/>
      <c r="AJN971" s="3"/>
      <c r="AJO971" s="614"/>
      <c r="AJP971" s="3"/>
      <c r="AJQ971" s="453"/>
      <c r="AJR971" s="3"/>
      <c r="AJS971" s="614"/>
      <c r="AJT971" s="3"/>
      <c r="AJU971" s="453"/>
      <c r="AJV971" s="3"/>
      <c r="AJW971" s="614"/>
      <c r="AJX971" s="3"/>
      <c r="AJY971" s="453"/>
      <c r="AJZ971" s="3"/>
      <c r="AKA971" s="614"/>
      <c r="AKB971" s="3"/>
      <c r="AKC971" s="453"/>
      <c r="AKD971" s="3"/>
      <c r="AKE971" s="614"/>
      <c r="AKF971" s="3"/>
      <c r="AKG971" s="453"/>
      <c r="AKH971" s="3"/>
      <c r="AKI971" s="614"/>
      <c r="AKJ971" s="3"/>
      <c r="AKK971" s="453"/>
      <c r="AKL971" s="3"/>
      <c r="AKM971" s="614"/>
      <c r="AKN971" s="3"/>
      <c r="AKO971" s="453"/>
      <c r="AKP971" s="3"/>
      <c r="AKQ971" s="614"/>
      <c r="AKR971" s="3"/>
      <c r="AKS971" s="453"/>
      <c r="AKT971" s="3"/>
      <c r="AKU971" s="614"/>
      <c r="AKV971" s="3"/>
      <c r="AKW971" s="453"/>
      <c r="AKX971" s="3"/>
      <c r="AKY971" s="614"/>
      <c r="AKZ971" s="3"/>
      <c r="ALA971" s="453"/>
      <c r="ALB971" s="3"/>
      <c r="ALC971" s="614"/>
      <c r="ALD971" s="3"/>
      <c r="ALE971" s="453"/>
      <c r="ALF971" s="3"/>
      <c r="ALG971" s="614"/>
      <c r="ALH971" s="3"/>
      <c r="ALI971" s="453"/>
      <c r="ALJ971" s="3"/>
      <c r="ALK971" s="614"/>
      <c r="ALL971" s="3"/>
      <c r="ALM971" s="453"/>
      <c r="ALN971" s="3"/>
      <c r="ALO971" s="614"/>
      <c r="ALP971" s="3"/>
      <c r="ALQ971" s="453"/>
      <c r="ALR971" s="3"/>
      <c r="ALS971" s="614"/>
      <c r="ALT971" s="3"/>
      <c r="ALU971" s="453"/>
      <c r="ALV971" s="3"/>
      <c r="ALW971" s="614"/>
      <c r="ALX971" s="3"/>
      <c r="ALY971" s="453"/>
      <c r="ALZ971" s="3"/>
      <c r="AMA971" s="614"/>
      <c r="AMB971" s="3"/>
      <c r="AMC971" s="453"/>
      <c r="AMD971" s="3"/>
      <c r="AME971" s="614"/>
      <c r="AMF971" s="3"/>
      <c r="AMG971" s="453"/>
      <c r="AMH971" s="3"/>
      <c r="AMI971" s="614"/>
      <c r="AMJ971" s="3"/>
      <c r="AMK971" s="453"/>
      <c r="AML971" s="3"/>
      <c r="AMM971" s="614"/>
      <c r="AMN971" s="3"/>
      <c r="AMO971" s="453"/>
      <c r="AMP971" s="3"/>
      <c r="AMQ971" s="614"/>
      <c r="AMR971" s="3"/>
      <c r="AMS971" s="453"/>
      <c r="AMT971" s="3"/>
      <c r="AMU971" s="614"/>
      <c r="AMV971" s="3"/>
      <c r="AMW971" s="453"/>
      <c r="AMX971" s="3"/>
      <c r="AMY971" s="614"/>
      <c r="AMZ971" s="3"/>
      <c r="ANA971" s="453"/>
      <c r="ANB971" s="3"/>
      <c r="ANC971" s="614"/>
      <c r="AND971" s="3"/>
      <c r="ANE971" s="453"/>
      <c r="ANF971" s="3"/>
      <c r="ANG971" s="614"/>
      <c r="ANH971" s="3"/>
      <c r="ANI971" s="453"/>
      <c r="ANJ971" s="3"/>
      <c r="ANK971" s="614"/>
      <c r="ANL971" s="3"/>
      <c r="ANM971" s="453"/>
      <c r="ANN971" s="3"/>
      <c r="ANO971" s="614"/>
      <c r="ANP971" s="3"/>
      <c r="ANQ971" s="453"/>
      <c r="ANR971" s="3"/>
      <c r="ANS971" s="614"/>
      <c r="ANT971" s="3"/>
      <c r="ANU971" s="453"/>
      <c r="ANV971" s="3"/>
      <c r="ANW971" s="614"/>
      <c r="ANX971" s="3"/>
      <c r="ANY971" s="453"/>
      <c r="ANZ971" s="3"/>
      <c r="AOA971" s="614"/>
      <c r="AOB971" s="3"/>
      <c r="AOC971" s="453"/>
      <c r="AOD971" s="3"/>
      <c r="AOE971" s="614"/>
      <c r="AOF971" s="3"/>
      <c r="AOG971" s="453"/>
      <c r="AOH971" s="3"/>
      <c r="AOI971" s="614"/>
      <c r="AOJ971" s="3"/>
      <c r="AOK971" s="453"/>
      <c r="AOL971" s="3"/>
      <c r="AOM971" s="614"/>
      <c r="AON971" s="3"/>
      <c r="AOO971" s="453"/>
      <c r="AOP971" s="3"/>
      <c r="AOQ971" s="614"/>
      <c r="AOR971" s="3"/>
      <c r="AOS971" s="453"/>
      <c r="AOT971" s="3"/>
      <c r="AOU971" s="614"/>
      <c r="AOV971" s="3"/>
      <c r="AOW971" s="453"/>
      <c r="AOX971" s="3"/>
      <c r="AOY971" s="614"/>
      <c r="AOZ971" s="3"/>
      <c r="APA971" s="453"/>
      <c r="APB971" s="3"/>
      <c r="APC971" s="614"/>
      <c r="APD971" s="3"/>
      <c r="APE971" s="453"/>
      <c r="APF971" s="3"/>
      <c r="APG971" s="614"/>
      <c r="APH971" s="3"/>
      <c r="API971" s="453"/>
      <c r="APJ971" s="3"/>
      <c r="APK971" s="614"/>
      <c r="APL971" s="3"/>
      <c r="APM971" s="453"/>
      <c r="APN971" s="3"/>
      <c r="APO971" s="614"/>
      <c r="APP971" s="3"/>
      <c r="APQ971" s="453"/>
      <c r="APR971" s="3"/>
      <c r="APS971" s="614"/>
      <c r="APT971" s="3"/>
      <c r="APU971" s="453"/>
      <c r="APV971" s="3"/>
      <c r="APW971" s="614"/>
      <c r="APX971" s="3"/>
      <c r="APY971" s="453"/>
      <c r="APZ971" s="3"/>
      <c r="AQA971" s="614"/>
      <c r="AQB971" s="3"/>
      <c r="AQC971" s="453"/>
      <c r="AQD971" s="3"/>
      <c r="AQE971" s="614"/>
      <c r="AQF971" s="3"/>
      <c r="AQG971" s="453"/>
      <c r="AQH971" s="3"/>
      <c r="AQI971" s="614"/>
      <c r="AQJ971" s="3"/>
      <c r="AQK971" s="453"/>
      <c r="AQL971" s="3"/>
      <c r="AQM971" s="614"/>
      <c r="AQN971" s="3"/>
      <c r="AQO971" s="453"/>
      <c r="AQP971" s="3"/>
      <c r="AQQ971" s="614"/>
      <c r="AQR971" s="3"/>
      <c r="AQS971" s="453"/>
      <c r="AQT971" s="3"/>
      <c r="AQU971" s="614"/>
      <c r="AQV971" s="3"/>
      <c r="AQW971" s="453"/>
      <c r="AQX971" s="3"/>
      <c r="AQY971" s="614"/>
      <c r="AQZ971" s="3"/>
      <c r="ARA971" s="453"/>
      <c r="ARB971" s="3"/>
      <c r="ARC971" s="614"/>
      <c r="ARD971" s="3"/>
      <c r="ARE971" s="453"/>
      <c r="ARF971" s="3"/>
      <c r="ARG971" s="614"/>
      <c r="ARH971" s="3"/>
      <c r="ARI971" s="453"/>
      <c r="ARJ971" s="3"/>
      <c r="ARK971" s="614"/>
      <c r="ARL971" s="3"/>
      <c r="ARM971" s="453"/>
      <c r="ARN971" s="3"/>
      <c r="ARO971" s="614"/>
      <c r="ARP971" s="3"/>
      <c r="ARQ971" s="453"/>
      <c r="ARR971" s="3"/>
      <c r="ARS971" s="614"/>
      <c r="ART971" s="3"/>
      <c r="ARU971" s="453"/>
      <c r="ARV971" s="3"/>
      <c r="ARW971" s="614"/>
      <c r="ARX971" s="3"/>
      <c r="ARY971" s="453"/>
      <c r="ARZ971" s="3"/>
      <c r="ASA971" s="614"/>
      <c r="ASB971" s="3"/>
      <c r="ASC971" s="453"/>
      <c r="ASD971" s="3"/>
      <c r="ASE971" s="614"/>
      <c r="ASF971" s="3"/>
      <c r="ASG971" s="453"/>
      <c r="ASH971" s="3"/>
      <c r="ASI971" s="614"/>
      <c r="ASJ971" s="3"/>
      <c r="ASK971" s="453"/>
      <c r="ASL971" s="3"/>
      <c r="ASM971" s="614"/>
      <c r="ASN971" s="3"/>
      <c r="ASO971" s="453"/>
      <c r="ASP971" s="3"/>
      <c r="ASQ971" s="614"/>
      <c r="ASR971" s="3"/>
      <c r="ASS971" s="453"/>
      <c r="AST971" s="3"/>
      <c r="ASU971" s="614"/>
      <c r="ASV971" s="3"/>
      <c r="ASW971" s="453"/>
      <c r="ASX971" s="3"/>
      <c r="ASY971" s="614"/>
      <c r="ASZ971" s="3"/>
      <c r="ATA971" s="453"/>
      <c r="ATB971" s="3"/>
      <c r="ATC971" s="614"/>
      <c r="ATD971" s="3"/>
      <c r="ATE971" s="453"/>
      <c r="ATF971" s="3"/>
      <c r="ATG971" s="614"/>
      <c r="ATH971" s="3"/>
      <c r="ATI971" s="453"/>
      <c r="ATJ971" s="3"/>
      <c r="ATK971" s="614"/>
      <c r="ATL971" s="3"/>
      <c r="ATM971" s="453"/>
      <c r="ATN971" s="3"/>
      <c r="ATO971" s="614"/>
      <c r="ATP971" s="3"/>
      <c r="ATQ971" s="453"/>
      <c r="ATR971" s="3"/>
      <c r="ATS971" s="614"/>
      <c r="ATT971" s="3"/>
      <c r="ATU971" s="453"/>
      <c r="ATV971" s="3"/>
      <c r="ATW971" s="614"/>
      <c r="ATX971" s="3"/>
      <c r="ATY971" s="453"/>
      <c r="ATZ971" s="3"/>
      <c r="AUA971" s="614"/>
      <c r="AUB971" s="3"/>
      <c r="AUC971" s="453"/>
      <c r="AUD971" s="3"/>
      <c r="AUE971" s="614"/>
      <c r="AUF971" s="3"/>
      <c r="AUG971" s="453"/>
      <c r="AUH971" s="3"/>
      <c r="AUI971" s="614"/>
      <c r="AUJ971" s="3"/>
      <c r="AUK971" s="453"/>
      <c r="AUL971" s="3"/>
      <c r="AUM971" s="614"/>
      <c r="AUN971" s="3"/>
      <c r="AUO971" s="453"/>
      <c r="AUP971" s="3"/>
      <c r="AUQ971" s="614"/>
      <c r="AUR971" s="3"/>
      <c r="AUS971" s="453"/>
      <c r="AUT971" s="3"/>
      <c r="AUU971" s="614"/>
      <c r="AUV971" s="3"/>
      <c r="AUW971" s="453"/>
      <c r="AUX971" s="3"/>
      <c r="AUY971" s="614"/>
      <c r="AUZ971" s="3"/>
      <c r="AVA971" s="453"/>
      <c r="AVB971" s="3"/>
      <c r="AVC971" s="614"/>
      <c r="AVD971" s="3"/>
      <c r="AVE971" s="453"/>
      <c r="AVF971" s="3"/>
      <c r="AVG971" s="614"/>
      <c r="AVH971" s="3"/>
      <c r="AVI971" s="453"/>
      <c r="AVJ971" s="3"/>
      <c r="AVK971" s="614"/>
      <c r="AVL971" s="3"/>
      <c r="AVM971" s="453"/>
      <c r="AVN971" s="3"/>
      <c r="AVO971" s="614"/>
      <c r="AVP971" s="3"/>
      <c r="AVQ971" s="453"/>
      <c r="AVR971" s="3"/>
      <c r="AVS971" s="614"/>
      <c r="AVT971" s="3"/>
      <c r="AVU971" s="453"/>
      <c r="AVV971" s="3"/>
      <c r="AVW971" s="614"/>
      <c r="AVX971" s="3"/>
      <c r="AVY971" s="453"/>
      <c r="AVZ971" s="3"/>
      <c r="AWA971" s="614"/>
      <c r="AWB971" s="3"/>
      <c r="AWC971" s="453"/>
      <c r="AWD971" s="3"/>
      <c r="AWE971" s="614"/>
      <c r="AWF971" s="3"/>
      <c r="AWG971" s="453"/>
      <c r="AWH971" s="3"/>
      <c r="AWI971" s="614"/>
      <c r="AWJ971" s="3"/>
      <c r="AWK971" s="453"/>
      <c r="AWL971" s="3"/>
      <c r="AWM971" s="614"/>
      <c r="AWN971" s="3"/>
      <c r="AWO971" s="453"/>
      <c r="AWP971" s="3"/>
      <c r="AWQ971" s="614"/>
      <c r="AWR971" s="3"/>
      <c r="AWS971" s="453"/>
      <c r="AWT971" s="3"/>
      <c r="AWU971" s="614"/>
      <c r="AWV971" s="3"/>
      <c r="AWW971" s="453"/>
      <c r="AWX971" s="3"/>
      <c r="AWY971" s="614"/>
      <c r="AWZ971" s="3"/>
      <c r="AXA971" s="453"/>
      <c r="AXB971" s="3"/>
      <c r="AXC971" s="614"/>
      <c r="AXD971" s="3"/>
      <c r="AXE971" s="453"/>
      <c r="AXF971" s="3"/>
      <c r="AXG971" s="614"/>
      <c r="AXH971" s="3"/>
      <c r="AXI971" s="453"/>
      <c r="AXJ971" s="3"/>
      <c r="AXK971" s="614"/>
      <c r="AXL971" s="3"/>
      <c r="AXM971" s="453"/>
      <c r="AXN971" s="3"/>
      <c r="AXO971" s="614"/>
      <c r="AXP971" s="3"/>
      <c r="AXQ971" s="453"/>
      <c r="AXR971" s="3"/>
      <c r="AXS971" s="614"/>
      <c r="AXT971" s="3"/>
      <c r="AXU971" s="453"/>
      <c r="AXV971" s="3"/>
      <c r="AXW971" s="614"/>
      <c r="AXX971" s="3"/>
      <c r="AXY971" s="453"/>
      <c r="AXZ971" s="3"/>
      <c r="AYA971" s="614"/>
      <c r="AYB971" s="3"/>
      <c r="AYC971" s="453"/>
      <c r="AYD971" s="3"/>
      <c r="AYE971" s="614"/>
      <c r="AYF971" s="3"/>
      <c r="AYG971" s="453"/>
      <c r="AYH971" s="3"/>
      <c r="AYI971" s="614"/>
      <c r="AYJ971" s="3"/>
      <c r="AYK971" s="453"/>
      <c r="AYL971" s="3"/>
      <c r="AYM971" s="614"/>
      <c r="AYN971" s="3"/>
      <c r="AYO971" s="453"/>
      <c r="AYP971" s="3"/>
      <c r="AYQ971" s="614"/>
      <c r="AYR971" s="3"/>
      <c r="AYS971" s="453"/>
      <c r="AYT971" s="3"/>
      <c r="AYU971" s="614"/>
      <c r="AYV971" s="3"/>
      <c r="AYW971" s="453"/>
      <c r="AYX971" s="3"/>
      <c r="AYY971" s="614"/>
      <c r="AYZ971" s="3"/>
      <c r="AZA971" s="453"/>
      <c r="AZB971" s="3"/>
      <c r="AZC971" s="614"/>
      <c r="AZD971" s="3"/>
      <c r="AZE971" s="453"/>
      <c r="AZF971" s="3"/>
      <c r="AZG971" s="614"/>
      <c r="AZH971" s="3"/>
      <c r="AZI971" s="453"/>
      <c r="AZJ971" s="3"/>
      <c r="AZK971" s="614"/>
      <c r="AZL971" s="3"/>
      <c r="AZM971" s="453"/>
      <c r="AZN971" s="3"/>
      <c r="AZO971" s="614"/>
      <c r="AZP971" s="3"/>
      <c r="AZQ971" s="453"/>
      <c r="AZR971" s="3"/>
      <c r="AZS971" s="614"/>
      <c r="AZT971" s="3"/>
      <c r="AZU971" s="453"/>
      <c r="AZV971" s="3"/>
      <c r="AZW971" s="614"/>
      <c r="AZX971" s="3"/>
      <c r="AZY971" s="453"/>
      <c r="AZZ971" s="3"/>
      <c r="BAA971" s="614"/>
      <c r="BAB971" s="3"/>
      <c r="BAC971" s="453"/>
      <c r="BAD971" s="3"/>
      <c r="BAE971" s="614"/>
      <c r="BAF971" s="3"/>
      <c r="BAG971" s="453"/>
      <c r="BAH971" s="3"/>
      <c r="BAI971" s="614"/>
      <c r="BAJ971" s="3"/>
      <c r="BAK971" s="453"/>
      <c r="BAL971" s="3"/>
      <c r="BAM971" s="614"/>
      <c r="BAN971" s="3"/>
      <c r="BAO971" s="453"/>
      <c r="BAP971" s="3"/>
      <c r="BAQ971" s="614"/>
      <c r="BAR971" s="3"/>
      <c r="BAS971" s="453"/>
      <c r="BAT971" s="3"/>
      <c r="BAU971" s="614"/>
      <c r="BAV971" s="3"/>
      <c r="BAW971" s="453"/>
      <c r="BAX971" s="3"/>
      <c r="BAY971" s="614"/>
      <c r="BAZ971" s="3"/>
      <c r="BBA971" s="453"/>
      <c r="BBB971" s="3"/>
      <c r="BBC971" s="614"/>
      <c r="BBD971" s="3"/>
      <c r="BBE971" s="453"/>
      <c r="BBF971" s="3"/>
      <c r="BBG971" s="614"/>
      <c r="BBH971" s="3"/>
      <c r="BBI971" s="453"/>
      <c r="BBJ971" s="3"/>
      <c r="BBK971" s="614"/>
      <c r="BBL971" s="3"/>
      <c r="BBM971" s="453"/>
      <c r="BBN971" s="3"/>
      <c r="BBO971" s="614"/>
      <c r="BBP971" s="3"/>
      <c r="BBQ971" s="453"/>
      <c r="BBR971" s="3"/>
      <c r="BBS971" s="614"/>
      <c r="BBT971" s="3"/>
      <c r="BBU971" s="453"/>
      <c r="BBV971" s="3"/>
      <c r="BBW971" s="614"/>
      <c r="BBX971" s="3"/>
      <c r="BBY971" s="453"/>
      <c r="BBZ971" s="3"/>
      <c r="BCA971" s="614"/>
      <c r="BCB971" s="3"/>
      <c r="BCC971" s="453"/>
      <c r="BCD971" s="3"/>
      <c r="BCE971" s="614"/>
      <c r="BCF971" s="3"/>
      <c r="BCG971" s="453"/>
      <c r="BCH971" s="3"/>
      <c r="BCI971" s="614"/>
      <c r="BCJ971" s="3"/>
      <c r="BCK971" s="453"/>
      <c r="BCL971" s="3"/>
      <c r="BCM971" s="614"/>
      <c r="BCN971" s="3"/>
      <c r="BCO971" s="453"/>
      <c r="BCP971" s="3"/>
      <c r="BCQ971" s="614"/>
      <c r="BCR971" s="3"/>
      <c r="BCS971" s="453"/>
      <c r="BCT971" s="3"/>
      <c r="BCU971" s="614"/>
      <c r="BCV971" s="3"/>
      <c r="BCW971" s="453"/>
      <c r="BCX971" s="3"/>
      <c r="BCY971" s="614"/>
      <c r="BCZ971" s="3"/>
      <c r="BDA971" s="453"/>
      <c r="BDB971" s="3"/>
      <c r="BDC971" s="614"/>
      <c r="BDD971" s="3"/>
      <c r="BDE971" s="453"/>
      <c r="BDF971" s="3"/>
      <c r="BDG971" s="614"/>
      <c r="BDH971" s="3"/>
      <c r="BDI971" s="453"/>
      <c r="BDJ971" s="3"/>
      <c r="BDK971" s="614"/>
      <c r="BDL971" s="3"/>
      <c r="BDM971" s="453"/>
      <c r="BDN971" s="3"/>
      <c r="BDO971" s="614"/>
      <c r="BDP971" s="3"/>
      <c r="BDQ971" s="453"/>
      <c r="BDR971" s="3"/>
      <c r="BDS971" s="614"/>
      <c r="BDT971" s="3"/>
      <c r="BDU971" s="453"/>
      <c r="BDV971" s="3"/>
      <c r="BDW971" s="614"/>
      <c r="BDX971" s="3"/>
      <c r="BDY971" s="453"/>
      <c r="BDZ971" s="3"/>
      <c r="BEA971" s="614"/>
      <c r="BEB971" s="3"/>
      <c r="BEC971" s="453"/>
      <c r="BED971" s="3"/>
      <c r="BEE971" s="614"/>
      <c r="BEF971" s="3"/>
      <c r="BEG971" s="453"/>
      <c r="BEH971" s="3"/>
      <c r="BEI971" s="614"/>
      <c r="BEJ971" s="3"/>
      <c r="BEK971" s="453"/>
      <c r="BEL971" s="3"/>
      <c r="BEM971" s="614"/>
      <c r="BEN971" s="3"/>
      <c r="BEO971" s="453"/>
      <c r="BEP971" s="3"/>
      <c r="BEQ971" s="614"/>
      <c r="BER971" s="3"/>
      <c r="BES971" s="453"/>
      <c r="BET971" s="3"/>
      <c r="BEU971" s="614"/>
      <c r="BEV971" s="3"/>
      <c r="BEW971" s="453"/>
      <c r="BEX971" s="3"/>
      <c r="BEY971" s="614"/>
      <c r="BEZ971" s="3"/>
      <c r="BFA971" s="453"/>
      <c r="BFB971" s="3"/>
      <c r="BFC971" s="614"/>
      <c r="BFD971" s="3"/>
      <c r="BFE971" s="453"/>
      <c r="BFF971" s="3"/>
      <c r="BFG971" s="614"/>
      <c r="BFH971" s="3"/>
      <c r="BFI971" s="453"/>
      <c r="BFJ971" s="3"/>
      <c r="BFK971" s="614"/>
      <c r="BFL971" s="3"/>
      <c r="BFM971" s="453"/>
      <c r="BFN971" s="3"/>
      <c r="BFO971" s="614"/>
      <c r="BFP971" s="3"/>
      <c r="BFQ971" s="453"/>
      <c r="BFR971" s="3"/>
      <c r="BFS971" s="614"/>
      <c r="BFT971" s="3"/>
      <c r="BFU971" s="453"/>
      <c r="BFV971" s="3"/>
      <c r="BFW971" s="614"/>
      <c r="BFX971" s="3"/>
      <c r="BFY971" s="453"/>
      <c r="BFZ971" s="3"/>
      <c r="BGA971" s="614"/>
      <c r="BGB971" s="3"/>
      <c r="BGC971" s="453"/>
      <c r="BGD971" s="3"/>
      <c r="BGE971" s="614"/>
      <c r="BGF971" s="3"/>
      <c r="BGG971" s="453"/>
      <c r="BGH971" s="3"/>
      <c r="BGI971" s="614"/>
      <c r="BGJ971" s="3"/>
      <c r="BGK971" s="453"/>
      <c r="BGL971" s="3"/>
      <c r="BGM971" s="614"/>
      <c r="BGN971" s="3"/>
      <c r="BGO971" s="453"/>
      <c r="BGP971" s="3"/>
      <c r="BGQ971" s="614"/>
      <c r="BGR971" s="3"/>
      <c r="BGS971" s="453"/>
      <c r="BGT971" s="3"/>
      <c r="BGU971" s="614"/>
      <c r="BGV971" s="3"/>
      <c r="BGW971" s="453"/>
      <c r="BGX971" s="3"/>
      <c r="BGY971" s="614"/>
      <c r="BGZ971" s="3"/>
      <c r="BHA971" s="453"/>
      <c r="BHB971" s="3"/>
      <c r="BHC971" s="614"/>
      <c r="BHD971" s="3"/>
      <c r="BHE971" s="453"/>
      <c r="BHF971" s="3"/>
      <c r="BHG971" s="614"/>
      <c r="BHH971" s="3"/>
      <c r="BHI971" s="453"/>
      <c r="BHJ971" s="3"/>
      <c r="BHK971" s="614"/>
      <c r="BHL971" s="3"/>
      <c r="BHM971" s="453"/>
      <c r="BHN971" s="3"/>
      <c r="BHO971" s="614"/>
      <c r="BHP971" s="3"/>
      <c r="BHQ971" s="453"/>
      <c r="BHR971" s="3"/>
      <c r="BHS971" s="614"/>
      <c r="BHT971" s="3"/>
      <c r="BHU971" s="453"/>
      <c r="BHV971" s="3"/>
      <c r="BHW971" s="614"/>
      <c r="BHX971" s="3"/>
      <c r="BHY971" s="453"/>
      <c r="BHZ971" s="3"/>
      <c r="BIA971" s="614"/>
      <c r="BIB971" s="3"/>
      <c r="BIC971" s="453"/>
      <c r="BID971" s="3"/>
      <c r="BIE971" s="614"/>
      <c r="BIF971" s="3"/>
      <c r="BIG971" s="453"/>
      <c r="BIH971" s="3"/>
      <c r="BII971" s="614"/>
      <c r="BIJ971" s="3"/>
      <c r="BIK971" s="453"/>
      <c r="BIL971" s="3"/>
      <c r="BIM971" s="614"/>
      <c r="BIN971" s="3"/>
      <c r="BIO971" s="453"/>
      <c r="BIP971" s="3"/>
      <c r="BIQ971" s="614"/>
      <c r="BIR971" s="3"/>
      <c r="BIS971" s="453"/>
      <c r="BIT971" s="3"/>
      <c r="BIU971" s="614"/>
      <c r="BIV971" s="3"/>
      <c r="BIW971" s="453"/>
      <c r="BIX971" s="3"/>
      <c r="BIY971" s="614"/>
      <c r="BIZ971" s="3"/>
      <c r="BJA971" s="453"/>
      <c r="BJB971" s="3"/>
      <c r="BJC971" s="614"/>
      <c r="BJD971" s="3"/>
      <c r="BJE971" s="453"/>
      <c r="BJF971" s="3"/>
      <c r="BJG971" s="614"/>
      <c r="BJH971" s="3"/>
      <c r="BJI971" s="453"/>
      <c r="BJJ971" s="3"/>
      <c r="BJK971" s="614"/>
      <c r="BJL971" s="3"/>
      <c r="BJM971" s="453"/>
      <c r="BJN971" s="3"/>
      <c r="BJO971" s="614"/>
      <c r="BJP971" s="3"/>
      <c r="BJQ971" s="453"/>
      <c r="BJR971" s="3"/>
      <c r="BJS971" s="614"/>
      <c r="BJT971" s="3"/>
      <c r="BJU971" s="453"/>
      <c r="BJV971" s="3"/>
      <c r="BJW971" s="614"/>
      <c r="BJX971" s="3"/>
      <c r="BJY971" s="453"/>
      <c r="BJZ971" s="3"/>
      <c r="BKA971" s="614"/>
      <c r="BKB971" s="3"/>
      <c r="BKC971" s="453"/>
      <c r="BKD971" s="3"/>
      <c r="BKE971" s="614"/>
      <c r="BKF971" s="3"/>
      <c r="BKG971" s="453"/>
      <c r="BKH971" s="3"/>
      <c r="BKI971" s="614"/>
      <c r="BKJ971" s="3"/>
      <c r="BKK971" s="453"/>
      <c r="BKL971" s="3"/>
      <c r="BKM971" s="614"/>
      <c r="BKN971" s="3"/>
      <c r="BKO971" s="453"/>
      <c r="BKP971" s="3"/>
      <c r="BKQ971" s="614"/>
      <c r="BKR971" s="3"/>
      <c r="BKS971" s="453"/>
      <c r="BKT971" s="3"/>
      <c r="BKU971" s="614"/>
      <c r="BKV971" s="3"/>
      <c r="BKW971" s="453"/>
      <c r="BKX971" s="3"/>
      <c r="BKY971" s="614"/>
      <c r="BKZ971" s="3"/>
      <c r="BLA971" s="453"/>
      <c r="BLB971" s="3"/>
      <c r="BLC971" s="614"/>
      <c r="BLD971" s="3"/>
      <c r="BLE971" s="453"/>
      <c r="BLF971" s="3"/>
      <c r="BLG971" s="614"/>
      <c r="BLH971" s="3"/>
      <c r="BLI971" s="453"/>
      <c r="BLJ971" s="3"/>
      <c r="BLK971" s="614"/>
      <c r="BLL971" s="3"/>
      <c r="BLM971" s="453"/>
      <c r="BLN971" s="3"/>
      <c r="BLO971" s="614"/>
      <c r="BLP971" s="3"/>
      <c r="BLQ971" s="453"/>
      <c r="BLR971" s="3"/>
      <c r="BLS971" s="614"/>
      <c r="BLT971" s="3"/>
      <c r="BLU971" s="453"/>
      <c r="BLV971" s="3"/>
      <c r="BLW971" s="614"/>
      <c r="BLX971" s="3"/>
      <c r="BLY971" s="453"/>
      <c r="BLZ971" s="3"/>
      <c r="BMA971" s="614"/>
      <c r="BMB971" s="3"/>
      <c r="BMC971" s="453"/>
      <c r="BMD971" s="3"/>
      <c r="BME971" s="614"/>
      <c r="BMF971" s="3"/>
      <c r="BMG971" s="453"/>
      <c r="BMH971" s="3"/>
      <c r="BMI971" s="614"/>
      <c r="BMJ971" s="3"/>
      <c r="BMK971" s="453"/>
      <c r="BML971" s="3"/>
      <c r="BMM971" s="614"/>
      <c r="BMN971" s="3"/>
      <c r="BMO971" s="453"/>
      <c r="BMP971" s="3"/>
      <c r="BMQ971" s="614"/>
      <c r="BMR971" s="3"/>
      <c r="BMS971" s="453"/>
      <c r="BMT971" s="3"/>
      <c r="BMU971" s="614"/>
      <c r="BMV971" s="3"/>
      <c r="BMW971" s="453"/>
      <c r="BMX971" s="3"/>
      <c r="BMY971" s="614"/>
      <c r="BMZ971" s="3"/>
      <c r="BNA971" s="453"/>
      <c r="BNB971" s="3"/>
      <c r="BNC971" s="614"/>
      <c r="BND971" s="3"/>
      <c r="BNE971" s="453"/>
      <c r="BNF971" s="3"/>
      <c r="BNG971" s="614"/>
      <c r="BNH971" s="3"/>
      <c r="BNI971" s="453"/>
      <c r="BNJ971" s="3"/>
      <c r="BNK971" s="614"/>
      <c r="BNL971" s="3"/>
      <c r="BNM971" s="453"/>
      <c r="BNN971" s="3"/>
      <c r="BNO971" s="614"/>
      <c r="BNP971" s="3"/>
      <c r="BNQ971" s="453"/>
      <c r="BNR971" s="3"/>
      <c r="BNS971" s="614"/>
      <c r="BNT971" s="3"/>
      <c r="BNU971" s="453"/>
      <c r="BNV971" s="3"/>
      <c r="BNW971" s="614"/>
      <c r="BNX971" s="3"/>
      <c r="BNY971" s="453"/>
      <c r="BNZ971" s="3"/>
      <c r="BOA971" s="614"/>
      <c r="BOB971" s="3"/>
      <c r="BOC971" s="453"/>
      <c r="BOD971" s="3"/>
      <c r="BOE971" s="614"/>
      <c r="BOF971" s="3"/>
      <c r="BOG971" s="453"/>
      <c r="BOH971" s="3"/>
      <c r="BOI971" s="614"/>
      <c r="BOJ971" s="3"/>
      <c r="BOK971" s="453"/>
      <c r="BOL971" s="3"/>
      <c r="BOM971" s="614"/>
      <c r="BON971" s="3"/>
      <c r="BOO971" s="453"/>
      <c r="BOP971" s="3"/>
      <c r="BOQ971" s="614"/>
      <c r="BOR971" s="3"/>
      <c r="BOS971" s="453"/>
      <c r="BOT971" s="3"/>
      <c r="BOU971" s="614"/>
      <c r="BOV971" s="3"/>
      <c r="BOW971" s="453"/>
      <c r="BOX971" s="3"/>
      <c r="BOY971" s="614"/>
      <c r="BOZ971" s="3"/>
      <c r="BPA971" s="453"/>
      <c r="BPB971" s="3"/>
      <c r="BPC971" s="614"/>
      <c r="BPD971" s="3"/>
      <c r="BPE971" s="453"/>
      <c r="BPF971" s="3"/>
      <c r="BPG971" s="614"/>
      <c r="BPH971" s="3"/>
      <c r="BPI971" s="453"/>
      <c r="BPJ971" s="3"/>
      <c r="BPK971" s="614"/>
      <c r="BPL971" s="3"/>
      <c r="BPM971" s="453"/>
      <c r="BPN971" s="3"/>
      <c r="BPO971" s="614"/>
      <c r="BPP971" s="3"/>
      <c r="BPQ971" s="453"/>
      <c r="BPR971" s="3"/>
      <c r="BPS971" s="614"/>
      <c r="BPT971" s="3"/>
      <c r="BPU971" s="453"/>
      <c r="BPV971" s="3"/>
      <c r="BPW971" s="614"/>
      <c r="BPX971" s="3"/>
      <c r="BPY971" s="453"/>
      <c r="BPZ971" s="3"/>
      <c r="BQA971" s="614"/>
      <c r="BQB971" s="3"/>
      <c r="BQC971" s="453"/>
      <c r="BQD971" s="3"/>
      <c r="BQE971" s="614"/>
      <c r="BQF971" s="3"/>
      <c r="BQG971" s="453"/>
      <c r="BQH971" s="3"/>
      <c r="BQI971" s="614"/>
      <c r="BQJ971" s="3"/>
      <c r="BQK971" s="453"/>
      <c r="BQL971" s="3"/>
      <c r="BQM971" s="614"/>
      <c r="BQN971" s="3"/>
      <c r="BQO971" s="453"/>
      <c r="BQP971" s="3"/>
      <c r="BQQ971" s="614"/>
      <c r="BQR971" s="3"/>
      <c r="BQS971" s="453"/>
      <c r="BQT971" s="3"/>
      <c r="BQU971" s="614"/>
      <c r="BQV971" s="3"/>
      <c r="BQW971" s="453"/>
      <c r="BQX971" s="3"/>
      <c r="BQY971" s="614"/>
      <c r="BQZ971" s="3"/>
      <c r="BRA971" s="453"/>
      <c r="BRB971" s="3"/>
      <c r="BRC971" s="614"/>
      <c r="BRD971" s="3"/>
      <c r="BRE971" s="453"/>
      <c r="BRF971" s="3"/>
      <c r="BRG971" s="614"/>
      <c r="BRH971" s="3"/>
      <c r="BRI971" s="453"/>
      <c r="BRJ971" s="3"/>
      <c r="BRK971" s="614"/>
      <c r="BRL971" s="3"/>
      <c r="BRM971" s="453"/>
      <c r="BRN971" s="3"/>
      <c r="BRO971" s="614"/>
      <c r="BRP971" s="3"/>
      <c r="BRQ971" s="453"/>
      <c r="BRR971" s="3"/>
      <c r="BRS971" s="614"/>
      <c r="BRT971" s="3"/>
      <c r="BRU971" s="453"/>
      <c r="BRV971" s="3"/>
      <c r="BRW971" s="614"/>
      <c r="BRX971" s="3"/>
      <c r="BRY971" s="453"/>
      <c r="BRZ971" s="3"/>
      <c r="BSA971" s="614"/>
      <c r="BSB971" s="3"/>
      <c r="BSC971" s="453"/>
      <c r="BSD971" s="3"/>
      <c r="BSE971" s="614"/>
      <c r="BSF971" s="3"/>
      <c r="BSG971" s="453"/>
      <c r="BSH971" s="3"/>
      <c r="BSI971" s="614"/>
      <c r="BSJ971" s="3"/>
      <c r="BSK971" s="453"/>
      <c r="BSL971" s="3"/>
      <c r="BSM971" s="614"/>
      <c r="BSN971" s="3"/>
      <c r="BSO971" s="453"/>
      <c r="BSP971" s="3"/>
      <c r="BSQ971" s="614"/>
      <c r="BSR971" s="3"/>
      <c r="BSS971" s="453"/>
      <c r="BST971" s="3"/>
      <c r="BSU971" s="614"/>
      <c r="BSV971" s="3"/>
      <c r="BSW971" s="453"/>
      <c r="BSX971" s="3"/>
      <c r="BSY971" s="614"/>
      <c r="BSZ971" s="3"/>
      <c r="BTA971" s="453"/>
      <c r="BTB971" s="3"/>
      <c r="BTC971" s="614"/>
      <c r="BTD971" s="3"/>
      <c r="BTE971" s="453"/>
      <c r="BTF971" s="3"/>
      <c r="BTG971" s="614"/>
      <c r="BTH971" s="3"/>
      <c r="BTI971" s="453"/>
      <c r="BTJ971" s="3"/>
      <c r="BTK971" s="614"/>
      <c r="BTL971" s="3"/>
      <c r="BTM971" s="453"/>
      <c r="BTN971" s="3"/>
      <c r="BTO971" s="614"/>
      <c r="BTP971" s="3"/>
      <c r="BTQ971" s="453"/>
      <c r="BTR971" s="3"/>
      <c r="BTS971" s="614"/>
      <c r="BTT971" s="3"/>
      <c r="BTU971" s="453"/>
      <c r="BTV971" s="3"/>
      <c r="BTW971" s="614"/>
      <c r="BTX971" s="3"/>
      <c r="BTY971" s="453"/>
      <c r="BTZ971" s="3"/>
      <c r="BUA971" s="614"/>
      <c r="BUB971" s="3"/>
      <c r="BUC971" s="453"/>
      <c r="BUD971" s="3"/>
      <c r="BUE971" s="614"/>
      <c r="BUF971" s="3"/>
      <c r="BUG971" s="453"/>
      <c r="BUH971" s="3"/>
      <c r="BUI971" s="614"/>
      <c r="BUJ971" s="3"/>
      <c r="BUK971" s="453"/>
      <c r="BUL971" s="3"/>
      <c r="BUM971" s="614"/>
      <c r="BUN971" s="3"/>
      <c r="BUO971" s="453"/>
      <c r="BUP971" s="3"/>
      <c r="BUQ971" s="614"/>
      <c r="BUR971" s="3"/>
      <c r="BUS971" s="453"/>
      <c r="BUT971" s="3"/>
      <c r="BUU971" s="614"/>
      <c r="BUV971" s="3"/>
      <c r="BUW971" s="453"/>
      <c r="BUX971" s="3"/>
      <c r="BUY971" s="614"/>
      <c r="BUZ971" s="3"/>
      <c r="BVA971" s="453"/>
      <c r="BVB971" s="3"/>
      <c r="BVC971" s="614"/>
      <c r="BVD971" s="3"/>
      <c r="BVE971" s="453"/>
      <c r="BVF971" s="3"/>
      <c r="BVG971" s="614"/>
      <c r="BVH971" s="3"/>
      <c r="BVI971" s="453"/>
      <c r="BVJ971" s="3"/>
      <c r="BVK971" s="614"/>
      <c r="BVL971" s="3"/>
      <c r="BVM971" s="453"/>
      <c r="BVN971" s="3"/>
      <c r="BVO971" s="614"/>
      <c r="BVP971" s="3"/>
      <c r="BVQ971" s="453"/>
      <c r="BVR971" s="3"/>
      <c r="BVS971" s="614"/>
      <c r="BVT971" s="3"/>
      <c r="BVU971" s="453"/>
      <c r="BVV971" s="3"/>
      <c r="BVW971" s="614"/>
      <c r="BVX971" s="3"/>
      <c r="BVY971" s="453"/>
      <c r="BVZ971" s="3"/>
      <c r="BWA971" s="614"/>
      <c r="BWB971" s="3"/>
      <c r="BWC971" s="453"/>
      <c r="BWD971" s="3"/>
      <c r="BWE971" s="614"/>
      <c r="BWF971" s="3"/>
      <c r="BWG971" s="453"/>
      <c r="BWH971" s="3"/>
      <c r="BWI971" s="614"/>
      <c r="BWJ971" s="3"/>
      <c r="BWK971" s="453"/>
      <c r="BWL971" s="3"/>
      <c r="BWM971" s="614"/>
      <c r="BWN971" s="3"/>
      <c r="BWO971" s="453"/>
      <c r="BWP971" s="3"/>
      <c r="BWQ971" s="614"/>
      <c r="BWR971" s="3"/>
      <c r="BWS971" s="453"/>
      <c r="BWT971" s="3"/>
      <c r="BWU971" s="614"/>
      <c r="BWV971" s="3"/>
      <c r="BWW971" s="453"/>
      <c r="BWX971" s="3"/>
      <c r="BWY971" s="614"/>
      <c r="BWZ971" s="3"/>
      <c r="BXA971" s="453"/>
      <c r="BXB971" s="3"/>
      <c r="BXC971" s="614"/>
      <c r="BXD971" s="3"/>
      <c r="BXE971" s="453"/>
      <c r="BXF971" s="3"/>
      <c r="BXG971" s="614"/>
      <c r="BXH971" s="3"/>
      <c r="BXI971" s="453"/>
      <c r="BXJ971" s="3"/>
      <c r="BXK971" s="614"/>
      <c r="BXL971" s="3"/>
      <c r="BXM971" s="453"/>
      <c r="BXN971" s="3"/>
      <c r="BXO971" s="614"/>
      <c r="BXP971" s="3"/>
      <c r="BXQ971" s="453"/>
      <c r="BXR971" s="3"/>
      <c r="BXS971" s="614"/>
      <c r="BXT971" s="3"/>
      <c r="BXU971" s="453"/>
      <c r="BXV971" s="3"/>
      <c r="BXW971" s="614"/>
      <c r="BXX971" s="3"/>
      <c r="BXY971" s="453"/>
      <c r="BXZ971" s="3"/>
      <c r="BYA971" s="614"/>
      <c r="BYB971" s="3"/>
      <c r="BYC971" s="453"/>
      <c r="BYD971" s="3"/>
      <c r="BYE971" s="614"/>
      <c r="BYF971" s="3"/>
      <c r="BYG971" s="453"/>
      <c r="BYH971" s="3"/>
      <c r="BYI971" s="614"/>
      <c r="BYJ971" s="3"/>
      <c r="BYK971" s="453"/>
      <c r="BYL971" s="3"/>
      <c r="BYM971" s="614"/>
      <c r="BYN971" s="3"/>
      <c r="BYO971" s="453"/>
      <c r="BYP971" s="3"/>
      <c r="BYQ971" s="614"/>
      <c r="BYR971" s="3"/>
      <c r="BYS971" s="453"/>
      <c r="BYT971" s="3"/>
      <c r="BYU971" s="614"/>
      <c r="BYV971" s="3"/>
      <c r="BYW971" s="453"/>
      <c r="BYX971" s="3"/>
      <c r="BYY971" s="614"/>
      <c r="BYZ971" s="3"/>
      <c r="BZA971" s="453"/>
      <c r="BZB971" s="3"/>
      <c r="BZC971" s="614"/>
      <c r="BZD971" s="3"/>
      <c r="BZE971" s="453"/>
      <c r="BZF971" s="3"/>
      <c r="BZG971" s="614"/>
      <c r="BZH971" s="3"/>
      <c r="BZI971" s="453"/>
      <c r="BZJ971" s="3"/>
      <c r="BZK971" s="614"/>
      <c r="BZL971" s="3"/>
      <c r="BZM971" s="453"/>
      <c r="BZN971" s="3"/>
      <c r="BZO971" s="614"/>
      <c r="BZP971" s="3"/>
      <c r="BZQ971" s="453"/>
      <c r="BZR971" s="3"/>
      <c r="BZS971" s="614"/>
      <c r="BZT971" s="3"/>
      <c r="BZU971" s="453"/>
      <c r="BZV971" s="3"/>
      <c r="BZW971" s="614"/>
      <c r="BZX971" s="3"/>
      <c r="BZY971" s="453"/>
      <c r="BZZ971" s="3"/>
      <c r="CAA971" s="614"/>
      <c r="CAB971" s="3"/>
      <c r="CAC971" s="453"/>
      <c r="CAD971" s="3"/>
      <c r="CAE971" s="614"/>
      <c r="CAF971" s="3"/>
      <c r="CAG971" s="453"/>
      <c r="CAH971" s="3"/>
      <c r="CAI971" s="614"/>
      <c r="CAJ971" s="3"/>
      <c r="CAK971" s="453"/>
      <c r="CAL971" s="3"/>
      <c r="CAM971" s="614"/>
      <c r="CAN971" s="3"/>
      <c r="CAO971" s="453"/>
      <c r="CAP971" s="3"/>
      <c r="CAQ971" s="614"/>
      <c r="CAR971" s="3"/>
      <c r="CAS971" s="453"/>
      <c r="CAT971" s="3"/>
      <c r="CAU971" s="614"/>
      <c r="CAV971" s="3"/>
      <c r="CAW971" s="453"/>
      <c r="CAX971" s="3"/>
      <c r="CAY971" s="614"/>
      <c r="CAZ971" s="3"/>
      <c r="CBA971" s="453"/>
      <c r="CBB971" s="3"/>
      <c r="CBC971" s="614"/>
      <c r="CBD971" s="3"/>
      <c r="CBE971" s="453"/>
      <c r="CBF971" s="3"/>
      <c r="CBG971" s="614"/>
      <c r="CBH971" s="3"/>
      <c r="CBI971" s="453"/>
      <c r="CBJ971" s="3"/>
      <c r="CBK971" s="614"/>
      <c r="CBL971" s="3"/>
      <c r="CBM971" s="453"/>
      <c r="CBN971" s="3"/>
      <c r="CBO971" s="614"/>
      <c r="CBP971" s="3"/>
      <c r="CBQ971" s="453"/>
      <c r="CBR971" s="3"/>
      <c r="CBS971" s="614"/>
      <c r="CBT971" s="3"/>
      <c r="CBU971" s="453"/>
      <c r="CBV971" s="3"/>
      <c r="CBW971" s="614"/>
      <c r="CBX971" s="3"/>
      <c r="CBY971" s="453"/>
      <c r="CBZ971" s="3"/>
      <c r="CCA971" s="614"/>
      <c r="CCB971" s="3"/>
      <c r="CCC971" s="453"/>
      <c r="CCD971" s="3"/>
      <c r="CCE971" s="614"/>
      <c r="CCF971" s="3"/>
      <c r="CCG971" s="453"/>
      <c r="CCH971" s="3"/>
      <c r="CCI971" s="614"/>
      <c r="CCJ971" s="3"/>
      <c r="CCK971" s="453"/>
      <c r="CCL971" s="3"/>
      <c r="CCM971" s="614"/>
      <c r="CCN971" s="3"/>
      <c r="CCO971" s="453"/>
      <c r="CCP971" s="3"/>
      <c r="CCQ971" s="614"/>
      <c r="CCR971" s="3"/>
      <c r="CCS971" s="453"/>
      <c r="CCT971" s="3"/>
      <c r="CCU971" s="614"/>
      <c r="CCV971" s="3"/>
      <c r="CCW971" s="453"/>
      <c r="CCX971" s="3"/>
      <c r="CCY971" s="614"/>
      <c r="CCZ971" s="3"/>
      <c r="CDA971" s="453"/>
      <c r="CDB971" s="3"/>
      <c r="CDC971" s="614"/>
      <c r="CDD971" s="3"/>
      <c r="CDE971" s="453"/>
      <c r="CDF971" s="3"/>
      <c r="CDG971" s="614"/>
      <c r="CDH971" s="3"/>
      <c r="CDI971" s="453"/>
      <c r="CDJ971" s="3"/>
      <c r="CDK971" s="614"/>
      <c r="CDL971" s="3"/>
      <c r="CDM971" s="453"/>
      <c r="CDN971" s="3"/>
      <c r="CDO971" s="614"/>
      <c r="CDP971" s="3"/>
      <c r="CDQ971" s="453"/>
      <c r="CDR971" s="3"/>
      <c r="CDS971" s="614"/>
      <c r="CDT971" s="3"/>
      <c r="CDU971" s="453"/>
      <c r="CDV971" s="3"/>
      <c r="CDW971" s="614"/>
      <c r="CDX971" s="3"/>
      <c r="CDY971" s="453"/>
      <c r="CDZ971" s="3"/>
      <c r="CEA971" s="614"/>
      <c r="CEB971" s="3"/>
      <c r="CEC971" s="453"/>
      <c r="CED971" s="3"/>
      <c r="CEE971" s="614"/>
      <c r="CEF971" s="3"/>
      <c r="CEG971" s="453"/>
      <c r="CEH971" s="3"/>
      <c r="CEI971" s="614"/>
      <c r="CEJ971" s="3"/>
      <c r="CEK971" s="453"/>
      <c r="CEL971" s="3"/>
      <c r="CEM971" s="614"/>
      <c r="CEN971" s="3"/>
      <c r="CEO971" s="453"/>
      <c r="CEP971" s="3"/>
      <c r="CEQ971" s="614"/>
      <c r="CER971" s="3"/>
      <c r="CES971" s="453"/>
      <c r="CET971" s="3"/>
      <c r="CEU971" s="614"/>
      <c r="CEV971" s="3"/>
      <c r="CEW971" s="453"/>
      <c r="CEX971" s="3"/>
      <c r="CEY971" s="614"/>
      <c r="CEZ971" s="3"/>
      <c r="CFA971" s="453"/>
      <c r="CFB971" s="3"/>
      <c r="CFC971" s="614"/>
      <c r="CFD971" s="3"/>
      <c r="CFE971" s="453"/>
      <c r="CFF971" s="3"/>
      <c r="CFG971" s="614"/>
      <c r="CFH971" s="3"/>
      <c r="CFI971" s="453"/>
      <c r="CFJ971" s="3"/>
      <c r="CFK971" s="614"/>
      <c r="CFL971" s="3"/>
      <c r="CFM971" s="453"/>
      <c r="CFN971" s="3"/>
      <c r="CFO971" s="614"/>
      <c r="CFP971" s="3"/>
      <c r="CFQ971" s="453"/>
      <c r="CFR971" s="3"/>
      <c r="CFS971" s="614"/>
      <c r="CFT971" s="3"/>
      <c r="CFU971" s="453"/>
      <c r="CFV971" s="3"/>
      <c r="CFW971" s="614"/>
      <c r="CFX971" s="3"/>
      <c r="CFY971" s="453"/>
      <c r="CFZ971" s="3"/>
      <c r="CGA971" s="614"/>
      <c r="CGB971" s="3"/>
      <c r="CGC971" s="453"/>
      <c r="CGD971" s="3"/>
      <c r="CGE971" s="614"/>
      <c r="CGF971" s="3"/>
      <c r="CGG971" s="453"/>
      <c r="CGH971" s="3"/>
      <c r="CGI971" s="614"/>
      <c r="CGJ971" s="3"/>
      <c r="CGK971" s="453"/>
      <c r="CGL971" s="3"/>
      <c r="CGM971" s="614"/>
      <c r="CGN971" s="3"/>
      <c r="CGO971" s="453"/>
      <c r="CGP971" s="3"/>
      <c r="CGQ971" s="614"/>
      <c r="CGR971" s="3"/>
      <c r="CGS971" s="453"/>
      <c r="CGT971" s="3"/>
      <c r="CGU971" s="614"/>
      <c r="CGV971" s="3"/>
      <c r="CGW971" s="453"/>
      <c r="CGX971" s="3"/>
      <c r="CGY971" s="614"/>
      <c r="CGZ971" s="3"/>
      <c r="CHA971" s="453"/>
      <c r="CHB971" s="3"/>
      <c r="CHC971" s="614"/>
      <c r="CHD971" s="3"/>
      <c r="CHE971" s="453"/>
      <c r="CHF971" s="3"/>
      <c r="CHG971" s="614"/>
      <c r="CHH971" s="3"/>
      <c r="CHI971" s="453"/>
      <c r="CHJ971" s="3"/>
      <c r="CHK971" s="614"/>
      <c r="CHL971" s="3"/>
      <c r="CHM971" s="453"/>
      <c r="CHN971" s="3"/>
      <c r="CHO971" s="614"/>
      <c r="CHP971" s="3"/>
      <c r="CHQ971" s="453"/>
      <c r="CHR971" s="3"/>
      <c r="CHS971" s="614"/>
      <c r="CHT971" s="3"/>
      <c r="CHU971" s="453"/>
      <c r="CHV971" s="3"/>
      <c r="CHW971" s="614"/>
      <c r="CHX971" s="3"/>
      <c r="CHY971" s="453"/>
      <c r="CHZ971" s="3"/>
      <c r="CIA971" s="614"/>
      <c r="CIB971" s="3"/>
      <c r="CIC971" s="453"/>
      <c r="CID971" s="3"/>
      <c r="CIE971" s="614"/>
      <c r="CIF971" s="3"/>
      <c r="CIG971" s="453"/>
      <c r="CIH971" s="3"/>
      <c r="CII971" s="614"/>
      <c r="CIJ971" s="3"/>
      <c r="CIK971" s="453"/>
      <c r="CIL971" s="3"/>
      <c r="CIM971" s="614"/>
      <c r="CIN971" s="3"/>
      <c r="CIO971" s="453"/>
      <c r="CIP971" s="3"/>
      <c r="CIQ971" s="614"/>
      <c r="CIR971" s="3"/>
      <c r="CIS971" s="453"/>
      <c r="CIT971" s="3"/>
      <c r="CIU971" s="614"/>
      <c r="CIV971" s="3"/>
      <c r="CIW971" s="453"/>
      <c r="CIX971" s="3"/>
      <c r="CIY971" s="614"/>
      <c r="CIZ971" s="3"/>
      <c r="CJA971" s="453"/>
      <c r="CJB971" s="3"/>
      <c r="CJC971" s="614"/>
      <c r="CJD971" s="3"/>
      <c r="CJE971" s="453"/>
      <c r="CJF971" s="3"/>
      <c r="CJG971" s="614"/>
      <c r="CJH971" s="3"/>
      <c r="CJI971" s="453"/>
      <c r="CJJ971" s="3"/>
      <c r="CJK971" s="614"/>
      <c r="CJL971" s="3"/>
      <c r="CJM971" s="453"/>
      <c r="CJN971" s="3"/>
      <c r="CJO971" s="614"/>
      <c r="CJP971" s="3"/>
      <c r="CJQ971" s="453"/>
      <c r="CJR971" s="3"/>
      <c r="CJS971" s="614"/>
      <c r="CJT971" s="3"/>
      <c r="CJU971" s="453"/>
      <c r="CJV971" s="3"/>
      <c r="CJW971" s="614"/>
      <c r="CJX971" s="3"/>
      <c r="CJY971" s="453"/>
      <c r="CJZ971" s="3"/>
      <c r="CKA971" s="614"/>
      <c r="CKB971" s="3"/>
      <c r="CKC971" s="453"/>
      <c r="CKD971" s="3"/>
      <c r="CKE971" s="614"/>
      <c r="CKF971" s="3"/>
      <c r="CKG971" s="453"/>
      <c r="CKH971" s="3"/>
      <c r="CKI971" s="614"/>
      <c r="CKJ971" s="3"/>
      <c r="CKK971" s="453"/>
      <c r="CKL971" s="3"/>
      <c r="CKM971" s="614"/>
      <c r="CKN971" s="3"/>
      <c r="CKO971" s="453"/>
      <c r="CKP971" s="3"/>
      <c r="CKQ971" s="614"/>
      <c r="CKR971" s="3"/>
      <c r="CKS971" s="453"/>
      <c r="CKT971" s="3"/>
      <c r="CKU971" s="614"/>
      <c r="CKV971" s="3"/>
      <c r="CKW971" s="453"/>
      <c r="CKX971" s="3"/>
      <c r="CKY971" s="614"/>
      <c r="CKZ971" s="3"/>
      <c r="CLA971" s="453"/>
      <c r="CLB971" s="3"/>
      <c r="CLC971" s="614"/>
      <c r="CLD971" s="3"/>
      <c r="CLE971" s="453"/>
      <c r="CLF971" s="3"/>
      <c r="CLG971" s="614"/>
      <c r="CLH971" s="3"/>
      <c r="CLI971" s="453"/>
      <c r="CLJ971" s="3"/>
      <c r="CLK971" s="614"/>
      <c r="CLL971" s="3"/>
      <c r="CLM971" s="453"/>
      <c r="CLN971" s="3"/>
      <c r="CLO971" s="614"/>
      <c r="CLP971" s="3"/>
      <c r="CLQ971" s="453"/>
      <c r="CLR971" s="3"/>
      <c r="CLS971" s="614"/>
      <c r="CLT971" s="3"/>
      <c r="CLU971" s="453"/>
      <c r="CLV971" s="3"/>
      <c r="CLW971" s="614"/>
      <c r="CLX971" s="3"/>
      <c r="CLY971" s="453"/>
      <c r="CLZ971" s="3"/>
      <c r="CMA971" s="614"/>
      <c r="CMB971" s="3"/>
      <c r="CMC971" s="453"/>
      <c r="CMD971" s="3"/>
      <c r="CME971" s="614"/>
      <c r="CMF971" s="3"/>
      <c r="CMG971" s="453"/>
      <c r="CMH971" s="3"/>
      <c r="CMI971" s="614"/>
      <c r="CMJ971" s="3"/>
      <c r="CMK971" s="453"/>
      <c r="CML971" s="3"/>
      <c r="CMM971" s="614"/>
      <c r="CMN971" s="3"/>
      <c r="CMO971" s="453"/>
      <c r="CMP971" s="3"/>
      <c r="CMQ971" s="614"/>
      <c r="CMR971" s="3"/>
      <c r="CMS971" s="453"/>
      <c r="CMT971" s="3"/>
      <c r="CMU971" s="614"/>
      <c r="CMV971" s="3"/>
      <c r="CMW971" s="453"/>
      <c r="CMX971" s="3"/>
      <c r="CMY971" s="614"/>
      <c r="CMZ971" s="3"/>
      <c r="CNA971" s="453"/>
      <c r="CNB971" s="3"/>
      <c r="CNC971" s="614"/>
      <c r="CND971" s="3"/>
      <c r="CNE971" s="453"/>
      <c r="CNF971" s="3"/>
      <c r="CNG971" s="614"/>
      <c r="CNH971" s="3"/>
      <c r="CNI971" s="453"/>
      <c r="CNJ971" s="3"/>
      <c r="CNK971" s="614"/>
      <c r="CNL971" s="3"/>
      <c r="CNM971" s="453"/>
      <c r="CNN971" s="3"/>
      <c r="CNO971" s="614"/>
      <c r="CNP971" s="3"/>
      <c r="CNQ971" s="453"/>
      <c r="CNR971" s="3"/>
      <c r="CNS971" s="614"/>
      <c r="CNT971" s="3"/>
      <c r="CNU971" s="453"/>
      <c r="CNV971" s="3"/>
      <c r="CNW971" s="614"/>
      <c r="CNX971" s="3"/>
      <c r="CNY971" s="453"/>
      <c r="CNZ971" s="3"/>
      <c r="COA971" s="614"/>
      <c r="COB971" s="3"/>
      <c r="COC971" s="453"/>
      <c r="COD971" s="3"/>
      <c r="COE971" s="614"/>
      <c r="COF971" s="3"/>
      <c r="COG971" s="453"/>
      <c r="COH971" s="3"/>
      <c r="COI971" s="614"/>
      <c r="COJ971" s="3"/>
      <c r="COK971" s="453"/>
      <c r="COL971" s="3"/>
      <c r="COM971" s="614"/>
      <c r="CON971" s="3"/>
      <c r="COO971" s="453"/>
      <c r="COP971" s="3"/>
      <c r="COQ971" s="614"/>
      <c r="COR971" s="3"/>
      <c r="COS971" s="453"/>
      <c r="COT971" s="3"/>
      <c r="COU971" s="614"/>
      <c r="COV971" s="3"/>
      <c r="COW971" s="453"/>
      <c r="COX971" s="3"/>
      <c r="COY971" s="614"/>
      <c r="COZ971" s="3"/>
      <c r="CPA971" s="453"/>
      <c r="CPB971" s="3"/>
      <c r="CPC971" s="614"/>
      <c r="CPD971" s="3"/>
      <c r="CPE971" s="453"/>
      <c r="CPF971" s="3"/>
      <c r="CPG971" s="614"/>
      <c r="CPH971" s="3"/>
      <c r="CPI971" s="453"/>
      <c r="CPJ971" s="3"/>
      <c r="CPK971" s="614"/>
      <c r="CPL971" s="3"/>
      <c r="CPM971" s="453"/>
      <c r="CPN971" s="3"/>
      <c r="CPO971" s="614"/>
      <c r="CPP971" s="3"/>
      <c r="CPQ971" s="453"/>
      <c r="CPR971" s="3"/>
      <c r="CPS971" s="614"/>
      <c r="CPT971" s="3"/>
      <c r="CPU971" s="453"/>
      <c r="CPV971" s="3"/>
      <c r="CPW971" s="614"/>
      <c r="CPX971" s="3"/>
      <c r="CPY971" s="453"/>
      <c r="CPZ971" s="3"/>
      <c r="CQA971" s="614"/>
      <c r="CQB971" s="3"/>
      <c r="CQC971" s="453"/>
      <c r="CQD971" s="3"/>
      <c r="CQE971" s="614"/>
      <c r="CQF971" s="3"/>
      <c r="CQG971" s="453"/>
      <c r="CQH971" s="3"/>
      <c r="CQI971" s="614"/>
      <c r="CQJ971" s="3"/>
      <c r="CQK971" s="453"/>
      <c r="CQL971" s="3"/>
      <c r="CQM971" s="614"/>
      <c r="CQN971" s="3"/>
      <c r="CQO971" s="453"/>
      <c r="CQP971" s="3"/>
      <c r="CQQ971" s="614"/>
      <c r="CQR971" s="3"/>
      <c r="CQS971" s="453"/>
      <c r="CQT971" s="3"/>
      <c r="CQU971" s="614"/>
      <c r="CQV971" s="3"/>
      <c r="CQW971" s="453"/>
      <c r="CQX971" s="3"/>
      <c r="CQY971" s="614"/>
      <c r="CQZ971" s="3"/>
      <c r="CRA971" s="453"/>
      <c r="CRB971" s="3"/>
      <c r="CRC971" s="614"/>
      <c r="CRD971" s="3"/>
      <c r="CRE971" s="453"/>
      <c r="CRF971" s="3"/>
      <c r="CRG971" s="614"/>
      <c r="CRH971" s="3"/>
      <c r="CRI971" s="453"/>
      <c r="CRJ971" s="3"/>
      <c r="CRK971" s="614"/>
      <c r="CRL971" s="3"/>
      <c r="CRM971" s="453"/>
      <c r="CRN971" s="3"/>
      <c r="CRO971" s="614"/>
      <c r="CRP971" s="3"/>
      <c r="CRQ971" s="453"/>
      <c r="CRR971" s="3"/>
      <c r="CRS971" s="614"/>
      <c r="CRT971" s="3"/>
      <c r="CRU971" s="453"/>
      <c r="CRV971" s="3"/>
      <c r="CRW971" s="614"/>
      <c r="CRX971" s="3"/>
      <c r="CRY971" s="453"/>
      <c r="CRZ971" s="3"/>
      <c r="CSA971" s="614"/>
      <c r="CSB971" s="3"/>
      <c r="CSC971" s="453"/>
      <c r="CSD971" s="3"/>
      <c r="CSE971" s="614"/>
      <c r="CSF971" s="3"/>
      <c r="CSG971" s="453"/>
      <c r="CSH971" s="3"/>
      <c r="CSI971" s="614"/>
      <c r="CSJ971" s="3"/>
      <c r="CSK971" s="453"/>
      <c r="CSL971" s="3"/>
      <c r="CSM971" s="614"/>
      <c r="CSN971" s="3"/>
      <c r="CSO971" s="453"/>
      <c r="CSP971" s="3"/>
      <c r="CSQ971" s="614"/>
      <c r="CSR971" s="3"/>
      <c r="CSS971" s="453"/>
      <c r="CST971" s="3"/>
      <c r="CSU971" s="614"/>
      <c r="CSV971" s="3"/>
      <c r="CSW971" s="453"/>
      <c r="CSX971" s="3"/>
      <c r="CSY971" s="614"/>
      <c r="CSZ971" s="3"/>
      <c r="CTA971" s="453"/>
      <c r="CTB971" s="3"/>
      <c r="CTC971" s="614"/>
      <c r="CTD971" s="3"/>
      <c r="CTE971" s="453"/>
      <c r="CTF971" s="3"/>
      <c r="CTG971" s="614"/>
      <c r="CTH971" s="3"/>
      <c r="CTI971" s="453"/>
      <c r="CTJ971" s="3"/>
      <c r="CTK971" s="614"/>
      <c r="CTL971" s="3"/>
      <c r="CTM971" s="453"/>
      <c r="CTN971" s="3"/>
      <c r="CTO971" s="614"/>
      <c r="CTP971" s="3"/>
      <c r="CTQ971" s="453"/>
      <c r="CTR971" s="3"/>
      <c r="CTS971" s="614"/>
      <c r="CTT971" s="3"/>
      <c r="CTU971" s="453"/>
      <c r="CTV971" s="3"/>
      <c r="CTW971" s="614"/>
      <c r="CTX971" s="3"/>
      <c r="CTY971" s="453"/>
      <c r="CTZ971" s="3"/>
      <c r="CUA971" s="614"/>
      <c r="CUB971" s="3"/>
      <c r="CUC971" s="453"/>
      <c r="CUD971" s="3"/>
      <c r="CUE971" s="614"/>
      <c r="CUF971" s="3"/>
      <c r="CUG971" s="453"/>
      <c r="CUH971" s="3"/>
      <c r="CUI971" s="614"/>
      <c r="CUJ971" s="3"/>
      <c r="CUK971" s="453"/>
      <c r="CUL971" s="3"/>
      <c r="CUM971" s="614"/>
      <c r="CUN971" s="3"/>
      <c r="CUO971" s="453"/>
      <c r="CUP971" s="3"/>
      <c r="CUQ971" s="614"/>
      <c r="CUR971" s="3"/>
      <c r="CUS971" s="453"/>
      <c r="CUT971" s="3"/>
      <c r="CUU971" s="614"/>
      <c r="CUV971" s="3"/>
      <c r="CUW971" s="453"/>
      <c r="CUX971" s="3"/>
      <c r="CUY971" s="614"/>
      <c r="CUZ971" s="3"/>
      <c r="CVA971" s="453"/>
      <c r="CVB971" s="3"/>
      <c r="CVC971" s="614"/>
      <c r="CVD971" s="3"/>
      <c r="CVE971" s="453"/>
      <c r="CVF971" s="3"/>
      <c r="CVG971" s="614"/>
      <c r="CVH971" s="3"/>
      <c r="CVI971" s="453"/>
      <c r="CVJ971" s="3"/>
      <c r="CVK971" s="614"/>
      <c r="CVL971" s="3"/>
      <c r="CVM971" s="453"/>
      <c r="CVN971" s="3"/>
      <c r="CVO971" s="614"/>
      <c r="CVP971" s="3"/>
      <c r="CVQ971" s="453"/>
      <c r="CVR971" s="3"/>
      <c r="CVS971" s="614"/>
      <c r="CVT971" s="3"/>
      <c r="CVU971" s="453"/>
      <c r="CVV971" s="3"/>
      <c r="CVW971" s="614"/>
      <c r="CVX971" s="3"/>
      <c r="CVY971" s="453"/>
      <c r="CVZ971" s="3"/>
      <c r="CWA971" s="614"/>
      <c r="CWB971" s="3"/>
      <c r="CWC971" s="453"/>
      <c r="CWD971" s="3"/>
      <c r="CWE971" s="614"/>
      <c r="CWF971" s="3"/>
      <c r="CWG971" s="453"/>
      <c r="CWH971" s="3"/>
      <c r="CWI971" s="614"/>
      <c r="CWJ971" s="3"/>
      <c r="CWK971" s="453"/>
      <c r="CWL971" s="3"/>
      <c r="CWM971" s="614"/>
      <c r="CWN971" s="3"/>
      <c r="CWO971" s="453"/>
      <c r="CWP971" s="3"/>
      <c r="CWQ971" s="614"/>
      <c r="CWR971" s="3"/>
      <c r="CWS971" s="453"/>
      <c r="CWT971" s="3"/>
      <c r="CWU971" s="614"/>
      <c r="CWV971" s="3"/>
      <c r="CWW971" s="453"/>
      <c r="CWX971" s="3"/>
      <c r="CWY971" s="614"/>
      <c r="CWZ971" s="3"/>
      <c r="CXA971" s="453"/>
      <c r="CXB971" s="3"/>
      <c r="CXC971" s="614"/>
      <c r="CXD971" s="3"/>
      <c r="CXE971" s="453"/>
      <c r="CXF971" s="3"/>
      <c r="CXG971" s="614"/>
      <c r="CXH971" s="3"/>
      <c r="CXI971" s="453"/>
      <c r="CXJ971" s="3"/>
      <c r="CXK971" s="614"/>
      <c r="CXL971" s="3"/>
      <c r="CXM971" s="453"/>
      <c r="CXN971" s="3"/>
      <c r="CXO971" s="614"/>
      <c r="CXP971" s="3"/>
      <c r="CXQ971" s="453"/>
      <c r="CXR971" s="3"/>
      <c r="CXS971" s="614"/>
      <c r="CXT971" s="3"/>
      <c r="CXU971" s="453"/>
      <c r="CXV971" s="3"/>
      <c r="CXW971" s="614"/>
      <c r="CXX971" s="3"/>
      <c r="CXY971" s="453"/>
      <c r="CXZ971" s="3"/>
      <c r="CYA971" s="614"/>
      <c r="CYB971" s="3"/>
      <c r="CYC971" s="453"/>
      <c r="CYD971" s="3"/>
      <c r="CYE971" s="614"/>
      <c r="CYF971" s="3"/>
      <c r="CYG971" s="453"/>
      <c r="CYH971" s="3"/>
      <c r="CYI971" s="614"/>
      <c r="CYJ971" s="3"/>
      <c r="CYK971" s="453"/>
      <c r="CYL971" s="3"/>
      <c r="CYM971" s="614"/>
      <c r="CYN971" s="3"/>
      <c r="CYO971" s="453"/>
      <c r="CYP971" s="3"/>
      <c r="CYQ971" s="614"/>
      <c r="CYR971" s="3"/>
      <c r="CYS971" s="453"/>
      <c r="CYT971" s="3"/>
      <c r="CYU971" s="614"/>
      <c r="CYV971" s="3"/>
      <c r="CYW971" s="453"/>
      <c r="CYX971" s="3"/>
      <c r="CYY971" s="614"/>
      <c r="CYZ971" s="3"/>
      <c r="CZA971" s="453"/>
      <c r="CZB971" s="3"/>
      <c r="CZC971" s="614"/>
      <c r="CZD971" s="3"/>
      <c r="CZE971" s="453"/>
      <c r="CZF971" s="3"/>
      <c r="CZG971" s="614"/>
      <c r="CZH971" s="3"/>
      <c r="CZI971" s="453"/>
      <c r="CZJ971" s="3"/>
      <c r="CZK971" s="614"/>
      <c r="CZL971" s="3"/>
      <c r="CZM971" s="453"/>
      <c r="CZN971" s="3"/>
      <c r="CZO971" s="614"/>
      <c r="CZP971" s="3"/>
      <c r="CZQ971" s="453"/>
      <c r="CZR971" s="3"/>
      <c r="CZS971" s="614"/>
      <c r="CZT971" s="3"/>
      <c r="CZU971" s="453"/>
      <c r="CZV971" s="3"/>
      <c r="CZW971" s="614"/>
      <c r="CZX971" s="3"/>
      <c r="CZY971" s="453"/>
      <c r="CZZ971" s="3"/>
      <c r="DAA971" s="614"/>
      <c r="DAB971" s="3"/>
      <c r="DAC971" s="453"/>
      <c r="DAD971" s="3"/>
      <c r="DAE971" s="614"/>
      <c r="DAF971" s="3"/>
      <c r="DAG971" s="453"/>
      <c r="DAH971" s="3"/>
      <c r="DAI971" s="614"/>
      <c r="DAJ971" s="3"/>
      <c r="DAK971" s="453"/>
      <c r="DAL971" s="3"/>
      <c r="DAM971" s="614"/>
      <c r="DAN971" s="3"/>
      <c r="DAO971" s="453"/>
      <c r="DAP971" s="3"/>
      <c r="DAQ971" s="614"/>
      <c r="DAR971" s="3"/>
      <c r="DAS971" s="453"/>
      <c r="DAT971" s="3"/>
      <c r="DAU971" s="614"/>
      <c r="DAV971" s="3"/>
      <c r="DAW971" s="453"/>
      <c r="DAX971" s="3"/>
      <c r="DAY971" s="614"/>
      <c r="DAZ971" s="3"/>
      <c r="DBA971" s="453"/>
      <c r="DBB971" s="3"/>
      <c r="DBC971" s="614"/>
      <c r="DBD971" s="3"/>
      <c r="DBE971" s="453"/>
      <c r="DBF971" s="3"/>
      <c r="DBG971" s="614"/>
      <c r="DBH971" s="3"/>
      <c r="DBI971" s="453"/>
      <c r="DBJ971" s="3"/>
      <c r="DBK971" s="614"/>
      <c r="DBL971" s="3"/>
      <c r="DBM971" s="453"/>
      <c r="DBN971" s="3"/>
      <c r="DBO971" s="614"/>
      <c r="DBP971" s="3"/>
      <c r="DBQ971" s="453"/>
      <c r="DBR971" s="3"/>
      <c r="DBS971" s="614"/>
      <c r="DBT971" s="3"/>
      <c r="DBU971" s="453"/>
      <c r="DBV971" s="3"/>
      <c r="DBW971" s="614"/>
      <c r="DBX971" s="3"/>
      <c r="DBY971" s="453"/>
      <c r="DBZ971" s="3"/>
      <c r="DCA971" s="614"/>
      <c r="DCB971" s="3"/>
      <c r="DCC971" s="453"/>
      <c r="DCD971" s="3"/>
      <c r="DCE971" s="614"/>
      <c r="DCF971" s="3"/>
      <c r="DCG971" s="453"/>
      <c r="DCH971" s="3"/>
      <c r="DCI971" s="614"/>
      <c r="DCJ971" s="3"/>
      <c r="DCK971" s="453"/>
      <c r="DCL971" s="3"/>
      <c r="DCM971" s="614"/>
      <c r="DCN971" s="3"/>
      <c r="DCO971" s="453"/>
      <c r="DCP971" s="3"/>
      <c r="DCQ971" s="614"/>
      <c r="DCR971" s="3"/>
      <c r="DCS971" s="453"/>
      <c r="DCT971" s="3"/>
      <c r="DCU971" s="614"/>
      <c r="DCV971" s="3"/>
      <c r="DCW971" s="453"/>
      <c r="DCX971" s="3"/>
      <c r="DCY971" s="614"/>
      <c r="DCZ971" s="3"/>
      <c r="DDA971" s="453"/>
      <c r="DDB971" s="3"/>
      <c r="DDC971" s="614"/>
      <c r="DDD971" s="3"/>
      <c r="DDE971" s="453"/>
      <c r="DDF971" s="3"/>
      <c r="DDG971" s="614"/>
      <c r="DDH971" s="3"/>
      <c r="DDI971" s="453"/>
      <c r="DDJ971" s="3"/>
      <c r="DDK971" s="614"/>
      <c r="DDL971" s="3"/>
      <c r="DDM971" s="453"/>
      <c r="DDN971" s="3"/>
      <c r="DDO971" s="614"/>
      <c r="DDP971" s="3"/>
      <c r="DDQ971" s="453"/>
      <c r="DDR971" s="3"/>
      <c r="DDS971" s="614"/>
      <c r="DDT971" s="3"/>
      <c r="DDU971" s="453"/>
      <c r="DDV971" s="3"/>
      <c r="DDW971" s="614"/>
      <c r="DDX971" s="3"/>
      <c r="DDY971" s="453"/>
      <c r="DDZ971" s="3"/>
      <c r="DEA971" s="614"/>
      <c r="DEB971" s="3"/>
      <c r="DEC971" s="453"/>
      <c r="DED971" s="3"/>
      <c r="DEE971" s="614"/>
      <c r="DEF971" s="3"/>
      <c r="DEG971" s="453"/>
      <c r="DEH971" s="3"/>
      <c r="DEI971" s="614"/>
      <c r="DEJ971" s="3"/>
      <c r="DEK971" s="453"/>
      <c r="DEL971" s="3"/>
      <c r="DEM971" s="614"/>
      <c r="DEN971" s="3"/>
      <c r="DEO971" s="453"/>
      <c r="DEP971" s="3"/>
      <c r="DEQ971" s="614"/>
      <c r="DER971" s="3"/>
      <c r="DES971" s="453"/>
      <c r="DET971" s="3"/>
      <c r="DEU971" s="614"/>
      <c r="DEV971" s="3"/>
      <c r="DEW971" s="453"/>
      <c r="DEX971" s="3"/>
      <c r="DEY971" s="614"/>
      <c r="DEZ971" s="3"/>
      <c r="DFA971" s="453"/>
      <c r="DFB971" s="3"/>
      <c r="DFC971" s="614"/>
      <c r="DFD971" s="3"/>
      <c r="DFE971" s="453"/>
      <c r="DFF971" s="3"/>
      <c r="DFG971" s="614"/>
      <c r="DFH971" s="3"/>
      <c r="DFI971" s="453"/>
      <c r="DFJ971" s="3"/>
      <c r="DFK971" s="614"/>
      <c r="DFL971" s="3"/>
      <c r="DFM971" s="453"/>
      <c r="DFN971" s="3"/>
      <c r="DFO971" s="614"/>
      <c r="DFP971" s="3"/>
      <c r="DFQ971" s="453"/>
      <c r="DFR971" s="3"/>
      <c r="DFS971" s="614"/>
      <c r="DFT971" s="3"/>
      <c r="DFU971" s="453"/>
      <c r="DFV971" s="3"/>
      <c r="DFW971" s="614"/>
      <c r="DFX971" s="3"/>
      <c r="DFY971" s="453"/>
      <c r="DFZ971" s="3"/>
      <c r="DGA971" s="614"/>
      <c r="DGB971" s="3"/>
      <c r="DGC971" s="453"/>
      <c r="DGD971" s="3"/>
      <c r="DGE971" s="614"/>
      <c r="DGF971" s="3"/>
      <c r="DGG971" s="453"/>
      <c r="DGH971" s="3"/>
      <c r="DGI971" s="614"/>
      <c r="DGJ971" s="3"/>
      <c r="DGK971" s="453"/>
      <c r="DGL971" s="3"/>
      <c r="DGM971" s="614"/>
      <c r="DGN971" s="3"/>
      <c r="DGO971" s="453"/>
      <c r="DGP971" s="3"/>
      <c r="DGQ971" s="614"/>
      <c r="DGR971" s="3"/>
      <c r="DGS971" s="453"/>
      <c r="DGT971" s="3"/>
      <c r="DGU971" s="614"/>
      <c r="DGV971" s="3"/>
      <c r="DGW971" s="453"/>
      <c r="DGX971" s="3"/>
      <c r="DGY971" s="614"/>
      <c r="DGZ971" s="3"/>
      <c r="DHA971" s="453"/>
      <c r="DHB971" s="3"/>
      <c r="DHC971" s="614"/>
      <c r="DHD971" s="3"/>
      <c r="DHE971" s="453"/>
      <c r="DHF971" s="3"/>
      <c r="DHG971" s="614"/>
      <c r="DHH971" s="3"/>
      <c r="DHI971" s="453"/>
      <c r="DHJ971" s="3"/>
      <c r="DHK971" s="614"/>
      <c r="DHL971" s="3"/>
      <c r="DHM971" s="453"/>
      <c r="DHN971" s="3"/>
      <c r="DHO971" s="614"/>
      <c r="DHP971" s="3"/>
      <c r="DHQ971" s="453"/>
      <c r="DHR971" s="3"/>
      <c r="DHS971" s="614"/>
      <c r="DHT971" s="3"/>
      <c r="DHU971" s="453"/>
      <c r="DHV971" s="3"/>
      <c r="DHW971" s="614"/>
      <c r="DHX971" s="3"/>
      <c r="DHY971" s="453"/>
      <c r="DHZ971" s="3"/>
      <c r="DIA971" s="614"/>
      <c r="DIB971" s="3"/>
      <c r="DIC971" s="453"/>
      <c r="DID971" s="3"/>
      <c r="DIE971" s="614"/>
      <c r="DIF971" s="3"/>
      <c r="DIG971" s="453"/>
      <c r="DIH971" s="3"/>
      <c r="DII971" s="614"/>
      <c r="DIJ971" s="3"/>
      <c r="DIK971" s="453"/>
      <c r="DIL971" s="3"/>
      <c r="DIM971" s="614"/>
      <c r="DIN971" s="3"/>
      <c r="DIO971" s="453"/>
      <c r="DIP971" s="3"/>
      <c r="DIQ971" s="614"/>
      <c r="DIR971" s="3"/>
      <c r="DIS971" s="453"/>
      <c r="DIT971" s="3"/>
      <c r="DIU971" s="614"/>
      <c r="DIV971" s="3"/>
      <c r="DIW971" s="453"/>
      <c r="DIX971" s="3"/>
      <c r="DIY971" s="614"/>
      <c r="DIZ971" s="3"/>
      <c r="DJA971" s="453"/>
      <c r="DJB971" s="3"/>
      <c r="DJC971" s="614"/>
      <c r="DJD971" s="3"/>
      <c r="DJE971" s="453"/>
      <c r="DJF971" s="3"/>
      <c r="DJG971" s="614"/>
      <c r="DJH971" s="3"/>
      <c r="DJI971" s="453"/>
      <c r="DJJ971" s="3"/>
      <c r="DJK971" s="614"/>
      <c r="DJL971" s="3"/>
      <c r="DJM971" s="453"/>
      <c r="DJN971" s="3"/>
      <c r="DJO971" s="614"/>
      <c r="DJP971" s="3"/>
      <c r="DJQ971" s="453"/>
      <c r="DJR971" s="3"/>
      <c r="DJS971" s="614"/>
      <c r="DJT971" s="3"/>
      <c r="DJU971" s="453"/>
      <c r="DJV971" s="3"/>
      <c r="DJW971" s="614"/>
      <c r="DJX971" s="3"/>
      <c r="DJY971" s="453"/>
      <c r="DJZ971" s="3"/>
      <c r="DKA971" s="614"/>
      <c r="DKB971" s="3"/>
      <c r="DKC971" s="453"/>
      <c r="DKD971" s="3"/>
      <c r="DKE971" s="614"/>
      <c r="DKF971" s="3"/>
      <c r="DKG971" s="453"/>
      <c r="DKH971" s="3"/>
      <c r="DKI971" s="614"/>
      <c r="DKJ971" s="3"/>
      <c r="DKK971" s="453"/>
      <c r="DKL971" s="3"/>
      <c r="DKM971" s="614"/>
      <c r="DKN971" s="3"/>
      <c r="DKO971" s="453"/>
      <c r="DKP971" s="3"/>
      <c r="DKQ971" s="614"/>
      <c r="DKR971" s="3"/>
      <c r="DKS971" s="453"/>
      <c r="DKT971" s="3"/>
      <c r="DKU971" s="614"/>
      <c r="DKV971" s="3"/>
      <c r="DKW971" s="453"/>
      <c r="DKX971" s="3"/>
      <c r="DKY971" s="614"/>
      <c r="DKZ971" s="3"/>
      <c r="DLA971" s="453"/>
      <c r="DLB971" s="3"/>
      <c r="DLC971" s="614"/>
      <c r="DLD971" s="3"/>
      <c r="DLE971" s="453"/>
      <c r="DLF971" s="3"/>
      <c r="DLG971" s="614"/>
      <c r="DLH971" s="3"/>
      <c r="DLI971" s="453"/>
      <c r="DLJ971" s="3"/>
      <c r="DLK971" s="614"/>
      <c r="DLL971" s="3"/>
      <c r="DLM971" s="453"/>
      <c r="DLN971" s="3"/>
      <c r="DLO971" s="614"/>
      <c r="DLP971" s="3"/>
      <c r="DLQ971" s="453"/>
      <c r="DLR971" s="3"/>
      <c r="DLS971" s="614"/>
      <c r="DLT971" s="3"/>
      <c r="DLU971" s="453"/>
      <c r="DLV971" s="3"/>
      <c r="DLW971" s="614"/>
      <c r="DLX971" s="3"/>
      <c r="DLY971" s="453"/>
      <c r="DLZ971" s="3"/>
      <c r="DMA971" s="614"/>
      <c r="DMB971" s="3"/>
      <c r="DMC971" s="453"/>
      <c r="DMD971" s="3"/>
      <c r="DME971" s="614"/>
      <c r="DMF971" s="3"/>
      <c r="DMG971" s="453"/>
      <c r="DMH971" s="3"/>
      <c r="DMI971" s="614"/>
      <c r="DMJ971" s="3"/>
      <c r="DMK971" s="453"/>
      <c r="DML971" s="3"/>
      <c r="DMM971" s="614"/>
      <c r="DMN971" s="3"/>
      <c r="DMO971" s="453"/>
      <c r="DMP971" s="3"/>
      <c r="DMQ971" s="614"/>
      <c r="DMR971" s="3"/>
      <c r="DMS971" s="453"/>
      <c r="DMT971" s="3"/>
      <c r="DMU971" s="614"/>
      <c r="DMV971" s="3"/>
      <c r="DMW971" s="453"/>
      <c r="DMX971" s="3"/>
      <c r="DMY971" s="614"/>
      <c r="DMZ971" s="3"/>
      <c r="DNA971" s="453"/>
      <c r="DNB971" s="3"/>
      <c r="DNC971" s="614"/>
      <c r="DND971" s="3"/>
      <c r="DNE971" s="453"/>
      <c r="DNF971" s="3"/>
      <c r="DNG971" s="614"/>
      <c r="DNH971" s="3"/>
      <c r="DNI971" s="453"/>
      <c r="DNJ971" s="3"/>
      <c r="DNK971" s="614"/>
      <c r="DNL971" s="3"/>
      <c r="DNM971" s="453"/>
      <c r="DNN971" s="3"/>
      <c r="DNO971" s="614"/>
      <c r="DNP971" s="3"/>
      <c r="DNQ971" s="453"/>
      <c r="DNR971" s="3"/>
      <c r="DNS971" s="614"/>
      <c r="DNT971" s="3"/>
      <c r="DNU971" s="453"/>
      <c r="DNV971" s="3"/>
      <c r="DNW971" s="614"/>
      <c r="DNX971" s="3"/>
      <c r="DNY971" s="453"/>
      <c r="DNZ971" s="3"/>
      <c r="DOA971" s="614"/>
      <c r="DOB971" s="3"/>
      <c r="DOC971" s="453"/>
      <c r="DOD971" s="3"/>
      <c r="DOE971" s="614"/>
      <c r="DOF971" s="3"/>
      <c r="DOG971" s="453"/>
      <c r="DOH971" s="3"/>
      <c r="DOI971" s="614"/>
      <c r="DOJ971" s="3"/>
      <c r="DOK971" s="453"/>
      <c r="DOL971" s="3"/>
      <c r="DOM971" s="614"/>
      <c r="DON971" s="3"/>
      <c r="DOO971" s="453"/>
      <c r="DOP971" s="3"/>
      <c r="DOQ971" s="614"/>
      <c r="DOR971" s="3"/>
      <c r="DOS971" s="453"/>
      <c r="DOT971" s="3"/>
      <c r="DOU971" s="614"/>
      <c r="DOV971" s="3"/>
      <c r="DOW971" s="453"/>
      <c r="DOX971" s="3"/>
      <c r="DOY971" s="614"/>
      <c r="DOZ971" s="3"/>
      <c r="DPA971" s="453"/>
      <c r="DPB971" s="3"/>
      <c r="DPC971" s="614"/>
      <c r="DPD971" s="3"/>
      <c r="DPE971" s="453"/>
      <c r="DPF971" s="3"/>
      <c r="DPG971" s="614"/>
      <c r="DPH971" s="3"/>
      <c r="DPI971" s="453"/>
      <c r="DPJ971" s="3"/>
      <c r="DPK971" s="614"/>
      <c r="DPL971" s="3"/>
      <c r="DPM971" s="453"/>
      <c r="DPN971" s="3"/>
      <c r="DPO971" s="614"/>
      <c r="DPP971" s="3"/>
      <c r="DPQ971" s="453"/>
      <c r="DPR971" s="3"/>
      <c r="DPS971" s="614"/>
      <c r="DPT971" s="3"/>
      <c r="DPU971" s="453"/>
      <c r="DPV971" s="3"/>
      <c r="DPW971" s="614"/>
      <c r="DPX971" s="3"/>
      <c r="DPY971" s="453"/>
      <c r="DPZ971" s="3"/>
      <c r="DQA971" s="614"/>
      <c r="DQB971" s="3"/>
      <c r="DQC971" s="453"/>
      <c r="DQD971" s="3"/>
      <c r="DQE971" s="614"/>
      <c r="DQF971" s="3"/>
      <c r="DQG971" s="453"/>
      <c r="DQH971" s="3"/>
      <c r="DQI971" s="614"/>
      <c r="DQJ971" s="3"/>
      <c r="DQK971" s="453"/>
      <c r="DQL971" s="3"/>
      <c r="DQM971" s="614"/>
      <c r="DQN971" s="3"/>
      <c r="DQO971" s="453"/>
      <c r="DQP971" s="3"/>
      <c r="DQQ971" s="614"/>
      <c r="DQR971" s="3"/>
      <c r="DQS971" s="453"/>
      <c r="DQT971" s="3"/>
      <c r="DQU971" s="614"/>
      <c r="DQV971" s="3"/>
      <c r="DQW971" s="453"/>
      <c r="DQX971" s="3"/>
      <c r="DQY971" s="614"/>
      <c r="DQZ971" s="3"/>
      <c r="DRA971" s="453"/>
      <c r="DRB971" s="3"/>
      <c r="DRC971" s="614"/>
      <c r="DRD971" s="3"/>
      <c r="DRE971" s="453"/>
      <c r="DRF971" s="3"/>
      <c r="DRG971" s="614"/>
      <c r="DRH971" s="3"/>
      <c r="DRI971" s="453"/>
      <c r="DRJ971" s="3"/>
      <c r="DRK971" s="614"/>
      <c r="DRL971" s="3"/>
      <c r="DRM971" s="453"/>
      <c r="DRN971" s="3"/>
      <c r="DRO971" s="614"/>
      <c r="DRP971" s="3"/>
      <c r="DRQ971" s="453"/>
      <c r="DRR971" s="3"/>
      <c r="DRS971" s="614"/>
      <c r="DRT971" s="3"/>
      <c r="DRU971" s="453"/>
      <c r="DRV971" s="3"/>
      <c r="DRW971" s="614"/>
      <c r="DRX971" s="3"/>
      <c r="DRY971" s="453"/>
      <c r="DRZ971" s="3"/>
      <c r="DSA971" s="614"/>
      <c r="DSB971" s="3"/>
      <c r="DSC971" s="453"/>
      <c r="DSD971" s="3"/>
      <c r="DSE971" s="614"/>
      <c r="DSF971" s="3"/>
      <c r="DSG971" s="453"/>
      <c r="DSH971" s="3"/>
      <c r="DSI971" s="614"/>
      <c r="DSJ971" s="3"/>
      <c r="DSK971" s="453"/>
      <c r="DSL971" s="3"/>
      <c r="DSM971" s="614"/>
      <c r="DSN971" s="3"/>
      <c r="DSO971" s="453"/>
      <c r="DSP971" s="3"/>
      <c r="DSQ971" s="614"/>
      <c r="DSR971" s="3"/>
      <c r="DSS971" s="453"/>
      <c r="DST971" s="3"/>
      <c r="DSU971" s="614"/>
      <c r="DSV971" s="3"/>
      <c r="DSW971" s="453"/>
      <c r="DSX971" s="3"/>
      <c r="DSY971" s="614"/>
      <c r="DSZ971" s="3"/>
      <c r="DTA971" s="453"/>
      <c r="DTB971" s="3"/>
      <c r="DTC971" s="614"/>
      <c r="DTD971" s="3"/>
      <c r="DTE971" s="453"/>
      <c r="DTF971" s="3"/>
      <c r="DTG971" s="614"/>
      <c r="DTH971" s="3"/>
      <c r="DTI971" s="453"/>
      <c r="DTJ971" s="3"/>
      <c r="DTK971" s="614"/>
      <c r="DTL971" s="3"/>
      <c r="DTM971" s="453"/>
      <c r="DTN971" s="3"/>
      <c r="DTO971" s="614"/>
      <c r="DTP971" s="3"/>
      <c r="DTQ971" s="453"/>
      <c r="DTR971" s="3"/>
      <c r="DTS971" s="614"/>
      <c r="DTT971" s="3"/>
      <c r="DTU971" s="453"/>
      <c r="DTV971" s="3"/>
      <c r="DTW971" s="614"/>
      <c r="DTX971" s="3"/>
      <c r="DTY971" s="453"/>
      <c r="DTZ971" s="3"/>
      <c r="DUA971" s="614"/>
      <c r="DUB971" s="3"/>
      <c r="DUC971" s="453"/>
      <c r="DUD971" s="3"/>
      <c r="DUE971" s="614"/>
      <c r="DUF971" s="3"/>
      <c r="DUG971" s="453"/>
      <c r="DUH971" s="3"/>
      <c r="DUI971" s="614"/>
      <c r="DUJ971" s="3"/>
      <c r="DUK971" s="453"/>
      <c r="DUL971" s="3"/>
      <c r="DUM971" s="614"/>
      <c r="DUN971" s="3"/>
      <c r="DUO971" s="453"/>
      <c r="DUP971" s="3"/>
      <c r="DUQ971" s="614"/>
      <c r="DUR971" s="3"/>
      <c r="DUS971" s="453"/>
      <c r="DUT971" s="3"/>
      <c r="DUU971" s="614"/>
      <c r="DUV971" s="3"/>
      <c r="DUW971" s="453"/>
      <c r="DUX971" s="3"/>
      <c r="DUY971" s="614"/>
      <c r="DUZ971" s="3"/>
      <c r="DVA971" s="453"/>
      <c r="DVB971" s="3"/>
      <c r="DVC971" s="614"/>
      <c r="DVD971" s="3"/>
      <c r="DVE971" s="453"/>
      <c r="DVF971" s="3"/>
      <c r="DVG971" s="614"/>
      <c r="DVH971" s="3"/>
      <c r="DVI971" s="453"/>
      <c r="DVJ971" s="3"/>
      <c r="DVK971" s="614"/>
      <c r="DVL971" s="3"/>
      <c r="DVM971" s="453"/>
      <c r="DVN971" s="3"/>
      <c r="DVO971" s="614"/>
      <c r="DVP971" s="3"/>
      <c r="DVQ971" s="453"/>
      <c r="DVR971" s="3"/>
      <c r="DVS971" s="614"/>
      <c r="DVT971" s="3"/>
      <c r="DVU971" s="453"/>
      <c r="DVV971" s="3"/>
      <c r="DVW971" s="614"/>
      <c r="DVX971" s="3"/>
      <c r="DVY971" s="453"/>
      <c r="DVZ971" s="3"/>
      <c r="DWA971" s="614"/>
      <c r="DWB971" s="3"/>
      <c r="DWC971" s="453"/>
      <c r="DWD971" s="3"/>
      <c r="DWE971" s="614"/>
      <c r="DWF971" s="3"/>
      <c r="DWG971" s="453"/>
      <c r="DWH971" s="3"/>
      <c r="DWI971" s="614"/>
      <c r="DWJ971" s="3"/>
      <c r="DWK971" s="453"/>
      <c r="DWL971" s="3"/>
      <c r="DWM971" s="614"/>
      <c r="DWN971" s="3"/>
      <c r="DWO971" s="453"/>
      <c r="DWP971" s="3"/>
      <c r="DWQ971" s="614"/>
      <c r="DWR971" s="3"/>
      <c r="DWS971" s="453"/>
      <c r="DWT971" s="3"/>
      <c r="DWU971" s="614"/>
      <c r="DWV971" s="3"/>
      <c r="DWW971" s="453"/>
      <c r="DWX971" s="3"/>
      <c r="DWY971" s="614"/>
      <c r="DWZ971" s="3"/>
      <c r="DXA971" s="453"/>
      <c r="DXB971" s="3"/>
      <c r="DXC971" s="614"/>
      <c r="DXD971" s="3"/>
      <c r="DXE971" s="453"/>
      <c r="DXF971" s="3"/>
      <c r="DXG971" s="614"/>
      <c r="DXH971" s="3"/>
      <c r="DXI971" s="453"/>
      <c r="DXJ971" s="3"/>
      <c r="DXK971" s="614"/>
      <c r="DXL971" s="3"/>
      <c r="DXM971" s="453"/>
      <c r="DXN971" s="3"/>
      <c r="DXO971" s="614"/>
      <c r="DXP971" s="3"/>
      <c r="DXQ971" s="453"/>
      <c r="DXR971" s="3"/>
      <c r="DXS971" s="614"/>
      <c r="DXT971" s="3"/>
      <c r="DXU971" s="453"/>
      <c r="DXV971" s="3"/>
      <c r="DXW971" s="614"/>
      <c r="DXX971" s="3"/>
      <c r="DXY971" s="453"/>
      <c r="DXZ971" s="3"/>
      <c r="DYA971" s="614"/>
      <c r="DYB971" s="3"/>
      <c r="DYC971" s="453"/>
      <c r="DYD971" s="3"/>
      <c r="DYE971" s="614"/>
      <c r="DYF971" s="3"/>
      <c r="DYG971" s="453"/>
      <c r="DYH971" s="3"/>
      <c r="DYI971" s="614"/>
      <c r="DYJ971" s="3"/>
      <c r="DYK971" s="453"/>
      <c r="DYL971" s="3"/>
      <c r="DYM971" s="614"/>
      <c r="DYN971" s="3"/>
      <c r="DYO971" s="453"/>
      <c r="DYP971" s="3"/>
      <c r="DYQ971" s="614"/>
      <c r="DYR971" s="3"/>
      <c r="DYS971" s="453"/>
      <c r="DYT971" s="3"/>
      <c r="DYU971" s="614"/>
      <c r="DYV971" s="3"/>
      <c r="DYW971" s="453"/>
      <c r="DYX971" s="3"/>
      <c r="DYY971" s="614"/>
      <c r="DYZ971" s="3"/>
      <c r="DZA971" s="453"/>
      <c r="DZB971" s="3"/>
      <c r="DZC971" s="614"/>
      <c r="DZD971" s="3"/>
      <c r="DZE971" s="453"/>
      <c r="DZF971" s="3"/>
      <c r="DZG971" s="614"/>
      <c r="DZH971" s="3"/>
      <c r="DZI971" s="453"/>
      <c r="DZJ971" s="3"/>
      <c r="DZK971" s="614"/>
      <c r="DZL971" s="3"/>
      <c r="DZM971" s="453"/>
      <c r="DZN971" s="3"/>
      <c r="DZO971" s="614"/>
      <c r="DZP971" s="3"/>
      <c r="DZQ971" s="453"/>
      <c r="DZR971" s="3"/>
      <c r="DZS971" s="614"/>
      <c r="DZT971" s="3"/>
      <c r="DZU971" s="453"/>
      <c r="DZV971" s="3"/>
      <c r="DZW971" s="614"/>
      <c r="DZX971" s="3"/>
      <c r="DZY971" s="453"/>
      <c r="DZZ971" s="3"/>
      <c r="EAA971" s="614"/>
      <c r="EAB971" s="3"/>
      <c r="EAC971" s="453"/>
      <c r="EAD971" s="3"/>
      <c r="EAE971" s="614"/>
      <c r="EAF971" s="3"/>
      <c r="EAG971" s="453"/>
      <c r="EAH971" s="3"/>
      <c r="EAI971" s="614"/>
      <c r="EAJ971" s="3"/>
      <c r="EAK971" s="453"/>
      <c r="EAL971" s="3"/>
      <c r="EAM971" s="614"/>
      <c r="EAN971" s="3"/>
      <c r="EAO971" s="453"/>
      <c r="EAP971" s="3"/>
      <c r="EAQ971" s="614"/>
      <c r="EAR971" s="3"/>
      <c r="EAS971" s="453"/>
      <c r="EAT971" s="3"/>
      <c r="EAU971" s="614"/>
      <c r="EAV971" s="3"/>
      <c r="EAW971" s="453"/>
      <c r="EAX971" s="3"/>
      <c r="EAY971" s="614"/>
      <c r="EAZ971" s="3"/>
      <c r="EBA971" s="453"/>
      <c r="EBB971" s="3"/>
      <c r="EBC971" s="614"/>
      <c r="EBD971" s="3"/>
      <c r="EBE971" s="453"/>
      <c r="EBF971" s="3"/>
      <c r="EBG971" s="614"/>
      <c r="EBH971" s="3"/>
      <c r="EBI971" s="453"/>
      <c r="EBJ971" s="3"/>
      <c r="EBK971" s="614"/>
      <c r="EBL971" s="3"/>
      <c r="EBM971" s="453"/>
      <c r="EBN971" s="3"/>
      <c r="EBO971" s="614"/>
      <c r="EBP971" s="3"/>
      <c r="EBQ971" s="453"/>
      <c r="EBR971" s="3"/>
      <c r="EBS971" s="614"/>
      <c r="EBT971" s="3"/>
      <c r="EBU971" s="453"/>
      <c r="EBV971" s="3"/>
      <c r="EBW971" s="614"/>
      <c r="EBX971" s="3"/>
      <c r="EBY971" s="453"/>
      <c r="EBZ971" s="3"/>
      <c r="ECA971" s="614"/>
      <c r="ECB971" s="3"/>
      <c r="ECC971" s="453"/>
      <c r="ECD971" s="3"/>
      <c r="ECE971" s="614"/>
      <c r="ECF971" s="3"/>
      <c r="ECG971" s="453"/>
      <c r="ECH971" s="3"/>
      <c r="ECI971" s="614"/>
      <c r="ECJ971" s="3"/>
      <c r="ECK971" s="453"/>
      <c r="ECL971" s="3"/>
      <c r="ECM971" s="614"/>
      <c r="ECN971" s="3"/>
      <c r="ECO971" s="453"/>
      <c r="ECP971" s="3"/>
      <c r="ECQ971" s="614"/>
      <c r="ECR971" s="3"/>
      <c r="ECS971" s="453"/>
      <c r="ECT971" s="3"/>
      <c r="ECU971" s="614"/>
      <c r="ECV971" s="3"/>
      <c r="ECW971" s="453"/>
      <c r="ECX971" s="3"/>
      <c r="ECY971" s="614"/>
      <c r="ECZ971" s="3"/>
      <c r="EDA971" s="453"/>
      <c r="EDB971" s="3"/>
      <c r="EDC971" s="614"/>
      <c r="EDD971" s="3"/>
      <c r="EDE971" s="453"/>
      <c r="EDF971" s="3"/>
      <c r="EDG971" s="614"/>
      <c r="EDH971" s="3"/>
      <c r="EDI971" s="453"/>
      <c r="EDJ971" s="3"/>
      <c r="EDK971" s="614"/>
      <c r="EDL971" s="3"/>
      <c r="EDM971" s="453"/>
      <c r="EDN971" s="3"/>
      <c r="EDO971" s="614"/>
      <c r="EDP971" s="3"/>
      <c r="EDQ971" s="453"/>
      <c r="EDR971" s="3"/>
      <c r="EDS971" s="614"/>
      <c r="EDT971" s="3"/>
      <c r="EDU971" s="453"/>
      <c r="EDV971" s="3"/>
      <c r="EDW971" s="614"/>
      <c r="EDX971" s="3"/>
      <c r="EDY971" s="453"/>
      <c r="EDZ971" s="3"/>
      <c r="EEA971" s="614"/>
      <c r="EEB971" s="3"/>
      <c r="EEC971" s="453"/>
      <c r="EED971" s="3"/>
      <c r="EEE971" s="614"/>
      <c r="EEF971" s="3"/>
      <c r="EEG971" s="453"/>
      <c r="EEH971" s="3"/>
      <c r="EEI971" s="614"/>
      <c r="EEJ971" s="3"/>
      <c r="EEK971" s="453"/>
      <c r="EEL971" s="3"/>
      <c r="EEM971" s="614"/>
      <c r="EEN971" s="3"/>
      <c r="EEO971" s="453"/>
      <c r="EEP971" s="3"/>
      <c r="EEQ971" s="614"/>
      <c r="EER971" s="3"/>
      <c r="EES971" s="453"/>
      <c r="EET971" s="3"/>
      <c r="EEU971" s="614"/>
      <c r="EEV971" s="3"/>
      <c r="EEW971" s="453"/>
      <c r="EEX971" s="3"/>
      <c r="EEY971" s="614"/>
      <c r="EEZ971" s="3"/>
      <c r="EFA971" s="453"/>
      <c r="EFB971" s="3"/>
      <c r="EFC971" s="614"/>
      <c r="EFD971" s="3"/>
      <c r="EFE971" s="453"/>
      <c r="EFF971" s="3"/>
      <c r="EFG971" s="614"/>
      <c r="EFH971" s="3"/>
      <c r="EFI971" s="453"/>
      <c r="EFJ971" s="3"/>
      <c r="EFK971" s="614"/>
      <c r="EFL971" s="3"/>
      <c r="EFM971" s="453"/>
      <c r="EFN971" s="3"/>
      <c r="EFO971" s="614"/>
      <c r="EFP971" s="3"/>
      <c r="EFQ971" s="453"/>
      <c r="EFR971" s="3"/>
      <c r="EFS971" s="614"/>
      <c r="EFT971" s="3"/>
      <c r="EFU971" s="453"/>
      <c r="EFV971" s="3"/>
      <c r="EFW971" s="614"/>
      <c r="EFX971" s="3"/>
      <c r="EFY971" s="453"/>
      <c r="EFZ971" s="3"/>
      <c r="EGA971" s="614"/>
      <c r="EGB971" s="3"/>
      <c r="EGC971" s="453"/>
      <c r="EGD971" s="3"/>
      <c r="EGE971" s="614"/>
      <c r="EGF971" s="3"/>
      <c r="EGG971" s="453"/>
      <c r="EGH971" s="3"/>
      <c r="EGI971" s="614"/>
      <c r="EGJ971" s="3"/>
      <c r="EGK971" s="453"/>
      <c r="EGL971" s="3"/>
      <c r="EGM971" s="614"/>
      <c r="EGN971" s="3"/>
      <c r="EGO971" s="453"/>
      <c r="EGP971" s="3"/>
      <c r="EGQ971" s="614"/>
      <c r="EGR971" s="3"/>
      <c r="EGS971" s="453"/>
      <c r="EGT971" s="3"/>
      <c r="EGU971" s="614"/>
      <c r="EGV971" s="3"/>
      <c r="EGW971" s="453"/>
      <c r="EGX971" s="3"/>
      <c r="EGY971" s="614"/>
      <c r="EGZ971" s="3"/>
      <c r="EHA971" s="453"/>
      <c r="EHB971" s="3"/>
      <c r="EHC971" s="614"/>
      <c r="EHD971" s="3"/>
      <c r="EHE971" s="453"/>
      <c r="EHF971" s="3"/>
      <c r="EHG971" s="614"/>
      <c r="EHH971" s="3"/>
      <c r="EHI971" s="453"/>
      <c r="EHJ971" s="3"/>
      <c r="EHK971" s="614"/>
      <c r="EHL971" s="3"/>
      <c r="EHM971" s="453"/>
      <c r="EHN971" s="3"/>
      <c r="EHO971" s="614"/>
      <c r="EHP971" s="3"/>
      <c r="EHQ971" s="453"/>
      <c r="EHR971" s="3"/>
      <c r="EHS971" s="614"/>
      <c r="EHT971" s="3"/>
      <c r="EHU971" s="453"/>
      <c r="EHV971" s="3"/>
      <c r="EHW971" s="614"/>
      <c r="EHX971" s="3"/>
      <c r="EHY971" s="453"/>
      <c r="EHZ971" s="3"/>
      <c r="EIA971" s="614"/>
      <c r="EIB971" s="3"/>
      <c r="EIC971" s="453"/>
      <c r="EID971" s="3"/>
      <c r="EIE971" s="614"/>
      <c r="EIF971" s="3"/>
      <c r="EIG971" s="453"/>
      <c r="EIH971" s="3"/>
      <c r="EII971" s="614"/>
      <c r="EIJ971" s="3"/>
      <c r="EIK971" s="453"/>
      <c r="EIL971" s="3"/>
      <c r="EIM971" s="614"/>
      <c r="EIN971" s="3"/>
      <c r="EIO971" s="453"/>
      <c r="EIP971" s="3"/>
      <c r="EIQ971" s="614"/>
      <c r="EIR971" s="3"/>
      <c r="EIS971" s="453"/>
      <c r="EIT971" s="3"/>
      <c r="EIU971" s="614"/>
      <c r="EIV971" s="3"/>
      <c r="EIW971" s="453"/>
      <c r="EIX971" s="3"/>
      <c r="EIY971" s="614"/>
      <c r="EIZ971" s="3"/>
      <c r="EJA971" s="453"/>
      <c r="EJB971" s="3"/>
      <c r="EJC971" s="614"/>
      <c r="EJD971" s="3"/>
      <c r="EJE971" s="453"/>
      <c r="EJF971" s="3"/>
      <c r="EJG971" s="614"/>
      <c r="EJH971" s="3"/>
      <c r="EJI971" s="453"/>
      <c r="EJJ971" s="3"/>
      <c r="EJK971" s="614"/>
      <c r="EJL971" s="3"/>
      <c r="EJM971" s="453"/>
      <c r="EJN971" s="3"/>
      <c r="EJO971" s="614"/>
      <c r="EJP971" s="3"/>
      <c r="EJQ971" s="453"/>
      <c r="EJR971" s="3"/>
      <c r="EJS971" s="614"/>
      <c r="EJT971" s="3"/>
      <c r="EJU971" s="453"/>
      <c r="EJV971" s="3"/>
      <c r="EJW971" s="614"/>
      <c r="EJX971" s="3"/>
      <c r="EJY971" s="453"/>
      <c r="EJZ971" s="3"/>
      <c r="EKA971" s="614"/>
      <c r="EKB971" s="3"/>
      <c r="EKC971" s="453"/>
      <c r="EKD971" s="3"/>
      <c r="EKE971" s="614"/>
      <c r="EKF971" s="3"/>
      <c r="EKG971" s="453"/>
      <c r="EKH971" s="3"/>
      <c r="EKI971" s="614"/>
      <c r="EKJ971" s="3"/>
      <c r="EKK971" s="453"/>
      <c r="EKL971" s="3"/>
      <c r="EKM971" s="614"/>
      <c r="EKN971" s="3"/>
      <c r="EKO971" s="453"/>
      <c r="EKP971" s="3"/>
      <c r="EKQ971" s="614"/>
      <c r="EKR971" s="3"/>
      <c r="EKS971" s="453"/>
      <c r="EKT971" s="3"/>
      <c r="EKU971" s="614"/>
      <c r="EKV971" s="3"/>
      <c r="EKW971" s="453"/>
      <c r="EKX971" s="3"/>
      <c r="EKY971" s="614"/>
      <c r="EKZ971" s="3"/>
      <c r="ELA971" s="453"/>
      <c r="ELB971" s="3"/>
      <c r="ELC971" s="614"/>
      <c r="ELD971" s="3"/>
      <c r="ELE971" s="453"/>
      <c r="ELF971" s="3"/>
      <c r="ELG971" s="614"/>
      <c r="ELH971" s="3"/>
      <c r="ELI971" s="453"/>
      <c r="ELJ971" s="3"/>
      <c r="ELK971" s="614"/>
      <c r="ELL971" s="3"/>
      <c r="ELM971" s="453"/>
      <c r="ELN971" s="3"/>
      <c r="ELO971" s="614"/>
      <c r="ELP971" s="3"/>
      <c r="ELQ971" s="453"/>
      <c r="ELR971" s="3"/>
      <c r="ELS971" s="614"/>
      <c r="ELT971" s="3"/>
      <c r="ELU971" s="453"/>
      <c r="ELV971" s="3"/>
      <c r="ELW971" s="614"/>
      <c r="ELX971" s="3"/>
      <c r="ELY971" s="453"/>
      <c r="ELZ971" s="3"/>
      <c r="EMA971" s="614"/>
      <c r="EMB971" s="3"/>
      <c r="EMC971" s="453"/>
      <c r="EMD971" s="3"/>
      <c r="EME971" s="614"/>
      <c r="EMF971" s="3"/>
      <c r="EMG971" s="453"/>
      <c r="EMH971" s="3"/>
      <c r="EMI971" s="614"/>
      <c r="EMJ971" s="3"/>
      <c r="EMK971" s="453"/>
      <c r="EML971" s="3"/>
      <c r="EMM971" s="614"/>
      <c r="EMN971" s="3"/>
      <c r="EMO971" s="453"/>
      <c r="EMP971" s="3"/>
      <c r="EMQ971" s="614"/>
      <c r="EMR971" s="3"/>
      <c r="EMS971" s="453"/>
      <c r="EMT971" s="3"/>
      <c r="EMU971" s="614"/>
      <c r="EMV971" s="3"/>
      <c r="EMW971" s="453"/>
      <c r="EMX971" s="3"/>
      <c r="EMY971" s="614"/>
      <c r="EMZ971" s="3"/>
      <c r="ENA971" s="453"/>
      <c r="ENB971" s="3"/>
      <c r="ENC971" s="614"/>
      <c r="END971" s="3"/>
      <c r="ENE971" s="453"/>
      <c r="ENF971" s="3"/>
      <c r="ENG971" s="614"/>
      <c r="ENH971" s="3"/>
      <c r="ENI971" s="453"/>
      <c r="ENJ971" s="3"/>
      <c r="ENK971" s="614"/>
      <c r="ENL971" s="3"/>
      <c r="ENM971" s="453"/>
      <c r="ENN971" s="3"/>
      <c r="ENO971" s="614"/>
      <c r="ENP971" s="3"/>
      <c r="ENQ971" s="453"/>
      <c r="ENR971" s="3"/>
      <c r="ENS971" s="614"/>
      <c r="ENT971" s="3"/>
      <c r="ENU971" s="453"/>
      <c r="ENV971" s="3"/>
      <c r="ENW971" s="614"/>
      <c r="ENX971" s="3"/>
      <c r="ENY971" s="453"/>
      <c r="ENZ971" s="3"/>
      <c r="EOA971" s="614"/>
      <c r="EOB971" s="3"/>
      <c r="EOC971" s="453"/>
      <c r="EOD971" s="3"/>
      <c r="EOE971" s="614"/>
      <c r="EOF971" s="3"/>
      <c r="EOG971" s="453"/>
      <c r="EOH971" s="3"/>
      <c r="EOI971" s="614"/>
      <c r="EOJ971" s="3"/>
      <c r="EOK971" s="453"/>
      <c r="EOL971" s="3"/>
      <c r="EOM971" s="614"/>
      <c r="EON971" s="3"/>
      <c r="EOO971" s="453"/>
      <c r="EOP971" s="3"/>
      <c r="EOQ971" s="614"/>
      <c r="EOR971" s="3"/>
      <c r="EOS971" s="453"/>
      <c r="EOT971" s="3"/>
      <c r="EOU971" s="614"/>
      <c r="EOV971" s="3"/>
      <c r="EOW971" s="453"/>
      <c r="EOX971" s="3"/>
      <c r="EOY971" s="614"/>
      <c r="EOZ971" s="3"/>
      <c r="EPA971" s="453"/>
      <c r="EPB971" s="3"/>
      <c r="EPC971" s="614"/>
      <c r="EPD971" s="3"/>
      <c r="EPE971" s="453"/>
      <c r="EPF971" s="3"/>
      <c r="EPG971" s="614"/>
      <c r="EPH971" s="3"/>
      <c r="EPI971" s="453"/>
      <c r="EPJ971" s="3"/>
      <c r="EPK971" s="614"/>
      <c r="EPL971" s="3"/>
      <c r="EPM971" s="453"/>
      <c r="EPN971" s="3"/>
      <c r="EPO971" s="614"/>
      <c r="EPP971" s="3"/>
      <c r="EPQ971" s="453"/>
      <c r="EPR971" s="3"/>
      <c r="EPS971" s="614"/>
      <c r="EPT971" s="3"/>
      <c r="EPU971" s="453"/>
      <c r="EPV971" s="3"/>
      <c r="EPW971" s="614"/>
      <c r="EPX971" s="3"/>
      <c r="EPY971" s="453"/>
      <c r="EPZ971" s="3"/>
      <c r="EQA971" s="614"/>
      <c r="EQB971" s="3"/>
      <c r="EQC971" s="453"/>
      <c r="EQD971" s="3"/>
      <c r="EQE971" s="614"/>
      <c r="EQF971" s="3"/>
      <c r="EQG971" s="453"/>
      <c r="EQH971" s="3"/>
      <c r="EQI971" s="614"/>
      <c r="EQJ971" s="3"/>
      <c r="EQK971" s="453"/>
      <c r="EQL971" s="3"/>
      <c r="EQM971" s="614"/>
      <c r="EQN971" s="3"/>
      <c r="EQO971" s="453"/>
      <c r="EQP971" s="3"/>
      <c r="EQQ971" s="614"/>
      <c r="EQR971" s="3"/>
      <c r="EQS971" s="453"/>
      <c r="EQT971" s="3"/>
      <c r="EQU971" s="614"/>
      <c r="EQV971" s="3"/>
      <c r="EQW971" s="453"/>
      <c r="EQX971" s="3"/>
      <c r="EQY971" s="614"/>
      <c r="EQZ971" s="3"/>
      <c r="ERA971" s="453"/>
      <c r="ERB971" s="3"/>
      <c r="ERC971" s="614"/>
      <c r="ERD971" s="3"/>
      <c r="ERE971" s="453"/>
      <c r="ERF971" s="3"/>
      <c r="ERG971" s="614"/>
      <c r="ERH971" s="3"/>
      <c r="ERI971" s="453"/>
      <c r="ERJ971" s="3"/>
      <c r="ERK971" s="614"/>
      <c r="ERL971" s="3"/>
      <c r="ERM971" s="453"/>
      <c r="ERN971" s="3"/>
      <c r="ERO971" s="614"/>
      <c r="ERP971" s="3"/>
      <c r="ERQ971" s="453"/>
      <c r="ERR971" s="3"/>
      <c r="ERS971" s="614"/>
      <c r="ERT971" s="3"/>
      <c r="ERU971" s="453"/>
      <c r="ERV971" s="3"/>
      <c r="ERW971" s="614"/>
      <c r="ERX971" s="3"/>
      <c r="ERY971" s="453"/>
      <c r="ERZ971" s="3"/>
      <c r="ESA971" s="614"/>
      <c r="ESB971" s="3"/>
      <c r="ESC971" s="453"/>
      <c r="ESD971" s="3"/>
      <c r="ESE971" s="614"/>
      <c r="ESF971" s="3"/>
      <c r="ESG971" s="453"/>
      <c r="ESH971" s="3"/>
      <c r="ESI971" s="614"/>
      <c r="ESJ971" s="3"/>
      <c r="ESK971" s="453"/>
      <c r="ESL971" s="3"/>
      <c r="ESM971" s="614"/>
      <c r="ESN971" s="3"/>
      <c r="ESO971" s="453"/>
      <c r="ESP971" s="3"/>
      <c r="ESQ971" s="614"/>
      <c r="ESR971" s="3"/>
      <c r="ESS971" s="453"/>
      <c r="EST971" s="3"/>
      <c r="ESU971" s="614"/>
      <c r="ESV971" s="3"/>
      <c r="ESW971" s="453"/>
      <c r="ESX971" s="3"/>
      <c r="ESY971" s="614"/>
      <c r="ESZ971" s="3"/>
      <c r="ETA971" s="453"/>
      <c r="ETB971" s="3"/>
      <c r="ETC971" s="614"/>
      <c r="ETD971" s="3"/>
      <c r="ETE971" s="453"/>
      <c r="ETF971" s="3"/>
      <c r="ETG971" s="614"/>
      <c r="ETH971" s="3"/>
      <c r="ETI971" s="453"/>
      <c r="ETJ971" s="3"/>
      <c r="ETK971" s="614"/>
      <c r="ETL971" s="3"/>
      <c r="ETM971" s="453"/>
      <c r="ETN971" s="3"/>
      <c r="ETO971" s="614"/>
      <c r="ETP971" s="3"/>
      <c r="ETQ971" s="453"/>
      <c r="ETR971" s="3"/>
      <c r="ETS971" s="614"/>
      <c r="ETT971" s="3"/>
      <c r="ETU971" s="453"/>
      <c r="ETV971" s="3"/>
      <c r="ETW971" s="614"/>
      <c r="ETX971" s="3"/>
      <c r="ETY971" s="453"/>
      <c r="ETZ971" s="3"/>
      <c r="EUA971" s="614"/>
      <c r="EUB971" s="3"/>
      <c r="EUC971" s="453"/>
      <c r="EUD971" s="3"/>
      <c r="EUE971" s="614"/>
      <c r="EUF971" s="3"/>
      <c r="EUG971" s="453"/>
      <c r="EUH971" s="3"/>
      <c r="EUI971" s="614"/>
      <c r="EUJ971" s="3"/>
      <c r="EUK971" s="453"/>
      <c r="EUL971" s="3"/>
      <c r="EUM971" s="614"/>
      <c r="EUN971" s="3"/>
      <c r="EUO971" s="453"/>
      <c r="EUP971" s="3"/>
      <c r="EUQ971" s="614"/>
      <c r="EUR971" s="3"/>
      <c r="EUS971" s="453"/>
      <c r="EUT971" s="3"/>
      <c r="EUU971" s="614"/>
      <c r="EUV971" s="3"/>
      <c r="EUW971" s="453"/>
      <c r="EUX971" s="3"/>
      <c r="EUY971" s="614"/>
      <c r="EUZ971" s="3"/>
      <c r="EVA971" s="453"/>
      <c r="EVB971" s="3"/>
      <c r="EVC971" s="614"/>
      <c r="EVD971" s="3"/>
      <c r="EVE971" s="453"/>
      <c r="EVF971" s="3"/>
      <c r="EVG971" s="614"/>
      <c r="EVH971" s="3"/>
      <c r="EVI971" s="453"/>
      <c r="EVJ971" s="3"/>
      <c r="EVK971" s="614"/>
      <c r="EVL971" s="3"/>
      <c r="EVM971" s="453"/>
      <c r="EVN971" s="3"/>
      <c r="EVO971" s="614"/>
      <c r="EVP971" s="3"/>
      <c r="EVQ971" s="453"/>
      <c r="EVR971" s="3"/>
      <c r="EVS971" s="614"/>
      <c r="EVT971" s="3"/>
      <c r="EVU971" s="453"/>
      <c r="EVV971" s="3"/>
      <c r="EVW971" s="614"/>
      <c r="EVX971" s="3"/>
      <c r="EVY971" s="453"/>
      <c r="EVZ971" s="3"/>
      <c r="EWA971" s="614"/>
      <c r="EWB971" s="3"/>
      <c r="EWC971" s="453"/>
      <c r="EWD971" s="3"/>
      <c r="EWE971" s="614"/>
      <c r="EWF971" s="3"/>
      <c r="EWG971" s="453"/>
      <c r="EWH971" s="3"/>
      <c r="EWI971" s="614"/>
      <c r="EWJ971" s="3"/>
      <c r="EWK971" s="453"/>
      <c r="EWL971" s="3"/>
      <c r="EWM971" s="614"/>
      <c r="EWN971" s="3"/>
      <c r="EWO971" s="453"/>
      <c r="EWP971" s="3"/>
      <c r="EWQ971" s="614"/>
      <c r="EWR971" s="3"/>
      <c r="EWS971" s="453"/>
      <c r="EWT971" s="3"/>
      <c r="EWU971" s="614"/>
      <c r="EWV971" s="3"/>
      <c r="EWW971" s="453"/>
      <c r="EWX971" s="3"/>
      <c r="EWY971" s="614"/>
      <c r="EWZ971" s="3"/>
      <c r="EXA971" s="453"/>
      <c r="EXB971" s="3"/>
      <c r="EXC971" s="614"/>
      <c r="EXD971" s="3"/>
      <c r="EXE971" s="453"/>
      <c r="EXF971" s="3"/>
      <c r="EXG971" s="614"/>
      <c r="EXH971" s="3"/>
      <c r="EXI971" s="453"/>
      <c r="EXJ971" s="3"/>
      <c r="EXK971" s="614"/>
      <c r="EXL971" s="3"/>
      <c r="EXM971" s="453"/>
      <c r="EXN971" s="3"/>
      <c r="EXO971" s="614"/>
      <c r="EXP971" s="3"/>
      <c r="EXQ971" s="453"/>
      <c r="EXR971" s="3"/>
      <c r="EXS971" s="614"/>
      <c r="EXT971" s="3"/>
      <c r="EXU971" s="453"/>
      <c r="EXV971" s="3"/>
      <c r="EXW971" s="614"/>
      <c r="EXX971" s="3"/>
      <c r="EXY971" s="453"/>
      <c r="EXZ971" s="3"/>
      <c r="EYA971" s="614"/>
      <c r="EYB971" s="3"/>
      <c r="EYC971" s="453"/>
      <c r="EYD971" s="3"/>
      <c r="EYE971" s="614"/>
      <c r="EYF971" s="3"/>
      <c r="EYG971" s="453"/>
      <c r="EYH971" s="3"/>
      <c r="EYI971" s="614"/>
      <c r="EYJ971" s="3"/>
      <c r="EYK971" s="453"/>
      <c r="EYL971" s="3"/>
      <c r="EYM971" s="614"/>
      <c r="EYN971" s="3"/>
      <c r="EYO971" s="453"/>
      <c r="EYP971" s="3"/>
      <c r="EYQ971" s="614"/>
      <c r="EYR971" s="3"/>
      <c r="EYS971" s="453"/>
      <c r="EYT971" s="3"/>
      <c r="EYU971" s="614"/>
      <c r="EYV971" s="3"/>
      <c r="EYW971" s="453"/>
      <c r="EYX971" s="3"/>
      <c r="EYY971" s="614"/>
      <c r="EYZ971" s="3"/>
      <c r="EZA971" s="453"/>
      <c r="EZB971" s="3"/>
      <c r="EZC971" s="614"/>
      <c r="EZD971" s="3"/>
      <c r="EZE971" s="453"/>
      <c r="EZF971" s="3"/>
      <c r="EZG971" s="614"/>
      <c r="EZH971" s="3"/>
      <c r="EZI971" s="453"/>
      <c r="EZJ971" s="3"/>
      <c r="EZK971" s="614"/>
      <c r="EZL971" s="3"/>
      <c r="EZM971" s="453"/>
      <c r="EZN971" s="3"/>
      <c r="EZO971" s="614"/>
      <c r="EZP971" s="3"/>
      <c r="EZQ971" s="453"/>
      <c r="EZR971" s="3"/>
      <c r="EZS971" s="614"/>
      <c r="EZT971" s="3"/>
      <c r="EZU971" s="453"/>
      <c r="EZV971" s="3"/>
      <c r="EZW971" s="614"/>
      <c r="EZX971" s="3"/>
      <c r="EZY971" s="453"/>
      <c r="EZZ971" s="3"/>
      <c r="FAA971" s="614"/>
      <c r="FAB971" s="3"/>
      <c r="FAC971" s="453"/>
      <c r="FAD971" s="3"/>
      <c r="FAE971" s="614"/>
      <c r="FAF971" s="3"/>
      <c r="FAG971" s="453"/>
      <c r="FAH971" s="3"/>
      <c r="FAI971" s="614"/>
      <c r="FAJ971" s="3"/>
      <c r="FAK971" s="453"/>
      <c r="FAL971" s="3"/>
      <c r="FAM971" s="614"/>
      <c r="FAN971" s="3"/>
      <c r="FAO971" s="453"/>
      <c r="FAP971" s="3"/>
      <c r="FAQ971" s="614"/>
      <c r="FAR971" s="3"/>
      <c r="FAS971" s="453"/>
      <c r="FAT971" s="3"/>
      <c r="FAU971" s="614"/>
      <c r="FAV971" s="3"/>
      <c r="FAW971" s="453"/>
      <c r="FAX971" s="3"/>
      <c r="FAY971" s="614"/>
      <c r="FAZ971" s="3"/>
      <c r="FBA971" s="453"/>
      <c r="FBB971" s="3"/>
      <c r="FBC971" s="614"/>
      <c r="FBD971" s="3"/>
      <c r="FBE971" s="453"/>
      <c r="FBF971" s="3"/>
      <c r="FBG971" s="614"/>
      <c r="FBH971" s="3"/>
      <c r="FBI971" s="453"/>
      <c r="FBJ971" s="3"/>
      <c r="FBK971" s="614"/>
      <c r="FBL971" s="3"/>
      <c r="FBM971" s="453"/>
      <c r="FBN971" s="3"/>
      <c r="FBO971" s="614"/>
      <c r="FBP971" s="3"/>
      <c r="FBQ971" s="453"/>
      <c r="FBR971" s="3"/>
      <c r="FBS971" s="614"/>
      <c r="FBT971" s="3"/>
      <c r="FBU971" s="453"/>
      <c r="FBV971" s="3"/>
      <c r="FBW971" s="614"/>
      <c r="FBX971" s="3"/>
      <c r="FBY971" s="453"/>
      <c r="FBZ971" s="3"/>
      <c r="FCA971" s="614"/>
      <c r="FCB971" s="3"/>
      <c r="FCC971" s="453"/>
      <c r="FCD971" s="3"/>
      <c r="FCE971" s="614"/>
      <c r="FCF971" s="3"/>
      <c r="FCG971" s="453"/>
      <c r="FCH971" s="3"/>
      <c r="FCI971" s="614"/>
      <c r="FCJ971" s="3"/>
      <c r="FCK971" s="453"/>
      <c r="FCL971" s="3"/>
      <c r="FCM971" s="614"/>
      <c r="FCN971" s="3"/>
      <c r="FCO971" s="453"/>
      <c r="FCP971" s="3"/>
      <c r="FCQ971" s="614"/>
      <c r="FCR971" s="3"/>
      <c r="FCS971" s="453"/>
      <c r="FCT971" s="3"/>
      <c r="FCU971" s="614"/>
      <c r="FCV971" s="3"/>
      <c r="FCW971" s="453"/>
      <c r="FCX971" s="3"/>
      <c r="FCY971" s="614"/>
      <c r="FCZ971" s="3"/>
      <c r="FDA971" s="453"/>
      <c r="FDB971" s="3"/>
      <c r="FDC971" s="614"/>
      <c r="FDD971" s="3"/>
      <c r="FDE971" s="453"/>
      <c r="FDF971" s="3"/>
      <c r="FDG971" s="614"/>
      <c r="FDH971" s="3"/>
      <c r="FDI971" s="453"/>
      <c r="FDJ971" s="3"/>
      <c r="FDK971" s="614"/>
      <c r="FDL971" s="3"/>
      <c r="FDM971" s="453"/>
      <c r="FDN971" s="3"/>
      <c r="FDO971" s="614"/>
      <c r="FDP971" s="3"/>
      <c r="FDQ971" s="453"/>
      <c r="FDR971" s="3"/>
      <c r="FDS971" s="614"/>
      <c r="FDT971" s="3"/>
      <c r="FDU971" s="453"/>
      <c r="FDV971" s="3"/>
      <c r="FDW971" s="614"/>
      <c r="FDX971" s="3"/>
      <c r="FDY971" s="453"/>
      <c r="FDZ971" s="3"/>
      <c r="FEA971" s="614"/>
      <c r="FEB971" s="3"/>
      <c r="FEC971" s="453"/>
      <c r="FED971" s="3"/>
      <c r="FEE971" s="614"/>
      <c r="FEF971" s="3"/>
      <c r="FEG971" s="453"/>
      <c r="FEH971" s="3"/>
      <c r="FEI971" s="614"/>
      <c r="FEJ971" s="3"/>
      <c r="FEK971" s="453"/>
      <c r="FEL971" s="3"/>
      <c r="FEM971" s="614"/>
      <c r="FEN971" s="3"/>
      <c r="FEO971" s="453"/>
      <c r="FEP971" s="3"/>
      <c r="FEQ971" s="614"/>
      <c r="FER971" s="3"/>
      <c r="FES971" s="453"/>
      <c r="FET971" s="3"/>
      <c r="FEU971" s="614"/>
      <c r="FEV971" s="3"/>
      <c r="FEW971" s="453"/>
      <c r="FEX971" s="3"/>
      <c r="FEY971" s="614"/>
      <c r="FEZ971" s="3"/>
      <c r="FFA971" s="453"/>
      <c r="FFB971" s="3"/>
      <c r="FFC971" s="614"/>
      <c r="FFD971" s="3"/>
      <c r="FFE971" s="453"/>
      <c r="FFF971" s="3"/>
      <c r="FFG971" s="614"/>
      <c r="FFH971" s="3"/>
      <c r="FFI971" s="453"/>
      <c r="FFJ971" s="3"/>
      <c r="FFK971" s="614"/>
      <c r="FFL971" s="3"/>
      <c r="FFM971" s="453"/>
      <c r="FFN971" s="3"/>
      <c r="FFO971" s="614"/>
      <c r="FFP971" s="3"/>
      <c r="FFQ971" s="453"/>
      <c r="FFR971" s="3"/>
      <c r="FFS971" s="614"/>
      <c r="FFT971" s="3"/>
      <c r="FFU971" s="453"/>
      <c r="FFV971" s="3"/>
      <c r="FFW971" s="614"/>
      <c r="FFX971" s="3"/>
      <c r="FFY971" s="453"/>
      <c r="FFZ971" s="3"/>
      <c r="FGA971" s="614"/>
      <c r="FGB971" s="3"/>
      <c r="FGC971" s="453"/>
      <c r="FGD971" s="3"/>
      <c r="FGE971" s="614"/>
      <c r="FGF971" s="3"/>
      <c r="FGG971" s="453"/>
      <c r="FGH971" s="3"/>
      <c r="FGI971" s="614"/>
      <c r="FGJ971" s="3"/>
      <c r="FGK971" s="453"/>
      <c r="FGL971" s="3"/>
      <c r="FGM971" s="614"/>
      <c r="FGN971" s="3"/>
      <c r="FGO971" s="453"/>
      <c r="FGP971" s="3"/>
      <c r="FGQ971" s="614"/>
      <c r="FGR971" s="3"/>
      <c r="FGS971" s="453"/>
      <c r="FGT971" s="3"/>
      <c r="FGU971" s="614"/>
      <c r="FGV971" s="3"/>
      <c r="FGW971" s="453"/>
      <c r="FGX971" s="3"/>
      <c r="FGY971" s="614"/>
      <c r="FGZ971" s="3"/>
      <c r="FHA971" s="453"/>
      <c r="FHB971" s="3"/>
      <c r="FHC971" s="614"/>
      <c r="FHD971" s="3"/>
      <c r="FHE971" s="453"/>
      <c r="FHF971" s="3"/>
      <c r="FHG971" s="614"/>
      <c r="FHH971" s="3"/>
      <c r="FHI971" s="453"/>
      <c r="FHJ971" s="3"/>
      <c r="FHK971" s="614"/>
      <c r="FHL971" s="3"/>
      <c r="FHM971" s="453"/>
      <c r="FHN971" s="3"/>
      <c r="FHO971" s="614"/>
      <c r="FHP971" s="3"/>
      <c r="FHQ971" s="453"/>
      <c r="FHR971" s="3"/>
      <c r="FHS971" s="614"/>
      <c r="FHT971" s="3"/>
      <c r="FHU971" s="453"/>
      <c r="FHV971" s="3"/>
      <c r="FHW971" s="614"/>
      <c r="FHX971" s="3"/>
      <c r="FHY971" s="453"/>
      <c r="FHZ971" s="3"/>
      <c r="FIA971" s="614"/>
      <c r="FIB971" s="3"/>
      <c r="FIC971" s="453"/>
      <c r="FID971" s="3"/>
      <c r="FIE971" s="614"/>
      <c r="FIF971" s="3"/>
      <c r="FIG971" s="453"/>
      <c r="FIH971" s="3"/>
      <c r="FII971" s="614"/>
      <c r="FIJ971" s="3"/>
      <c r="FIK971" s="453"/>
      <c r="FIL971" s="3"/>
      <c r="FIM971" s="614"/>
      <c r="FIN971" s="3"/>
      <c r="FIO971" s="453"/>
      <c r="FIP971" s="3"/>
      <c r="FIQ971" s="614"/>
      <c r="FIR971" s="3"/>
      <c r="FIS971" s="453"/>
      <c r="FIT971" s="3"/>
      <c r="FIU971" s="614"/>
      <c r="FIV971" s="3"/>
      <c r="FIW971" s="453"/>
      <c r="FIX971" s="3"/>
      <c r="FIY971" s="614"/>
      <c r="FIZ971" s="3"/>
      <c r="FJA971" s="453"/>
      <c r="FJB971" s="3"/>
      <c r="FJC971" s="614"/>
      <c r="FJD971" s="3"/>
      <c r="FJE971" s="453"/>
      <c r="FJF971" s="3"/>
      <c r="FJG971" s="614"/>
      <c r="FJH971" s="3"/>
      <c r="FJI971" s="453"/>
      <c r="FJJ971" s="3"/>
      <c r="FJK971" s="614"/>
      <c r="FJL971" s="3"/>
      <c r="FJM971" s="453"/>
      <c r="FJN971" s="3"/>
      <c r="FJO971" s="614"/>
      <c r="FJP971" s="3"/>
      <c r="FJQ971" s="453"/>
      <c r="FJR971" s="3"/>
      <c r="FJS971" s="614"/>
      <c r="FJT971" s="3"/>
      <c r="FJU971" s="453"/>
      <c r="FJV971" s="3"/>
      <c r="FJW971" s="614"/>
      <c r="FJX971" s="3"/>
      <c r="FJY971" s="453"/>
      <c r="FJZ971" s="3"/>
      <c r="FKA971" s="614"/>
      <c r="FKB971" s="3"/>
      <c r="FKC971" s="453"/>
      <c r="FKD971" s="3"/>
      <c r="FKE971" s="614"/>
      <c r="FKF971" s="3"/>
      <c r="FKG971" s="453"/>
      <c r="FKH971" s="3"/>
      <c r="FKI971" s="614"/>
      <c r="FKJ971" s="3"/>
      <c r="FKK971" s="453"/>
      <c r="FKL971" s="3"/>
      <c r="FKM971" s="614"/>
      <c r="FKN971" s="3"/>
      <c r="FKO971" s="453"/>
      <c r="FKP971" s="3"/>
      <c r="FKQ971" s="614"/>
      <c r="FKR971" s="3"/>
      <c r="FKS971" s="453"/>
      <c r="FKT971" s="3"/>
      <c r="FKU971" s="614"/>
      <c r="FKV971" s="3"/>
      <c r="FKW971" s="453"/>
      <c r="FKX971" s="3"/>
      <c r="FKY971" s="614"/>
      <c r="FKZ971" s="3"/>
      <c r="FLA971" s="453"/>
      <c r="FLB971" s="3"/>
      <c r="FLC971" s="614"/>
      <c r="FLD971" s="3"/>
      <c r="FLE971" s="453"/>
      <c r="FLF971" s="3"/>
      <c r="FLG971" s="614"/>
      <c r="FLH971" s="3"/>
      <c r="FLI971" s="453"/>
      <c r="FLJ971" s="3"/>
      <c r="FLK971" s="614"/>
      <c r="FLL971" s="3"/>
      <c r="FLM971" s="453"/>
      <c r="FLN971" s="3"/>
      <c r="FLO971" s="614"/>
      <c r="FLP971" s="3"/>
      <c r="FLQ971" s="453"/>
      <c r="FLR971" s="3"/>
      <c r="FLS971" s="614"/>
      <c r="FLT971" s="3"/>
      <c r="FLU971" s="453"/>
      <c r="FLV971" s="3"/>
      <c r="FLW971" s="614"/>
      <c r="FLX971" s="3"/>
      <c r="FLY971" s="453"/>
      <c r="FLZ971" s="3"/>
      <c r="FMA971" s="614"/>
      <c r="FMB971" s="3"/>
      <c r="FMC971" s="453"/>
      <c r="FMD971" s="3"/>
      <c r="FME971" s="614"/>
      <c r="FMF971" s="3"/>
      <c r="FMG971" s="453"/>
      <c r="FMH971" s="3"/>
      <c r="FMI971" s="614"/>
      <c r="FMJ971" s="3"/>
      <c r="FMK971" s="453"/>
      <c r="FML971" s="3"/>
      <c r="FMM971" s="614"/>
      <c r="FMN971" s="3"/>
      <c r="FMO971" s="453"/>
      <c r="FMP971" s="3"/>
      <c r="FMQ971" s="614"/>
      <c r="FMR971" s="3"/>
      <c r="FMS971" s="453"/>
      <c r="FMT971" s="3"/>
      <c r="FMU971" s="614"/>
      <c r="FMV971" s="3"/>
      <c r="FMW971" s="453"/>
      <c r="FMX971" s="3"/>
      <c r="FMY971" s="614"/>
      <c r="FMZ971" s="3"/>
      <c r="FNA971" s="453"/>
      <c r="FNB971" s="3"/>
      <c r="FNC971" s="614"/>
      <c r="FND971" s="3"/>
      <c r="FNE971" s="453"/>
      <c r="FNF971" s="3"/>
      <c r="FNG971" s="614"/>
      <c r="FNH971" s="3"/>
      <c r="FNI971" s="453"/>
      <c r="FNJ971" s="3"/>
      <c r="FNK971" s="614"/>
      <c r="FNL971" s="3"/>
      <c r="FNM971" s="453"/>
      <c r="FNN971" s="3"/>
      <c r="FNO971" s="614"/>
      <c r="FNP971" s="3"/>
      <c r="FNQ971" s="453"/>
      <c r="FNR971" s="3"/>
      <c r="FNS971" s="614"/>
      <c r="FNT971" s="3"/>
      <c r="FNU971" s="453"/>
      <c r="FNV971" s="3"/>
      <c r="FNW971" s="614"/>
      <c r="FNX971" s="3"/>
      <c r="FNY971" s="453"/>
      <c r="FNZ971" s="3"/>
      <c r="FOA971" s="614"/>
      <c r="FOB971" s="3"/>
      <c r="FOC971" s="453"/>
      <c r="FOD971" s="3"/>
      <c r="FOE971" s="614"/>
      <c r="FOF971" s="3"/>
      <c r="FOG971" s="453"/>
      <c r="FOH971" s="3"/>
      <c r="FOI971" s="614"/>
      <c r="FOJ971" s="3"/>
      <c r="FOK971" s="453"/>
      <c r="FOL971" s="3"/>
      <c r="FOM971" s="614"/>
      <c r="FON971" s="3"/>
      <c r="FOO971" s="453"/>
      <c r="FOP971" s="3"/>
      <c r="FOQ971" s="614"/>
      <c r="FOR971" s="3"/>
      <c r="FOS971" s="453"/>
      <c r="FOT971" s="3"/>
      <c r="FOU971" s="614"/>
      <c r="FOV971" s="3"/>
      <c r="FOW971" s="453"/>
      <c r="FOX971" s="3"/>
      <c r="FOY971" s="614"/>
      <c r="FOZ971" s="3"/>
      <c r="FPA971" s="453"/>
      <c r="FPB971" s="3"/>
      <c r="FPC971" s="614"/>
      <c r="FPD971" s="3"/>
      <c r="FPE971" s="453"/>
      <c r="FPF971" s="3"/>
      <c r="FPG971" s="614"/>
      <c r="FPH971" s="3"/>
      <c r="FPI971" s="453"/>
      <c r="FPJ971" s="3"/>
      <c r="FPK971" s="614"/>
      <c r="FPL971" s="3"/>
      <c r="FPM971" s="453"/>
      <c r="FPN971" s="3"/>
      <c r="FPO971" s="614"/>
      <c r="FPP971" s="3"/>
      <c r="FPQ971" s="453"/>
      <c r="FPR971" s="3"/>
      <c r="FPS971" s="614"/>
      <c r="FPT971" s="3"/>
      <c r="FPU971" s="453"/>
      <c r="FPV971" s="3"/>
      <c r="FPW971" s="614"/>
      <c r="FPX971" s="3"/>
      <c r="FPY971" s="453"/>
      <c r="FPZ971" s="3"/>
      <c r="FQA971" s="614"/>
      <c r="FQB971" s="3"/>
      <c r="FQC971" s="453"/>
      <c r="FQD971" s="3"/>
      <c r="FQE971" s="614"/>
      <c r="FQF971" s="3"/>
      <c r="FQG971" s="453"/>
      <c r="FQH971" s="3"/>
      <c r="FQI971" s="614"/>
      <c r="FQJ971" s="3"/>
      <c r="FQK971" s="453"/>
      <c r="FQL971" s="3"/>
      <c r="FQM971" s="614"/>
      <c r="FQN971" s="3"/>
      <c r="FQO971" s="453"/>
      <c r="FQP971" s="3"/>
      <c r="FQQ971" s="614"/>
      <c r="FQR971" s="3"/>
      <c r="FQS971" s="453"/>
      <c r="FQT971" s="3"/>
      <c r="FQU971" s="614"/>
      <c r="FQV971" s="3"/>
      <c r="FQW971" s="453"/>
      <c r="FQX971" s="3"/>
      <c r="FQY971" s="614"/>
      <c r="FQZ971" s="3"/>
      <c r="FRA971" s="453"/>
      <c r="FRB971" s="3"/>
      <c r="FRC971" s="614"/>
      <c r="FRD971" s="3"/>
      <c r="FRE971" s="453"/>
      <c r="FRF971" s="3"/>
      <c r="FRG971" s="614"/>
      <c r="FRH971" s="3"/>
      <c r="FRI971" s="453"/>
      <c r="FRJ971" s="3"/>
      <c r="FRK971" s="614"/>
      <c r="FRL971" s="3"/>
      <c r="FRM971" s="453"/>
      <c r="FRN971" s="3"/>
      <c r="FRO971" s="614"/>
      <c r="FRP971" s="3"/>
      <c r="FRQ971" s="453"/>
      <c r="FRR971" s="3"/>
      <c r="FRS971" s="614"/>
      <c r="FRT971" s="3"/>
      <c r="FRU971" s="453"/>
      <c r="FRV971" s="3"/>
      <c r="FRW971" s="614"/>
      <c r="FRX971" s="3"/>
      <c r="FRY971" s="453"/>
      <c r="FRZ971" s="3"/>
      <c r="FSA971" s="614"/>
      <c r="FSB971" s="3"/>
      <c r="FSC971" s="453"/>
      <c r="FSD971" s="3"/>
      <c r="FSE971" s="614"/>
      <c r="FSF971" s="3"/>
      <c r="FSG971" s="453"/>
      <c r="FSH971" s="3"/>
      <c r="FSI971" s="614"/>
      <c r="FSJ971" s="3"/>
      <c r="FSK971" s="453"/>
      <c r="FSL971" s="3"/>
      <c r="FSM971" s="614"/>
      <c r="FSN971" s="3"/>
      <c r="FSO971" s="453"/>
      <c r="FSP971" s="3"/>
      <c r="FSQ971" s="614"/>
      <c r="FSR971" s="3"/>
      <c r="FSS971" s="453"/>
      <c r="FST971" s="3"/>
      <c r="FSU971" s="614"/>
      <c r="FSV971" s="3"/>
      <c r="FSW971" s="453"/>
      <c r="FSX971" s="3"/>
      <c r="FSY971" s="614"/>
      <c r="FSZ971" s="3"/>
      <c r="FTA971" s="453"/>
      <c r="FTB971" s="3"/>
      <c r="FTC971" s="614"/>
      <c r="FTD971" s="3"/>
      <c r="FTE971" s="453"/>
      <c r="FTF971" s="3"/>
      <c r="FTG971" s="614"/>
      <c r="FTH971" s="3"/>
      <c r="FTI971" s="453"/>
      <c r="FTJ971" s="3"/>
      <c r="FTK971" s="614"/>
      <c r="FTL971" s="3"/>
      <c r="FTM971" s="453"/>
      <c r="FTN971" s="3"/>
      <c r="FTO971" s="614"/>
      <c r="FTP971" s="3"/>
      <c r="FTQ971" s="453"/>
      <c r="FTR971" s="3"/>
      <c r="FTS971" s="614"/>
      <c r="FTT971" s="3"/>
      <c r="FTU971" s="453"/>
      <c r="FTV971" s="3"/>
      <c r="FTW971" s="614"/>
      <c r="FTX971" s="3"/>
      <c r="FTY971" s="453"/>
      <c r="FTZ971" s="3"/>
      <c r="FUA971" s="614"/>
      <c r="FUB971" s="3"/>
      <c r="FUC971" s="453"/>
      <c r="FUD971" s="3"/>
      <c r="FUE971" s="614"/>
      <c r="FUF971" s="3"/>
      <c r="FUG971" s="453"/>
      <c r="FUH971" s="3"/>
      <c r="FUI971" s="614"/>
      <c r="FUJ971" s="3"/>
      <c r="FUK971" s="453"/>
      <c r="FUL971" s="3"/>
      <c r="FUM971" s="614"/>
      <c r="FUN971" s="3"/>
      <c r="FUO971" s="453"/>
      <c r="FUP971" s="3"/>
      <c r="FUQ971" s="614"/>
      <c r="FUR971" s="3"/>
      <c r="FUS971" s="453"/>
      <c r="FUT971" s="3"/>
      <c r="FUU971" s="614"/>
      <c r="FUV971" s="3"/>
      <c r="FUW971" s="453"/>
      <c r="FUX971" s="3"/>
      <c r="FUY971" s="614"/>
      <c r="FUZ971" s="3"/>
      <c r="FVA971" s="453"/>
      <c r="FVB971" s="3"/>
      <c r="FVC971" s="614"/>
      <c r="FVD971" s="3"/>
      <c r="FVE971" s="453"/>
      <c r="FVF971" s="3"/>
      <c r="FVG971" s="614"/>
      <c r="FVH971" s="3"/>
      <c r="FVI971" s="453"/>
      <c r="FVJ971" s="3"/>
      <c r="FVK971" s="614"/>
      <c r="FVL971" s="3"/>
      <c r="FVM971" s="453"/>
      <c r="FVN971" s="3"/>
      <c r="FVO971" s="614"/>
      <c r="FVP971" s="3"/>
      <c r="FVQ971" s="453"/>
      <c r="FVR971" s="3"/>
      <c r="FVS971" s="614"/>
      <c r="FVT971" s="3"/>
      <c r="FVU971" s="453"/>
      <c r="FVV971" s="3"/>
      <c r="FVW971" s="614"/>
      <c r="FVX971" s="3"/>
      <c r="FVY971" s="453"/>
      <c r="FVZ971" s="3"/>
      <c r="FWA971" s="614"/>
      <c r="FWB971" s="3"/>
      <c r="FWC971" s="453"/>
      <c r="FWD971" s="3"/>
      <c r="FWE971" s="614"/>
      <c r="FWF971" s="3"/>
      <c r="FWG971" s="453"/>
      <c r="FWH971" s="3"/>
      <c r="FWI971" s="614"/>
      <c r="FWJ971" s="3"/>
      <c r="FWK971" s="453"/>
      <c r="FWL971" s="3"/>
      <c r="FWM971" s="614"/>
      <c r="FWN971" s="3"/>
      <c r="FWO971" s="453"/>
      <c r="FWP971" s="3"/>
      <c r="FWQ971" s="614"/>
      <c r="FWR971" s="3"/>
      <c r="FWS971" s="453"/>
      <c r="FWT971" s="3"/>
      <c r="FWU971" s="614"/>
      <c r="FWV971" s="3"/>
      <c r="FWW971" s="453"/>
      <c r="FWX971" s="3"/>
      <c r="FWY971" s="614"/>
      <c r="FWZ971" s="3"/>
      <c r="FXA971" s="453"/>
      <c r="FXB971" s="3"/>
      <c r="FXC971" s="614"/>
      <c r="FXD971" s="3"/>
      <c r="FXE971" s="453"/>
      <c r="FXF971" s="3"/>
      <c r="FXG971" s="614"/>
      <c r="FXH971" s="3"/>
      <c r="FXI971" s="453"/>
      <c r="FXJ971" s="3"/>
      <c r="FXK971" s="614"/>
      <c r="FXL971" s="3"/>
      <c r="FXM971" s="453"/>
      <c r="FXN971" s="3"/>
      <c r="FXO971" s="614"/>
      <c r="FXP971" s="3"/>
      <c r="FXQ971" s="453"/>
      <c r="FXR971" s="3"/>
      <c r="FXS971" s="614"/>
      <c r="FXT971" s="3"/>
      <c r="FXU971" s="453"/>
      <c r="FXV971" s="3"/>
      <c r="FXW971" s="614"/>
      <c r="FXX971" s="3"/>
      <c r="FXY971" s="453"/>
      <c r="FXZ971" s="3"/>
      <c r="FYA971" s="614"/>
      <c r="FYB971" s="3"/>
      <c r="FYC971" s="453"/>
      <c r="FYD971" s="3"/>
      <c r="FYE971" s="614"/>
      <c r="FYF971" s="3"/>
      <c r="FYG971" s="453"/>
      <c r="FYH971" s="3"/>
      <c r="FYI971" s="614"/>
      <c r="FYJ971" s="3"/>
      <c r="FYK971" s="453"/>
      <c r="FYL971" s="3"/>
      <c r="FYM971" s="614"/>
      <c r="FYN971" s="3"/>
      <c r="FYO971" s="453"/>
      <c r="FYP971" s="3"/>
      <c r="FYQ971" s="614"/>
      <c r="FYR971" s="3"/>
      <c r="FYS971" s="453"/>
      <c r="FYT971" s="3"/>
      <c r="FYU971" s="614"/>
      <c r="FYV971" s="3"/>
      <c r="FYW971" s="453"/>
      <c r="FYX971" s="3"/>
      <c r="FYY971" s="614"/>
      <c r="FYZ971" s="3"/>
      <c r="FZA971" s="453"/>
      <c r="FZB971" s="3"/>
      <c r="FZC971" s="614"/>
      <c r="FZD971" s="3"/>
      <c r="FZE971" s="453"/>
      <c r="FZF971" s="3"/>
      <c r="FZG971" s="614"/>
      <c r="FZH971" s="3"/>
      <c r="FZI971" s="453"/>
      <c r="FZJ971" s="3"/>
      <c r="FZK971" s="614"/>
      <c r="FZL971" s="3"/>
      <c r="FZM971" s="453"/>
      <c r="FZN971" s="3"/>
      <c r="FZO971" s="614"/>
      <c r="FZP971" s="3"/>
      <c r="FZQ971" s="453"/>
      <c r="FZR971" s="3"/>
      <c r="FZS971" s="614"/>
      <c r="FZT971" s="3"/>
      <c r="FZU971" s="453"/>
      <c r="FZV971" s="3"/>
      <c r="FZW971" s="614"/>
      <c r="FZX971" s="3"/>
      <c r="FZY971" s="453"/>
      <c r="FZZ971" s="3"/>
      <c r="GAA971" s="614"/>
      <c r="GAB971" s="3"/>
      <c r="GAC971" s="453"/>
      <c r="GAD971" s="3"/>
      <c r="GAE971" s="614"/>
      <c r="GAF971" s="3"/>
      <c r="GAG971" s="453"/>
      <c r="GAH971" s="3"/>
      <c r="GAI971" s="614"/>
      <c r="GAJ971" s="3"/>
      <c r="GAK971" s="453"/>
      <c r="GAL971" s="3"/>
      <c r="GAM971" s="614"/>
      <c r="GAN971" s="3"/>
      <c r="GAO971" s="453"/>
      <c r="GAP971" s="3"/>
      <c r="GAQ971" s="614"/>
      <c r="GAR971" s="3"/>
      <c r="GAS971" s="453"/>
      <c r="GAT971" s="3"/>
      <c r="GAU971" s="614"/>
      <c r="GAV971" s="3"/>
      <c r="GAW971" s="453"/>
      <c r="GAX971" s="3"/>
      <c r="GAY971" s="614"/>
      <c r="GAZ971" s="3"/>
      <c r="GBA971" s="453"/>
      <c r="GBB971" s="3"/>
      <c r="GBC971" s="614"/>
      <c r="GBD971" s="3"/>
      <c r="GBE971" s="453"/>
      <c r="GBF971" s="3"/>
      <c r="GBG971" s="614"/>
      <c r="GBH971" s="3"/>
      <c r="GBI971" s="453"/>
      <c r="GBJ971" s="3"/>
      <c r="GBK971" s="614"/>
      <c r="GBL971" s="3"/>
      <c r="GBM971" s="453"/>
      <c r="GBN971" s="3"/>
      <c r="GBO971" s="614"/>
      <c r="GBP971" s="3"/>
      <c r="GBQ971" s="453"/>
      <c r="GBR971" s="3"/>
      <c r="GBS971" s="614"/>
      <c r="GBT971" s="3"/>
      <c r="GBU971" s="453"/>
      <c r="GBV971" s="3"/>
      <c r="GBW971" s="614"/>
      <c r="GBX971" s="3"/>
      <c r="GBY971" s="453"/>
      <c r="GBZ971" s="3"/>
      <c r="GCA971" s="614"/>
      <c r="GCB971" s="3"/>
      <c r="GCC971" s="453"/>
      <c r="GCD971" s="3"/>
      <c r="GCE971" s="614"/>
      <c r="GCF971" s="3"/>
      <c r="GCG971" s="453"/>
      <c r="GCH971" s="3"/>
      <c r="GCI971" s="614"/>
      <c r="GCJ971" s="3"/>
      <c r="GCK971" s="453"/>
      <c r="GCL971" s="3"/>
      <c r="GCM971" s="614"/>
      <c r="GCN971" s="3"/>
      <c r="GCO971" s="453"/>
      <c r="GCP971" s="3"/>
      <c r="GCQ971" s="614"/>
      <c r="GCR971" s="3"/>
      <c r="GCS971" s="453"/>
      <c r="GCT971" s="3"/>
      <c r="GCU971" s="614"/>
      <c r="GCV971" s="3"/>
      <c r="GCW971" s="453"/>
      <c r="GCX971" s="3"/>
      <c r="GCY971" s="614"/>
      <c r="GCZ971" s="3"/>
      <c r="GDA971" s="453"/>
      <c r="GDB971" s="3"/>
      <c r="GDC971" s="614"/>
      <c r="GDD971" s="3"/>
      <c r="GDE971" s="453"/>
      <c r="GDF971" s="3"/>
      <c r="GDG971" s="614"/>
      <c r="GDH971" s="3"/>
      <c r="GDI971" s="453"/>
      <c r="GDJ971" s="3"/>
      <c r="GDK971" s="614"/>
      <c r="GDL971" s="3"/>
      <c r="GDM971" s="453"/>
      <c r="GDN971" s="3"/>
      <c r="GDO971" s="614"/>
      <c r="GDP971" s="3"/>
      <c r="GDQ971" s="453"/>
      <c r="GDR971" s="3"/>
      <c r="GDS971" s="614"/>
      <c r="GDT971" s="3"/>
      <c r="GDU971" s="453"/>
      <c r="GDV971" s="3"/>
      <c r="GDW971" s="614"/>
      <c r="GDX971" s="3"/>
      <c r="GDY971" s="453"/>
      <c r="GDZ971" s="3"/>
      <c r="GEA971" s="614"/>
      <c r="GEB971" s="3"/>
      <c r="GEC971" s="453"/>
      <c r="GED971" s="3"/>
      <c r="GEE971" s="614"/>
      <c r="GEF971" s="3"/>
      <c r="GEG971" s="453"/>
      <c r="GEH971" s="3"/>
      <c r="GEI971" s="614"/>
      <c r="GEJ971" s="3"/>
      <c r="GEK971" s="453"/>
      <c r="GEL971" s="3"/>
      <c r="GEM971" s="614"/>
      <c r="GEN971" s="3"/>
      <c r="GEO971" s="453"/>
      <c r="GEP971" s="3"/>
      <c r="GEQ971" s="614"/>
      <c r="GER971" s="3"/>
      <c r="GES971" s="453"/>
      <c r="GET971" s="3"/>
      <c r="GEU971" s="614"/>
      <c r="GEV971" s="3"/>
      <c r="GEW971" s="453"/>
      <c r="GEX971" s="3"/>
      <c r="GEY971" s="614"/>
      <c r="GEZ971" s="3"/>
      <c r="GFA971" s="453"/>
      <c r="GFB971" s="3"/>
      <c r="GFC971" s="614"/>
      <c r="GFD971" s="3"/>
      <c r="GFE971" s="453"/>
      <c r="GFF971" s="3"/>
      <c r="GFG971" s="614"/>
      <c r="GFH971" s="3"/>
      <c r="GFI971" s="453"/>
      <c r="GFJ971" s="3"/>
      <c r="GFK971" s="614"/>
      <c r="GFL971" s="3"/>
      <c r="GFM971" s="453"/>
      <c r="GFN971" s="3"/>
      <c r="GFO971" s="614"/>
      <c r="GFP971" s="3"/>
      <c r="GFQ971" s="453"/>
      <c r="GFR971" s="3"/>
      <c r="GFS971" s="614"/>
      <c r="GFT971" s="3"/>
      <c r="GFU971" s="453"/>
      <c r="GFV971" s="3"/>
      <c r="GFW971" s="614"/>
      <c r="GFX971" s="3"/>
      <c r="GFY971" s="453"/>
      <c r="GFZ971" s="3"/>
      <c r="GGA971" s="614"/>
      <c r="GGB971" s="3"/>
      <c r="GGC971" s="453"/>
      <c r="GGD971" s="3"/>
      <c r="GGE971" s="614"/>
      <c r="GGF971" s="3"/>
      <c r="GGG971" s="453"/>
      <c r="GGH971" s="3"/>
      <c r="GGI971" s="614"/>
      <c r="GGJ971" s="3"/>
      <c r="GGK971" s="453"/>
      <c r="GGL971" s="3"/>
      <c r="GGM971" s="614"/>
      <c r="GGN971" s="3"/>
      <c r="GGO971" s="453"/>
      <c r="GGP971" s="3"/>
      <c r="GGQ971" s="614"/>
      <c r="GGR971" s="3"/>
      <c r="GGS971" s="453"/>
      <c r="GGT971" s="3"/>
      <c r="GGU971" s="614"/>
      <c r="GGV971" s="3"/>
      <c r="GGW971" s="453"/>
      <c r="GGX971" s="3"/>
      <c r="GGY971" s="614"/>
      <c r="GGZ971" s="3"/>
      <c r="GHA971" s="453"/>
      <c r="GHB971" s="3"/>
      <c r="GHC971" s="614"/>
      <c r="GHD971" s="3"/>
      <c r="GHE971" s="453"/>
      <c r="GHF971" s="3"/>
      <c r="GHG971" s="614"/>
      <c r="GHH971" s="3"/>
      <c r="GHI971" s="453"/>
      <c r="GHJ971" s="3"/>
      <c r="GHK971" s="614"/>
      <c r="GHL971" s="3"/>
      <c r="GHM971" s="453"/>
      <c r="GHN971" s="3"/>
      <c r="GHO971" s="614"/>
      <c r="GHP971" s="3"/>
      <c r="GHQ971" s="453"/>
      <c r="GHR971" s="3"/>
      <c r="GHS971" s="614"/>
      <c r="GHT971" s="3"/>
      <c r="GHU971" s="453"/>
      <c r="GHV971" s="3"/>
      <c r="GHW971" s="614"/>
      <c r="GHX971" s="3"/>
      <c r="GHY971" s="453"/>
      <c r="GHZ971" s="3"/>
      <c r="GIA971" s="614"/>
      <c r="GIB971" s="3"/>
      <c r="GIC971" s="453"/>
      <c r="GID971" s="3"/>
      <c r="GIE971" s="614"/>
      <c r="GIF971" s="3"/>
      <c r="GIG971" s="453"/>
      <c r="GIH971" s="3"/>
      <c r="GII971" s="614"/>
      <c r="GIJ971" s="3"/>
      <c r="GIK971" s="453"/>
      <c r="GIL971" s="3"/>
      <c r="GIM971" s="614"/>
      <c r="GIN971" s="3"/>
      <c r="GIO971" s="453"/>
      <c r="GIP971" s="3"/>
      <c r="GIQ971" s="614"/>
      <c r="GIR971" s="3"/>
      <c r="GIS971" s="453"/>
      <c r="GIT971" s="3"/>
      <c r="GIU971" s="614"/>
      <c r="GIV971" s="3"/>
      <c r="GIW971" s="453"/>
      <c r="GIX971" s="3"/>
      <c r="GIY971" s="614"/>
      <c r="GIZ971" s="3"/>
      <c r="GJA971" s="453"/>
      <c r="GJB971" s="3"/>
      <c r="GJC971" s="614"/>
      <c r="GJD971" s="3"/>
      <c r="GJE971" s="453"/>
      <c r="GJF971" s="3"/>
      <c r="GJG971" s="614"/>
      <c r="GJH971" s="3"/>
      <c r="GJI971" s="453"/>
      <c r="GJJ971" s="3"/>
      <c r="GJK971" s="614"/>
      <c r="GJL971" s="3"/>
      <c r="GJM971" s="453"/>
      <c r="GJN971" s="3"/>
      <c r="GJO971" s="614"/>
      <c r="GJP971" s="3"/>
      <c r="GJQ971" s="453"/>
      <c r="GJR971" s="3"/>
      <c r="GJS971" s="614"/>
      <c r="GJT971" s="3"/>
      <c r="GJU971" s="453"/>
      <c r="GJV971" s="3"/>
      <c r="GJW971" s="614"/>
      <c r="GJX971" s="3"/>
      <c r="GJY971" s="453"/>
      <c r="GJZ971" s="3"/>
      <c r="GKA971" s="614"/>
      <c r="GKB971" s="3"/>
      <c r="GKC971" s="453"/>
      <c r="GKD971" s="3"/>
      <c r="GKE971" s="614"/>
      <c r="GKF971" s="3"/>
      <c r="GKG971" s="453"/>
      <c r="GKH971" s="3"/>
      <c r="GKI971" s="614"/>
      <c r="GKJ971" s="3"/>
      <c r="GKK971" s="453"/>
      <c r="GKL971" s="3"/>
      <c r="GKM971" s="614"/>
      <c r="GKN971" s="3"/>
      <c r="GKO971" s="453"/>
      <c r="GKP971" s="3"/>
      <c r="GKQ971" s="614"/>
      <c r="GKR971" s="3"/>
      <c r="GKS971" s="453"/>
      <c r="GKT971" s="3"/>
      <c r="GKU971" s="614"/>
      <c r="GKV971" s="3"/>
      <c r="GKW971" s="453"/>
      <c r="GKX971" s="3"/>
      <c r="GKY971" s="614"/>
      <c r="GKZ971" s="3"/>
      <c r="GLA971" s="453"/>
      <c r="GLB971" s="3"/>
      <c r="GLC971" s="614"/>
      <c r="GLD971" s="3"/>
      <c r="GLE971" s="453"/>
      <c r="GLF971" s="3"/>
      <c r="GLG971" s="614"/>
      <c r="GLH971" s="3"/>
      <c r="GLI971" s="453"/>
      <c r="GLJ971" s="3"/>
      <c r="GLK971" s="614"/>
      <c r="GLL971" s="3"/>
      <c r="GLM971" s="453"/>
      <c r="GLN971" s="3"/>
      <c r="GLO971" s="614"/>
      <c r="GLP971" s="3"/>
      <c r="GLQ971" s="453"/>
      <c r="GLR971" s="3"/>
      <c r="GLS971" s="614"/>
      <c r="GLT971" s="3"/>
      <c r="GLU971" s="453"/>
      <c r="GLV971" s="3"/>
      <c r="GLW971" s="614"/>
      <c r="GLX971" s="3"/>
      <c r="GLY971" s="453"/>
      <c r="GLZ971" s="3"/>
      <c r="GMA971" s="614"/>
      <c r="GMB971" s="3"/>
      <c r="GMC971" s="453"/>
      <c r="GMD971" s="3"/>
      <c r="GME971" s="614"/>
      <c r="GMF971" s="3"/>
      <c r="GMG971" s="453"/>
      <c r="GMH971" s="3"/>
      <c r="GMI971" s="614"/>
      <c r="GMJ971" s="3"/>
      <c r="GMK971" s="453"/>
      <c r="GML971" s="3"/>
      <c r="GMM971" s="614"/>
      <c r="GMN971" s="3"/>
      <c r="GMO971" s="453"/>
      <c r="GMP971" s="3"/>
      <c r="GMQ971" s="614"/>
      <c r="GMR971" s="3"/>
      <c r="GMS971" s="453"/>
      <c r="GMT971" s="3"/>
      <c r="GMU971" s="614"/>
      <c r="GMV971" s="3"/>
      <c r="GMW971" s="453"/>
      <c r="GMX971" s="3"/>
      <c r="GMY971" s="614"/>
      <c r="GMZ971" s="3"/>
      <c r="GNA971" s="453"/>
      <c r="GNB971" s="3"/>
      <c r="GNC971" s="614"/>
      <c r="GND971" s="3"/>
      <c r="GNE971" s="453"/>
      <c r="GNF971" s="3"/>
      <c r="GNG971" s="614"/>
      <c r="GNH971" s="3"/>
      <c r="GNI971" s="453"/>
      <c r="GNJ971" s="3"/>
      <c r="GNK971" s="614"/>
      <c r="GNL971" s="3"/>
      <c r="GNM971" s="453"/>
      <c r="GNN971" s="3"/>
      <c r="GNO971" s="614"/>
      <c r="GNP971" s="3"/>
      <c r="GNQ971" s="453"/>
      <c r="GNR971" s="3"/>
      <c r="GNS971" s="614"/>
      <c r="GNT971" s="3"/>
      <c r="GNU971" s="453"/>
      <c r="GNV971" s="3"/>
      <c r="GNW971" s="614"/>
      <c r="GNX971" s="3"/>
      <c r="GNY971" s="453"/>
      <c r="GNZ971" s="3"/>
      <c r="GOA971" s="614"/>
      <c r="GOB971" s="3"/>
      <c r="GOC971" s="453"/>
      <c r="GOD971" s="3"/>
      <c r="GOE971" s="614"/>
      <c r="GOF971" s="3"/>
      <c r="GOG971" s="453"/>
      <c r="GOH971" s="3"/>
      <c r="GOI971" s="614"/>
      <c r="GOJ971" s="3"/>
      <c r="GOK971" s="453"/>
      <c r="GOL971" s="3"/>
      <c r="GOM971" s="614"/>
      <c r="GON971" s="3"/>
      <c r="GOO971" s="453"/>
      <c r="GOP971" s="3"/>
      <c r="GOQ971" s="614"/>
      <c r="GOR971" s="3"/>
      <c r="GOS971" s="453"/>
      <c r="GOT971" s="3"/>
      <c r="GOU971" s="614"/>
      <c r="GOV971" s="3"/>
      <c r="GOW971" s="453"/>
      <c r="GOX971" s="3"/>
      <c r="GOY971" s="614"/>
      <c r="GOZ971" s="3"/>
      <c r="GPA971" s="453"/>
      <c r="GPB971" s="3"/>
      <c r="GPC971" s="614"/>
      <c r="GPD971" s="3"/>
      <c r="GPE971" s="453"/>
      <c r="GPF971" s="3"/>
      <c r="GPG971" s="614"/>
      <c r="GPH971" s="3"/>
      <c r="GPI971" s="453"/>
      <c r="GPJ971" s="3"/>
      <c r="GPK971" s="614"/>
      <c r="GPL971" s="3"/>
      <c r="GPM971" s="453"/>
      <c r="GPN971" s="3"/>
      <c r="GPO971" s="614"/>
      <c r="GPP971" s="3"/>
      <c r="GPQ971" s="453"/>
      <c r="GPR971" s="3"/>
      <c r="GPS971" s="614"/>
      <c r="GPT971" s="3"/>
      <c r="GPU971" s="453"/>
      <c r="GPV971" s="3"/>
      <c r="GPW971" s="614"/>
      <c r="GPX971" s="3"/>
      <c r="GPY971" s="453"/>
      <c r="GPZ971" s="3"/>
      <c r="GQA971" s="614"/>
      <c r="GQB971" s="3"/>
      <c r="GQC971" s="453"/>
      <c r="GQD971" s="3"/>
      <c r="GQE971" s="614"/>
      <c r="GQF971" s="3"/>
      <c r="GQG971" s="453"/>
      <c r="GQH971" s="3"/>
      <c r="GQI971" s="614"/>
      <c r="GQJ971" s="3"/>
      <c r="GQK971" s="453"/>
      <c r="GQL971" s="3"/>
      <c r="GQM971" s="614"/>
      <c r="GQN971" s="3"/>
      <c r="GQO971" s="453"/>
      <c r="GQP971" s="3"/>
      <c r="GQQ971" s="614"/>
      <c r="GQR971" s="3"/>
      <c r="GQS971" s="453"/>
      <c r="GQT971" s="3"/>
      <c r="GQU971" s="614"/>
      <c r="GQV971" s="3"/>
      <c r="GQW971" s="453"/>
      <c r="GQX971" s="3"/>
      <c r="GQY971" s="614"/>
      <c r="GQZ971" s="3"/>
      <c r="GRA971" s="453"/>
      <c r="GRB971" s="3"/>
      <c r="GRC971" s="614"/>
      <c r="GRD971" s="3"/>
      <c r="GRE971" s="453"/>
      <c r="GRF971" s="3"/>
      <c r="GRG971" s="614"/>
      <c r="GRH971" s="3"/>
      <c r="GRI971" s="453"/>
      <c r="GRJ971" s="3"/>
      <c r="GRK971" s="614"/>
      <c r="GRL971" s="3"/>
      <c r="GRM971" s="453"/>
      <c r="GRN971" s="3"/>
      <c r="GRO971" s="614"/>
      <c r="GRP971" s="3"/>
      <c r="GRQ971" s="453"/>
      <c r="GRR971" s="3"/>
      <c r="GRS971" s="614"/>
      <c r="GRT971" s="3"/>
      <c r="GRU971" s="453"/>
      <c r="GRV971" s="3"/>
      <c r="GRW971" s="614"/>
      <c r="GRX971" s="3"/>
      <c r="GRY971" s="453"/>
      <c r="GRZ971" s="3"/>
      <c r="GSA971" s="614"/>
      <c r="GSB971" s="3"/>
      <c r="GSC971" s="453"/>
      <c r="GSD971" s="3"/>
      <c r="GSE971" s="614"/>
      <c r="GSF971" s="3"/>
      <c r="GSG971" s="453"/>
      <c r="GSH971" s="3"/>
      <c r="GSI971" s="614"/>
      <c r="GSJ971" s="3"/>
      <c r="GSK971" s="453"/>
      <c r="GSL971" s="3"/>
      <c r="GSM971" s="614"/>
      <c r="GSN971" s="3"/>
      <c r="GSO971" s="453"/>
      <c r="GSP971" s="3"/>
      <c r="GSQ971" s="614"/>
      <c r="GSR971" s="3"/>
      <c r="GSS971" s="453"/>
      <c r="GST971" s="3"/>
      <c r="GSU971" s="614"/>
      <c r="GSV971" s="3"/>
      <c r="GSW971" s="453"/>
      <c r="GSX971" s="3"/>
      <c r="GSY971" s="614"/>
      <c r="GSZ971" s="3"/>
      <c r="GTA971" s="453"/>
      <c r="GTB971" s="3"/>
      <c r="GTC971" s="614"/>
      <c r="GTD971" s="3"/>
      <c r="GTE971" s="453"/>
      <c r="GTF971" s="3"/>
      <c r="GTG971" s="614"/>
      <c r="GTH971" s="3"/>
      <c r="GTI971" s="453"/>
      <c r="GTJ971" s="3"/>
      <c r="GTK971" s="614"/>
      <c r="GTL971" s="3"/>
      <c r="GTM971" s="453"/>
      <c r="GTN971" s="3"/>
      <c r="GTO971" s="614"/>
      <c r="GTP971" s="3"/>
      <c r="GTQ971" s="453"/>
      <c r="GTR971" s="3"/>
      <c r="GTS971" s="614"/>
      <c r="GTT971" s="3"/>
      <c r="GTU971" s="453"/>
      <c r="GTV971" s="3"/>
      <c r="GTW971" s="614"/>
      <c r="GTX971" s="3"/>
      <c r="GTY971" s="453"/>
      <c r="GTZ971" s="3"/>
      <c r="GUA971" s="614"/>
      <c r="GUB971" s="3"/>
      <c r="GUC971" s="453"/>
      <c r="GUD971" s="3"/>
      <c r="GUE971" s="614"/>
      <c r="GUF971" s="3"/>
      <c r="GUG971" s="453"/>
      <c r="GUH971" s="3"/>
      <c r="GUI971" s="614"/>
      <c r="GUJ971" s="3"/>
      <c r="GUK971" s="453"/>
      <c r="GUL971" s="3"/>
      <c r="GUM971" s="614"/>
      <c r="GUN971" s="3"/>
      <c r="GUO971" s="453"/>
      <c r="GUP971" s="3"/>
      <c r="GUQ971" s="614"/>
      <c r="GUR971" s="3"/>
      <c r="GUS971" s="453"/>
      <c r="GUT971" s="3"/>
      <c r="GUU971" s="614"/>
      <c r="GUV971" s="3"/>
      <c r="GUW971" s="453"/>
      <c r="GUX971" s="3"/>
      <c r="GUY971" s="614"/>
      <c r="GUZ971" s="3"/>
      <c r="GVA971" s="453"/>
      <c r="GVB971" s="3"/>
      <c r="GVC971" s="614"/>
      <c r="GVD971" s="3"/>
      <c r="GVE971" s="453"/>
      <c r="GVF971" s="3"/>
      <c r="GVG971" s="614"/>
      <c r="GVH971" s="3"/>
      <c r="GVI971" s="453"/>
      <c r="GVJ971" s="3"/>
      <c r="GVK971" s="614"/>
      <c r="GVL971" s="3"/>
      <c r="GVM971" s="453"/>
      <c r="GVN971" s="3"/>
      <c r="GVO971" s="614"/>
      <c r="GVP971" s="3"/>
      <c r="GVQ971" s="453"/>
      <c r="GVR971" s="3"/>
      <c r="GVS971" s="614"/>
      <c r="GVT971" s="3"/>
      <c r="GVU971" s="453"/>
      <c r="GVV971" s="3"/>
      <c r="GVW971" s="614"/>
      <c r="GVX971" s="3"/>
      <c r="GVY971" s="453"/>
      <c r="GVZ971" s="3"/>
      <c r="GWA971" s="614"/>
      <c r="GWB971" s="3"/>
      <c r="GWC971" s="453"/>
      <c r="GWD971" s="3"/>
      <c r="GWE971" s="614"/>
      <c r="GWF971" s="3"/>
      <c r="GWG971" s="453"/>
      <c r="GWH971" s="3"/>
      <c r="GWI971" s="614"/>
      <c r="GWJ971" s="3"/>
      <c r="GWK971" s="453"/>
      <c r="GWL971" s="3"/>
      <c r="GWM971" s="614"/>
      <c r="GWN971" s="3"/>
      <c r="GWO971" s="453"/>
      <c r="GWP971" s="3"/>
      <c r="GWQ971" s="614"/>
      <c r="GWR971" s="3"/>
      <c r="GWS971" s="453"/>
      <c r="GWT971" s="3"/>
      <c r="GWU971" s="614"/>
      <c r="GWV971" s="3"/>
      <c r="GWW971" s="453"/>
      <c r="GWX971" s="3"/>
      <c r="GWY971" s="614"/>
      <c r="GWZ971" s="3"/>
      <c r="GXA971" s="453"/>
      <c r="GXB971" s="3"/>
      <c r="GXC971" s="614"/>
      <c r="GXD971" s="3"/>
      <c r="GXE971" s="453"/>
      <c r="GXF971" s="3"/>
      <c r="GXG971" s="614"/>
      <c r="GXH971" s="3"/>
      <c r="GXI971" s="453"/>
      <c r="GXJ971" s="3"/>
      <c r="GXK971" s="614"/>
      <c r="GXL971" s="3"/>
      <c r="GXM971" s="453"/>
      <c r="GXN971" s="3"/>
      <c r="GXO971" s="614"/>
      <c r="GXP971" s="3"/>
      <c r="GXQ971" s="453"/>
      <c r="GXR971" s="3"/>
      <c r="GXS971" s="614"/>
      <c r="GXT971" s="3"/>
      <c r="GXU971" s="453"/>
      <c r="GXV971" s="3"/>
      <c r="GXW971" s="614"/>
      <c r="GXX971" s="3"/>
      <c r="GXY971" s="453"/>
      <c r="GXZ971" s="3"/>
      <c r="GYA971" s="614"/>
      <c r="GYB971" s="3"/>
      <c r="GYC971" s="453"/>
      <c r="GYD971" s="3"/>
      <c r="GYE971" s="614"/>
      <c r="GYF971" s="3"/>
      <c r="GYG971" s="453"/>
      <c r="GYH971" s="3"/>
      <c r="GYI971" s="614"/>
      <c r="GYJ971" s="3"/>
      <c r="GYK971" s="453"/>
      <c r="GYL971" s="3"/>
      <c r="GYM971" s="614"/>
      <c r="GYN971" s="3"/>
      <c r="GYO971" s="453"/>
      <c r="GYP971" s="3"/>
      <c r="GYQ971" s="614"/>
      <c r="GYR971" s="3"/>
      <c r="GYS971" s="453"/>
      <c r="GYT971" s="3"/>
      <c r="GYU971" s="614"/>
      <c r="GYV971" s="3"/>
      <c r="GYW971" s="453"/>
      <c r="GYX971" s="3"/>
      <c r="GYY971" s="614"/>
      <c r="GYZ971" s="3"/>
      <c r="GZA971" s="453"/>
      <c r="GZB971" s="3"/>
      <c r="GZC971" s="614"/>
      <c r="GZD971" s="3"/>
      <c r="GZE971" s="453"/>
      <c r="GZF971" s="3"/>
      <c r="GZG971" s="614"/>
      <c r="GZH971" s="3"/>
      <c r="GZI971" s="453"/>
      <c r="GZJ971" s="3"/>
      <c r="GZK971" s="614"/>
      <c r="GZL971" s="3"/>
      <c r="GZM971" s="453"/>
      <c r="GZN971" s="3"/>
      <c r="GZO971" s="614"/>
      <c r="GZP971" s="3"/>
      <c r="GZQ971" s="453"/>
      <c r="GZR971" s="3"/>
      <c r="GZS971" s="614"/>
      <c r="GZT971" s="3"/>
      <c r="GZU971" s="453"/>
      <c r="GZV971" s="3"/>
      <c r="GZW971" s="614"/>
      <c r="GZX971" s="3"/>
      <c r="GZY971" s="453"/>
      <c r="GZZ971" s="3"/>
      <c r="HAA971" s="614"/>
      <c r="HAB971" s="3"/>
      <c r="HAC971" s="453"/>
      <c r="HAD971" s="3"/>
      <c r="HAE971" s="614"/>
      <c r="HAF971" s="3"/>
      <c r="HAG971" s="453"/>
      <c r="HAH971" s="3"/>
      <c r="HAI971" s="614"/>
      <c r="HAJ971" s="3"/>
      <c r="HAK971" s="453"/>
      <c r="HAL971" s="3"/>
      <c r="HAM971" s="614"/>
      <c r="HAN971" s="3"/>
      <c r="HAO971" s="453"/>
      <c r="HAP971" s="3"/>
      <c r="HAQ971" s="614"/>
      <c r="HAR971" s="3"/>
      <c r="HAS971" s="453"/>
      <c r="HAT971" s="3"/>
      <c r="HAU971" s="614"/>
      <c r="HAV971" s="3"/>
      <c r="HAW971" s="453"/>
      <c r="HAX971" s="3"/>
      <c r="HAY971" s="614"/>
      <c r="HAZ971" s="3"/>
      <c r="HBA971" s="453"/>
      <c r="HBB971" s="3"/>
      <c r="HBC971" s="614"/>
      <c r="HBD971" s="3"/>
      <c r="HBE971" s="453"/>
      <c r="HBF971" s="3"/>
      <c r="HBG971" s="614"/>
      <c r="HBH971" s="3"/>
      <c r="HBI971" s="453"/>
      <c r="HBJ971" s="3"/>
      <c r="HBK971" s="614"/>
      <c r="HBL971" s="3"/>
      <c r="HBM971" s="453"/>
      <c r="HBN971" s="3"/>
      <c r="HBO971" s="614"/>
      <c r="HBP971" s="3"/>
      <c r="HBQ971" s="453"/>
      <c r="HBR971" s="3"/>
      <c r="HBS971" s="614"/>
      <c r="HBT971" s="3"/>
      <c r="HBU971" s="453"/>
      <c r="HBV971" s="3"/>
      <c r="HBW971" s="614"/>
      <c r="HBX971" s="3"/>
      <c r="HBY971" s="453"/>
      <c r="HBZ971" s="3"/>
      <c r="HCA971" s="614"/>
      <c r="HCB971" s="3"/>
      <c r="HCC971" s="453"/>
      <c r="HCD971" s="3"/>
      <c r="HCE971" s="614"/>
      <c r="HCF971" s="3"/>
      <c r="HCG971" s="453"/>
      <c r="HCH971" s="3"/>
      <c r="HCI971" s="614"/>
      <c r="HCJ971" s="3"/>
      <c r="HCK971" s="453"/>
      <c r="HCL971" s="3"/>
      <c r="HCM971" s="614"/>
      <c r="HCN971" s="3"/>
      <c r="HCO971" s="453"/>
      <c r="HCP971" s="3"/>
      <c r="HCQ971" s="614"/>
      <c r="HCR971" s="3"/>
      <c r="HCS971" s="453"/>
      <c r="HCT971" s="3"/>
      <c r="HCU971" s="614"/>
      <c r="HCV971" s="3"/>
      <c r="HCW971" s="453"/>
      <c r="HCX971" s="3"/>
      <c r="HCY971" s="614"/>
      <c r="HCZ971" s="3"/>
      <c r="HDA971" s="453"/>
      <c r="HDB971" s="3"/>
      <c r="HDC971" s="614"/>
      <c r="HDD971" s="3"/>
      <c r="HDE971" s="453"/>
      <c r="HDF971" s="3"/>
      <c r="HDG971" s="614"/>
      <c r="HDH971" s="3"/>
      <c r="HDI971" s="453"/>
      <c r="HDJ971" s="3"/>
      <c r="HDK971" s="614"/>
      <c r="HDL971" s="3"/>
      <c r="HDM971" s="453"/>
      <c r="HDN971" s="3"/>
      <c r="HDO971" s="614"/>
      <c r="HDP971" s="3"/>
      <c r="HDQ971" s="453"/>
      <c r="HDR971" s="3"/>
      <c r="HDS971" s="614"/>
      <c r="HDT971" s="3"/>
      <c r="HDU971" s="453"/>
      <c r="HDV971" s="3"/>
      <c r="HDW971" s="614"/>
      <c r="HDX971" s="3"/>
      <c r="HDY971" s="453"/>
      <c r="HDZ971" s="3"/>
      <c r="HEA971" s="614"/>
      <c r="HEB971" s="3"/>
      <c r="HEC971" s="453"/>
      <c r="HED971" s="3"/>
      <c r="HEE971" s="614"/>
      <c r="HEF971" s="3"/>
      <c r="HEG971" s="453"/>
      <c r="HEH971" s="3"/>
      <c r="HEI971" s="614"/>
      <c r="HEJ971" s="3"/>
      <c r="HEK971" s="453"/>
      <c r="HEL971" s="3"/>
      <c r="HEM971" s="614"/>
      <c r="HEN971" s="3"/>
      <c r="HEO971" s="453"/>
      <c r="HEP971" s="3"/>
      <c r="HEQ971" s="614"/>
      <c r="HER971" s="3"/>
      <c r="HES971" s="453"/>
      <c r="HET971" s="3"/>
      <c r="HEU971" s="614"/>
      <c r="HEV971" s="3"/>
      <c r="HEW971" s="453"/>
      <c r="HEX971" s="3"/>
      <c r="HEY971" s="614"/>
      <c r="HEZ971" s="3"/>
      <c r="HFA971" s="453"/>
      <c r="HFB971" s="3"/>
      <c r="HFC971" s="614"/>
      <c r="HFD971" s="3"/>
      <c r="HFE971" s="453"/>
      <c r="HFF971" s="3"/>
      <c r="HFG971" s="614"/>
      <c r="HFH971" s="3"/>
      <c r="HFI971" s="453"/>
      <c r="HFJ971" s="3"/>
      <c r="HFK971" s="614"/>
      <c r="HFL971" s="3"/>
      <c r="HFM971" s="453"/>
      <c r="HFN971" s="3"/>
      <c r="HFO971" s="614"/>
      <c r="HFP971" s="3"/>
      <c r="HFQ971" s="453"/>
      <c r="HFR971" s="3"/>
      <c r="HFS971" s="614"/>
      <c r="HFT971" s="3"/>
      <c r="HFU971" s="453"/>
      <c r="HFV971" s="3"/>
      <c r="HFW971" s="614"/>
      <c r="HFX971" s="3"/>
      <c r="HFY971" s="453"/>
      <c r="HFZ971" s="3"/>
      <c r="HGA971" s="614"/>
      <c r="HGB971" s="3"/>
      <c r="HGC971" s="453"/>
      <c r="HGD971" s="3"/>
      <c r="HGE971" s="614"/>
      <c r="HGF971" s="3"/>
      <c r="HGG971" s="453"/>
      <c r="HGH971" s="3"/>
      <c r="HGI971" s="614"/>
      <c r="HGJ971" s="3"/>
      <c r="HGK971" s="453"/>
      <c r="HGL971" s="3"/>
      <c r="HGM971" s="614"/>
      <c r="HGN971" s="3"/>
      <c r="HGO971" s="453"/>
      <c r="HGP971" s="3"/>
      <c r="HGQ971" s="614"/>
      <c r="HGR971" s="3"/>
      <c r="HGS971" s="453"/>
      <c r="HGT971" s="3"/>
      <c r="HGU971" s="614"/>
      <c r="HGV971" s="3"/>
      <c r="HGW971" s="453"/>
      <c r="HGX971" s="3"/>
      <c r="HGY971" s="614"/>
      <c r="HGZ971" s="3"/>
      <c r="HHA971" s="453"/>
      <c r="HHB971" s="3"/>
      <c r="HHC971" s="614"/>
      <c r="HHD971" s="3"/>
      <c r="HHE971" s="453"/>
      <c r="HHF971" s="3"/>
      <c r="HHG971" s="614"/>
      <c r="HHH971" s="3"/>
      <c r="HHI971" s="453"/>
      <c r="HHJ971" s="3"/>
      <c r="HHK971" s="614"/>
      <c r="HHL971" s="3"/>
      <c r="HHM971" s="453"/>
      <c r="HHN971" s="3"/>
      <c r="HHO971" s="614"/>
      <c r="HHP971" s="3"/>
      <c r="HHQ971" s="453"/>
      <c r="HHR971" s="3"/>
      <c r="HHS971" s="614"/>
      <c r="HHT971" s="3"/>
      <c r="HHU971" s="453"/>
      <c r="HHV971" s="3"/>
      <c r="HHW971" s="614"/>
      <c r="HHX971" s="3"/>
      <c r="HHY971" s="453"/>
      <c r="HHZ971" s="3"/>
      <c r="HIA971" s="614"/>
      <c r="HIB971" s="3"/>
      <c r="HIC971" s="453"/>
      <c r="HID971" s="3"/>
      <c r="HIE971" s="614"/>
      <c r="HIF971" s="3"/>
      <c r="HIG971" s="453"/>
      <c r="HIH971" s="3"/>
      <c r="HII971" s="614"/>
      <c r="HIJ971" s="3"/>
      <c r="HIK971" s="453"/>
      <c r="HIL971" s="3"/>
      <c r="HIM971" s="614"/>
      <c r="HIN971" s="3"/>
      <c r="HIO971" s="453"/>
      <c r="HIP971" s="3"/>
      <c r="HIQ971" s="614"/>
      <c r="HIR971" s="3"/>
      <c r="HIS971" s="453"/>
      <c r="HIT971" s="3"/>
      <c r="HIU971" s="614"/>
      <c r="HIV971" s="3"/>
      <c r="HIW971" s="453"/>
      <c r="HIX971" s="3"/>
      <c r="HIY971" s="614"/>
      <c r="HIZ971" s="3"/>
      <c r="HJA971" s="453"/>
      <c r="HJB971" s="3"/>
      <c r="HJC971" s="614"/>
      <c r="HJD971" s="3"/>
      <c r="HJE971" s="453"/>
      <c r="HJF971" s="3"/>
      <c r="HJG971" s="614"/>
      <c r="HJH971" s="3"/>
      <c r="HJI971" s="453"/>
      <c r="HJJ971" s="3"/>
      <c r="HJK971" s="614"/>
      <c r="HJL971" s="3"/>
      <c r="HJM971" s="453"/>
      <c r="HJN971" s="3"/>
      <c r="HJO971" s="614"/>
      <c r="HJP971" s="3"/>
      <c r="HJQ971" s="453"/>
      <c r="HJR971" s="3"/>
      <c r="HJS971" s="614"/>
      <c r="HJT971" s="3"/>
      <c r="HJU971" s="453"/>
      <c r="HJV971" s="3"/>
      <c r="HJW971" s="614"/>
      <c r="HJX971" s="3"/>
      <c r="HJY971" s="453"/>
      <c r="HJZ971" s="3"/>
      <c r="HKA971" s="614"/>
      <c r="HKB971" s="3"/>
      <c r="HKC971" s="453"/>
      <c r="HKD971" s="3"/>
      <c r="HKE971" s="614"/>
      <c r="HKF971" s="3"/>
      <c r="HKG971" s="453"/>
      <c r="HKH971" s="3"/>
      <c r="HKI971" s="614"/>
      <c r="HKJ971" s="3"/>
      <c r="HKK971" s="453"/>
      <c r="HKL971" s="3"/>
      <c r="HKM971" s="614"/>
      <c r="HKN971" s="3"/>
      <c r="HKO971" s="453"/>
      <c r="HKP971" s="3"/>
      <c r="HKQ971" s="614"/>
      <c r="HKR971" s="3"/>
      <c r="HKS971" s="453"/>
      <c r="HKT971" s="3"/>
      <c r="HKU971" s="614"/>
      <c r="HKV971" s="3"/>
      <c r="HKW971" s="453"/>
      <c r="HKX971" s="3"/>
      <c r="HKY971" s="614"/>
      <c r="HKZ971" s="3"/>
      <c r="HLA971" s="453"/>
      <c r="HLB971" s="3"/>
      <c r="HLC971" s="614"/>
      <c r="HLD971" s="3"/>
      <c r="HLE971" s="453"/>
      <c r="HLF971" s="3"/>
      <c r="HLG971" s="614"/>
      <c r="HLH971" s="3"/>
      <c r="HLI971" s="453"/>
      <c r="HLJ971" s="3"/>
      <c r="HLK971" s="614"/>
      <c r="HLL971" s="3"/>
      <c r="HLM971" s="453"/>
      <c r="HLN971" s="3"/>
      <c r="HLO971" s="614"/>
      <c r="HLP971" s="3"/>
      <c r="HLQ971" s="453"/>
      <c r="HLR971" s="3"/>
      <c r="HLS971" s="614"/>
      <c r="HLT971" s="3"/>
      <c r="HLU971" s="453"/>
      <c r="HLV971" s="3"/>
      <c r="HLW971" s="614"/>
      <c r="HLX971" s="3"/>
      <c r="HLY971" s="453"/>
      <c r="HLZ971" s="3"/>
      <c r="HMA971" s="614"/>
      <c r="HMB971" s="3"/>
      <c r="HMC971" s="453"/>
      <c r="HMD971" s="3"/>
      <c r="HME971" s="614"/>
      <c r="HMF971" s="3"/>
      <c r="HMG971" s="453"/>
      <c r="HMH971" s="3"/>
      <c r="HMI971" s="614"/>
      <c r="HMJ971" s="3"/>
      <c r="HMK971" s="453"/>
      <c r="HML971" s="3"/>
      <c r="HMM971" s="614"/>
      <c r="HMN971" s="3"/>
      <c r="HMO971" s="453"/>
      <c r="HMP971" s="3"/>
      <c r="HMQ971" s="614"/>
      <c r="HMR971" s="3"/>
      <c r="HMS971" s="453"/>
      <c r="HMT971" s="3"/>
      <c r="HMU971" s="614"/>
      <c r="HMV971" s="3"/>
      <c r="HMW971" s="453"/>
      <c r="HMX971" s="3"/>
      <c r="HMY971" s="614"/>
      <c r="HMZ971" s="3"/>
      <c r="HNA971" s="453"/>
      <c r="HNB971" s="3"/>
      <c r="HNC971" s="614"/>
      <c r="HND971" s="3"/>
      <c r="HNE971" s="453"/>
      <c r="HNF971" s="3"/>
      <c r="HNG971" s="614"/>
      <c r="HNH971" s="3"/>
      <c r="HNI971" s="453"/>
      <c r="HNJ971" s="3"/>
      <c r="HNK971" s="614"/>
      <c r="HNL971" s="3"/>
      <c r="HNM971" s="453"/>
      <c r="HNN971" s="3"/>
      <c r="HNO971" s="614"/>
      <c r="HNP971" s="3"/>
      <c r="HNQ971" s="453"/>
      <c r="HNR971" s="3"/>
      <c r="HNS971" s="614"/>
      <c r="HNT971" s="3"/>
      <c r="HNU971" s="453"/>
      <c r="HNV971" s="3"/>
      <c r="HNW971" s="614"/>
      <c r="HNX971" s="3"/>
      <c r="HNY971" s="453"/>
      <c r="HNZ971" s="3"/>
      <c r="HOA971" s="614"/>
      <c r="HOB971" s="3"/>
      <c r="HOC971" s="453"/>
      <c r="HOD971" s="3"/>
      <c r="HOE971" s="614"/>
      <c r="HOF971" s="3"/>
      <c r="HOG971" s="453"/>
      <c r="HOH971" s="3"/>
      <c r="HOI971" s="614"/>
      <c r="HOJ971" s="3"/>
      <c r="HOK971" s="453"/>
      <c r="HOL971" s="3"/>
      <c r="HOM971" s="614"/>
      <c r="HON971" s="3"/>
      <c r="HOO971" s="453"/>
      <c r="HOP971" s="3"/>
      <c r="HOQ971" s="614"/>
      <c r="HOR971" s="3"/>
      <c r="HOS971" s="453"/>
      <c r="HOT971" s="3"/>
      <c r="HOU971" s="614"/>
      <c r="HOV971" s="3"/>
      <c r="HOW971" s="453"/>
      <c r="HOX971" s="3"/>
      <c r="HOY971" s="614"/>
      <c r="HOZ971" s="3"/>
      <c r="HPA971" s="453"/>
      <c r="HPB971" s="3"/>
      <c r="HPC971" s="614"/>
      <c r="HPD971" s="3"/>
      <c r="HPE971" s="453"/>
      <c r="HPF971" s="3"/>
      <c r="HPG971" s="614"/>
      <c r="HPH971" s="3"/>
      <c r="HPI971" s="453"/>
      <c r="HPJ971" s="3"/>
      <c r="HPK971" s="614"/>
      <c r="HPL971" s="3"/>
      <c r="HPM971" s="453"/>
      <c r="HPN971" s="3"/>
      <c r="HPO971" s="614"/>
      <c r="HPP971" s="3"/>
      <c r="HPQ971" s="453"/>
      <c r="HPR971" s="3"/>
      <c r="HPS971" s="614"/>
      <c r="HPT971" s="3"/>
      <c r="HPU971" s="453"/>
      <c r="HPV971" s="3"/>
      <c r="HPW971" s="614"/>
      <c r="HPX971" s="3"/>
      <c r="HPY971" s="453"/>
      <c r="HPZ971" s="3"/>
      <c r="HQA971" s="614"/>
      <c r="HQB971" s="3"/>
      <c r="HQC971" s="453"/>
      <c r="HQD971" s="3"/>
      <c r="HQE971" s="614"/>
      <c r="HQF971" s="3"/>
      <c r="HQG971" s="453"/>
      <c r="HQH971" s="3"/>
      <c r="HQI971" s="614"/>
      <c r="HQJ971" s="3"/>
      <c r="HQK971" s="453"/>
      <c r="HQL971" s="3"/>
      <c r="HQM971" s="614"/>
      <c r="HQN971" s="3"/>
      <c r="HQO971" s="453"/>
      <c r="HQP971" s="3"/>
      <c r="HQQ971" s="614"/>
      <c r="HQR971" s="3"/>
      <c r="HQS971" s="453"/>
      <c r="HQT971" s="3"/>
      <c r="HQU971" s="614"/>
      <c r="HQV971" s="3"/>
      <c r="HQW971" s="453"/>
      <c r="HQX971" s="3"/>
      <c r="HQY971" s="614"/>
      <c r="HQZ971" s="3"/>
      <c r="HRA971" s="453"/>
      <c r="HRB971" s="3"/>
      <c r="HRC971" s="614"/>
      <c r="HRD971" s="3"/>
      <c r="HRE971" s="453"/>
      <c r="HRF971" s="3"/>
      <c r="HRG971" s="614"/>
      <c r="HRH971" s="3"/>
      <c r="HRI971" s="453"/>
      <c r="HRJ971" s="3"/>
      <c r="HRK971" s="614"/>
      <c r="HRL971" s="3"/>
      <c r="HRM971" s="453"/>
      <c r="HRN971" s="3"/>
      <c r="HRO971" s="614"/>
      <c r="HRP971" s="3"/>
      <c r="HRQ971" s="453"/>
      <c r="HRR971" s="3"/>
      <c r="HRS971" s="614"/>
      <c r="HRT971" s="3"/>
      <c r="HRU971" s="453"/>
      <c r="HRV971" s="3"/>
      <c r="HRW971" s="614"/>
      <c r="HRX971" s="3"/>
      <c r="HRY971" s="453"/>
      <c r="HRZ971" s="3"/>
      <c r="HSA971" s="614"/>
      <c r="HSB971" s="3"/>
      <c r="HSC971" s="453"/>
      <c r="HSD971" s="3"/>
      <c r="HSE971" s="614"/>
      <c r="HSF971" s="3"/>
      <c r="HSG971" s="453"/>
      <c r="HSH971" s="3"/>
      <c r="HSI971" s="614"/>
      <c r="HSJ971" s="3"/>
      <c r="HSK971" s="453"/>
      <c r="HSL971" s="3"/>
      <c r="HSM971" s="614"/>
      <c r="HSN971" s="3"/>
      <c r="HSO971" s="453"/>
      <c r="HSP971" s="3"/>
      <c r="HSQ971" s="614"/>
      <c r="HSR971" s="3"/>
      <c r="HSS971" s="453"/>
      <c r="HST971" s="3"/>
      <c r="HSU971" s="614"/>
      <c r="HSV971" s="3"/>
      <c r="HSW971" s="453"/>
      <c r="HSX971" s="3"/>
      <c r="HSY971" s="614"/>
      <c r="HSZ971" s="3"/>
      <c r="HTA971" s="453"/>
      <c r="HTB971" s="3"/>
      <c r="HTC971" s="614"/>
      <c r="HTD971" s="3"/>
      <c r="HTE971" s="453"/>
      <c r="HTF971" s="3"/>
      <c r="HTG971" s="614"/>
      <c r="HTH971" s="3"/>
      <c r="HTI971" s="453"/>
      <c r="HTJ971" s="3"/>
      <c r="HTK971" s="614"/>
      <c r="HTL971" s="3"/>
      <c r="HTM971" s="453"/>
      <c r="HTN971" s="3"/>
      <c r="HTO971" s="614"/>
      <c r="HTP971" s="3"/>
      <c r="HTQ971" s="453"/>
      <c r="HTR971" s="3"/>
      <c r="HTS971" s="614"/>
      <c r="HTT971" s="3"/>
      <c r="HTU971" s="453"/>
      <c r="HTV971" s="3"/>
      <c r="HTW971" s="614"/>
      <c r="HTX971" s="3"/>
      <c r="HTY971" s="453"/>
      <c r="HTZ971" s="3"/>
      <c r="HUA971" s="614"/>
      <c r="HUB971" s="3"/>
      <c r="HUC971" s="453"/>
      <c r="HUD971" s="3"/>
      <c r="HUE971" s="614"/>
      <c r="HUF971" s="3"/>
      <c r="HUG971" s="453"/>
      <c r="HUH971" s="3"/>
      <c r="HUI971" s="614"/>
      <c r="HUJ971" s="3"/>
      <c r="HUK971" s="453"/>
      <c r="HUL971" s="3"/>
      <c r="HUM971" s="614"/>
      <c r="HUN971" s="3"/>
      <c r="HUO971" s="453"/>
      <c r="HUP971" s="3"/>
      <c r="HUQ971" s="614"/>
      <c r="HUR971" s="3"/>
      <c r="HUS971" s="453"/>
      <c r="HUT971" s="3"/>
      <c r="HUU971" s="614"/>
      <c r="HUV971" s="3"/>
      <c r="HUW971" s="453"/>
      <c r="HUX971" s="3"/>
      <c r="HUY971" s="614"/>
      <c r="HUZ971" s="3"/>
      <c r="HVA971" s="453"/>
      <c r="HVB971" s="3"/>
      <c r="HVC971" s="614"/>
      <c r="HVD971" s="3"/>
      <c r="HVE971" s="453"/>
      <c r="HVF971" s="3"/>
      <c r="HVG971" s="614"/>
      <c r="HVH971" s="3"/>
      <c r="HVI971" s="453"/>
      <c r="HVJ971" s="3"/>
      <c r="HVK971" s="614"/>
      <c r="HVL971" s="3"/>
      <c r="HVM971" s="453"/>
      <c r="HVN971" s="3"/>
      <c r="HVO971" s="614"/>
      <c r="HVP971" s="3"/>
      <c r="HVQ971" s="453"/>
      <c r="HVR971" s="3"/>
      <c r="HVS971" s="614"/>
      <c r="HVT971" s="3"/>
      <c r="HVU971" s="453"/>
      <c r="HVV971" s="3"/>
      <c r="HVW971" s="614"/>
      <c r="HVX971" s="3"/>
      <c r="HVY971" s="453"/>
      <c r="HVZ971" s="3"/>
      <c r="HWA971" s="614"/>
      <c r="HWB971" s="3"/>
      <c r="HWC971" s="453"/>
      <c r="HWD971" s="3"/>
      <c r="HWE971" s="614"/>
      <c r="HWF971" s="3"/>
      <c r="HWG971" s="453"/>
      <c r="HWH971" s="3"/>
      <c r="HWI971" s="614"/>
      <c r="HWJ971" s="3"/>
      <c r="HWK971" s="453"/>
      <c r="HWL971" s="3"/>
      <c r="HWM971" s="614"/>
      <c r="HWN971" s="3"/>
      <c r="HWO971" s="453"/>
      <c r="HWP971" s="3"/>
      <c r="HWQ971" s="614"/>
      <c r="HWR971" s="3"/>
      <c r="HWS971" s="453"/>
      <c r="HWT971" s="3"/>
      <c r="HWU971" s="614"/>
      <c r="HWV971" s="3"/>
      <c r="HWW971" s="453"/>
      <c r="HWX971" s="3"/>
      <c r="HWY971" s="614"/>
      <c r="HWZ971" s="3"/>
      <c r="HXA971" s="453"/>
      <c r="HXB971" s="3"/>
      <c r="HXC971" s="614"/>
      <c r="HXD971" s="3"/>
      <c r="HXE971" s="453"/>
      <c r="HXF971" s="3"/>
      <c r="HXG971" s="614"/>
      <c r="HXH971" s="3"/>
      <c r="HXI971" s="453"/>
      <c r="HXJ971" s="3"/>
      <c r="HXK971" s="614"/>
      <c r="HXL971" s="3"/>
      <c r="HXM971" s="453"/>
      <c r="HXN971" s="3"/>
      <c r="HXO971" s="614"/>
      <c r="HXP971" s="3"/>
      <c r="HXQ971" s="453"/>
      <c r="HXR971" s="3"/>
      <c r="HXS971" s="614"/>
      <c r="HXT971" s="3"/>
      <c r="HXU971" s="453"/>
      <c r="HXV971" s="3"/>
      <c r="HXW971" s="614"/>
      <c r="HXX971" s="3"/>
      <c r="HXY971" s="453"/>
      <c r="HXZ971" s="3"/>
      <c r="HYA971" s="614"/>
      <c r="HYB971" s="3"/>
      <c r="HYC971" s="453"/>
      <c r="HYD971" s="3"/>
      <c r="HYE971" s="614"/>
      <c r="HYF971" s="3"/>
      <c r="HYG971" s="453"/>
      <c r="HYH971" s="3"/>
      <c r="HYI971" s="614"/>
      <c r="HYJ971" s="3"/>
      <c r="HYK971" s="453"/>
      <c r="HYL971" s="3"/>
      <c r="HYM971" s="614"/>
      <c r="HYN971" s="3"/>
      <c r="HYO971" s="453"/>
      <c r="HYP971" s="3"/>
      <c r="HYQ971" s="614"/>
      <c r="HYR971" s="3"/>
      <c r="HYS971" s="453"/>
      <c r="HYT971" s="3"/>
      <c r="HYU971" s="614"/>
      <c r="HYV971" s="3"/>
      <c r="HYW971" s="453"/>
      <c r="HYX971" s="3"/>
      <c r="HYY971" s="614"/>
      <c r="HYZ971" s="3"/>
      <c r="HZA971" s="453"/>
      <c r="HZB971" s="3"/>
      <c r="HZC971" s="614"/>
      <c r="HZD971" s="3"/>
      <c r="HZE971" s="453"/>
      <c r="HZF971" s="3"/>
      <c r="HZG971" s="614"/>
      <c r="HZH971" s="3"/>
      <c r="HZI971" s="453"/>
      <c r="HZJ971" s="3"/>
      <c r="HZK971" s="614"/>
      <c r="HZL971" s="3"/>
      <c r="HZM971" s="453"/>
      <c r="HZN971" s="3"/>
      <c r="HZO971" s="614"/>
      <c r="HZP971" s="3"/>
      <c r="HZQ971" s="453"/>
      <c r="HZR971" s="3"/>
      <c r="HZS971" s="614"/>
      <c r="HZT971" s="3"/>
      <c r="HZU971" s="453"/>
      <c r="HZV971" s="3"/>
      <c r="HZW971" s="614"/>
      <c r="HZX971" s="3"/>
      <c r="HZY971" s="453"/>
      <c r="HZZ971" s="3"/>
      <c r="IAA971" s="614"/>
      <c r="IAB971" s="3"/>
      <c r="IAC971" s="453"/>
      <c r="IAD971" s="3"/>
      <c r="IAE971" s="614"/>
      <c r="IAF971" s="3"/>
      <c r="IAG971" s="453"/>
      <c r="IAH971" s="3"/>
      <c r="IAI971" s="614"/>
      <c r="IAJ971" s="3"/>
      <c r="IAK971" s="453"/>
      <c r="IAL971" s="3"/>
      <c r="IAM971" s="614"/>
      <c r="IAN971" s="3"/>
      <c r="IAO971" s="453"/>
      <c r="IAP971" s="3"/>
      <c r="IAQ971" s="614"/>
      <c r="IAR971" s="3"/>
      <c r="IAS971" s="453"/>
      <c r="IAT971" s="3"/>
      <c r="IAU971" s="614"/>
      <c r="IAV971" s="3"/>
      <c r="IAW971" s="453"/>
      <c r="IAX971" s="3"/>
      <c r="IAY971" s="614"/>
      <c r="IAZ971" s="3"/>
      <c r="IBA971" s="453"/>
      <c r="IBB971" s="3"/>
      <c r="IBC971" s="614"/>
      <c r="IBD971" s="3"/>
      <c r="IBE971" s="453"/>
      <c r="IBF971" s="3"/>
      <c r="IBG971" s="614"/>
      <c r="IBH971" s="3"/>
      <c r="IBI971" s="453"/>
      <c r="IBJ971" s="3"/>
      <c r="IBK971" s="614"/>
      <c r="IBL971" s="3"/>
      <c r="IBM971" s="453"/>
      <c r="IBN971" s="3"/>
      <c r="IBO971" s="614"/>
      <c r="IBP971" s="3"/>
      <c r="IBQ971" s="453"/>
      <c r="IBR971" s="3"/>
      <c r="IBS971" s="614"/>
      <c r="IBT971" s="3"/>
      <c r="IBU971" s="453"/>
      <c r="IBV971" s="3"/>
      <c r="IBW971" s="614"/>
      <c r="IBX971" s="3"/>
      <c r="IBY971" s="453"/>
      <c r="IBZ971" s="3"/>
      <c r="ICA971" s="614"/>
      <c r="ICB971" s="3"/>
      <c r="ICC971" s="453"/>
      <c r="ICD971" s="3"/>
      <c r="ICE971" s="614"/>
      <c r="ICF971" s="3"/>
      <c r="ICG971" s="453"/>
      <c r="ICH971" s="3"/>
      <c r="ICI971" s="614"/>
      <c r="ICJ971" s="3"/>
      <c r="ICK971" s="453"/>
      <c r="ICL971" s="3"/>
      <c r="ICM971" s="614"/>
      <c r="ICN971" s="3"/>
      <c r="ICO971" s="453"/>
      <c r="ICP971" s="3"/>
      <c r="ICQ971" s="614"/>
      <c r="ICR971" s="3"/>
      <c r="ICS971" s="453"/>
      <c r="ICT971" s="3"/>
      <c r="ICU971" s="614"/>
      <c r="ICV971" s="3"/>
      <c r="ICW971" s="453"/>
      <c r="ICX971" s="3"/>
      <c r="ICY971" s="614"/>
      <c r="ICZ971" s="3"/>
      <c r="IDA971" s="453"/>
      <c r="IDB971" s="3"/>
      <c r="IDC971" s="614"/>
      <c r="IDD971" s="3"/>
      <c r="IDE971" s="453"/>
      <c r="IDF971" s="3"/>
      <c r="IDG971" s="614"/>
      <c r="IDH971" s="3"/>
      <c r="IDI971" s="453"/>
      <c r="IDJ971" s="3"/>
      <c r="IDK971" s="614"/>
      <c r="IDL971" s="3"/>
      <c r="IDM971" s="453"/>
      <c r="IDN971" s="3"/>
      <c r="IDO971" s="614"/>
      <c r="IDP971" s="3"/>
      <c r="IDQ971" s="453"/>
      <c r="IDR971" s="3"/>
      <c r="IDS971" s="614"/>
      <c r="IDT971" s="3"/>
      <c r="IDU971" s="453"/>
      <c r="IDV971" s="3"/>
      <c r="IDW971" s="614"/>
      <c r="IDX971" s="3"/>
      <c r="IDY971" s="453"/>
      <c r="IDZ971" s="3"/>
      <c r="IEA971" s="614"/>
      <c r="IEB971" s="3"/>
      <c r="IEC971" s="453"/>
      <c r="IED971" s="3"/>
      <c r="IEE971" s="614"/>
      <c r="IEF971" s="3"/>
      <c r="IEG971" s="453"/>
      <c r="IEH971" s="3"/>
      <c r="IEI971" s="614"/>
      <c r="IEJ971" s="3"/>
      <c r="IEK971" s="453"/>
      <c r="IEL971" s="3"/>
      <c r="IEM971" s="614"/>
      <c r="IEN971" s="3"/>
      <c r="IEO971" s="453"/>
      <c r="IEP971" s="3"/>
      <c r="IEQ971" s="614"/>
      <c r="IER971" s="3"/>
      <c r="IES971" s="453"/>
      <c r="IET971" s="3"/>
      <c r="IEU971" s="614"/>
      <c r="IEV971" s="3"/>
      <c r="IEW971" s="453"/>
      <c r="IEX971" s="3"/>
      <c r="IEY971" s="614"/>
      <c r="IEZ971" s="3"/>
      <c r="IFA971" s="453"/>
      <c r="IFB971" s="3"/>
      <c r="IFC971" s="614"/>
      <c r="IFD971" s="3"/>
      <c r="IFE971" s="453"/>
      <c r="IFF971" s="3"/>
      <c r="IFG971" s="614"/>
      <c r="IFH971" s="3"/>
      <c r="IFI971" s="453"/>
      <c r="IFJ971" s="3"/>
      <c r="IFK971" s="614"/>
      <c r="IFL971" s="3"/>
      <c r="IFM971" s="453"/>
      <c r="IFN971" s="3"/>
      <c r="IFO971" s="614"/>
      <c r="IFP971" s="3"/>
      <c r="IFQ971" s="453"/>
      <c r="IFR971" s="3"/>
      <c r="IFS971" s="614"/>
      <c r="IFT971" s="3"/>
      <c r="IFU971" s="453"/>
      <c r="IFV971" s="3"/>
      <c r="IFW971" s="614"/>
      <c r="IFX971" s="3"/>
      <c r="IFY971" s="453"/>
      <c r="IFZ971" s="3"/>
      <c r="IGA971" s="614"/>
      <c r="IGB971" s="3"/>
      <c r="IGC971" s="453"/>
      <c r="IGD971" s="3"/>
      <c r="IGE971" s="614"/>
      <c r="IGF971" s="3"/>
      <c r="IGG971" s="453"/>
      <c r="IGH971" s="3"/>
      <c r="IGI971" s="614"/>
      <c r="IGJ971" s="3"/>
      <c r="IGK971" s="453"/>
      <c r="IGL971" s="3"/>
      <c r="IGM971" s="614"/>
      <c r="IGN971" s="3"/>
      <c r="IGO971" s="453"/>
      <c r="IGP971" s="3"/>
      <c r="IGQ971" s="614"/>
      <c r="IGR971" s="3"/>
      <c r="IGS971" s="453"/>
      <c r="IGT971" s="3"/>
      <c r="IGU971" s="614"/>
      <c r="IGV971" s="3"/>
      <c r="IGW971" s="453"/>
      <c r="IGX971" s="3"/>
      <c r="IGY971" s="614"/>
      <c r="IGZ971" s="3"/>
      <c r="IHA971" s="453"/>
      <c r="IHB971" s="3"/>
      <c r="IHC971" s="614"/>
      <c r="IHD971" s="3"/>
      <c r="IHE971" s="453"/>
      <c r="IHF971" s="3"/>
      <c r="IHG971" s="614"/>
      <c r="IHH971" s="3"/>
      <c r="IHI971" s="453"/>
      <c r="IHJ971" s="3"/>
      <c r="IHK971" s="614"/>
      <c r="IHL971" s="3"/>
      <c r="IHM971" s="453"/>
      <c r="IHN971" s="3"/>
      <c r="IHO971" s="614"/>
      <c r="IHP971" s="3"/>
      <c r="IHQ971" s="453"/>
      <c r="IHR971" s="3"/>
      <c r="IHS971" s="614"/>
      <c r="IHT971" s="3"/>
      <c r="IHU971" s="453"/>
      <c r="IHV971" s="3"/>
      <c r="IHW971" s="614"/>
      <c r="IHX971" s="3"/>
      <c r="IHY971" s="453"/>
      <c r="IHZ971" s="3"/>
      <c r="IIA971" s="614"/>
      <c r="IIB971" s="3"/>
      <c r="IIC971" s="453"/>
      <c r="IID971" s="3"/>
      <c r="IIE971" s="614"/>
      <c r="IIF971" s="3"/>
      <c r="IIG971" s="453"/>
      <c r="IIH971" s="3"/>
      <c r="III971" s="614"/>
      <c r="IIJ971" s="3"/>
      <c r="IIK971" s="453"/>
      <c r="IIL971" s="3"/>
      <c r="IIM971" s="614"/>
      <c r="IIN971" s="3"/>
      <c r="IIO971" s="453"/>
      <c r="IIP971" s="3"/>
      <c r="IIQ971" s="614"/>
      <c r="IIR971" s="3"/>
      <c r="IIS971" s="453"/>
      <c r="IIT971" s="3"/>
      <c r="IIU971" s="614"/>
      <c r="IIV971" s="3"/>
      <c r="IIW971" s="453"/>
      <c r="IIX971" s="3"/>
      <c r="IIY971" s="614"/>
      <c r="IIZ971" s="3"/>
      <c r="IJA971" s="453"/>
      <c r="IJB971" s="3"/>
      <c r="IJC971" s="614"/>
      <c r="IJD971" s="3"/>
      <c r="IJE971" s="453"/>
      <c r="IJF971" s="3"/>
      <c r="IJG971" s="614"/>
      <c r="IJH971" s="3"/>
      <c r="IJI971" s="453"/>
      <c r="IJJ971" s="3"/>
      <c r="IJK971" s="614"/>
      <c r="IJL971" s="3"/>
      <c r="IJM971" s="453"/>
      <c r="IJN971" s="3"/>
      <c r="IJO971" s="614"/>
      <c r="IJP971" s="3"/>
      <c r="IJQ971" s="453"/>
      <c r="IJR971" s="3"/>
      <c r="IJS971" s="614"/>
      <c r="IJT971" s="3"/>
      <c r="IJU971" s="453"/>
      <c r="IJV971" s="3"/>
      <c r="IJW971" s="614"/>
      <c r="IJX971" s="3"/>
      <c r="IJY971" s="453"/>
      <c r="IJZ971" s="3"/>
      <c r="IKA971" s="614"/>
      <c r="IKB971" s="3"/>
      <c r="IKC971" s="453"/>
      <c r="IKD971" s="3"/>
      <c r="IKE971" s="614"/>
      <c r="IKF971" s="3"/>
      <c r="IKG971" s="453"/>
      <c r="IKH971" s="3"/>
      <c r="IKI971" s="614"/>
      <c r="IKJ971" s="3"/>
      <c r="IKK971" s="453"/>
      <c r="IKL971" s="3"/>
      <c r="IKM971" s="614"/>
      <c r="IKN971" s="3"/>
      <c r="IKO971" s="453"/>
      <c r="IKP971" s="3"/>
      <c r="IKQ971" s="614"/>
      <c r="IKR971" s="3"/>
      <c r="IKS971" s="453"/>
      <c r="IKT971" s="3"/>
      <c r="IKU971" s="614"/>
      <c r="IKV971" s="3"/>
      <c r="IKW971" s="453"/>
      <c r="IKX971" s="3"/>
      <c r="IKY971" s="614"/>
      <c r="IKZ971" s="3"/>
      <c r="ILA971" s="453"/>
      <c r="ILB971" s="3"/>
      <c r="ILC971" s="614"/>
      <c r="ILD971" s="3"/>
      <c r="ILE971" s="453"/>
      <c r="ILF971" s="3"/>
      <c r="ILG971" s="614"/>
      <c r="ILH971" s="3"/>
      <c r="ILI971" s="453"/>
      <c r="ILJ971" s="3"/>
      <c r="ILK971" s="614"/>
      <c r="ILL971" s="3"/>
      <c r="ILM971" s="453"/>
      <c r="ILN971" s="3"/>
      <c r="ILO971" s="614"/>
      <c r="ILP971" s="3"/>
      <c r="ILQ971" s="453"/>
      <c r="ILR971" s="3"/>
      <c r="ILS971" s="614"/>
      <c r="ILT971" s="3"/>
      <c r="ILU971" s="453"/>
      <c r="ILV971" s="3"/>
      <c r="ILW971" s="614"/>
      <c r="ILX971" s="3"/>
      <c r="ILY971" s="453"/>
      <c r="ILZ971" s="3"/>
      <c r="IMA971" s="614"/>
      <c r="IMB971" s="3"/>
      <c r="IMC971" s="453"/>
      <c r="IMD971" s="3"/>
      <c r="IME971" s="614"/>
      <c r="IMF971" s="3"/>
      <c r="IMG971" s="453"/>
      <c r="IMH971" s="3"/>
      <c r="IMI971" s="614"/>
      <c r="IMJ971" s="3"/>
      <c r="IMK971" s="453"/>
      <c r="IML971" s="3"/>
      <c r="IMM971" s="614"/>
      <c r="IMN971" s="3"/>
      <c r="IMO971" s="453"/>
      <c r="IMP971" s="3"/>
      <c r="IMQ971" s="614"/>
      <c r="IMR971" s="3"/>
      <c r="IMS971" s="453"/>
      <c r="IMT971" s="3"/>
      <c r="IMU971" s="614"/>
      <c r="IMV971" s="3"/>
      <c r="IMW971" s="453"/>
      <c r="IMX971" s="3"/>
      <c r="IMY971" s="614"/>
      <c r="IMZ971" s="3"/>
      <c r="INA971" s="453"/>
      <c r="INB971" s="3"/>
      <c r="INC971" s="614"/>
      <c r="IND971" s="3"/>
      <c r="INE971" s="453"/>
      <c r="INF971" s="3"/>
      <c r="ING971" s="614"/>
      <c r="INH971" s="3"/>
      <c r="INI971" s="453"/>
      <c r="INJ971" s="3"/>
      <c r="INK971" s="614"/>
      <c r="INL971" s="3"/>
      <c r="INM971" s="453"/>
      <c r="INN971" s="3"/>
      <c r="INO971" s="614"/>
      <c r="INP971" s="3"/>
      <c r="INQ971" s="453"/>
      <c r="INR971" s="3"/>
      <c r="INS971" s="614"/>
      <c r="INT971" s="3"/>
      <c r="INU971" s="453"/>
      <c r="INV971" s="3"/>
      <c r="INW971" s="614"/>
      <c r="INX971" s="3"/>
      <c r="INY971" s="453"/>
      <c r="INZ971" s="3"/>
      <c r="IOA971" s="614"/>
      <c r="IOB971" s="3"/>
      <c r="IOC971" s="453"/>
      <c r="IOD971" s="3"/>
      <c r="IOE971" s="614"/>
      <c r="IOF971" s="3"/>
      <c r="IOG971" s="453"/>
      <c r="IOH971" s="3"/>
      <c r="IOI971" s="614"/>
      <c r="IOJ971" s="3"/>
      <c r="IOK971" s="453"/>
      <c r="IOL971" s="3"/>
      <c r="IOM971" s="614"/>
      <c r="ION971" s="3"/>
      <c r="IOO971" s="453"/>
      <c r="IOP971" s="3"/>
      <c r="IOQ971" s="614"/>
      <c r="IOR971" s="3"/>
      <c r="IOS971" s="453"/>
      <c r="IOT971" s="3"/>
      <c r="IOU971" s="614"/>
      <c r="IOV971" s="3"/>
      <c r="IOW971" s="453"/>
      <c r="IOX971" s="3"/>
      <c r="IOY971" s="614"/>
      <c r="IOZ971" s="3"/>
      <c r="IPA971" s="453"/>
      <c r="IPB971" s="3"/>
      <c r="IPC971" s="614"/>
      <c r="IPD971" s="3"/>
      <c r="IPE971" s="453"/>
      <c r="IPF971" s="3"/>
      <c r="IPG971" s="614"/>
      <c r="IPH971" s="3"/>
      <c r="IPI971" s="453"/>
      <c r="IPJ971" s="3"/>
      <c r="IPK971" s="614"/>
      <c r="IPL971" s="3"/>
      <c r="IPM971" s="453"/>
      <c r="IPN971" s="3"/>
      <c r="IPO971" s="614"/>
      <c r="IPP971" s="3"/>
      <c r="IPQ971" s="453"/>
      <c r="IPR971" s="3"/>
      <c r="IPS971" s="614"/>
      <c r="IPT971" s="3"/>
      <c r="IPU971" s="453"/>
      <c r="IPV971" s="3"/>
      <c r="IPW971" s="614"/>
      <c r="IPX971" s="3"/>
      <c r="IPY971" s="453"/>
      <c r="IPZ971" s="3"/>
      <c r="IQA971" s="614"/>
      <c r="IQB971" s="3"/>
      <c r="IQC971" s="453"/>
      <c r="IQD971" s="3"/>
      <c r="IQE971" s="614"/>
      <c r="IQF971" s="3"/>
      <c r="IQG971" s="453"/>
      <c r="IQH971" s="3"/>
      <c r="IQI971" s="614"/>
      <c r="IQJ971" s="3"/>
      <c r="IQK971" s="453"/>
      <c r="IQL971" s="3"/>
      <c r="IQM971" s="614"/>
      <c r="IQN971" s="3"/>
      <c r="IQO971" s="453"/>
      <c r="IQP971" s="3"/>
      <c r="IQQ971" s="614"/>
      <c r="IQR971" s="3"/>
      <c r="IQS971" s="453"/>
      <c r="IQT971" s="3"/>
      <c r="IQU971" s="614"/>
      <c r="IQV971" s="3"/>
      <c r="IQW971" s="453"/>
      <c r="IQX971" s="3"/>
      <c r="IQY971" s="614"/>
      <c r="IQZ971" s="3"/>
      <c r="IRA971" s="453"/>
      <c r="IRB971" s="3"/>
      <c r="IRC971" s="614"/>
      <c r="IRD971" s="3"/>
      <c r="IRE971" s="453"/>
      <c r="IRF971" s="3"/>
      <c r="IRG971" s="614"/>
      <c r="IRH971" s="3"/>
      <c r="IRI971" s="453"/>
      <c r="IRJ971" s="3"/>
      <c r="IRK971" s="614"/>
      <c r="IRL971" s="3"/>
      <c r="IRM971" s="453"/>
      <c r="IRN971" s="3"/>
      <c r="IRO971" s="614"/>
      <c r="IRP971" s="3"/>
      <c r="IRQ971" s="453"/>
      <c r="IRR971" s="3"/>
      <c r="IRS971" s="614"/>
      <c r="IRT971" s="3"/>
      <c r="IRU971" s="453"/>
      <c r="IRV971" s="3"/>
      <c r="IRW971" s="614"/>
      <c r="IRX971" s="3"/>
      <c r="IRY971" s="453"/>
      <c r="IRZ971" s="3"/>
      <c r="ISA971" s="614"/>
      <c r="ISB971" s="3"/>
      <c r="ISC971" s="453"/>
      <c r="ISD971" s="3"/>
      <c r="ISE971" s="614"/>
      <c r="ISF971" s="3"/>
      <c r="ISG971" s="453"/>
      <c r="ISH971" s="3"/>
      <c r="ISI971" s="614"/>
      <c r="ISJ971" s="3"/>
      <c r="ISK971" s="453"/>
      <c r="ISL971" s="3"/>
      <c r="ISM971" s="614"/>
      <c r="ISN971" s="3"/>
      <c r="ISO971" s="453"/>
      <c r="ISP971" s="3"/>
      <c r="ISQ971" s="614"/>
      <c r="ISR971" s="3"/>
      <c r="ISS971" s="453"/>
      <c r="IST971" s="3"/>
      <c r="ISU971" s="614"/>
      <c r="ISV971" s="3"/>
      <c r="ISW971" s="453"/>
      <c r="ISX971" s="3"/>
      <c r="ISY971" s="614"/>
      <c r="ISZ971" s="3"/>
      <c r="ITA971" s="453"/>
      <c r="ITB971" s="3"/>
      <c r="ITC971" s="614"/>
      <c r="ITD971" s="3"/>
      <c r="ITE971" s="453"/>
      <c r="ITF971" s="3"/>
      <c r="ITG971" s="614"/>
      <c r="ITH971" s="3"/>
      <c r="ITI971" s="453"/>
      <c r="ITJ971" s="3"/>
      <c r="ITK971" s="614"/>
      <c r="ITL971" s="3"/>
      <c r="ITM971" s="453"/>
      <c r="ITN971" s="3"/>
      <c r="ITO971" s="614"/>
      <c r="ITP971" s="3"/>
      <c r="ITQ971" s="453"/>
      <c r="ITR971" s="3"/>
      <c r="ITS971" s="614"/>
      <c r="ITT971" s="3"/>
      <c r="ITU971" s="453"/>
      <c r="ITV971" s="3"/>
      <c r="ITW971" s="614"/>
      <c r="ITX971" s="3"/>
      <c r="ITY971" s="453"/>
      <c r="ITZ971" s="3"/>
      <c r="IUA971" s="614"/>
      <c r="IUB971" s="3"/>
      <c r="IUC971" s="453"/>
      <c r="IUD971" s="3"/>
      <c r="IUE971" s="614"/>
      <c r="IUF971" s="3"/>
      <c r="IUG971" s="453"/>
      <c r="IUH971" s="3"/>
      <c r="IUI971" s="614"/>
      <c r="IUJ971" s="3"/>
      <c r="IUK971" s="453"/>
      <c r="IUL971" s="3"/>
      <c r="IUM971" s="614"/>
      <c r="IUN971" s="3"/>
      <c r="IUO971" s="453"/>
      <c r="IUP971" s="3"/>
      <c r="IUQ971" s="614"/>
      <c r="IUR971" s="3"/>
      <c r="IUS971" s="453"/>
      <c r="IUT971" s="3"/>
      <c r="IUU971" s="614"/>
      <c r="IUV971" s="3"/>
      <c r="IUW971" s="453"/>
      <c r="IUX971" s="3"/>
      <c r="IUY971" s="614"/>
      <c r="IUZ971" s="3"/>
      <c r="IVA971" s="453"/>
      <c r="IVB971" s="3"/>
      <c r="IVC971" s="614"/>
      <c r="IVD971" s="3"/>
      <c r="IVE971" s="453"/>
      <c r="IVF971" s="3"/>
      <c r="IVG971" s="614"/>
      <c r="IVH971" s="3"/>
      <c r="IVI971" s="453"/>
      <c r="IVJ971" s="3"/>
      <c r="IVK971" s="614"/>
      <c r="IVL971" s="3"/>
      <c r="IVM971" s="453"/>
      <c r="IVN971" s="3"/>
      <c r="IVO971" s="614"/>
      <c r="IVP971" s="3"/>
      <c r="IVQ971" s="453"/>
      <c r="IVR971" s="3"/>
      <c r="IVS971" s="614"/>
      <c r="IVT971" s="3"/>
      <c r="IVU971" s="453"/>
      <c r="IVV971" s="3"/>
      <c r="IVW971" s="614"/>
      <c r="IVX971" s="3"/>
      <c r="IVY971" s="453"/>
      <c r="IVZ971" s="3"/>
      <c r="IWA971" s="614"/>
      <c r="IWB971" s="3"/>
      <c r="IWC971" s="453"/>
      <c r="IWD971" s="3"/>
      <c r="IWE971" s="614"/>
      <c r="IWF971" s="3"/>
      <c r="IWG971" s="453"/>
      <c r="IWH971" s="3"/>
      <c r="IWI971" s="614"/>
      <c r="IWJ971" s="3"/>
      <c r="IWK971" s="453"/>
      <c r="IWL971" s="3"/>
      <c r="IWM971" s="614"/>
      <c r="IWN971" s="3"/>
      <c r="IWO971" s="453"/>
      <c r="IWP971" s="3"/>
      <c r="IWQ971" s="614"/>
      <c r="IWR971" s="3"/>
      <c r="IWS971" s="453"/>
      <c r="IWT971" s="3"/>
      <c r="IWU971" s="614"/>
      <c r="IWV971" s="3"/>
      <c r="IWW971" s="453"/>
      <c r="IWX971" s="3"/>
      <c r="IWY971" s="614"/>
      <c r="IWZ971" s="3"/>
      <c r="IXA971" s="453"/>
      <c r="IXB971" s="3"/>
      <c r="IXC971" s="614"/>
      <c r="IXD971" s="3"/>
      <c r="IXE971" s="453"/>
      <c r="IXF971" s="3"/>
      <c r="IXG971" s="614"/>
      <c r="IXH971" s="3"/>
      <c r="IXI971" s="453"/>
      <c r="IXJ971" s="3"/>
      <c r="IXK971" s="614"/>
      <c r="IXL971" s="3"/>
      <c r="IXM971" s="453"/>
      <c r="IXN971" s="3"/>
      <c r="IXO971" s="614"/>
      <c r="IXP971" s="3"/>
      <c r="IXQ971" s="453"/>
      <c r="IXR971" s="3"/>
      <c r="IXS971" s="614"/>
      <c r="IXT971" s="3"/>
      <c r="IXU971" s="453"/>
      <c r="IXV971" s="3"/>
      <c r="IXW971" s="614"/>
      <c r="IXX971" s="3"/>
      <c r="IXY971" s="453"/>
      <c r="IXZ971" s="3"/>
      <c r="IYA971" s="614"/>
      <c r="IYB971" s="3"/>
      <c r="IYC971" s="453"/>
      <c r="IYD971" s="3"/>
      <c r="IYE971" s="614"/>
      <c r="IYF971" s="3"/>
      <c r="IYG971" s="453"/>
      <c r="IYH971" s="3"/>
      <c r="IYI971" s="614"/>
      <c r="IYJ971" s="3"/>
      <c r="IYK971" s="453"/>
      <c r="IYL971" s="3"/>
      <c r="IYM971" s="614"/>
      <c r="IYN971" s="3"/>
      <c r="IYO971" s="453"/>
      <c r="IYP971" s="3"/>
      <c r="IYQ971" s="614"/>
      <c r="IYR971" s="3"/>
      <c r="IYS971" s="453"/>
      <c r="IYT971" s="3"/>
      <c r="IYU971" s="614"/>
      <c r="IYV971" s="3"/>
      <c r="IYW971" s="453"/>
      <c r="IYX971" s="3"/>
      <c r="IYY971" s="614"/>
      <c r="IYZ971" s="3"/>
      <c r="IZA971" s="453"/>
      <c r="IZB971" s="3"/>
      <c r="IZC971" s="614"/>
      <c r="IZD971" s="3"/>
      <c r="IZE971" s="453"/>
      <c r="IZF971" s="3"/>
      <c r="IZG971" s="614"/>
      <c r="IZH971" s="3"/>
      <c r="IZI971" s="453"/>
      <c r="IZJ971" s="3"/>
      <c r="IZK971" s="614"/>
      <c r="IZL971" s="3"/>
      <c r="IZM971" s="453"/>
      <c r="IZN971" s="3"/>
      <c r="IZO971" s="614"/>
      <c r="IZP971" s="3"/>
      <c r="IZQ971" s="453"/>
      <c r="IZR971" s="3"/>
      <c r="IZS971" s="614"/>
      <c r="IZT971" s="3"/>
      <c r="IZU971" s="453"/>
      <c r="IZV971" s="3"/>
      <c r="IZW971" s="614"/>
      <c r="IZX971" s="3"/>
      <c r="IZY971" s="453"/>
      <c r="IZZ971" s="3"/>
      <c r="JAA971" s="614"/>
      <c r="JAB971" s="3"/>
      <c r="JAC971" s="453"/>
      <c r="JAD971" s="3"/>
      <c r="JAE971" s="614"/>
      <c r="JAF971" s="3"/>
      <c r="JAG971" s="453"/>
      <c r="JAH971" s="3"/>
      <c r="JAI971" s="614"/>
      <c r="JAJ971" s="3"/>
      <c r="JAK971" s="453"/>
      <c r="JAL971" s="3"/>
      <c r="JAM971" s="614"/>
      <c r="JAN971" s="3"/>
      <c r="JAO971" s="453"/>
      <c r="JAP971" s="3"/>
      <c r="JAQ971" s="614"/>
      <c r="JAR971" s="3"/>
      <c r="JAS971" s="453"/>
      <c r="JAT971" s="3"/>
      <c r="JAU971" s="614"/>
      <c r="JAV971" s="3"/>
      <c r="JAW971" s="453"/>
      <c r="JAX971" s="3"/>
      <c r="JAY971" s="614"/>
      <c r="JAZ971" s="3"/>
      <c r="JBA971" s="453"/>
      <c r="JBB971" s="3"/>
      <c r="JBC971" s="614"/>
      <c r="JBD971" s="3"/>
      <c r="JBE971" s="453"/>
      <c r="JBF971" s="3"/>
      <c r="JBG971" s="614"/>
      <c r="JBH971" s="3"/>
      <c r="JBI971" s="453"/>
      <c r="JBJ971" s="3"/>
      <c r="JBK971" s="614"/>
      <c r="JBL971" s="3"/>
      <c r="JBM971" s="453"/>
      <c r="JBN971" s="3"/>
      <c r="JBO971" s="614"/>
      <c r="JBP971" s="3"/>
      <c r="JBQ971" s="453"/>
      <c r="JBR971" s="3"/>
      <c r="JBS971" s="614"/>
      <c r="JBT971" s="3"/>
      <c r="JBU971" s="453"/>
      <c r="JBV971" s="3"/>
      <c r="JBW971" s="614"/>
      <c r="JBX971" s="3"/>
      <c r="JBY971" s="453"/>
      <c r="JBZ971" s="3"/>
      <c r="JCA971" s="614"/>
      <c r="JCB971" s="3"/>
      <c r="JCC971" s="453"/>
      <c r="JCD971" s="3"/>
      <c r="JCE971" s="614"/>
      <c r="JCF971" s="3"/>
      <c r="JCG971" s="453"/>
      <c r="JCH971" s="3"/>
      <c r="JCI971" s="614"/>
      <c r="JCJ971" s="3"/>
      <c r="JCK971" s="453"/>
      <c r="JCL971" s="3"/>
      <c r="JCM971" s="614"/>
      <c r="JCN971" s="3"/>
      <c r="JCO971" s="453"/>
      <c r="JCP971" s="3"/>
      <c r="JCQ971" s="614"/>
      <c r="JCR971" s="3"/>
      <c r="JCS971" s="453"/>
      <c r="JCT971" s="3"/>
      <c r="JCU971" s="614"/>
      <c r="JCV971" s="3"/>
      <c r="JCW971" s="453"/>
      <c r="JCX971" s="3"/>
      <c r="JCY971" s="614"/>
      <c r="JCZ971" s="3"/>
      <c r="JDA971" s="453"/>
      <c r="JDB971" s="3"/>
      <c r="JDC971" s="614"/>
      <c r="JDD971" s="3"/>
      <c r="JDE971" s="453"/>
      <c r="JDF971" s="3"/>
      <c r="JDG971" s="614"/>
      <c r="JDH971" s="3"/>
      <c r="JDI971" s="453"/>
      <c r="JDJ971" s="3"/>
      <c r="JDK971" s="614"/>
      <c r="JDL971" s="3"/>
      <c r="JDM971" s="453"/>
      <c r="JDN971" s="3"/>
      <c r="JDO971" s="614"/>
      <c r="JDP971" s="3"/>
      <c r="JDQ971" s="453"/>
      <c r="JDR971" s="3"/>
      <c r="JDS971" s="614"/>
      <c r="JDT971" s="3"/>
      <c r="JDU971" s="453"/>
      <c r="JDV971" s="3"/>
      <c r="JDW971" s="614"/>
      <c r="JDX971" s="3"/>
      <c r="JDY971" s="453"/>
      <c r="JDZ971" s="3"/>
      <c r="JEA971" s="614"/>
      <c r="JEB971" s="3"/>
      <c r="JEC971" s="453"/>
      <c r="JED971" s="3"/>
      <c r="JEE971" s="614"/>
      <c r="JEF971" s="3"/>
      <c r="JEG971" s="453"/>
      <c r="JEH971" s="3"/>
      <c r="JEI971" s="614"/>
      <c r="JEJ971" s="3"/>
      <c r="JEK971" s="453"/>
      <c r="JEL971" s="3"/>
      <c r="JEM971" s="614"/>
      <c r="JEN971" s="3"/>
      <c r="JEO971" s="453"/>
      <c r="JEP971" s="3"/>
      <c r="JEQ971" s="614"/>
      <c r="JER971" s="3"/>
      <c r="JES971" s="453"/>
      <c r="JET971" s="3"/>
      <c r="JEU971" s="614"/>
      <c r="JEV971" s="3"/>
      <c r="JEW971" s="453"/>
      <c r="JEX971" s="3"/>
      <c r="JEY971" s="614"/>
      <c r="JEZ971" s="3"/>
      <c r="JFA971" s="453"/>
      <c r="JFB971" s="3"/>
      <c r="JFC971" s="614"/>
      <c r="JFD971" s="3"/>
      <c r="JFE971" s="453"/>
      <c r="JFF971" s="3"/>
      <c r="JFG971" s="614"/>
      <c r="JFH971" s="3"/>
      <c r="JFI971" s="453"/>
      <c r="JFJ971" s="3"/>
      <c r="JFK971" s="614"/>
      <c r="JFL971" s="3"/>
      <c r="JFM971" s="453"/>
      <c r="JFN971" s="3"/>
      <c r="JFO971" s="614"/>
      <c r="JFP971" s="3"/>
      <c r="JFQ971" s="453"/>
      <c r="JFR971" s="3"/>
      <c r="JFS971" s="614"/>
      <c r="JFT971" s="3"/>
      <c r="JFU971" s="453"/>
      <c r="JFV971" s="3"/>
      <c r="JFW971" s="614"/>
      <c r="JFX971" s="3"/>
      <c r="JFY971" s="453"/>
      <c r="JFZ971" s="3"/>
      <c r="JGA971" s="614"/>
      <c r="JGB971" s="3"/>
      <c r="JGC971" s="453"/>
      <c r="JGD971" s="3"/>
      <c r="JGE971" s="614"/>
      <c r="JGF971" s="3"/>
      <c r="JGG971" s="453"/>
      <c r="JGH971" s="3"/>
      <c r="JGI971" s="614"/>
      <c r="JGJ971" s="3"/>
      <c r="JGK971" s="453"/>
      <c r="JGL971" s="3"/>
      <c r="JGM971" s="614"/>
      <c r="JGN971" s="3"/>
      <c r="JGO971" s="453"/>
      <c r="JGP971" s="3"/>
      <c r="JGQ971" s="614"/>
      <c r="JGR971" s="3"/>
      <c r="JGS971" s="453"/>
      <c r="JGT971" s="3"/>
      <c r="JGU971" s="614"/>
      <c r="JGV971" s="3"/>
      <c r="JGW971" s="453"/>
      <c r="JGX971" s="3"/>
      <c r="JGY971" s="614"/>
      <c r="JGZ971" s="3"/>
      <c r="JHA971" s="453"/>
      <c r="JHB971" s="3"/>
      <c r="JHC971" s="614"/>
      <c r="JHD971" s="3"/>
      <c r="JHE971" s="453"/>
      <c r="JHF971" s="3"/>
      <c r="JHG971" s="614"/>
      <c r="JHH971" s="3"/>
      <c r="JHI971" s="453"/>
      <c r="JHJ971" s="3"/>
      <c r="JHK971" s="614"/>
      <c r="JHL971" s="3"/>
      <c r="JHM971" s="453"/>
      <c r="JHN971" s="3"/>
      <c r="JHO971" s="614"/>
      <c r="JHP971" s="3"/>
      <c r="JHQ971" s="453"/>
      <c r="JHR971" s="3"/>
      <c r="JHS971" s="614"/>
      <c r="JHT971" s="3"/>
      <c r="JHU971" s="453"/>
      <c r="JHV971" s="3"/>
      <c r="JHW971" s="614"/>
      <c r="JHX971" s="3"/>
      <c r="JHY971" s="453"/>
      <c r="JHZ971" s="3"/>
      <c r="JIA971" s="614"/>
      <c r="JIB971" s="3"/>
      <c r="JIC971" s="453"/>
      <c r="JID971" s="3"/>
      <c r="JIE971" s="614"/>
      <c r="JIF971" s="3"/>
      <c r="JIG971" s="453"/>
      <c r="JIH971" s="3"/>
      <c r="JII971" s="614"/>
      <c r="JIJ971" s="3"/>
      <c r="JIK971" s="453"/>
      <c r="JIL971" s="3"/>
      <c r="JIM971" s="614"/>
      <c r="JIN971" s="3"/>
      <c r="JIO971" s="453"/>
      <c r="JIP971" s="3"/>
      <c r="JIQ971" s="614"/>
      <c r="JIR971" s="3"/>
      <c r="JIS971" s="453"/>
      <c r="JIT971" s="3"/>
      <c r="JIU971" s="614"/>
      <c r="JIV971" s="3"/>
      <c r="JIW971" s="453"/>
      <c r="JIX971" s="3"/>
      <c r="JIY971" s="614"/>
      <c r="JIZ971" s="3"/>
      <c r="JJA971" s="453"/>
      <c r="JJB971" s="3"/>
      <c r="JJC971" s="614"/>
      <c r="JJD971" s="3"/>
      <c r="JJE971" s="453"/>
      <c r="JJF971" s="3"/>
      <c r="JJG971" s="614"/>
      <c r="JJH971" s="3"/>
      <c r="JJI971" s="453"/>
      <c r="JJJ971" s="3"/>
      <c r="JJK971" s="614"/>
      <c r="JJL971" s="3"/>
      <c r="JJM971" s="453"/>
      <c r="JJN971" s="3"/>
      <c r="JJO971" s="614"/>
      <c r="JJP971" s="3"/>
      <c r="JJQ971" s="453"/>
      <c r="JJR971" s="3"/>
      <c r="JJS971" s="614"/>
      <c r="JJT971" s="3"/>
      <c r="JJU971" s="453"/>
      <c r="JJV971" s="3"/>
      <c r="JJW971" s="614"/>
      <c r="JJX971" s="3"/>
      <c r="JJY971" s="453"/>
      <c r="JJZ971" s="3"/>
      <c r="JKA971" s="614"/>
      <c r="JKB971" s="3"/>
      <c r="JKC971" s="453"/>
      <c r="JKD971" s="3"/>
      <c r="JKE971" s="614"/>
      <c r="JKF971" s="3"/>
      <c r="JKG971" s="453"/>
      <c r="JKH971" s="3"/>
      <c r="JKI971" s="614"/>
      <c r="JKJ971" s="3"/>
      <c r="JKK971" s="453"/>
      <c r="JKL971" s="3"/>
      <c r="JKM971" s="614"/>
      <c r="JKN971" s="3"/>
      <c r="JKO971" s="453"/>
      <c r="JKP971" s="3"/>
      <c r="JKQ971" s="614"/>
      <c r="JKR971" s="3"/>
      <c r="JKS971" s="453"/>
      <c r="JKT971" s="3"/>
      <c r="JKU971" s="614"/>
      <c r="JKV971" s="3"/>
      <c r="JKW971" s="453"/>
      <c r="JKX971" s="3"/>
      <c r="JKY971" s="614"/>
      <c r="JKZ971" s="3"/>
      <c r="JLA971" s="453"/>
      <c r="JLB971" s="3"/>
      <c r="JLC971" s="614"/>
      <c r="JLD971" s="3"/>
      <c r="JLE971" s="453"/>
      <c r="JLF971" s="3"/>
      <c r="JLG971" s="614"/>
      <c r="JLH971" s="3"/>
      <c r="JLI971" s="453"/>
      <c r="JLJ971" s="3"/>
      <c r="JLK971" s="614"/>
      <c r="JLL971" s="3"/>
      <c r="JLM971" s="453"/>
      <c r="JLN971" s="3"/>
      <c r="JLO971" s="614"/>
      <c r="JLP971" s="3"/>
      <c r="JLQ971" s="453"/>
      <c r="JLR971" s="3"/>
      <c r="JLS971" s="614"/>
      <c r="JLT971" s="3"/>
      <c r="JLU971" s="453"/>
      <c r="JLV971" s="3"/>
      <c r="JLW971" s="614"/>
      <c r="JLX971" s="3"/>
      <c r="JLY971" s="453"/>
      <c r="JLZ971" s="3"/>
      <c r="JMA971" s="614"/>
      <c r="JMB971" s="3"/>
      <c r="JMC971" s="453"/>
      <c r="JMD971" s="3"/>
      <c r="JME971" s="614"/>
      <c r="JMF971" s="3"/>
      <c r="JMG971" s="453"/>
      <c r="JMH971" s="3"/>
      <c r="JMI971" s="614"/>
      <c r="JMJ971" s="3"/>
      <c r="JMK971" s="453"/>
      <c r="JML971" s="3"/>
      <c r="JMM971" s="614"/>
      <c r="JMN971" s="3"/>
      <c r="JMO971" s="453"/>
      <c r="JMP971" s="3"/>
      <c r="JMQ971" s="614"/>
      <c r="JMR971" s="3"/>
      <c r="JMS971" s="453"/>
      <c r="JMT971" s="3"/>
      <c r="JMU971" s="614"/>
      <c r="JMV971" s="3"/>
      <c r="JMW971" s="453"/>
      <c r="JMX971" s="3"/>
      <c r="JMY971" s="614"/>
      <c r="JMZ971" s="3"/>
      <c r="JNA971" s="453"/>
      <c r="JNB971" s="3"/>
      <c r="JNC971" s="614"/>
      <c r="JND971" s="3"/>
      <c r="JNE971" s="453"/>
      <c r="JNF971" s="3"/>
      <c r="JNG971" s="614"/>
      <c r="JNH971" s="3"/>
      <c r="JNI971" s="453"/>
      <c r="JNJ971" s="3"/>
      <c r="JNK971" s="614"/>
      <c r="JNL971" s="3"/>
      <c r="JNM971" s="453"/>
      <c r="JNN971" s="3"/>
      <c r="JNO971" s="614"/>
      <c r="JNP971" s="3"/>
      <c r="JNQ971" s="453"/>
      <c r="JNR971" s="3"/>
      <c r="JNS971" s="614"/>
      <c r="JNT971" s="3"/>
      <c r="JNU971" s="453"/>
      <c r="JNV971" s="3"/>
      <c r="JNW971" s="614"/>
      <c r="JNX971" s="3"/>
      <c r="JNY971" s="453"/>
      <c r="JNZ971" s="3"/>
      <c r="JOA971" s="614"/>
      <c r="JOB971" s="3"/>
      <c r="JOC971" s="453"/>
      <c r="JOD971" s="3"/>
      <c r="JOE971" s="614"/>
      <c r="JOF971" s="3"/>
      <c r="JOG971" s="453"/>
      <c r="JOH971" s="3"/>
      <c r="JOI971" s="614"/>
      <c r="JOJ971" s="3"/>
      <c r="JOK971" s="453"/>
      <c r="JOL971" s="3"/>
      <c r="JOM971" s="614"/>
      <c r="JON971" s="3"/>
      <c r="JOO971" s="453"/>
      <c r="JOP971" s="3"/>
      <c r="JOQ971" s="614"/>
      <c r="JOR971" s="3"/>
      <c r="JOS971" s="453"/>
      <c r="JOT971" s="3"/>
      <c r="JOU971" s="614"/>
      <c r="JOV971" s="3"/>
      <c r="JOW971" s="453"/>
      <c r="JOX971" s="3"/>
      <c r="JOY971" s="614"/>
      <c r="JOZ971" s="3"/>
      <c r="JPA971" s="453"/>
      <c r="JPB971" s="3"/>
      <c r="JPC971" s="614"/>
      <c r="JPD971" s="3"/>
      <c r="JPE971" s="453"/>
      <c r="JPF971" s="3"/>
      <c r="JPG971" s="614"/>
      <c r="JPH971" s="3"/>
      <c r="JPI971" s="453"/>
      <c r="JPJ971" s="3"/>
      <c r="JPK971" s="614"/>
      <c r="JPL971" s="3"/>
      <c r="JPM971" s="453"/>
      <c r="JPN971" s="3"/>
      <c r="JPO971" s="614"/>
      <c r="JPP971" s="3"/>
      <c r="JPQ971" s="453"/>
      <c r="JPR971" s="3"/>
      <c r="JPS971" s="614"/>
      <c r="JPT971" s="3"/>
      <c r="JPU971" s="453"/>
      <c r="JPV971" s="3"/>
      <c r="JPW971" s="614"/>
      <c r="JPX971" s="3"/>
      <c r="JPY971" s="453"/>
      <c r="JPZ971" s="3"/>
      <c r="JQA971" s="614"/>
      <c r="JQB971" s="3"/>
      <c r="JQC971" s="453"/>
      <c r="JQD971" s="3"/>
      <c r="JQE971" s="614"/>
      <c r="JQF971" s="3"/>
      <c r="JQG971" s="453"/>
      <c r="JQH971" s="3"/>
      <c r="JQI971" s="614"/>
      <c r="JQJ971" s="3"/>
      <c r="JQK971" s="453"/>
      <c r="JQL971" s="3"/>
      <c r="JQM971" s="614"/>
      <c r="JQN971" s="3"/>
      <c r="JQO971" s="453"/>
      <c r="JQP971" s="3"/>
      <c r="JQQ971" s="614"/>
      <c r="JQR971" s="3"/>
      <c r="JQS971" s="453"/>
      <c r="JQT971" s="3"/>
      <c r="JQU971" s="614"/>
      <c r="JQV971" s="3"/>
      <c r="JQW971" s="453"/>
      <c r="JQX971" s="3"/>
      <c r="JQY971" s="614"/>
      <c r="JQZ971" s="3"/>
      <c r="JRA971" s="453"/>
      <c r="JRB971" s="3"/>
      <c r="JRC971" s="614"/>
      <c r="JRD971" s="3"/>
      <c r="JRE971" s="453"/>
      <c r="JRF971" s="3"/>
      <c r="JRG971" s="614"/>
      <c r="JRH971" s="3"/>
      <c r="JRI971" s="453"/>
      <c r="JRJ971" s="3"/>
      <c r="JRK971" s="614"/>
      <c r="JRL971" s="3"/>
      <c r="JRM971" s="453"/>
      <c r="JRN971" s="3"/>
      <c r="JRO971" s="614"/>
      <c r="JRP971" s="3"/>
      <c r="JRQ971" s="453"/>
      <c r="JRR971" s="3"/>
      <c r="JRS971" s="614"/>
      <c r="JRT971" s="3"/>
      <c r="JRU971" s="453"/>
      <c r="JRV971" s="3"/>
      <c r="JRW971" s="614"/>
      <c r="JRX971" s="3"/>
      <c r="JRY971" s="453"/>
      <c r="JRZ971" s="3"/>
      <c r="JSA971" s="614"/>
      <c r="JSB971" s="3"/>
      <c r="JSC971" s="453"/>
      <c r="JSD971" s="3"/>
      <c r="JSE971" s="614"/>
      <c r="JSF971" s="3"/>
      <c r="JSG971" s="453"/>
      <c r="JSH971" s="3"/>
      <c r="JSI971" s="614"/>
      <c r="JSJ971" s="3"/>
      <c r="JSK971" s="453"/>
      <c r="JSL971" s="3"/>
      <c r="JSM971" s="614"/>
      <c r="JSN971" s="3"/>
      <c r="JSO971" s="453"/>
      <c r="JSP971" s="3"/>
      <c r="JSQ971" s="614"/>
      <c r="JSR971" s="3"/>
      <c r="JSS971" s="453"/>
      <c r="JST971" s="3"/>
      <c r="JSU971" s="614"/>
      <c r="JSV971" s="3"/>
      <c r="JSW971" s="453"/>
      <c r="JSX971" s="3"/>
      <c r="JSY971" s="614"/>
      <c r="JSZ971" s="3"/>
      <c r="JTA971" s="453"/>
      <c r="JTB971" s="3"/>
      <c r="JTC971" s="614"/>
      <c r="JTD971" s="3"/>
      <c r="JTE971" s="453"/>
      <c r="JTF971" s="3"/>
      <c r="JTG971" s="614"/>
      <c r="JTH971" s="3"/>
      <c r="JTI971" s="453"/>
      <c r="JTJ971" s="3"/>
      <c r="JTK971" s="614"/>
      <c r="JTL971" s="3"/>
      <c r="JTM971" s="453"/>
      <c r="JTN971" s="3"/>
      <c r="JTO971" s="614"/>
      <c r="JTP971" s="3"/>
      <c r="JTQ971" s="453"/>
      <c r="JTR971" s="3"/>
      <c r="JTS971" s="614"/>
      <c r="JTT971" s="3"/>
      <c r="JTU971" s="453"/>
      <c r="JTV971" s="3"/>
      <c r="JTW971" s="614"/>
      <c r="JTX971" s="3"/>
      <c r="JTY971" s="453"/>
      <c r="JTZ971" s="3"/>
      <c r="JUA971" s="614"/>
      <c r="JUB971" s="3"/>
      <c r="JUC971" s="453"/>
      <c r="JUD971" s="3"/>
      <c r="JUE971" s="614"/>
      <c r="JUF971" s="3"/>
      <c r="JUG971" s="453"/>
      <c r="JUH971" s="3"/>
      <c r="JUI971" s="614"/>
      <c r="JUJ971" s="3"/>
      <c r="JUK971" s="453"/>
      <c r="JUL971" s="3"/>
      <c r="JUM971" s="614"/>
      <c r="JUN971" s="3"/>
      <c r="JUO971" s="453"/>
      <c r="JUP971" s="3"/>
      <c r="JUQ971" s="614"/>
      <c r="JUR971" s="3"/>
      <c r="JUS971" s="453"/>
      <c r="JUT971" s="3"/>
      <c r="JUU971" s="614"/>
      <c r="JUV971" s="3"/>
      <c r="JUW971" s="453"/>
      <c r="JUX971" s="3"/>
      <c r="JUY971" s="614"/>
      <c r="JUZ971" s="3"/>
      <c r="JVA971" s="453"/>
      <c r="JVB971" s="3"/>
      <c r="JVC971" s="614"/>
      <c r="JVD971" s="3"/>
      <c r="JVE971" s="453"/>
      <c r="JVF971" s="3"/>
      <c r="JVG971" s="614"/>
      <c r="JVH971" s="3"/>
      <c r="JVI971" s="453"/>
      <c r="JVJ971" s="3"/>
      <c r="JVK971" s="614"/>
      <c r="JVL971" s="3"/>
      <c r="JVM971" s="453"/>
      <c r="JVN971" s="3"/>
      <c r="JVO971" s="614"/>
      <c r="JVP971" s="3"/>
      <c r="JVQ971" s="453"/>
      <c r="JVR971" s="3"/>
      <c r="JVS971" s="614"/>
      <c r="JVT971" s="3"/>
      <c r="JVU971" s="453"/>
      <c r="JVV971" s="3"/>
      <c r="JVW971" s="614"/>
      <c r="JVX971" s="3"/>
      <c r="JVY971" s="453"/>
      <c r="JVZ971" s="3"/>
      <c r="JWA971" s="614"/>
      <c r="JWB971" s="3"/>
      <c r="JWC971" s="453"/>
      <c r="JWD971" s="3"/>
      <c r="JWE971" s="614"/>
      <c r="JWF971" s="3"/>
      <c r="JWG971" s="453"/>
      <c r="JWH971" s="3"/>
      <c r="JWI971" s="614"/>
      <c r="JWJ971" s="3"/>
      <c r="JWK971" s="453"/>
      <c r="JWL971" s="3"/>
      <c r="JWM971" s="614"/>
      <c r="JWN971" s="3"/>
      <c r="JWO971" s="453"/>
      <c r="JWP971" s="3"/>
      <c r="JWQ971" s="614"/>
      <c r="JWR971" s="3"/>
      <c r="JWS971" s="453"/>
      <c r="JWT971" s="3"/>
      <c r="JWU971" s="614"/>
      <c r="JWV971" s="3"/>
      <c r="JWW971" s="453"/>
      <c r="JWX971" s="3"/>
      <c r="JWY971" s="614"/>
      <c r="JWZ971" s="3"/>
      <c r="JXA971" s="453"/>
      <c r="JXB971" s="3"/>
      <c r="JXC971" s="614"/>
      <c r="JXD971" s="3"/>
      <c r="JXE971" s="453"/>
      <c r="JXF971" s="3"/>
      <c r="JXG971" s="614"/>
      <c r="JXH971" s="3"/>
      <c r="JXI971" s="453"/>
      <c r="JXJ971" s="3"/>
      <c r="JXK971" s="614"/>
      <c r="JXL971" s="3"/>
      <c r="JXM971" s="453"/>
      <c r="JXN971" s="3"/>
      <c r="JXO971" s="614"/>
      <c r="JXP971" s="3"/>
      <c r="JXQ971" s="453"/>
      <c r="JXR971" s="3"/>
      <c r="JXS971" s="614"/>
      <c r="JXT971" s="3"/>
      <c r="JXU971" s="453"/>
      <c r="JXV971" s="3"/>
      <c r="JXW971" s="614"/>
      <c r="JXX971" s="3"/>
      <c r="JXY971" s="453"/>
      <c r="JXZ971" s="3"/>
      <c r="JYA971" s="614"/>
      <c r="JYB971" s="3"/>
      <c r="JYC971" s="453"/>
      <c r="JYD971" s="3"/>
      <c r="JYE971" s="614"/>
      <c r="JYF971" s="3"/>
      <c r="JYG971" s="453"/>
      <c r="JYH971" s="3"/>
      <c r="JYI971" s="614"/>
      <c r="JYJ971" s="3"/>
      <c r="JYK971" s="453"/>
      <c r="JYL971" s="3"/>
      <c r="JYM971" s="614"/>
      <c r="JYN971" s="3"/>
      <c r="JYO971" s="453"/>
      <c r="JYP971" s="3"/>
      <c r="JYQ971" s="614"/>
      <c r="JYR971" s="3"/>
      <c r="JYS971" s="453"/>
      <c r="JYT971" s="3"/>
      <c r="JYU971" s="614"/>
      <c r="JYV971" s="3"/>
      <c r="JYW971" s="453"/>
      <c r="JYX971" s="3"/>
      <c r="JYY971" s="614"/>
      <c r="JYZ971" s="3"/>
      <c r="JZA971" s="453"/>
      <c r="JZB971" s="3"/>
      <c r="JZC971" s="614"/>
      <c r="JZD971" s="3"/>
      <c r="JZE971" s="453"/>
      <c r="JZF971" s="3"/>
      <c r="JZG971" s="614"/>
      <c r="JZH971" s="3"/>
      <c r="JZI971" s="453"/>
      <c r="JZJ971" s="3"/>
      <c r="JZK971" s="614"/>
      <c r="JZL971" s="3"/>
      <c r="JZM971" s="453"/>
      <c r="JZN971" s="3"/>
      <c r="JZO971" s="614"/>
      <c r="JZP971" s="3"/>
      <c r="JZQ971" s="453"/>
      <c r="JZR971" s="3"/>
      <c r="JZS971" s="614"/>
      <c r="JZT971" s="3"/>
      <c r="JZU971" s="453"/>
      <c r="JZV971" s="3"/>
      <c r="JZW971" s="614"/>
      <c r="JZX971" s="3"/>
      <c r="JZY971" s="453"/>
      <c r="JZZ971" s="3"/>
      <c r="KAA971" s="614"/>
      <c r="KAB971" s="3"/>
      <c r="KAC971" s="453"/>
      <c r="KAD971" s="3"/>
      <c r="KAE971" s="614"/>
      <c r="KAF971" s="3"/>
      <c r="KAG971" s="453"/>
      <c r="KAH971" s="3"/>
      <c r="KAI971" s="614"/>
      <c r="KAJ971" s="3"/>
      <c r="KAK971" s="453"/>
      <c r="KAL971" s="3"/>
      <c r="KAM971" s="614"/>
      <c r="KAN971" s="3"/>
      <c r="KAO971" s="453"/>
      <c r="KAP971" s="3"/>
      <c r="KAQ971" s="614"/>
      <c r="KAR971" s="3"/>
      <c r="KAS971" s="453"/>
      <c r="KAT971" s="3"/>
      <c r="KAU971" s="614"/>
      <c r="KAV971" s="3"/>
      <c r="KAW971" s="453"/>
      <c r="KAX971" s="3"/>
      <c r="KAY971" s="614"/>
      <c r="KAZ971" s="3"/>
      <c r="KBA971" s="453"/>
      <c r="KBB971" s="3"/>
      <c r="KBC971" s="614"/>
      <c r="KBD971" s="3"/>
      <c r="KBE971" s="453"/>
      <c r="KBF971" s="3"/>
      <c r="KBG971" s="614"/>
      <c r="KBH971" s="3"/>
      <c r="KBI971" s="453"/>
      <c r="KBJ971" s="3"/>
      <c r="KBK971" s="614"/>
      <c r="KBL971" s="3"/>
      <c r="KBM971" s="453"/>
      <c r="KBN971" s="3"/>
      <c r="KBO971" s="614"/>
      <c r="KBP971" s="3"/>
      <c r="KBQ971" s="453"/>
      <c r="KBR971" s="3"/>
      <c r="KBS971" s="614"/>
      <c r="KBT971" s="3"/>
      <c r="KBU971" s="453"/>
      <c r="KBV971" s="3"/>
      <c r="KBW971" s="614"/>
      <c r="KBX971" s="3"/>
      <c r="KBY971" s="453"/>
      <c r="KBZ971" s="3"/>
      <c r="KCA971" s="614"/>
      <c r="KCB971" s="3"/>
      <c r="KCC971" s="453"/>
      <c r="KCD971" s="3"/>
      <c r="KCE971" s="614"/>
      <c r="KCF971" s="3"/>
      <c r="KCG971" s="453"/>
      <c r="KCH971" s="3"/>
      <c r="KCI971" s="614"/>
      <c r="KCJ971" s="3"/>
      <c r="KCK971" s="453"/>
      <c r="KCL971" s="3"/>
      <c r="KCM971" s="614"/>
      <c r="KCN971" s="3"/>
      <c r="KCO971" s="453"/>
      <c r="KCP971" s="3"/>
      <c r="KCQ971" s="614"/>
      <c r="KCR971" s="3"/>
      <c r="KCS971" s="453"/>
      <c r="KCT971" s="3"/>
      <c r="KCU971" s="614"/>
      <c r="KCV971" s="3"/>
      <c r="KCW971" s="453"/>
      <c r="KCX971" s="3"/>
      <c r="KCY971" s="614"/>
      <c r="KCZ971" s="3"/>
      <c r="KDA971" s="453"/>
      <c r="KDB971" s="3"/>
      <c r="KDC971" s="614"/>
      <c r="KDD971" s="3"/>
      <c r="KDE971" s="453"/>
      <c r="KDF971" s="3"/>
      <c r="KDG971" s="614"/>
      <c r="KDH971" s="3"/>
      <c r="KDI971" s="453"/>
      <c r="KDJ971" s="3"/>
      <c r="KDK971" s="614"/>
      <c r="KDL971" s="3"/>
      <c r="KDM971" s="453"/>
      <c r="KDN971" s="3"/>
      <c r="KDO971" s="614"/>
      <c r="KDP971" s="3"/>
      <c r="KDQ971" s="453"/>
      <c r="KDR971" s="3"/>
      <c r="KDS971" s="614"/>
      <c r="KDT971" s="3"/>
      <c r="KDU971" s="453"/>
      <c r="KDV971" s="3"/>
      <c r="KDW971" s="614"/>
      <c r="KDX971" s="3"/>
      <c r="KDY971" s="453"/>
      <c r="KDZ971" s="3"/>
      <c r="KEA971" s="614"/>
      <c r="KEB971" s="3"/>
      <c r="KEC971" s="453"/>
      <c r="KED971" s="3"/>
      <c r="KEE971" s="614"/>
      <c r="KEF971" s="3"/>
      <c r="KEG971" s="453"/>
      <c r="KEH971" s="3"/>
      <c r="KEI971" s="614"/>
      <c r="KEJ971" s="3"/>
      <c r="KEK971" s="453"/>
      <c r="KEL971" s="3"/>
      <c r="KEM971" s="614"/>
      <c r="KEN971" s="3"/>
      <c r="KEO971" s="453"/>
      <c r="KEP971" s="3"/>
      <c r="KEQ971" s="614"/>
      <c r="KER971" s="3"/>
      <c r="KES971" s="453"/>
      <c r="KET971" s="3"/>
      <c r="KEU971" s="614"/>
      <c r="KEV971" s="3"/>
      <c r="KEW971" s="453"/>
      <c r="KEX971" s="3"/>
      <c r="KEY971" s="614"/>
      <c r="KEZ971" s="3"/>
      <c r="KFA971" s="453"/>
      <c r="KFB971" s="3"/>
      <c r="KFC971" s="614"/>
      <c r="KFD971" s="3"/>
      <c r="KFE971" s="453"/>
      <c r="KFF971" s="3"/>
      <c r="KFG971" s="614"/>
      <c r="KFH971" s="3"/>
      <c r="KFI971" s="453"/>
      <c r="KFJ971" s="3"/>
      <c r="KFK971" s="614"/>
      <c r="KFL971" s="3"/>
      <c r="KFM971" s="453"/>
      <c r="KFN971" s="3"/>
      <c r="KFO971" s="614"/>
      <c r="KFP971" s="3"/>
      <c r="KFQ971" s="453"/>
      <c r="KFR971" s="3"/>
      <c r="KFS971" s="614"/>
      <c r="KFT971" s="3"/>
      <c r="KFU971" s="453"/>
      <c r="KFV971" s="3"/>
      <c r="KFW971" s="614"/>
      <c r="KFX971" s="3"/>
      <c r="KFY971" s="453"/>
      <c r="KFZ971" s="3"/>
      <c r="KGA971" s="614"/>
      <c r="KGB971" s="3"/>
      <c r="KGC971" s="453"/>
      <c r="KGD971" s="3"/>
      <c r="KGE971" s="614"/>
      <c r="KGF971" s="3"/>
      <c r="KGG971" s="453"/>
      <c r="KGH971" s="3"/>
      <c r="KGI971" s="614"/>
      <c r="KGJ971" s="3"/>
      <c r="KGK971" s="453"/>
      <c r="KGL971" s="3"/>
      <c r="KGM971" s="614"/>
      <c r="KGN971" s="3"/>
      <c r="KGO971" s="453"/>
      <c r="KGP971" s="3"/>
      <c r="KGQ971" s="614"/>
      <c r="KGR971" s="3"/>
      <c r="KGS971" s="453"/>
      <c r="KGT971" s="3"/>
      <c r="KGU971" s="614"/>
      <c r="KGV971" s="3"/>
      <c r="KGW971" s="453"/>
      <c r="KGX971" s="3"/>
      <c r="KGY971" s="614"/>
      <c r="KGZ971" s="3"/>
      <c r="KHA971" s="453"/>
      <c r="KHB971" s="3"/>
      <c r="KHC971" s="614"/>
      <c r="KHD971" s="3"/>
      <c r="KHE971" s="453"/>
      <c r="KHF971" s="3"/>
      <c r="KHG971" s="614"/>
      <c r="KHH971" s="3"/>
      <c r="KHI971" s="453"/>
      <c r="KHJ971" s="3"/>
      <c r="KHK971" s="614"/>
      <c r="KHL971" s="3"/>
      <c r="KHM971" s="453"/>
      <c r="KHN971" s="3"/>
      <c r="KHO971" s="614"/>
      <c r="KHP971" s="3"/>
      <c r="KHQ971" s="453"/>
      <c r="KHR971" s="3"/>
      <c r="KHS971" s="614"/>
      <c r="KHT971" s="3"/>
      <c r="KHU971" s="453"/>
      <c r="KHV971" s="3"/>
      <c r="KHW971" s="614"/>
      <c r="KHX971" s="3"/>
      <c r="KHY971" s="453"/>
      <c r="KHZ971" s="3"/>
      <c r="KIA971" s="614"/>
      <c r="KIB971" s="3"/>
      <c r="KIC971" s="453"/>
      <c r="KID971" s="3"/>
      <c r="KIE971" s="614"/>
      <c r="KIF971" s="3"/>
      <c r="KIG971" s="453"/>
      <c r="KIH971" s="3"/>
      <c r="KII971" s="614"/>
      <c r="KIJ971" s="3"/>
      <c r="KIK971" s="453"/>
      <c r="KIL971" s="3"/>
      <c r="KIM971" s="614"/>
      <c r="KIN971" s="3"/>
      <c r="KIO971" s="453"/>
      <c r="KIP971" s="3"/>
      <c r="KIQ971" s="614"/>
      <c r="KIR971" s="3"/>
      <c r="KIS971" s="453"/>
      <c r="KIT971" s="3"/>
      <c r="KIU971" s="614"/>
      <c r="KIV971" s="3"/>
      <c r="KIW971" s="453"/>
      <c r="KIX971" s="3"/>
      <c r="KIY971" s="614"/>
      <c r="KIZ971" s="3"/>
      <c r="KJA971" s="453"/>
      <c r="KJB971" s="3"/>
      <c r="KJC971" s="614"/>
      <c r="KJD971" s="3"/>
      <c r="KJE971" s="453"/>
      <c r="KJF971" s="3"/>
      <c r="KJG971" s="614"/>
      <c r="KJH971" s="3"/>
      <c r="KJI971" s="453"/>
      <c r="KJJ971" s="3"/>
      <c r="KJK971" s="614"/>
      <c r="KJL971" s="3"/>
      <c r="KJM971" s="453"/>
      <c r="KJN971" s="3"/>
      <c r="KJO971" s="614"/>
      <c r="KJP971" s="3"/>
      <c r="KJQ971" s="453"/>
      <c r="KJR971" s="3"/>
      <c r="KJS971" s="614"/>
      <c r="KJT971" s="3"/>
      <c r="KJU971" s="453"/>
      <c r="KJV971" s="3"/>
      <c r="KJW971" s="614"/>
      <c r="KJX971" s="3"/>
      <c r="KJY971" s="453"/>
      <c r="KJZ971" s="3"/>
      <c r="KKA971" s="614"/>
      <c r="KKB971" s="3"/>
      <c r="KKC971" s="453"/>
      <c r="KKD971" s="3"/>
      <c r="KKE971" s="614"/>
      <c r="KKF971" s="3"/>
      <c r="KKG971" s="453"/>
      <c r="KKH971" s="3"/>
      <c r="KKI971" s="614"/>
      <c r="KKJ971" s="3"/>
      <c r="KKK971" s="453"/>
      <c r="KKL971" s="3"/>
      <c r="KKM971" s="614"/>
      <c r="KKN971" s="3"/>
      <c r="KKO971" s="453"/>
      <c r="KKP971" s="3"/>
      <c r="KKQ971" s="614"/>
      <c r="KKR971" s="3"/>
      <c r="KKS971" s="453"/>
      <c r="KKT971" s="3"/>
      <c r="KKU971" s="614"/>
      <c r="KKV971" s="3"/>
      <c r="KKW971" s="453"/>
      <c r="KKX971" s="3"/>
      <c r="KKY971" s="614"/>
      <c r="KKZ971" s="3"/>
      <c r="KLA971" s="453"/>
      <c r="KLB971" s="3"/>
      <c r="KLC971" s="614"/>
      <c r="KLD971" s="3"/>
      <c r="KLE971" s="453"/>
      <c r="KLF971" s="3"/>
      <c r="KLG971" s="614"/>
      <c r="KLH971" s="3"/>
      <c r="KLI971" s="453"/>
      <c r="KLJ971" s="3"/>
      <c r="KLK971" s="614"/>
      <c r="KLL971" s="3"/>
      <c r="KLM971" s="453"/>
      <c r="KLN971" s="3"/>
      <c r="KLO971" s="614"/>
      <c r="KLP971" s="3"/>
      <c r="KLQ971" s="453"/>
      <c r="KLR971" s="3"/>
      <c r="KLS971" s="614"/>
      <c r="KLT971" s="3"/>
      <c r="KLU971" s="453"/>
      <c r="KLV971" s="3"/>
      <c r="KLW971" s="614"/>
      <c r="KLX971" s="3"/>
      <c r="KLY971" s="453"/>
      <c r="KLZ971" s="3"/>
      <c r="KMA971" s="614"/>
      <c r="KMB971" s="3"/>
      <c r="KMC971" s="453"/>
      <c r="KMD971" s="3"/>
      <c r="KME971" s="614"/>
      <c r="KMF971" s="3"/>
      <c r="KMG971" s="453"/>
      <c r="KMH971" s="3"/>
      <c r="KMI971" s="614"/>
      <c r="KMJ971" s="3"/>
      <c r="KMK971" s="453"/>
      <c r="KML971" s="3"/>
      <c r="KMM971" s="614"/>
      <c r="KMN971" s="3"/>
      <c r="KMO971" s="453"/>
      <c r="KMP971" s="3"/>
      <c r="KMQ971" s="614"/>
      <c r="KMR971" s="3"/>
      <c r="KMS971" s="453"/>
      <c r="KMT971" s="3"/>
      <c r="KMU971" s="614"/>
      <c r="KMV971" s="3"/>
      <c r="KMW971" s="453"/>
      <c r="KMX971" s="3"/>
      <c r="KMY971" s="614"/>
      <c r="KMZ971" s="3"/>
      <c r="KNA971" s="453"/>
      <c r="KNB971" s="3"/>
      <c r="KNC971" s="614"/>
      <c r="KND971" s="3"/>
      <c r="KNE971" s="453"/>
      <c r="KNF971" s="3"/>
      <c r="KNG971" s="614"/>
      <c r="KNH971" s="3"/>
      <c r="KNI971" s="453"/>
      <c r="KNJ971" s="3"/>
      <c r="KNK971" s="614"/>
      <c r="KNL971" s="3"/>
      <c r="KNM971" s="453"/>
      <c r="KNN971" s="3"/>
      <c r="KNO971" s="614"/>
      <c r="KNP971" s="3"/>
      <c r="KNQ971" s="453"/>
      <c r="KNR971" s="3"/>
      <c r="KNS971" s="614"/>
      <c r="KNT971" s="3"/>
      <c r="KNU971" s="453"/>
      <c r="KNV971" s="3"/>
      <c r="KNW971" s="614"/>
      <c r="KNX971" s="3"/>
      <c r="KNY971" s="453"/>
      <c r="KNZ971" s="3"/>
      <c r="KOA971" s="614"/>
      <c r="KOB971" s="3"/>
      <c r="KOC971" s="453"/>
      <c r="KOD971" s="3"/>
      <c r="KOE971" s="614"/>
      <c r="KOF971" s="3"/>
      <c r="KOG971" s="453"/>
      <c r="KOH971" s="3"/>
      <c r="KOI971" s="614"/>
      <c r="KOJ971" s="3"/>
      <c r="KOK971" s="453"/>
      <c r="KOL971" s="3"/>
      <c r="KOM971" s="614"/>
      <c r="KON971" s="3"/>
      <c r="KOO971" s="453"/>
      <c r="KOP971" s="3"/>
      <c r="KOQ971" s="614"/>
      <c r="KOR971" s="3"/>
      <c r="KOS971" s="453"/>
      <c r="KOT971" s="3"/>
      <c r="KOU971" s="614"/>
      <c r="KOV971" s="3"/>
      <c r="KOW971" s="453"/>
      <c r="KOX971" s="3"/>
      <c r="KOY971" s="614"/>
      <c r="KOZ971" s="3"/>
      <c r="KPA971" s="453"/>
      <c r="KPB971" s="3"/>
      <c r="KPC971" s="614"/>
      <c r="KPD971" s="3"/>
      <c r="KPE971" s="453"/>
      <c r="KPF971" s="3"/>
      <c r="KPG971" s="614"/>
      <c r="KPH971" s="3"/>
      <c r="KPI971" s="453"/>
      <c r="KPJ971" s="3"/>
      <c r="KPK971" s="614"/>
      <c r="KPL971" s="3"/>
      <c r="KPM971" s="453"/>
      <c r="KPN971" s="3"/>
      <c r="KPO971" s="614"/>
      <c r="KPP971" s="3"/>
      <c r="KPQ971" s="453"/>
      <c r="KPR971" s="3"/>
      <c r="KPS971" s="614"/>
      <c r="KPT971" s="3"/>
      <c r="KPU971" s="453"/>
      <c r="KPV971" s="3"/>
      <c r="KPW971" s="614"/>
      <c r="KPX971" s="3"/>
      <c r="KPY971" s="453"/>
      <c r="KPZ971" s="3"/>
      <c r="KQA971" s="614"/>
      <c r="KQB971" s="3"/>
      <c r="KQC971" s="453"/>
      <c r="KQD971" s="3"/>
      <c r="KQE971" s="614"/>
      <c r="KQF971" s="3"/>
      <c r="KQG971" s="453"/>
      <c r="KQH971" s="3"/>
      <c r="KQI971" s="614"/>
      <c r="KQJ971" s="3"/>
      <c r="KQK971" s="453"/>
      <c r="KQL971" s="3"/>
      <c r="KQM971" s="614"/>
      <c r="KQN971" s="3"/>
      <c r="KQO971" s="453"/>
      <c r="KQP971" s="3"/>
      <c r="KQQ971" s="614"/>
      <c r="KQR971" s="3"/>
      <c r="KQS971" s="453"/>
      <c r="KQT971" s="3"/>
      <c r="KQU971" s="614"/>
      <c r="KQV971" s="3"/>
      <c r="KQW971" s="453"/>
      <c r="KQX971" s="3"/>
      <c r="KQY971" s="614"/>
      <c r="KQZ971" s="3"/>
      <c r="KRA971" s="453"/>
      <c r="KRB971" s="3"/>
      <c r="KRC971" s="614"/>
      <c r="KRD971" s="3"/>
      <c r="KRE971" s="453"/>
      <c r="KRF971" s="3"/>
      <c r="KRG971" s="614"/>
      <c r="KRH971" s="3"/>
      <c r="KRI971" s="453"/>
      <c r="KRJ971" s="3"/>
      <c r="KRK971" s="614"/>
      <c r="KRL971" s="3"/>
      <c r="KRM971" s="453"/>
      <c r="KRN971" s="3"/>
      <c r="KRO971" s="614"/>
      <c r="KRP971" s="3"/>
      <c r="KRQ971" s="453"/>
      <c r="KRR971" s="3"/>
      <c r="KRS971" s="614"/>
      <c r="KRT971" s="3"/>
      <c r="KRU971" s="453"/>
      <c r="KRV971" s="3"/>
      <c r="KRW971" s="614"/>
      <c r="KRX971" s="3"/>
      <c r="KRY971" s="453"/>
      <c r="KRZ971" s="3"/>
      <c r="KSA971" s="614"/>
      <c r="KSB971" s="3"/>
      <c r="KSC971" s="453"/>
      <c r="KSD971" s="3"/>
      <c r="KSE971" s="614"/>
      <c r="KSF971" s="3"/>
      <c r="KSG971" s="453"/>
      <c r="KSH971" s="3"/>
      <c r="KSI971" s="614"/>
      <c r="KSJ971" s="3"/>
      <c r="KSK971" s="453"/>
      <c r="KSL971" s="3"/>
      <c r="KSM971" s="614"/>
      <c r="KSN971" s="3"/>
      <c r="KSO971" s="453"/>
      <c r="KSP971" s="3"/>
      <c r="KSQ971" s="614"/>
      <c r="KSR971" s="3"/>
      <c r="KSS971" s="453"/>
      <c r="KST971" s="3"/>
      <c r="KSU971" s="614"/>
      <c r="KSV971" s="3"/>
      <c r="KSW971" s="453"/>
      <c r="KSX971" s="3"/>
      <c r="KSY971" s="614"/>
      <c r="KSZ971" s="3"/>
      <c r="KTA971" s="453"/>
      <c r="KTB971" s="3"/>
      <c r="KTC971" s="614"/>
      <c r="KTD971" s="3"/>
      <c r="KTE971" s="453"/>
      <c r="KTF971" s="3"/>
      <c r="KTG971" s="614"/>
      <c r="KTH971" s="3"/>
      <c r="KTI971" s="453"/>
      <c r="KTJ971" s="3"/>
      <c r="KTK971" s="614"/>
      <c r="KTL971" s="3"/>
      <c r="KTM971" s="453"/>
      <c r="KTN971" s="3"/>
      <c r="KTO971" s="614"/>
      <c r="KTP971" s="3"/>
      <c r="KTQ971" s="453"/>
      <c r="KTR971" s="3"/>
      <c r="KTS971" s="614"/>
      <c r="KTT971" s="3"/>
      <c r="KTU971" s="453"/>
      <c r="KTV971" s="3"/>
      <c r="KTW971" s="614"/>
      <c r="KTX971" s="3"/>
      <c r="KTY971" s="453"/>
      <c r="KTZ971" s="3"/>
      <c r="KUA971" s="614"/>
      <c r="KUB971" s="3"/>
      <c r="KUC971" s="453"/>
      <c r="KUD971" s="3"/>
      <c r="KUE971" s="614"/>
      <c r="KUF971" s="3"/>
      <c r="KUG971" s="453"/>
      <c r="KUH971" s="3"/>
      <c r="KUI971" s="614"/>
      <c r="KUJ971" s="3"/>
      <c r="KUK971" s="453"/>
      <c r="KUL971" s="3"/>
      <c r="KUM971" s="614"/>
      <c r="KUN971" s="3"/>
      <c r="KUO971" s="453"/>
      <c r="KUP971" s="3"/>
      <c r="KUQ971" s="614"/>
      <c r="KUR971" s="3"/>
      <c r="KUS971" s="453"/>
      <c r="KUT971" s="3"/>
      <c r="KUU971" s="614"/>
      <c r="KUV971" s="3"/>
      <c r="KUW971" s="453"/>
      <c r="KUX971" s="3"/>
      <c r="KUY971" s="614"/>
      <c r="KUZ971" s="3"/>
      <c r="KVA971" s="453"/>
      <c r="KVB971" s="3"/>
      <c r="KVC971" s="614"/>
      <c r="KVD971" s="3"/>
      <c r="KVE971" s="453"/>
      <c r="KVF971" s="3"/>
      <c r="KVG971" s="614"/>
      <c r="KVH971" s="3"/>
      <c r="KVI971" s="453"/>
      <c r="KVJ971" s="3"/>
      <c r="KVK971" s="614"/>
      <c r="KVL971" s="3"/>
      <c r="KVM971" s="453"/>
      <c r="KVN971" s="3"/>
      <c r="KVO971" s="614"/>
      <c r="KVP971" s="3"/>
      <c r="KVQ971" s="453"/>
      <c r="KVR971" s="3"/>
      <c r="KVS971" s="614"/>
      <c r="KVT971" s="3"/>
      <c r="KVU971" s="453"/>
      <c r="KVV971" s="3"/>
      <c r="KVW971" s="614"/>
      <c r="KVX971" s="3"/>
      <c r="KVY971" s="453"/>
      <c r="KVZ971" s="3"/>
      <c r="KWA971" s="614"/>
      <c r="KWB971" s="3"/>
      <c r="KWC971" s="453"/>
      <c r="KWD971" s="3"/>
      <c r="KWE971" s="614"/>
      <c r="KWF971" s="3"/>
      <c r="KWG971" s="453"/>
      <c r="KWH971" s="3"/>
      <c r="KWI971" s="614"/>
      <c r="KWJ971" s="3"/>
      <c r="KWK971" s="453"/>
      <c r="KWL971" s="3"/>
      <c r="KWM971" s="614"/>
      <c r="KWN971" s="3"/>
      <c r="KWO971" s="453"/>
      <c r="KWP971" s="3"/>
      <c r="KWQ971" s="614"/>
      <c r="KWR971" s="3"/>
      <c r="KWS971" s="453"/>
      <c r="KWT971" s="3"/>
      <c r="KWU971" s="614"/>
      <c r="KWV971" s="3"/>
      <c r="KWW971" s="453"/>
      <c r="KWX971" s="3"/>
      <c r="KWY971" s="614"/>
      <c r="KWZ971" s="3"/>
      <c r="KXA971" s="453"/>
      <c r="KXB971" s="3"/>
      <c r="KXC971" s="614"/>
      <c r="KXD971" s="3"/>
      <c r="KXE971" s="453"/>
      <c r="KXF971" s="3"/>
      <c r="KXG971" s="614"/>
      <c r="KXH971" s="3"/>
      <c r="KXI971" s="453"/>
      <c r="KXJ971" s="3"/>
      <c r="KXK971" s="614"/>
      <c r="KXL971" s="3"/>
      <c r="KXM971" s="453"/>
      <c r="KXN971" s="3"/>
      <c r="KXO971" s="614"/>
      <c r="KXP971" s="3"/>
      <c r="KXQ971" s="453"/>
      <c r="KXR971" s="3"/>
      <c r="KXS971" s="614"/>
      <c r="KXT971" s="3"/>
      <c r="KXU971" s="453"/>
      <c r="KXV971" s="3"/>
      <c r="KXW971" s="614"/>
      <c r="KXX971" s="3"/>
      <c r="KXY971" s="453"/>
      <c r="KXZ971" s="3"/>
      <c r="KYA971" s="614"/>
      <c r="KYB971" s="3"/>
      <c r="KYC971" s="453"/>
      <c r="KYD971" s="3"/>
      <c r="KYE971" s="614"/>
      <c r="KYF971" s="3"/>
      <c r="KYG971" s="453"/>
      <c r="KYH971" s="3"/>
      <c r="KYI971" s="614"/>
      <c r="KYJ971" s="3"/>
      <c r="KYK971" s="453"/>
      <c r="KYL971" s="3"/>
      <c r="KYM971" s="614"/>
      <c r="KYN971" s="3"/>
      <c r="KYO971" s="453"/>
      <c r="KYP971" s="3"/>
      <c r="KYQ971" s="614"/>
      <c r="KYR971" s="3"/>
      <c r="KYS971" s="453"/>
      <c r="KYT971" s="3"/>
      <c r="KYU971" s="614"/>
      <c r="KYV971" s="3"/>
      <c r="KYW971" s="453"/>
      <c r="KYX971" s="3"/>
      <c r="KYY971" s="614"/>
      <c r="KYZ971" s="3"/>
      <c r="KZA971" s="453"/>
      <c r="KZB971" s="3"/>
      <c r="KZC971" s="614"/>
      <c r="KZD971" s="3"/>
      <c r="KZE971" s="453"/>
      <c r="KZF971" s="3"/>
      <c r="KZG971" s="614"/>
      <c r="KZH971" s="3"/>
      <c r="KZI971" s="453"/>
      <c r="KZJ971" s="3"/>
      <c r="KZK971" s="614"/>
      <c r="KZL971" s="3"/>
      <c r="KZM971" s="453"/>
      <c r="KZN971" s="3"/>
      <c r="KZO971" s="614"/>
      <c r="KZP971" s="3"/>
      <c r="KZQ971" s="453"/>
      <c r="KZR971" s="3"/>
      <c r="KZS971" s="614"/>
      <c r="KZT971" s="3"/>
      <c r="KZU971" s="453"/>
      <c r="KZV971" s="3"/>
      <c r="KZW971" s="614"/>
      <c r="KZX971" s="3"/>
      <c r="KZY971" s="453"/>
      <c r="KZZ971" s="3"/>
      <c r="LAA971" s="614"/>
      <c r="LAB971" s="3"/>
      <c r="LAC971" s="453"/>
      <c r="LAD971" s="3"/>
      <c r="LAE971" s="614"/>
      <c r="LAF971" s="3"/>
      <c r="LAG971" s="453"/>
      <c r="LAH971" s="3"/>
      <c r="LAI971" s="614"/>
      <c r="LAJ971" s="3"/>
      <c r="LAK971" s="453"/>
      <c r="LAL971" s="3"/>
      <c r="LAM971" s="614"/>
      <c r="LAN971" s="3"/>
      <c r="LAO971" s="453"/>
      <c r="LAP971" s="3"/>
      <c r="LAQ971" s="614"/>
      <c r="LAR971" s="3"/>
      <c r="LAS971" s="453"/>
      <c r="LAT971" s="3"/>
      <c r="LAU971" s="614"/>
      <c r="LAV971" s="3"/>
      <c r="LAW971" s="453"/>
      <c r="LAX971" s="3"/>
      <c r="LAY971" s="614"/>
      <c r="LAZ971" s="3"/>
      <c r="LBA971" s="453"/>
      <c r="LBB971" s="3"/>
      <c r="LBC971" s="614"/>
      <c r="LBD971" s="3"/>
      <c r="LBE971" s="453"/>
      <c r="LBF971" s="3"/>
      <c r="LBG971" s="614"/>
      <c r="LBH971" s="3"/>
      <c r="LBI971" s="453"/>
      <c r="LBJ971" s="3"/>
      <c r="LBK971" s="614"/>
      <c r="LBL971" s="3"/>
      <c r="LBM971" s="453"/>
      <c r="LBN971" s="3"/>
      <c r="LBO971" s="614"/>
      <c r="LBP971" s="3"/>
      <c r="LBQ971" s="453"/>
      <c r="LBR971" s="3"/>
      <c r="LBS971" s="614"/>
      <c r="LBT971" s="3"/>
      <c r="LBU971" s="453"/>
      <c r="LBV971" s="3"/>
      <c r="LBW971" s="614"/>
      <c r="LBX971" s="3"/>
      <c r="LBY971" s="453"/>
      <c r="LBZ971" s="3"/>
      <c r="LCA971" s="614"/>
      <c r="LCB971" s="3"/>
      <c r="LCC971" s="453"/>
      <c r="LCD971" s="3"/>
      <c r="LCE971" s="614"/>
      <c r="LCF971" s="3"/>
      <c r="LCG971" s="453"/>
      <c r="LCH971" s="3"/>
      <c r="LCI971" s="614"/>
      <c r="LCJ971" s="3"/>
      <c r="LCK971" s="453"/>
      <c r="LCL971" s="3"/>
      <c r="LCM971" s="614"/>
      <c r="LCN971" s="3"/>
      <c r="LCO971" s="453"/>
      <c r="LCP971" s="3"/>
      <c r="LCQ971" s="614"/>
      <c r="LCR971" s="3"/>
      <c r="LCS971" s="453"/>
      <c r="LCT971" s="3"/>
      <c r="LCU971" s="614"/>
      <c r="LCV971" s="3"/>
      <c r="LCW971" s="453"/>
      <c r="LCX971" s="3"/>
      <c r="LCY971" s="614"/>
      <c r="LCZ971" s="3"/>
      <c r="LDA971" s="453"/>
      <c r="LDB971" s="3"/>
      <c r="LDC971" s="614"/>
      <c r="LDD971" s="3"/>
      <c r="LDE971" s="453"/>
      <c r="LDF971" s="3"/>
      <c r="LDG971" s="614"/>
      <c r="LDH971" s="3"/>
      <c r="LDI971" s="453"/>
      <c r="LDJ971" s="3"/>
      <c r="LDK971" s="614"/>
      <c r="LDL971" s="3"/>
      <c r="LDM971" s="453"/>
      <c r="LDN971" s="3"/>
      <c r="LDO971" s="614"/>
      <c r="LDP971" s="3"/>
      <c r="LDQ971" s="453"/>
      <c r="LDR971" s="3"/>
      <c r="LDS971" s="614"/>
      <c r="LDT971" s="3"/>
      <c r="LDU971" s="453"/>
      <c r="LDV971" s="3"/>
      <c r="LDW971" s="614"/>
      <c r="LDX971" s="3"/>
      <c r="LDY971" s="453"/>
      <c r="LDZ971" s="3"/>
      <c r="LEA971" s="614"/>
      <c r="LEB971" s="3"/>
      <c r="LEC971" s="453"/>
      <c r="LED971" s="3"/>
      <c r="LEE971" s="614"/>
      <c r="LEF971" s="3"/>
      <c r="LEG971" s="453"/>
      <c r="LEH971" s="3"/>
      <c r="LEI971" s="614"/>
      <c r="LEJ971" s="3"/>
      <c r="LEK971" s="453"/>
      <c r="LEL971" s="3"/>
      <c r="LEM971" s="614"/>
      <c r="LEN971" s="3"/>
      <c r="LEO971" s="453"/>
      <c r="LEP971" s="3"/>
      <c r="LEQ971" s="614"/>
      <c r="LER971" s="3"/>
      <c r="LES971" s="453"/>
      <c r="LET971" s="3"/>
      <c r="LEU971" s="614"/>
      <c r="LEV971" s="3"/>
      <c r="LEW971" s="453"/>
      <c r="LEX971" s="3"/>
      <c r="LEY971" s="614"/>
      <c r="LEZ971" s="3"/>
      <c r="LFA971" s="453"/>
      <c r="LFB971" s="3"/>
      <c r="LFC971" s="614"/>
      <c r="LFD971" s="3"/>
      <c r="LFE971" s="453"/>
      <c r="LFF971" s="3"/>
      <c r="LFG971" s="614"/>
      <c r="LFH971" s="3"/>
      <c r="LFI971" s="453"/>
      <c r="LFJ971" s="3"/>
      <c r="LFK971" s="614"/>
      <c r="LFL971" s="3"/>
      <c r="LFM971" s="453"/>
      <c r="LFN971" s="3"/>
      <c r="LFO971" s="614"/>
      <c r="LFP971" s="3"/>
      <c r="LFQ971" s="453"/>
      <c r="LFR971" s="3"/>
      <c r="LFS971" s="614"/>
      <c r="LFT971" s="3"/>
      <c r="LFU971" s="453"/>
      <c r="LFV971" s="3"/>
      <c r="LFW971" s="614"/>
      <c r="LFX971" s="3"/>
      <c r="LFY971" s="453"/>
      <c r="LFZ971" s="3"/>
      <c r="LGA971" s="614"/>
      <c r="LGB971" s="3"/>
      <c r="LGC971" s="453"/>
      <c r="LGD971" s="3"/>
      <c r="LGE971" s="614"/>
      <c r="LGF971" s="3"/>
      <c r="LGG971" s="453"/>
      <c r="LGH971" s="3"/>
      <c r="LGI971" s="614"/>
      <c r="LGJ971" s="3"/>
      <c r="LGK971" s="453"/>
      <c r="LGL971" s="3"/>
      <c r="LGM971" s="614"/>
      <c r="LGN971" s="3"/>
      <c r="LGO971" s="453"/>
      <c r="LGP971" s="3"/>
      <c r="LGQ971" s="614"/>
      <c r="LGR971" s="3"/>
      <c r="LGS971" s="453"/>
      <c r="LGT971" s="3"/>
      <c r="LGU971" s="614"/>
      <c r="LGV971" s="3"/>
      <c r="LGW971" s="453"/>
      <c r="LGX971" s="3"/>
      <c r="LGY971" s="614"/>
      <c r="LGZ971" s="3"/>
      <c r="LHA971" s="453"/>
      <c r="LHB971" s="3"/>
      <c r="LHC971" s="614"/>
      <c r="LHD971" s="3"/>
      <c r="LHE971" s="453"/>
      <c r="LHF971" s="3"/>
      <c r="LHG971" s="614"/>
      <c r="LHH971" s="3"/>
      <c r="LHI971" s="453"/>
      <c r="LHJ971" s="3"/>
      <c r="LHK971" s="614"/>
      <c r="LHL971" s="3"/>
      <c r="LHM971" s="453"/>
      <c r="LHN971" s="3"/>
      <c r="LHO971" s="614"/>
      <c r="LHP971" s="3"/>
      <c r="LHQ971" s="453"/>
      <c r="LHR971" s="3"/>
      <c r="LHS971" s="614"/>
      <c r="LHT971" s="3"/>
      <c r="LHU971" s="453"/>
      <c r="LHV971" s="3"/>
      <c r="LHW971" s="614"/>
      <c r="LHX971" s="3"/>
      <c r="LHY971" s="453"/>
      <c r="LHZ971" s="3"/>
      <c r="LIA971" s="614"/>
      <c r="LIB971" s="3"/>
      <c r="LIC971" s="453"/>
      <c r="LID971" s="3"/>
      <c r="LIE971" s="614"/>
      <c r="LIF971" s="3"/>
      <c r="LIG971" s="453"/>
      <c r="LIH971" s="3"/>
      <c r="LII971" s="614"/>
      <c r="LIJ971" s="3"/>
      <c r="LIK971" s="453"/>
      <c r="LIL971" s="3"/>
      <c r="LIM971" s="614"/>
      <c r="LIN971" s="3"/>
      <c r="LIO971" s="453"/>
      <c r="LIP971" s="3"/>
      <c r="LIQ971" s="614"/>
      <c r="LIR971" s="3"/>
      <c r="LIS971" s="453"/>
      <c r="LIT971" s="3"/>
      <c r="LIU971" s="614"/>
      <c r="LIV971" s="3"/>
      <c r="LIW971" s="453"/>
      <c r="LIX971" s="3"/>
      <c r="LIY971" s="614"/>
      <c r="LIZ971" s="3"/>
      <c r="LJA971" s="453"/>
      <c r="LJB971" s="3"/>
      <c r="LJC971" s="614"/>
      <c r="LJD971" s="3"/>
      <c r="LJE971" s="453"/>
      <c r="LJF971" s="3"/>
      <c r="LJG971" s="614"/>
      <c r="LJH971" s="3"/>
      <c r="LJI971" s="453"/>
      <c r="LJJ971" s="3"/>
      <c r="LJK971" s="614"/>
      <c r="LJL971" s="3"/>
      <c r="LJM971" s="453"/>
      <c r="LJN971" s="3"/>
      <c r="LJO971" s="614"/>
      <c r="LJP971" s="3"/>
      <c r="LJQ971" s="453"/>
      <c r="LJR971" s="3"/>
      <c r="LJS971" s="614"/>
      <c r="LJT971" s="3"/>
      <c r="LJU971" s="453"/>
      <c r="LJV971" s="3"/>
      <c r="LJW971" s="614"/>
      <c r="LJX971" s="3"/>
      <c r="LJY971" s="453"/>
      <c r="LJZ971" s="3"/>
      <c r="LKA971" s="614"/>
      <c r="LKB971" s="3"/>
      <c r="LKC971" s="453"/>
      <c r="LKD971" s="3"/>
      <c r="LKE971" s="614"/>
      <c r="LKF971" s="3"/>
      <c r="LKG971" s="453"/>
      <c r="LKH971" s="3"/>
      <c r="LKI971" s="614"/>
      <c r="LKJ971" s="3"/>
      <c r="LKK971" s="453"/>
      <c r="LKL971" s="3"/>
      <c r="LKM971" s="614"/>
      <c r="LKN971" s="3"/>
      <c r="LKO971" s="453"/>
      <c r="LKP971" s="3"/>
      <c r="LKQ971" s="614"/>
      <c r="LKR971" s="3"/>
      <c r="LKS971" s="453"/>
      <c r="LKT971" s="3"/>
      <c r="LKU971" s="614"/>
      <c r="LKV971" s="3"/>
      <c r="LKW971" s="453"/>
      <c r="LKX971" s="3"/>
      <c r="LKY971" s="614"/>
      <c r="LKZ971" s="3"/>
      <c r="LLA971" s="453"/>
      <c r="LLB971" s="3"/>
      <c r="LLC971" s="614"/>
      <c r="LLD971" s="3"/>
      <c r="LLE971" s="453"/>
      <c r="LLF971" s="3"/>
      <c r="LLG971" s="614"/>
      <c r="LLH971" s="3"/>
      <c r="LLI971" s="453"/>
      <c r="LLJ971" s="3"/>
      <c r="LLK971" s="614"/>
      <c r="LLL971" s="3"/>
      <c r="LLM971" s="453"/>
      <c r="LLN971" s="3"/>
      <c r="LLO971" s="614"/>
      <c r="LLP971" s="3"/>
      <c r="LLQ971" s="453"/>
      <c r="LLR971" s="3"/>
      <c r="LLS971" s="614"/>
      <c r="LLT971" s="3"/>
      <c r="LLU971" s="453"/>
      <c r="LLV971" s="3"/>
      <c r="LLW971" s="614"/>
      <c r="LLX971" s="3"/>
      <c r="LLY971" s="453"/>
      <c r="LLZ971" s="3"/>
      <c r="LMA971" s="614"/>
      <c r="LMB971" s="3"/>
      <c r="LMC971" s="453"/>
      <c r="LMD971" s="3"/>
      <c r="LME971" s="614"/>
      <c r="LMF971" s="3"/>
      <c r="LMG971" s="453"/>
      <c r="LMH971" s="3"/>
      <c r="LMI971" s="614"/>
      <c r="LMJ971" s="3"/>
      <c r="LMK971" s="453"/>
      <c r="LML971" s="3"/>
      <c r="LMM971" s="614"/>
      <c r="LMN971" s="3"/>
      <c r="LMO971" s="453"/>
      <c r="LMP971" s="3"/>
      <c r="LMQ971" s="614"/>
      <c r="LMR971" s="3"/>
      <c r="LMS971" s="453"/>
      <c r="LMT971" s="3"/>
      <c r="LMU971" s="614"/>
      <c r="LMV971" s="3"/>
      <c r="LMW971" s="453"/>
      <c r="LMX971" s="3"/>
      <c r="LMY971" s="614"/>
      <c r="LMZ971" s="3"/>
      <c r="LNA971" s="453"/>
      <c r="LNB971" s="3"/>
      <c r="LNC971" s="614"/>
      <c r="LND971" s="3"/>
      <c r="LNE971" s="453"/>
      <c r="LNF971" s="3"/>
      <c r="LNG971" s="614"/>
      <c r="LNH971" s="3"/>
      <c r="LNI971" s="453"/>
      <c r="LNJ971" s="3"/>
      <c r="LNK971" s="614"/>
      <c r="LNL971" s="3"/>
      <c r="LNM971" s="453"/>
      <c r="LNN971" s="3"/>
      <c r="LNO971" s="614"/>
      <c r="LNP971" s="3"/>
      <c r="LNQ971" s="453"/>
      <c r="LNR971" s="3"/>
      <c r="LNS971" s="614"/>
      <c r="LNT971" s="3"/>
      <c r="LNU971" s="453"/>
      <c r="LNV971" s="3"/>
      <c r="LNW971" s="614"/>
      <c r="LNX971" s="3"/>
      <c r="LNY971" s="453"/>
      <c r="LNZ971" s="3"/>
      <c r="LOA971" s="614"/>
      <c r="LOB971" s="3"/>
      <c r="LOC971" s="453"/>
      <c r="LOD971" s="3"/>
      <c r="LOE971" s="614"/>
      <c r="LOF971" s="3"/>
      <c r="LOG971" s="453"/>
      <c r="LOH971" s="3"/>
      <c r="LOI971" s="614"/>
      <c r="LOJ971" s="3"/>
      <c r="LOK971" s="453"/>
      <c r="LOL971" s="3"/>
      <c r="LOM971" s="614"/>
      <c r="LON971" s="3"/>
      <c r="LOO971" s="453"/>
      <c r="LOP971" s="3"/>
      <c r="LOQ971" s="614"/>
      <c r="LOR971" s="3"/>
      <c r="LOS971" s="453"/>
      <c r="LOT971" s="3"/>
      <c r="LOU971" s="614"/>
      <c r="LOV971" s="3"/>
      <c r="LOW971" s="453"/>
      <c r="LOX971" s="3"/>
      <c r="LOY971" s="614"/>
      <c r="LOZ971" s="3"/>
      <c r="LPA971" s="453"/>
      <c r="LPB971" s="3"/>
      <c r="LPC971" s="614"/>
      <c r="LPD971" s="3"/>
      <c r="LPE971" s="453"/>
      <c r="LPF971" s="3"/>
      <c r="LPG971" s="614"/>
      <c r="LPH971" s="3"/>
      <c r="LPI971" s="453"/>
      <c r="LPJ971" s="3"/>
      <c r="LPK971" s="614"/>
      <c r="LPL971" s="3"/>
      <c r="LPM971" s="453"/>
      <c r="LPN971" s="3"/>
      <c r="LPO971" s="614"/>
      <c r="LPP971" s="3"/>
      <c r="LPQ971" s="453"/>
      <c r="LPR971" s="3"/>
      <c r="LPS971" s="614"/>
      <c r="LPT971" s="3"/>
      <c r="LPU971" s="453"/>
      <c r="LPV971" s="3"/>
      <c r="LPW971" s="614"/>
      <c r="LPX971" s="3"/>
      <c r="LPY971" s="453"/>
      <c r="LPZ971" s="3"/>
      <c r="LQA971" s="614"/>
      <c r="LQB971" s="3"/>
      <c r="LQC971" s="453"/>
      <c r="LQD971" s="3"/>
      <c r="LQE971" s="614"/>
      <c r="LQF971" s="3"/>
      <c r="LQG971" s="453"/>
      <c r="LQH971" s="3"/>
      <c r="LQI971" s="614"/>
      <c r="LQJ971" s="3"/>
      <c r="LQK971" s="453"/>
      <c r="LQL971" s="3"/>
      <c r="LQM971" s="614"/>
      <c r="LQN971" s="3"/>
      <c r="LQO971" s="453"/>
      <c r="LQP971" s="3"/>
      <c r="LQQ971" s="614"/>
      <c r="LQR971" s="3"/>
      <c r="LQS971" s="453"/>
      <c r="LQT971" s="3"/>
      <c r="LQU971" s="614"/>
      <c r="LQV971" s="3"/>
      <c r="LQW971" s="453"/>
      <c r="LQX971" s="3"/>
      <c r="LQY971" s="614"/>
      <c r="LQZ971" s="3"/>
      <c r="LRA971" s="453"/>
      <c r="LRB971" s="3"/>
      <c r="LRC971" s="614"/>
      <c r="LRD971" s="3"/>
      <c r="LRE971" s="453"/>
      <c r="LRF971" s="3"/>
      <c r="LRG971" s="614"/>
      <c r="LRH971" s="3"/>
      <c r="LRI971" s="453"/>
      <c r="LRJ971" s="3"/>
      <c r="LRK971" s="614"/>
      <c r="LRL971" s="3"/>
      <c r="LRM971" s="453"/>
      <c r="LRN971" s="3"/>
      <c r="LRO971" s="614"/>
      <c r="LRP971" s="3"/>
      <c r="LRQ971" s="453"/>
      <c r="LRR971" s="3"/>
      <c r="LRS971" s="614"/>
      <c r="LRT971" s="3"/>
      <c r="LRU971" s="453"/>
      <c r="LRV971" s="3"/>
      <c r="LRW971" s="614"/>
      <c r="LRX971" s="3"/>
      <c r="LRY971" s="453"/>
      <c r="LRZ971" s="3"/>
      <c r="LSA971" s="614"/>
      <c r="LSB971" s="3"/>
      <c r="LSC971" s="453"/>
      <c r="LSD971" s="3"/>
      <c r="LSE971" s="614"/>
      <c r="LSF971" s="3"/>
      <c r="LSG971" s="453"/>
      <c r="LSH971" s="3"/>
      <c r="LSI971" s="614"/>
      <c r="LSJ971" s="3"/>
      <c r="LSK971" s="453"/>
      <c r="LSL971" s="3"/>
      <c r="LSM971" s="614"/>
      <c r="LSN971" s="3"/>
      <c r="LSO971" s="453"/>
      <c r="LSP971" s="3"/>
      <c r="LSQ971" s="614"/>
      <c r="LSR971" s="3"/>
      <c r="LSS971" s="453"/>
      <c r="LST971" s="3"/>
      <c r="LSU971" s="614"/>
      <c r="LSV971" s="3"/>
      <c r="LSW971" s="453"/>
      <c r="LSX971" s="3"/>
      <c r="LSY971" s="614"/>
      <c r="LSZ971" s="3"/>
      <c r="LTA971" s="453"/>
      <c r="LTB971" s="3"/>
      <c r="LTC971" s="614"/>
      <c r="LTD971" s="3"/>
      <c r="LTE971" s="453"/>
      <c r="LTF971" s="3"/>
      <c r="LTG971" s="614"/>
      <c r="LTH971" s="3"/>
      <c r="LTI971" s="453"/>
      <c r="LTJ971" s="3"/>
      <c r="LTK971" s="614"/>
      <c r="LTL971" s="3"/>
      <c r="LTM971" s="453"/>
      <c r="LTN971" s="3"/>
      <c r="LTO971" s="614"/>
      <c r="LTP971" s="3"/>
      <c r="LTQ971" s="453"/>
      <c r="LTR971" s="3"/>
      <c r="LTS971" s="614"/>
      <c r="LTT971" s="3"/>
      <c r="LTU971" s="453"/>
      <c r="LTV971" s="3"/>
      <c r="LTW971" s="614"/>
      <c r="LTX971" s="3"/>
      <c r="LTY971" s="453"/>
      <c r="LTZ971" s="3"/>
      <c r="LUA971" s="614"/>
      <c r="LUB971" s="3"/>
      <c r="LUC971" s="453"/>
      <c r="LUD971" s="3"/>
      <c r="LUE971" s="614"/>
      <c r="LUF971" s="3"/>
      <c r="LUG971" s="453"/>
      <c r="LUH971" s="3"/>
      <c r="LUI971" s="614"/>
      <c r="LUJ971" s="3"/>
      <c r="LUK971" s="453"/>
      <c r="LUL971" s="3"/>
      <c r="LUM971" s="614"/>
      <c r="LUN971" s="3"/>
      <c r="LUO971" s="453"/>
      <c r="LUP971" s="3"/>
      <c r="LUQ971" s="614"/>
      <c r="LUR971" s="3"/>
      <c r="LUS971" s="453"/>
      <c r="LUT971" s="3"/>
      <c r="LUU971" s="614"/>
      <c r="LUV971" s="3"/>
      <c r="LUW971" s="453"/>
      <c r="LUX971" s="3"/>
      <c r="LUY971" s="614"/>
      <c r="LUZ971" s="3"/>
      <c r="LVA971" s="453"/>
      <c r="LVB971" s="3"/>
      <c r="LVC971" s="614"/>
      <c r="LVD971" s="3"/>
      <c r="LVE971" s="453"/>
      <c r="LVF971" s="3"/>
      <c r="LVG971" s="614"/>
      <c r="LVH971" s="3"/>
      <c r="LVI971" s="453"/>
      <c r="LVJ971" s="3"/>
      <c r="LVK971" s="614"/>
      <c r="LVL971" s="3"/>
      <c r="LVM971" s="453"/>
      <c r="LVN971" s="3"/>
      <c r="LVO971" s="614"/>
      <c r="LVP971" s="3"/>
      <c r="LVQ971" s="453"/>
      <c r="LVR971" s="3"/>
      <c r="LVS971" s="614"/>
      <c r="LVT971" s="3"/>
      <c r="LVU971" s="453"/>
      <c r="LVV971" s="3"/>
      <c r="LVW971" s="614"/>
      <c r="LVX971" s="3"/>
      <c r="LVY971" s="453"/>
      <c r="LVZ971" s="3"/>
      <c r="LWA971" s="614"/>
      <c r="LWB971" s="3"/>
      <c r="LWC971" s="453"/>
      <c r="LWD971" s="3"/>
      <c r="LWE971" s="614"/>
      <c r="LWF971" s="3"/>
      <c r="LWG971" s="453"/>
      <c r="LWH971" s="3"/>
      <c r="LWI971" s="614"/>
      <c r="LWJ971" s="3"/>
      <c r="LWK971" s="453"/>
      <c r="LWL971" s="3"/>
      <c r="LWM971" s="614"/>
      <c r="LWN971" s="3"/>
      <c r="LWO971" s="453"/>
      <c r="LWP971" s="3"/>
      <c r="LWQ971" s="614"/>
      <c r="LWR971" s="3"/>
      <c r="LWS971" s="453"/>
      <c r="LWT971" s="3"/>
      <c r="LWU971" s="614"/>
      <c r="LWV971" s="3"/>
      <c r="LWW971" s="453"/>
      <c r="LWX971" s="3"/>
      <c r="LWY971" s="614"/>
      <c r="LWZ971" s="3"/>
      <c r="LXA971" s="453"/>
      <c r="LXB971" s="3"/>
      <c r="LXC971" s="614"/>
      <c r="LXD971" s="3"/>
      <c r="LXE971" s="453"/>
      <c r="LXF971" s="3"/>
      <c r="LXG971" s="614"/>
      <c r="LXH971" s="3"/>
      <c r="LXI971" s="453"/>
      <c r="LXJ971" s="3"/>
      <c r="LXK971" s="614"/>
      <c r="LXL971" s="3"/>
      <c r="LXM971" s="453"/>
      <c r="LXN971" s="3"/>
      <c r="LXO971" s="614"/>
      <c r="LXP971" s="3"/>
      <c r="LXQ971" s="453"/>
      <c r="LXR971" s="3"/>
      <c r="LXS971" s="614"/>
      <c r="LXT971" s="3"/>
      <c r="LXU971" s="453"/>
      <c r="LXV971" s="3"/>
      <c r="LXW971" s="614"/>
      <c r="LXX971" s="3"/>
      <c r="LXY971" s="453"/>
      <c r="LXZ971" s="3"/>
      <c r="LYA971" s="614"/>
      <c r="LYB971" s="3"/>
      <c r="LYC971" s="453"/>
      <c r="LYD971" s="3"/>
      <c r="LYE971" s="614"/>
      <c r="LYF971" s="3"/>
      <c r="LYG971" s="453"/>
      <c r="LYH971" s="3"/>
      <c r="LYI971" s="614"/>
      <c r="LYJ971" s="3"/>
      <c r="LYK971" s="453"/>
      <c r="LYL971" s="3"/>
      <c r="LYM971" s="614"/>
      <c r="LYN971" s="3"/>
      <c r="LYO971" s="453"/>
      <c r="LYP971" s="3"/>
      <c r="LYQ971" s="614"/>
      <c r="LYR971" s="3"/>
      <c r="LYS971" s="453"/>
      <c r="LYT971" s="3"/>
      <c r="LYU971" s="614"/>
      <c r="LYV971" s="3"/>
      <c r="LYW971" s="453"/>
      <c r="LYX971" s="3"/>
      <c r="LYY971" s="614"/>
      <c r="LYZ971" s="3"/>
      <c r="LZA971" s="453"/>
      <c r="LZB971" s="3"/>
      <c r="LZC971" s="614"/>
      <c r="LZD971" s="3"/>
      <c r="LZE971" s="453"/>
      <c r="LZF971" s="3"/>
      <c r="LZG971" s="614"/>
      <c r="LZH971" s="3"/>
      <c r="LZI971" s="453"/>
      <c r="LZJ971" s="3"/>
      <c r="LZK971" s="614"/>
      <c r="LZL971" s="3"/>
      <c r="LZM971" s="453"/>
      <c r="LZN971" s="3"/>
      <c r="LZO971" s="614"/>
      <c r="LZP971" s="3"/>
      <c r="LZQ971" s="453"/>
      <c r="LZR971" s="3"/>
      <c r="LZS971" s="614"/>
      <c r="LZT971" s="3"/>
      <c r="LZU971" s="453"/>
      <c r="LZV971" s="3"/>
      <c r="LZW971" s="614"/>
      <c r="LZX971" s="3"/>
      <c r="LZY971" s="453"/>
      <c r="LZZ971" s="3"/>
      <c r="MAA971" s="614"/>
      <c r="MAB971" s="3"/>
      <c r="MAC971" s="453"/>
      <c r="MAD971" s="3"/>
      <c r="MAE971" s="614"/>
      <c r="MAF971" s="3"/>
      <c r="MAG971" s="453"/>
      <c r="MAH971" s="3"/>
      <c r="MAI971" s="614"/>
      <c r="MAJ971" s="3"/>
      <c r="MAK971" s="453"/>
      <c r="MAL971" s="3"/>
      <c r="MAM971" s="614"/>
      <c r="MAN971" s="3"/>
      <c r="MAO971" s="453"/>
      <c r="MAP971" s="3"/>
      <c r="MAQ971" s="614"/>
      <c r="MAR971" s="3"/>
      <c r="MAS971" s="453"/>
      <c r="MAT971" s="3"/>
      <c r="MAU971" s="614"/>
      <c r="MAV971" s="3"/>
      <c r="MAW971" s="453"/>
      <c r="MAX971" s="3"/>
      <c r="MAY971" s="614"/>
      <c r="MAZ971" s="3"/>
      <c r="MBA971" s="453"/>
      <c r="MBB971" s="3"/>
      <c r="MBC971" s="614"/>
      <c r="MBD971" s="3"/>
      <c r="MBE971" s="453"/>
      <c r="MBF971" s="3"/>
      <c r="MBG971" s="614"/>
      <c r="MBH971" s="3"/>
      <c r="MBI971" s="453"/>
      <c r="MBJ971" s="3"/>
      <c r="MBK971" s="614"/>
      <c r="MBL971" s="3"/>
      <c r="MBM971" s="453"/>
      <c r="MBN971" s="3"/>
      <c r="MBO971" s="614"/>
      <c r="MBP971" s="3"/>
      <c r="MBQ971" s="453"/>
      <c r="MBR971" s="3"/>
      <c r="MBS971" s="614"/>
      <c r="MBT971" s="3"/>
      <c r="MBU971" s="453"/>
      <c r="MBV971" s="3"/>
      <c r="MBW971" s="614"/>
      <c r="MBX971" s="3"/>
      <c r="MBY971" s="453"/>
      <c r="MBZ971" s="3"/>
      <c r="MCA971" s="614"/>
      <c r="MCB971" s="3"/>
      <c r="MCC971" s="453"/>
      <c r="MCD971" s="3"/>
      <c r="MCE971" s="614"/>
      <c r="MCF971" s="3"/>
      <c r="MCG971" s="453"/>
      <c r="MCH971" s="3"/>
      <c r="MCI971" s="614"/>
      <c r="MCJ971" s="3"/>
      <c r="MCK971" s="453"/>
      <c r="MCL971" s="3"/>
      <c r="MCM971" s="614"/>
      <c r="MCN971" s="3"/>
      <c r="MCO971" s="453"/>
      <c r="MCP971" s="3"/>
      <c r="MCQ971" s="614"/>
      <c r="MCR971" s="3"/>
      <c r="MCS971" s="453"/>
      <c r="MCT971" s="3"/>
      <c r="MCU971" s="614"/>
      <c r="MCV971" s="3"/>
      <c r="MCW971" s="453"/>
      <c r="MCX971" s="3"/>
      <c r="MCY971" s="614"/>
      <c r="MCZ971" s="3"/>
      <c r="MDA971" s="453"/>
      <c r="MDB971" s="3"/>
      <c r="MDC971" s="614"/>
      <c r="MDD971" s="3"/>
      <c r="MDE971" s="453"/>
      <c r="MDF971" s="3"/>
      <c r="MDG971" s="614"/>
      <c r="MDH971" s="3"/>
      <c r="MDI971" s="453"/>
      <c r="MDJ971" s="3"/>
      <c r="MDK971" s="614"/>
      <c r="MDL971" s="3"/>
      <c r="MDM971" s="453"/>
      <c r="MDN971" s="3"/>
      <c r="MDO971" s="614"/>
      <c r="MDP971" s="3"/>
      <c r="MDQ971" s="453"/>
      <c r="MDR971" s="3"/>
      <c r="MDS971" s="614"/>
      <c r="MDT971" s="3"/>
      <c r="MDU971" s="453"/>
      <c r="MDV971" s="3"/>
      <c r="MDW971" s="614"/>
      <c r="MDX971" s="3"/>
      <c r="MDY971" s="453"/>
      <c r="MDZ971" s="3"/>
      <c r="MEA971" s="614"/>
      <c r="MEB971" s="3"/>
      <c r="MEC971" s="453"/>
      <c r="MED971" s="3"/>
      <c r="MEE971" s="614"/>
      <c r="MEF971" s="3"/>
      <c r="MEG971" s="453"/>
      <c r="MEH971" s="3"/>
      <c r="MEI971" s="614"/>
      <c r="MEJ971" s="3"/>
      <c r="MEK971" s="453"/>
      <c r="MEL971" s="3"/>
      <c r="MEM971" s="614"/>
      <c r="MEN971" s="3"/>
      <c r="MEO971" s="453"/>
      <c r="MEP971" s="3"/>
      <c r="MEQ971" s="614"/>
      <c r="MER971" s="3"/>
      <c r="MES971" s="453"/>
      <c r="MET971" s="3"/>
      <c r="MEU971" s="614"/>
      <c r="MEV971" s="3"/>
      <c r="MEW971" s="453"/>
      <c r="MEX971" s="3"/>
      <c r="MEY971" s="614"/>
      <c r="MEZ971" s="3"/>
      <c r="MFA971" s="453"/>
      <c r="MFB971" s="3"/>
      <c r="MFC971" s="614"/>
      <c r="MFD971" s="3"/>
      <c r="MFE971" s="453"/>
      <c r="MFF971" s="3"/>
      <c r="MFG971" s="614"/>
      <c r="MFH971" s="3"/>
      <c r="MFI971" s="453"/>
      <c r="MFJ971" s="3"/>
      <c r="MFK971" s="614"/>
      <c r="MFL971" s="3"/>
      <c r="MFM971" s="453"/>
      <c r="MFN971" s="3"/>
      <c r="MFO971" s="614"/>
      <c r="MFP971" s="3"/>
      <c r="MFQ971" s="453"/>
      <c r="MFR971" s="3"/>
      <c r="MFS971" s="614"/>
      <c r="MFT971" s="3"/>
      <c r="MFU971" s="453"/>
      <c r="MFV971" s="3"/>
      <c r="MFW971" s="614"/>
      <c r="MFX971" s="3"/>
      <c r="MFY971" s="453"/>
      <c r="MFZ971" s="3"/>
      <c r="MGA971" s="614"/>
      <c r="MGB971" s="3"/>
      <c r="MGC971" s="453"/>
      <c r="MGD971" s="3"/>
      <c r="MGE971" s="614"/>
      <c r="MGF971" s="3"/>
      <c r="MGG971" s="453"/>
      <c r="MGH971" s="3"/>
      <c r="MGI971" s="614"/>
      <c r="MGJ971" s="3"/>
      <c r="MGK971" s="453"/>
      <c r="MGL971" s="3"/>
      <c r="MGM971" s="614"/>
      <c r="MGN971" s="3"/>
      <c r="MGO971" s="453"/>
      <c r="MGP971" s="3"/>
      <c r="MGQ971" s="614"/>
      <c r="MGR971" s="3"/>
      <c r="MGS971" s="453"/>
      <c r="MGT971" s="3"/>
      <c r="MGU971" s="614"/>
      <c r="MGV971" s="3"/>
      <c r="MGW971" s="453"/>
      <c r="MGX971" s="3"/>
      <c r="MGY971" s="614"/>
      <c r="MGZ971" s="3"/>
      <c r="MHA971" s="453"/>
      <c r="MHB971" s="3"/>
      <c r="MHC971" s="614"/>
      <c r="MHD971" s="3"/>
      <c r="MHE971" s="453"/>
      <c r="MHF971" s="3"/>
      <c r="MHG971" s="614"/>
      <c r="MHH971" s="3"/>
      <c r="MHI971" s="453"/>
      <c r="MHJ971" s="3"/>
      <c r="MHK971" s="614"/>
      <c r="MHL971" s="3"/>
      <c r="MHM971" s="453"/>
      <c r="MHN971" s="3"/>
      <c r="MHO971" s="614"/>
      <c r="MHP971" s="3"/>
      <c r="MHQ971" s="453"/>
      <c r="MHR971" s="3"/>
      <c r="MHS971" s="614"/>
      <c r="MHT971" s="3"/>
      <c r="MHU971" s="453"/>
      <c r="MHV971" s="3"/>
      <c r="MHW971" s="614"/>
      <c r="MHX971" s="3"/>
      <c r="MHY971" s="453"/>
      <c r="MHZ971" s="3"/>
      <c r="MIA971" s="614"/>
      <c r="MIB971" s="3"/>
      <c r="MIC971" s="453"/>
      <c r="MID971" s="3"/>
      <c r="MIE971" s="614"/>
      <c r="MIF971" s="3"/>
      <c r="MIG971" s="453"/>
      <c r="MIH971" s="3"/>
      <c r="MII971" s="614"/>
      <c r="MIJ971" s="3"/>
      <c r="MIK971" s="453"/>
      <c r="MIL971" s="3"/>
      <c r="MIM971" s="614"/>
      <c r="MIN971" s="3"/>
      <c r="MIO971" s="453"/>
      <c r="MIP971" s="3"/>
      <c r="MIQ971" s="614"/>
      <c r="MIR971" s="3"/>
      <c r="MIS971" s="453"/>
      <c r="MIT971" s="3"/>
      <c r="MIU971" s="614"/>
      <c r="MIV971" s="3"/>
      <c r="MIW971" s="453"/>
      <c r="MIX971" s="3"/>
      <c r="MIY971" s="614"/>
      <c r="MIZ971" s="3"/>
      <c r="MJA971" s="453"/>
      <c r="MJB971" s="3"/>
      <c r="MJC971" s="614"/>
      <c r="MJD971" s="3"/>
      <c r="MJE971" s="453"/>
      <c r="MJF971" s="3"/>
      <c r="MJG971" s="614"/>
      <c r="MJH971" s="3"/>
      <c r="MJI971" s="453"/>
      <c r="MJJ971" s="3"/>
      <c r="MJK971" s="614"/>
      <c r="MJL971" s="3"/>
      <c r="MJM971" s="453"/>
      <c r="MJN971" s="3"/>
      <c r="MJO971" s="614"/>
      <c r="MJP971" s="3"/>
      <c r="MJQ971" s="453"/>
      <c r="MJR971" s="3"/>
      <c r="MJS971" s="614"/>
      <c r="MJT971" s="3"/>
      <c r="MJU971" s="453"/>
      <c r="MJV971" s="3"/>
      <c r="MJW971" s="614"/>
      <c r="MJX971" s="3"/>
      <c r="MJY971" s="453"/>
      <c r="MJZ971" s="3"/>
      <c r="MKA971" s="614"/>
      <c r="MKB971" s="3"/>
      <c r="MKC971" s="453"/>
      <c r="MKD971" s="3"/>
      <c r="MKE971" s="614"/>
      <c r="MKF971" s="3"/>
      <c r="MKG971" s="453"/>
      <c r="MKH971" s="3"/>
      <c r="MKI971" s="614"/>
      <c r="MKJ971" s="3"/>
      <c r="MKK971" s="453"/>
      <c r="MKL971" s="3"/>
      <c r="MKM971" s="614"/>
      <c r="MKN971" s="3"/>
      <c r="MKO971" s="453"/>
      <c r="MKP971" s="3"/>
      <c r="MKQ971" s="614"/>
      <c r="MKR971" s="3"/>
      <c r="MKS971" s="453"/>
      <c r="MKT971" s="3"/>
      <c r="MKU971" s="614"/>
      <c r="MKV971" s="3"/>
      <c r="MKW971" s="453"/>
      <c r="MKX971" s="3"/>
      <c r="MKY971" s="614"/>
      <c r="MKZ971" s="3"/>
      <c r="MLA971" s="453"/>
      <c r="MLB971" s="3"/>
      <c r="MLC971" s="614"/>
      <c r="MLD971" s="3"/>
      <c r="MLE971" s="453"/>
      <c r="MLF971" s="3"/>
      <c r="MLG971" s="614"/>
      <c r="MLH971" s="3"/>
      <c r="MLI971" s="453"/>
      <c r="MLJ971" s="3"/>
      <c r="MLK971" s="614"/>
      <c r="MLL971" s="3"/>
      <c r="MLM971" s="453"/>
      <c r="MLN971" s="3"/>
      <c r="MLO971" s="614"/>
      <c r="MLP971" s="3"/>
      <c r="MLQ971" s="453"/>
      <c r="MLR971" s="3"/>
      <c r="MLS971" s="614"/>
      <c r="MLT971" s="3"/>
      <c r="MLU971" s="453"/>
      <c r="MLV971" s="3"/>
      <c r="MLW971" s="614"/>
      <c r="MLX971" s="3"/>
      <c r="MLY971" s="453"/>
      <c r="MLZ971" s="3"/>
      <c r="MMA971" s="614"/>
      <c r="MMB971" s="3"/>
      <c r="MMC971" s="453"/>
      <c r="MMD971" s="3"/>
      <c r="MME971" s="614"/>
      <c r="MMF971" s="3"/>
      <c r="MMG971" s="453"/>
      <c r="MMH971" s="3"/>
      <c r="MMI971" s="614"/>
      <c r="MMJ971" s="3"/>
      <c r="MMK971" s="453"/>
      <c r="MML971" s="3"/>
      <c r="MMM971" s="614"/>
      <c r="MMN971" s="3"/>
      <c r="MMO971" s="453"/>
      <c r="MMP971" s="3"/>
      <c r="MMQ971" s="614"/>
      <c r="MMR971" s="3"/>
      <c r="MMS971" s="453"/>
      <c r="MMT971" s="3"/>
      <c r="MMU971" s="614"/>
      <c r="MMV971" s="3"/>
      <c r="MMW971" s="453"/>
      <c r="MMX971" s="3"/>
      <c r="MMY971" s="614"/>
      <c r="MMZ971" s="3"/>
      <c r="MNA971" s="453"/>
      <c r="MNB971" s="3"/>
      <c r="MNC971" s="614"/>
      <c r="MND971" s="3"/>
      <c r="MNE971" s="453"/>
      <c r="MNF971" s="3"/>
      <c r="MNG971" s="614"/>
      <c r="MNH971" s="3"/>
      <c r="MNI971" s="453"/>
      <c r="MNJ971" s="3"/>
      <c r="MNK971" s="614"/>
      <c r="MNL971" s="3"/>
      <c r="MNM971" s="453"/>
      <c r="MNN971" s="3"/>
      <c r="MNO971" s="614"/>
      <c r="MNP971" s="3"/>
      <c r="MNQ971" s="453"/>
      <c r="MNR971" s="3"/>
      <c r="MNS971" s="614"/>
      <c r="MNT971" s="3"/>
      <c r="MNU971" s="453"/>
      <c r="MNV971" s="3"/>
      <c r="MNW971" s="614"/>
      <c r="MNX971" s="3"/>
      <c r="MNY971" s="453"/>
      <c r="MNZ971" s="3"/>
      <c r="MOA971" s="614"/>
      <c r="MOB971" s="3"/>
      <c r="MOC971" s="453"/>
      <c r="MOD971" s="3"/>
      <c r="MOE971" s="614"/>
      <c r="MOF971" s="3"/>
      <c r="MOG971" s="453"/>
      <c r="MOH971" s="3"/>
      <c r="MOI971" s="614"/>
      <c r="MOJ971" s="3"/>
      <c r="MOK971" s="453"/>
      <c r="MOL971" s="3"/>
      <c r="MOM971" s="614"/>
      <c r="MON971" s="3"/>
      <c r="MOO971" s="453"/>
      <c r="MOP971" s="3"/>
      <c r="MOQ971" s="614"/>
      <c r="MOR971" s="3"/>
      <c r="MOS971" s="453"/>
      <c r="MOT971" s="3"/>
      <c r="MOU971" s="614"/>
      <c r="MOV971" s="3"/>
      <c r="MOW971" s="453"/>
      <c r="MOX971" s="3"/>
      <c r="MOY971" s="614"/>
      <c r="MOZ971" s="3"/>
      <c r="MPA971" s="453"/>
      <c r="MPB971" s="3"/>
      <c r="MPC971" s="614"/>
      <c r="MPD971" s="3"/>
      <c r="MPE971" s="453"/>
      <c r="MPF971" s="3"/>
      <c r="MPG971" s="614"/>
      <c r="MPH971" s="3"/>
      <c r="MPI971" s="453"/>
      <c r="MPJ971" s="3"/>
      <c r="MPK971" s="614"/>
      <c r="MPL971" s="3"/>
      <c r="MPM971" s="453"/>
      <c r="MPN971" s="3"/>
      <c r="MPO971" s="614"/>
      <c r="MPP971" s="3"/>
      <c r="MPQ971" s="453"/>
      <c r="MPR971" s="3"/>
      <c r="MPS971" s="614"/>
      <c r="MPT971" s="3"/>
      <c r="MPU971" s="453"/>
      <c r="MPV971" s="3"/>
      <c r="MPW971" s="614"/>
      <c r="MPX971" s="3"/>
      <c r="MPY971" s="453"/>
      <c r="MPZ971" s="3"/>
      <c r="MQA971" s="614"/>
      <c r="MQB971" s="3"/>
      <c r="MQC971" s="453"/>
      <c r="MQD971" s="3"/>
      <c r="MQE971" s="614"/>
      <c r="MQF971" s="3"/>
      <c r="MQG971" s="453"/>
      <c r="MQH971" s="3"/>
      <c r="MQI971" s="614"/>
      <c r="MQJ971" s="3"/>
      <c r="MQK971" s="453"/>
      <c r="MQL971" s="3"/>
      <c r="MQM971" s="614"/>
      <c r="MQN971" s="3"/>
      <c r="MQO971" s="453"/>
      <c r="MQP971" s="3"/>
      <c r="MQQ971" s="614"/>
      <c r="MQR971" s="3"/>
      <c r="MQS971" s="453"/>
      <c r="MQT971" s="3"/>
      <c r="MQU971" s="614"/>
      <c r="MQV971" s="3"/>
      <c r="MQW971" s="453"/>
      <c r="MQX971" s="3"/>
      <c r="MQY971" s="614"/>
      <c r="MQZ971" s="3"/>
      <c r="MRA971" s="453"/>
      <c r="MRB971" s="3"/>
      <c r="MRC971" s="614"/>
      <c r="MRD971" s="3"/>
      <c r="MRE971" s="453"/>
      <c r="MRF971" s="3"/>
      <c r="MRG971" s="614"/>
      <c r="MRH971" s="3"/>
      <c r="MRI971" s="453"/>
      <c r="MRJ971" s="3"/>
      <c r="MRK971" s="614"/>
      <c r="MRL971" s="3"/>
      <c r="MRM971" s="453"/>
      <c r="MRN971" s="3"/>
      <c r="MRO971" s="614"/>
      <c r="MRP971" s="3"/>
      <c r="MRQ971" s="453"/>
      <c r="MRR971" s="3"/>
      <c r="MRS971" s="614"/>
      <c r="MRT971" s="3"/>
      <c r="MRU971" s="453"/>
      <c r="MRV971" s="3"/>
      <c r="MRW971" s="614"/>
      <c r="MRX971" s="3"/>
      <c r="MRY971" s="453"/>
      <c r="MRZ971" s="3"/>
      <c r="MSA971" s="614"/>
      <c r="MSB971" s="3"/>
      <c r="MSC971" s="453"/>
      <c r="MSD971" s="3"/>
      <c r="MSE971" s="614"/>
      <c r="MSF971" s="3"/>
      <c r="MSG971" s="453"/>
      <c r="MSH971" s="3"/>
      <c r="MSI971" s="614"/>
      <c r="MSJ971" s="3"/>
      <c r="MSK971" s="453"/>
      <c r="MSL971" s="3"/>
      <c r="MSM971" s="614"/>
      <c r="MSN971" s="3"/>
      <c r="MSO971" s="453"/>
      <c r="MSP971" s="3"/>
      <c r="MSQ971" s="614"/>
      <c r="MSR971" s="3"/>
      <c r="MSS971" s="453"/>
      <c r="MST971" s="3"/>
      <c r="MSU971" s="614"/>
      <c r="MSV971" s="3"/>
      <c r="MSW971" s="453"/>
      <c r="MSX971" s="3"/>
      <c r="MSY971" s="614"/>
      <c r="MSZ971" s="3"/>
      <c r="MTA971" s="453"/>
      <c r="MTB971" s="3"/>
      <c r="MTC971" s="614"/>
      <c r="MTD971" s="3"/>
      <c r="MTE971" s="453"/>
      <c r="MTF971" s="3"/>
      <c r="MTG971" s="614"/>
      <c r="MTH971" s="3"/>
      <c r="MTI971" s="453"/>
      <c r="MTJ971" s="3"/>
      <c r="MTK971" s="614"/>
      <c r="MTL971" s="3"/>
      <c r="MTM971" s="453"/>
      <c r="MTN971" s="3"/>
      <c r="MTO971" s="614"/>
      <c r="MTP971" s="3"/>
      <c r="MTQ971" s="453"/>
      <c r="MTR971" s="3"/>
      <c r="MTS971" s="614"/>
      <c r="MTT971" s="3"/>
      <c r="MTU971" s="453"/>
      <c r="MTV971" s="3"/>
      <c r="MTW971" s="614"/>
      <c r="MTX971" s="3"/>
      <c r="MTY971" s="453"/>
      <c r="MTZ971" s="3"/>
      <c r="MUA971" s="614"/>
      <c r="MUB971" s="3"/>
      <c r="MUC971" s="453"/>
      <c r="MUD971" s="3"/>
      <c r="MUE971" s="614"/>
      <c r="MUF971" s="3"/>
      <c r="MUG971" s="453"/>
      <c r="MUH971" s="3"/>
      <c r="MUI971" s="614"/>
      <c r="MUJ971" s="3"/>
      <c r="MUK971" s="453"/>
      <c r="MUL971" s="3"/>
      <c r="MUM971" s="614"/>
      <c r="MUN971" s="3"/>
      <c r="MUO971" s="453"/>
      <c r="MUP971" s="3"/>
      <c r="MUQ971" s="614"/>
      <c r="MUR971" s="3"/>
      <c r="MUS971" s="453"/>
      <c r="MUT971" s="3"/>
      <c r="MUU971" s="614"/>
      <c r="MUV971" s="3"/>
      <c r="MUW971" s="453"/>
      <c r="MUX971" s="3"/>
      <c r="MUY971" s="614"/>
      <c r="MUZ971" s="3"/>
      <c r="MVA971" s="453"/>
      <c r="MVB971" s="3"/>
      <c r="MVC971" s="614"/>
      <c r="MVD971" s="3"/>
      <c r="MVE971" s="453"/>
      <c r="MVF971" s="3"/>
      <c r="MVG971" s="614"/>
      <c r="MVH971" s="3"/>
      <c r="MVI971" s="453"/>
      <c r="MVJ971" s="3"/>
      <c r="MVK971" s="614"/>
      <c r="MVL971" s="3"/>
      <c r="MVM971" s="453"/>
      <c r="MVN971" s="3"/>
      <c r="MVO971" s="614"/>
      <c r="MVP971" s="3"/>
      <c r="MVQ971" s="453"/>
      <c r="MVR971" s="3"/>
      <c r="MVS971" s="614"/>
      <c r="MVT971" s="3"/>
      <c r="MVU971" s="453"/>
      <c r="MVV971" s="3"/>
      <c r="MVW971" s="614"/>
      <c r="MVX971" s="3"/>
      <c r="MVY971" s="453"/>
      <c r="MVZ971" s="3"/>
      <c r="MWA971" s="614"/>
      <c r="MWB971" s="3"/>
      <c r="MWC971" s="453"/>
      <c r="MWD971" s="3"/>
      <c r="MWE971" s="614"/>
      <c r="MWF971" s="3"/>
      <c r="MWG971" s="453"/>
      <c r="MWH971" s="3"/>
      <c r="MWI971" s="614"/>
      <c r="MWJ971" s="3"/>
      <c r="MWK971" s="453"/>
      <c r="MWL971" s="3"/>
      <c r="MWM971" s="614"/>
      <c r="MWN971" s="3"/>
      <c r="MWO971" s="453"/>
      <c r="MWP971" s="3"/>
      <c r="MWQ971" s="614"/>
      <c r="MWR971" s="3"/>
      <c r="MWS971" s="453"/>
      <c r="MWT971" s="3"/>
      <c r="MWU971" s="614"/>
      <c r="MWV971" s="3"/>
      <c r="MWW971" s="453"/>
      <c r="MWX971" s="3"/>
      <c r="MWY971" s="614"/>
      <c r="MWZ971" s="3"/>
      <c r="MXA971" s="453"/>
      <c r="MXB971" s="3"/>
      <c r="MXC971" s="614"/>
      <c r="MXD971" s="3"/>
      <c r="MXE971" s="453"/>
      <c r="MXF971" s="3"/>
      <c r="MXG971" s="614"/>
      <c r="MXH971" s="3"/>
      <c r="MXI971" s="453"/>
      <c r="MXJ971" s="3"/>
      <c r="MXK971" s="614"/>
      <c r="MXL971" s="3"/>
      <c r="MXM971" s="453"/>
      <c r="MXN971" s="3"/>
      <c r="MXO971" s="614"/>
      <c r="MXP971" s="3"/>
      <c r="MXQ971" s="453"/>
      <c r="MXR971" s="3"/>
      <c r="MXS971" s="614"/>
      <c r="MXT971" s="3"/>
      <c r="MXU971" s="453"/>
      <c r="MXV971" s="3"/>
      <c r="MXW971" s="614"/>
      <c r="MXX971" s="3"/>
      <c r="MXY971" s="453"/>
      <c r="MXZ971" s="3"/>
      <c r="MYA971" s="614"/>
      <c r="MYB971" s="3"/>
      <c r="MYC971" s="453"/>
      <c r="MYD971" s="3"/>
      <c r="MYE971" s="614"/>
      <c r="MYF971" s="3"/>
      <c r="MYG971" s="453"/>
      <c r="MYH971" s="3"/>
      <c r="MYI971" s="614"/>
      <c r="MYJ971" s="3"/>
      <c r="MYK971" s="453"/>
      <c r="MYL971" s="3"/>
      <c r="MYM971" s="614"/>
      <c r="MYN971" s="3"/>
      <c r="MYO971" s="453"/>
      <c r="MYP971" s="3"/>
      <c r="MYQ971" s="614"/>
      <c r="MYR971" s="3"/>
      <c r="MYS971" s="453"/>
      <c r="MYT971" s="3"/>
      <c r="MYU971" s="614"/>
      <c r="MYV971" s="3"/>
      <c r="MYW971" s="453"/>
      <c r="MYX971" s="3"/>
      <c r="MYY971" s="614"/>
      <c r="MYZ971" s="3"/>
      <c r="MZA971" s="453"/>
      <c r="MZB971" s="3"/>
      <c r="MZC971" s="614"/>
      <c r="MZD971" s="3"/>
      <c r="MZE971" s="453"/>
      <c r="MZF971" s="3"/>
      <c r="MZG971" s="614"/>
      <c r="MZH971" s="3"/>
      <c r="MZI971" s="453"/>
      <c r="MZJ971" s="3"/>
      <c r="MZK971" s="614"/>
      <c r="MZL971" s="3"/>
      <c r="MZM971" s="453"/>
      <c r="MZN971" s="3"/>
      <c r="MZO971" s="614"/>
      <c r="MZP971" s="3"/>
      <c r="MZQ971" s="453"/>
      <c r="MZR971" s="3"/>
      <c r="MZS971" s="614"/>
      <c r="MZT971" s="3"/>
      <c r="MZU971" s="453"/>
      <c r="MZV971" s="3"/>
      <c r="MZW971" s="614"/>
      <c r="MZX971" s="3"/>
      <c r="MZY971" s="453"/>
      <c r="MZZ971" s="3"/>
      <c r="NAA971" s="614"/>
      <c r="NAB971" s="3"/>
      <c r="NAC971" s="453"/>
      <c r="NAD971" s="3"/>
      <c r="NAE971" s="614"/>
      <c r="NAF971" s="3"/>
      <c r="NAG971" s="453"/>
      <c r="NAH971" s="3"/>
      <c r="NAI971" s="614"/>
      <c r="NAJ971" s="3"/>
      <c r="NAK971" s="453"/>
      <c r="NAL971" s="3"/>
      <c r="NAM971" s="614"/>
      <c r="NAN971" s="3"/>
      <c r="NAO971" s="453"/>
      <c r="NAP971" s="3"/>
      <c r="NAQ971" s="614"/>
      <c r="NAR971" s="3"/>
      <c r="NAS971" s="453"/>
      <c r="NAT971" s="3"/>
      <c r="NAU971" s="614"/>
      <c r="NAV971" s="3"/>
      <c r="NAW971" s="453"/>
      <c r="NAX971" s="3"/>
      <c r="NAY971" s="614"/>
      <c r="NAZ971" s="3"/>
      <c r="NBA971" s="453"/>
      <c r="NBB971" s="3"/>
      <c r="NBC971" s="614"/>
      <c r="NBD971" s="3"/>
      <c r="NBE971" s="453"/>
      <c r="NBF971" s="3"/>
      <c r="NBG971" s="614"/>
      <c r="NBH971" s="3"/>
      <c r="NBI971" s="453"/>
      <c r="NBJ971" s="3"/>
      <c r="NBK971" s="614"/>
      <c r="NBL971" s="3"/>
      <c r="NBM971" s="453"/>
      <c r="NBN971" s="3"/>
      <c r="NBO971" s="614"/>
      <c r="NBP971" s="3"/>
      <c r="NBQ971" s="453"/>
      <c r="NBR971" s="3"/>
      <c r="NBS971" s="614"/>
      <c r="NBT971" s="3"/>
      <c r="NBU971" s="453"/>
      <c r="NBV971" s="3"/>
      <c r="NBW971" s="614"/>
      <c r="NBX971" s="3"/>
      <c r="NBY971" s="453"/>
      <c r="NBZ971" s="3"/>
      <c r="NCA971" s="614"/>
      <c r="NCB971" s="3"/>
      <c r="NCC971" s="453"/>
      <c r="NCD971" s="3"/>
      <c r="NCE971" s="614"/>
      <c r="NCF971" s="3"/>
      <c r="NCG971" s="453"/>
      <c r="NCH971" s="3"/>
      <c r="NCI971" s="614"/>
      <c r="NCJ971" s="3"/>
      <c r="NCK971" s="453"/>
      <c r="NCL971" s="3"/>
      <c r="NCM971" s="614"/>
      <c r="NCN971" s="3"/>
      <c r="NCO971" s="453"/>
      <c r="NCP971" s="3"/>
      <c r="NCQ971" s="614"/>
      <c r="NCR971" s="3"/>
      <c r="NCS971" s="453"/>
      <c r="NCT971" s="3"/>
      <c r="NCU971" s="614"/>
      <c r="NCV971" s="3"/>
      <c r="NCW971" s="453"/>
      <c r="NCX971" s="3"/>
      <c r="NCY971" s="614"/>
      <c r="NCZ971" s="3"/>
      <c r="NDA971" s="453"/>
      <c r="NDB971" s="3"/>
      <c r="NDC971" s="614"/>
      <c r="NDD971" s="3"/>
      <c r="NDE971" s="453"/>
      <c r="NDF971" s="3"/>
      <c r="NDG971" s="614"/>
      <c r="NDH971" s="3"/>
      <c r="NDI971" s="453"/>
      <c r="NDJ971" s="3"/>
      <c r="NDK971" s="614"/>
      <c r="NDL971" s="3"/>
      <c r="NDM971" s="453"/>
      <c r="NDN971" s="3"/>
      <c r="NDO971" s="614"/>
      <c r="NDP971" s="3"/>
      <c r="NDQ971" s="453"/>
      <c r="NDR971" s="3"/>
      <c r="NDS971" s="614"/>
      <c r="NDT971" s="3"/>
      <c r="NDU971" s="453"/>
      <c r="NDV971" s="3"/>
      <c r="NDW971" s="614"/>
      <c r="NDX971" s="3"/>
      <c r="NDY971" s="453"/>
      <c r="NDZ971" s="3"/>
      <c r="NEA971" s="614"/>
      <c r="NEB971" s="3"/>
      <c r="NEC971" s="453"/>
      <c r="NED971" s="3"/>
      <c r="NEE971" s="614"/>
      <c r="NEF971" s="3"/>
      <c r="NEG971" s="453"/>
      <c r="NEH971" s="3"/>
      <c r="NEI971" s="614"/>
      <c r="NEJ971" s="3"/>
      <c r="NEK971" s="453"/>
      <c r="NEL971" s="3"/>
      <c r="NEM971" s="614"/>
      <c r="NEN971" s="3"/>
      <c r="NEO971" s="453"/>
      <c r="NEP971" s="3"/>
      <c r="NEQ971" s="614"/>
      <c r="NER971" s="3"/>
      <c r="NES971" s="453"/>
      <c r="NET971" s="3"/>
      <c r="NEU971" s="614"/>
      <c r="NEV971" s="3"/>
      <c r="NEW971" s="453"/>
      <c r="NEX971" s="3"/>
      <c r="NEY971" s="614"/>
      <c r="NEZ971" s="3"/>
      <c r="NFA971" s="453"/>
      <c r="NFB971" s="3"/>
      <c r="NFC971" s="614"/>
      <c r="NFD971" s="3"/>
      <c r="NFE971" s="453"/>
      <c r="NFF971" s="3"/>
      <c r="NFG971" s="614"/>
      <c r="NFH971" s="3"/>
      <c r="NFI971" s="453"/>
      <c r="NFJ971" s="3"/>
      <c r="NFK971" s="614"/>
      <c r="NFL971" s="3"/>
      <c r="NFM971" s="453"/>
      <c r="NFN971" s="3"/>
      <c r="NFO971" s="614"/>
      <c r="NFP971" s="3"/>
      <c r="NFQ971" s="453"/>
      <c r="NFR971" s="3"/>
      <c r="NFS971" s="614"/>
      <c r="NFT971" s="3"/>
      <c r="NFU971" s="453"/>
      <c r="NFV971" s="3"/>
      <c r="NFW971" s="614"/>
      <c r="NFX971" s="3"/>
      <c r="NFY971" s="453"/>
      <c r="NFZ971" s="3"/>
      <c r="NGA971" s="614"/>
      <c r="NGB971" s="3"/>
      <c r="NGC971" s="453"/>
      <c r="NGD971" s="3"/>
      <c r="NGE971" s="614"/>
      <c r="NGF971" s="3"/>
      <c r="NGG971" s="453"/>
      <c r="NGH971" s="3"/>
      <c r="NGI971" s="614"/>
      <c r="NGJ971" s="3"/>
      <c r="NGK971" s="453"/>
      <c r="NGL971" s="3"/>
      <c r="NGM971" s="614"/>
      <c r="NGN971" s="3"/>
      <c r="NGO971" s="453"/>
      <c r="NGP971" s="3"/>
      <c r="NGQ971" s="614"/>
      <c r="NGR971" s="3"/>
      <c r="NGS971" s="453"/>
      <c r="NGT971" s="3"/>
      <c r="NGU971" s="614"/>
      <c r="NGV971" s="3"/>
      <c r="NGW971" s="453"/>
      <c r="NGX971" s="3"/>
      <c r="NGY971" s="614"/>
      <c r="NGZ971" s="3"/>
      <c r="NHA971" s="453"/>
      <c r="NHB971" s="3"/>
      <c r="NHC971" s="614"/>
      <c r="NHD971" s="3"/>
      <c r="NHE971" s="453"/>
      <c r="NHF971" s="3"/>
      <c r="NHG971" s="614"/>
      <c r="NHH971" s="3"/>
      <c r="NHI971" s="453"/>
      <c r="NHJ971" s="3"/>
      <c r="NHK971" s="614"/>
      <c r="NHL971" s="3"/>
      <c r="NHM971" s="453"/>
      <c r="NHN971" s="3"/>
      <c r="NHO971" s="614"/>
      <c r="NHP971" s="3"/>
      <c r="NHQ971" s="453"/>
      <c r="NHR971" s="3"/>
      <c r="NHS971" s="614"/>
      <c r="NHT971" s="3"/>
      <c r="NHU971" s="453"/>
      <c r="NHV971" s="3"/>
      <c r="NHW971" s="614"/>
      <c r="NHX971" s="3"/>
      <c r="NHY971" s="453"/>
      <c r="NHZ971" s="3"/>
      <c r="NIA971" s="614"/>
      <c r="NIB971" s="3"/>
      <c r="NIC971" s="453"/>
      <c r="NID971" s="3"/>
      <c r="NIE971" s="614"/>
      <c r="NIF971" s="3"/>
      <c r="NIG971" s="453"/>
      <c r="NIH971" s="3"/>
      <c r="NII971" s="614"/>
      <c r="NIJ971" s="3"/>
      <c r="NIK971" s="453"/>
      <c r="NIL971" s="3"/>
      <c r="NIM971" s="614"/>
      <c r="NIN971" s="3"/>
      <c r="NIO971" s="453"/>
      <c r="NIP971" s="3"/>
      <c r="NIQ971" s="614"/>
      <c r="NIR971" s="3"/>
      <c r="NIS971" s="453"/>
      <c r="NIT971" s="3"/>
      <c r="NIU971" s="614"/>
      <c r="NIV971" s="3"/>
      <c r="NIW971" s="453"/>
      <c r="NIX971" s="3"/>
      <c r="NIY971" s="614"/>
      <c r="NIZ971" s="3"/>
      <c r="NJA971" s="453"/>
      <c r="NJB971" s="3"/>
      <c r="NJC971" s="614"/>
      <c r="NJD971" s="3"/>
      <c r="NJE971" s="453"/>
      <c r="NJF971" s="3"/>
      <c r="NJG971" s="614"/>
      <c r="NJH971" s="3"/>
      <c r="NJI971" s="453"/>
      <c r="NJJ971" s="3"/>
      <c r="NJK971" s="614"/>
      <c r="NJL971" s="3"/>
      <c r="NJM971" s="453"/>
      <c r="NJN971" s="3"/>
      <c r="NJO971" s="614"/>
      <c r="NJP971" s="3"/>
      <c r="NJQ971" s="453"/>
      <c r="NJR971" s="3"/>
      <c r="NJS971" s="614"/>
      <c r="NJT971" s="3"/>
      <c r="NJU971" s="453"/>
      <c r="NJV971" s="3"/>
      <c r="NJW971" s="614"/>
      <c r="NJX971" s="3"/>
      <c r="NJY971" s="453"/>
      <c r="NJZ971" s="3"/>
      <c r="NKA971" s="614"/>
      <c r="NKB971" s="3"/>
      <c r="NKC971" s="453"/>
      <c r="NKD971" s="3"/>
      <c r="NKE971" s="614"/>
      <c r="NKF971" s="3"/>
      <c r="NKG971" s="453"/>
      <c r="NKH971" s="3"/>
      <c r="NKI971" s="614"/>
      <c r="NKJ971" s="3"/>
      <c r="NKK971" s="453"/>
      <c r="NKL971" s="3"/>
      <c r="NKM971" s="614"/>
      <c r="NKN971" s="3"/>
      <c r="NKO971" s="453"/>
      <c r="NKP971" s="3"/>
      <c r="NKQ971" s="614"/>
      <c r="NKR971" s="3"/>
      <c r="NKS971" s="453"/>
      <c r="NKT971" s="3"/>
      <c r="NKU971" s="614"/>
      <c r="NKV971" s="3"/>
      <c r="NKW971" s="453"/>
      <c r="NKX971" s="3"/>
      <c r="NKY971" s="614"/>
      <c r="NKZ971" s="3"/>
      <c r="NLA971" s="453"/>
      <c r="NLB971" s="3"/>
      <c r="NLC971" s="614"/>
      <c r="NLD971" s="3"/>
      <c r="NLE971" s="453"/>
      <c r="NLF971" s="3"/>
      <c r="NLG971" s="614"/>
      <c r="NLH971" s="3"/>
      <c r="NLI971" s="453"/>
      <c r="NLJ971" s="3"/>
      <c r="NLK971" s="614"/>
      <c r="NLL971" s="3"/>
      <c r="NLM971" s="453"/>
      <c r="NLN971" s="3"/>
      <c r="NLO971" s="614"/>
      <c r="NLP971" s="3"/>
      <c r="NLQ971" s="453"/>
      <c r="NLR971" s="3"/>
      <c r="NLS971" s="614"/>
      <c r="NLT971" s="3"/>
      <c r="NLU971" s="453"/>
      <c r="NLV971" s="3"/>
      <c r="NLW971" s="614"/>
      <c r="NLX971" s="3"/>
      <c r="NLY971" s="453"/>
      <c r="NLZ971" s="3"/>
      <c r="NMA971" s="614"/>
      <c r="NMB971" s="3"/>
      <c r="NMC971" s="453"/>
      <c r="NMD971" s="3"/>
      <c r="NME971" s="614"/>
      <c r="NMF971" s="3"/>
      <c r="NMG971" s="453"/>
      <c r="NMH971" s="3"/>
      <c r="NMI971" s="614"/>
      <c r="NMJ971" s="3"/>
      <c r="NMK971" s="453"/>
      <c r="NML971" s="3"/>
      <c r="NMM971" s="614"/>
      <c r="NMN971" s="3"/>
      <c r="NMO971" s="453"/>
      <c r="NMP971" s="3"/>
      <c r="NMQ971" s="614"/>
      <c r="NMR971" s="3"/>
      <c r="NMS971" s="453"/>
      <c r="NMT971" s="3"/>
      <c r="NMU971" s="614"/>
      <c r="NMV971" s="3"/>
      <c r="NMW971" s="453"/>
      <c r="NMX971" s="3"/>
      <c r="NMY971" s="614"/>
      <c r="NMZ971" s="3"/>
      <c r="NNA971" s="453"/>
      <c r="NNB971" s="3"/>
      <c r="NNC971" s="614"/>
      <c r="NND971" s="3"/>
      <c r="NNE971" s="453"/>
      <c r="NNF971" s="3"/>
      <c r="NNG971" s="614"/>
      <c r="NNH971" s="3"/>
      <c r="NNI971" s="453"/>
      <c r="NNJ971" s="3"/>
      <c r="NNK971" s="614"/>
      <c r="NNL971" s="3"/>
      <c r="NNM971" s="453"/>
      <c r="NNN971" s="3"/>
      <c r="NNO971" s="614"/>
      <c r="NNP971" s="3"/>
      <c r="NNQ971" s="453"/>
      <c r="NNR971" s="3"/>
      <c r="NNS971" s="614"/>
      <c r="NNT971" s="3"/>
      <c r="NNU971" s="453"/>
      <c r="NNV971" s="3"/>
      <c r="NNW971" s="614"/>
      <c r="NNX971" s="3"/>
      <c r="NNY971" s="453"/>
      <c r="NNZ971" s="3"/>
      <c r="NOA971" s="614"/>
      <c r="NOB971" s="3"/>
      <c r="NOC971" s="453"/>
      <c r="NOD971" s="3"/>
      <c r="NOE971" s="614"/>
      <c r="NOF971" s="3"/>
      <c r="NOG971" s="453"/>
      <c r="NOH971" s="3"/>
      <c r="NOI971" s="614"/>
      <c r="NOJ971" s="3"/>
      <c r="NOK971" s="453"/>
      <c r="NOL971" s="3"/>
      <c r="NOM971" s="614"/>
      <c r="NON971" s="3"/>
      <c r="NOO971" s="453"/>
      <c r="NOP971" s="3"/>
      <c r="NOQ971" s="614"/>
      <c r="NOR971" s="3"/>
      <c r="NOS971" s="453"/>
      <c r="NOT971" s="3"/>
      <c r="NOU971" s="614"/>
      <c r="NOV971" s="3"/>
      <c r="NOW971" s="453"/>
      <c r="NOX971" s="3"/>
      <c r="NOY971" s="614"/>
      <c r="NOZ971" s="3"/>
      <c r="NPA971" s="453"/>
      <c r="NPB971" s="3"/>
      <c r="NPC971" s="614"/>
      <c r="NPD971" s="3"/>
      <c r="NPE971" s="453"/>
      <c r="NPF971" s="3"/>
      <c r="NPG971" s="614"/>
      <c r="NPH971" s="3"/>
      <c r="NPI971" s="453"/>
      <c r="NPJ971" s="3"/>
      <c r="NPK971" s="614"/>
      <c r="NPL971" s="3"/>
      <c r="NPM971" s="453"/>
      <c r="NPN971" s="3"/>
      <c r="NPO971" s="614"/>
      <c r="NPP971" s="3"/>
      <c r="NPQ971" s="453"/>
      <c r="NPR971" s="3"/>
      <c r="NPS971" s="614"/>
      <c r="NPT971" s="3"/>
      <c r="NPU971" s="453"/>
      <c r="NPV971" s="3"/>
      <c r="NPW971" s="614"/>
      <c r="NPX971" s="3"/>
      <c r="NPY971" s="453"/>
      <c r="NPZ971" s="3"/>
      <c r="NQA971" s="614"/>
      <c r="NQB971" s="3"/>
      <c r="NQC971" s="453"/>
      <c r="NQD971" s="3"/>
      <c r="NQE971" s="614"/>
      <c r="NQF971" s="3"/>
      <c r="NQG971" s="453"/>
      <c r="NQH971" s="3"/>
      <c r="NQI971" s="614"/>
      <c r="NQJ971" s="3"/>
      <c r="NQK971" s="453"/>
      <c r="NQL971" s="3"/>
      <c r="NQM971" s="614"/>
      <c r="NQN971" s="3"/>
      <c r="NQO971" s="453"/>
      <c r="NQP971" s="3"/>
      <c r="NQQ971" s="614"/>
      <c r="NQR971" s="3"/>
      <c r="NQS971" s="453"/>
      <c r="NQT971" s="3"/>
      <c r="NQU971" s="614"/>
      <c r="NQV971" s="3"/>
      <c r="NQW971" s="453"/>
      <c r="NQX971" s="3"/>
      <c r="NQY971" s="614"/>
      <c r="NQZ971" s="3"/>
      <c r="NRA971" s="453"/>
      <c r="NRB971" s="3"/>
      <c r="NRC971" s="614"/>
      <c r="NRD971" s="3"/>
      <c r="NRE971" s="453"/>
      <c r="NRF971" s="3"/>
      <c r="NRG971" s="614"/>
      <c r="NRH971" s="3"/>
      <c r="NRI971" s="453"/>
      <c r="NRJ971" s="3"/>
      <c r="NRK971" s="614"/>
      <c r="NRL971" s="3"/>
      <c r="NRM971" s="453"/>
      <c r="NRN971" s="3"/>
      <c r="NRO971" s="614"/>
      <c r="NRP971" s="3"/>
      <c r="NRQ971" s="453"/>
      <c r="NRR971" s="3"/>
      <c r="NRS971" s="614"/>
      <c r="NRT971" s="3"/>
      <c r="NRU971" s="453"/>
      <c r="NRV971" s="3"/>
      <c r="NRW971" s="614"/>
      <c r="NRX971" s="3"/>
      <c r="NRY971" s="453"/>
      <c r="NRZ971" s="3"/>
      <c r="NSA971" s="614"/>
      <c r="NSB971" s="3"/>
      <c r="NSC971" s="453"/>
      <c r="NSD971" s="3"/>
      <c r="NSE971" s="614"/>
      <c r="NSF971" s="3"/>
      <c r="NSG971" s="453"/>
      <c r="NSH971" s="3"/>
      <c r="NSI971" s="614"/>
      <c r="NSJ971" s="3"/>
      <c r="NSK971" s="453"/>
      <c r="NSL971" s="3"/>
      <c r="NSM971" s="614"/>
      <c r="NSN971" s="3"/>
      <c r="NSO971" s="453"/>
      <c r="NSP971" s="3"/>
      <c r="NSQ971" s="614"/>
      <c r="NSR971" s="3"/>
      <c r="NSS971" s="453"/>
      <c r="NST971" s="3"/>
      <c r="NSU971" s="614"/>
      <c r="NSV971" s="3"/>
      <c r="NSW971" s="453"/>
      <c r="NSX971" s="3"/>
      <c r="NSY971" s="614"/>
      <c r="NSZ971" s="3"/>
      <c r="NTA971" s="453"/>
      <c r="NTB971" s="3"/>
      <c r="NTC971" s="614"/>
      <c r="NTD971" s="3"/>
      <c r="NTE971" s="453"/>
      <c r="NTF971" s="3"/>
      <c r="NTG971" s="614"/>
      <c r="NTH971" s="3"/>
      <c r="NTI971" s="453"/>
      <c r="NTJ971" s="3"/>
      <c r="NTK971" s="614"/>
      <c r="NTL971" s="3"/>
      <c r="NTM971" s="453"/>
      <c r="NTN971" s="3"/>
      <c r="NTO971" s="614"/>
      <c r="NTP971" s="3"/>
      <c r="NTQ971" s="453"/>
      <c r="NTR971" s="3"/>
      <c r="NTS971" s="614"/>
      <c r="NTT971" s="3"/>
      <c r="NTU971" s="453"/>
      <c r="NTV971" s="3"/>
      <c r="NTW971" s="614"/>
      <c r="NTX971" s="3"/>
      <c r="NTY971" s="453"/>
      <c r="NTZ971" s="3"/>
      <c r="NUA971" s="614"/>
      <c r="NUB971" s="3"/>
      <c r="NUC971" s="453"/>
      <c r="NUD971" s="3"/>
      <c r="NUE971" s="614"/>
      <c r="NUF971" s="3"/>
      <c r="NUG971" s="453"/>
      <c r="NUH971" s="3"/>
      <c r="NUI971" s="614"/>
      <c r="NUJ971" s="3"/>
      <c r="NUK971" s="453"/>
      <c r="NUL971" s="3"/>
      <c r="NUM971" s="614"/>
      <c r="NUN971" s="3"/>
      <c r="NUO971" s="453"/>
      <c r="NUP971" s="3"/>
      <c r="NUQ971" s="614"/>
      <c r="NUR971" s="3"/>
      <c r="NUS971" s="453"/>
      <c r="NUT971" s="3"/>
      <c r="NUU971" s="614"/>
      <c r="NUV971" s="3"/>
      <c r="NUW971" s="453"/>
      <c r="NUX971" s="3"/>
      <c r="NUY971" s="614"/>
      <c r="NUZ971" s="3"/>
      <c r="NVA971" s="453"/>
      <c r="NVB971" s="3"/>
      <c r="NVC971" s="614"/>
      <c r="NVD971" s="3"/>
      <c r="NVE971" s="453"/>
      <c r="NVF971" s="3"/>
      <c r="NVG971" s="614"/>
      <c r="NVH971" s="3"/>
      <c r="NVI971" s="453"/>
      <c r="NVJ971" s="3"/>
      <c r="NVK971" s="614"/>
      <c r="NVL971" s="3"/>
      <c r="NVM971" s="453"/>
      <c r="NVN971" s="3"/>
      <c r="NVO971" s="614"/>
      <c r="NVP971" s="3"/>
      <c r="NVQ971" s="453"/>
      <c r="NVR971" s="3"/>
      <c r="NVS971" s="614"/>
      <c r="NVT971" s="3"/>
      <c r="NVU971" s="453"/>
      <c r="NVV971" s="3"/>
      <c r="NVW971" s="614"/>
      <c r="NVX971" s="3"/>
      <c r="NVY971" s="453"/>
      <c r="NVZ971" s="3"/>
      <c r="NWA971" s="614"/>
      <c r="NWB971" s="3"/>
      <c r="NWC971" s="453"/>
      <c r="NWD971" s="3"/>
      <c r="NWE971" s="614"/>
      <c r="NWF971" s="3"/>
      <c r="NWG971" s="453"/>
      <c r="NWH971" s="3"/>
      <c r="NWI971" s="614"/>
      <c r="NWJ971" s="3"/>
      <c r="NWK971" s="453"/>
      <c r="NWL971" s="3"/>
      <c r="NWM971" s="614"/>
      <c r="NWN971" s="3"/>
      <c r="NWO971" s="453"/>
      <c r="NWP971" s="3"/>
      <c r="NWQ971" s="614"/>
      <c r="NWR971" s="3"/>
      <c r="NWS971" s="453"/>
      <c r="NWT971" s="3"/>
      <c r="NWU971" s="614"/>
      <c r="NWV971" s="3"/>
      <c r="NWW971" s="453"/>
      <c r="NWX971" s="3"/>
      <c r="NWY971" s="614"/>
      <c r="NWZ971" s="3"/>
      <c r="NXA971" s="453"/>
      <c r="NXB971" s="3"/>
      <c r="NXC971" s="614"/>
      <c r="NXD971" s="3"/>
      <c r="NXE971" s="453"/>
      <c r="NXF971" s="3"/>
      <c r="NXG971" s="614"/>
      <c r="NXH971" s="3"/>
      <c r="NXI971" s="453"/>
      <c r="NXJ971" s="3"/>
      <c r="NXK971" s="614"/>
      <c r="NXL971" s="3"/>
      <c r="NXM971" s="453"/>
      <c r="NXN971" s="3"/>
      <c r="NXO971" s="614"/>
      <c r="NXP971" s="3"/>
      <c r="NXQ971" s="453"/>
      <c r="NXR971" s="3"/>
      <c r="NXS971" s="614"/>
      <c r="NXT971" s="3"/>
      <c r="NXU971" s="453"/>
      <c r="NXV971" s="3"/>
      <c r="NXW971" s="614"/>
      <c r="NXX971" s="3"/>
      <c r="NXY971" s="453"/>
      <c r="NXZ971" s="3"/>
      <c r="NYA971" s="614"/>
      <c r="NYB971" s="3"/>
      <c r="NYC971" s="453"/>
      <c r="NYD971" s="3"/>
      <c r="NYE971" s="614"/>
      <c r="NYF971" s="3"/>
      <c r="NYG971" s="453"/>
      <c r="NYH971" s="3"/>
      <c r="NYI971" s="614"/>
      <c r="NYJ971" s="3"/>
      <c r="NYK971" s="453"/>
      <c r="NYL971" s="3"/>
      <c r="NYM971" s="614"/>
      <c r="NYN971" s="3"/>
      <c r="NYO971" s="453"/>
      <c r="NYP971" s="3"/>
      <c r="NYQ971" s="614"/>
      <c r="NYR971" s="3"/>
      <c r="NYS971" s="453"/>
      <c r="NYT971" s="3"/>
      <c r="NYU971" s="614"/>
      <c r="NYV971" s="3"/>
      <c r="NYW971" s="453"/>
      <c r="NYX971" s="3"/>
      <c r="NYY971" s="614"/>
      <c r="NYZ971" s="3"/>
      <c r="NZA971" s="453"/>
      <c r="NZB971" s="3"/>
      <c r="NZC971" s="614"/>
      <c r="NZD971" s="3"/>
      <c r="NZE971" s="453"/>
      <c r="NZF971" s="3"/>
      <c r="NZG971" s="614"/>
      <c r="NZH971" s="3"/>
      <c r="NZI971" s="453"/>
      <c r="NZJ971" s="3"/>
      <c r="NZK971" s="614"/>
      <c r="NZL971" s="3"/>
      <c r="NZM971" s="453"/>
      <c r="NZN971" s="3"/>
      <c r="NZO971" s="614"/>
      <c r="NZP971" s="3"/>
      <c r="NZQ971" s="453"/>
      <c r="NZR971" s="3"/>
      <c r="NZS971" s="614"/>
      <c r="NZT971" s="3"/>
      <c r="NZU971" s="453"/>
      <c r="NZV971" s="3"/>
      <c r="NZW971" s="614"/>
      <c r="NZX971" s="3"/>
      <c r="NZY971" s="453"/>
      <c r="NZZ971" s="3"/>
      <c r="OAA971" s="614"/>
      <c r="OAB971" s="3"/>
      <c r="OAC971" s="453"/>
      <c r="OAD971" s="3"/>
      <c r="OAE971" s="614"/>
      <c r="OAF971" s="3"/>
      <c r="OAG971" s="453"/>
      <c r="OAH971" s="3"/>
      <c r="OAI971" s="614"/>
      <c r="OAJ971" s="3"/>
      <c r="OAK971" s="453"/>
      <c r="OAL971" s="3"/>
      <c r="OAM971" s="614"/>
      <c r="OAN971" s="3"/>
      <c r="OAO971" s="453"/>
      <c r="OAP971" s="3"/>
      <c r="OAQ971" s="614"/>
      <c r="OAR971" s="3"/>
      <c r="OAS971" s="453"/>
      <c r="OAT971" s="3"/>
      <c r="OAU971" s="614"/>
      <c r="OAV971" s="3"/>
      <c r="OAW971" s="453"/>
      <c r="OAX971" s="3"/>
      <c r="OAY971" s="614"/>
      <c r="OAZ971" s="3"/>
      <c r="OBA971" s="453"/>
      <c r="OBB971" s="3"/>
      <c r="OBC971" s="614"/>
      <c r="OBD971" s="3"/>
      <c r="OBE971" s="453"/>
      <c r="OBF971" s="3"/>
      <c r="OBG971" s="614"/>
      <c r="OBH971" s="3"/>
      <c r="OBI971" s="453"/>
      <c r="OBJ971" s="3"/>
      <c r="OBK971" s="614"/>
      <c r="OBL971" s="3"/>
      <c r="OBM971" s="453"/>
      <c r="OBN971" s="3"/>
      <c r="OBO971" s="614"/>
      <c r="OBP971" s="3"/>
      <c r="OBQ971" s="453"/>
      <c r="OBR971" s="3"/>
      <c r="OBS971" s="614"/>
      <c r="OBT971" s="3"/>
      <c r="OBU971" s="453"/>
      <c r="OBV971" s="3"/>
      <c r="OBW971" s="614"/>
      <c r="OBX971" s="3"/>
      <c r="OBY971" s="453"/>
      <c r="OBZ971" s="3"/>
      <c r="OCA971" s="614"/>
      <c r="OCB971" s="3"/>
      <c r="OCC971" s="453"/>
      <c r="OCD971" s="3"/>
      <c r="OCE971" s="614"/>
      <c r="OCF971" s="3"/>
      <c r="OCG971" s="453"/>
      <c r="OCH971" s="3"/>
      <c r="OCI971" s="614"/>
      <c r="OCJ971" s="3"/>
      <c r="OCK971" s="453"/>
      <c r="OCL971" s="3"/>
      <c r="OCM971" s="614"/>
      <c r="OCN971" s="3"/>
      <c r="OCO971" s="453"/>
      <c r="OCP971" s="3"/>
      <c r="OCQ971" s="614"/>
      <c r="OCR971" s="3"/>
      <c r="OCS971" s="453"/>
      <c r="OCT971" s="3"/>
      <c r="OCU971" s="614"/>
      <c r="OCV971" s="3"/>
      <c r="OCW971" s="453"/>
      <c r="OCX971" s="3"/>
      <c r="OCY971" s="614"/>
      <c r="OCZ971" s="3"/>
      <c r="ODA971" s="453"/>
      <c r="ODB971" s="3"/>
      <c r="ODC971" s="614"/>
      <c r="ODD971" s="3"/>
      <c r="ODE971" s="453"/>
      <c r="ODF971" s="3"/>
      <c r="ODG971" s="614"/>
      <c r="ODH971" s="3"/>
      <c r="ODI971" s="453"/>
      <c r="ODJ971" s="3"/>
      <c r="ODK971" s="614"/>
      <c r="ODL971" s="3"/>
      <c r="ODM971" s="453"/>
      <c r="ODN971" s="3"/>
      <c r="ODO971" s="614"/>
      <c r="ODP971" s="3"/>
      <c r="ODQ971" s="453"/>
      <c r="ODR971" s="3"/>
      <c r="ODS971" s="614"/>
      <c r="ODT971" s="3"/>
      <c r="ODU971" s="453"/>
      <c r="ODV971" s="3"/>
      <c r="ODW971" s="614"/>
      <c r="ODX971" s="3"/>
      <c r="ODY971" s="453"/>
      <c r="ODZ971" s="3"/>
      <c r="OEA971" s="614"/>
      <c r="OEB971" s="3"/>
      <c r="OEC971" s="453"/>
      <c r="OED971" s="3"/>
      <c r="OEE971" s="614"/>
      <c r="OEF971" s="3"/>
      <c r="OEG971" s="453"/>
      <c r="OEH971" s="3"/>
      <c r="OEI971" s="614"/>
      <c r="OEJ971" s="3"/>
      <c r="OEK971" s="453"/>
      <c r="OEL971" s="3"/>
      <c r="OEM971" s="614"/>
      <c r="OEN971" s="3"/>
      <c r="OEO971" s="453"/>
      <c r="OEP971" s="3"/>
      <c r="OEQ971" s="614"/>
      <c r="OER971" s="3"/>
      <c r="OES971" s="453"/>
      <c r="OET971" s="3"/>
      <c r="OEU971" s="614"/>
      <c r="OEV971" s="3"/>
      <c r="OEW971" s="453"/>
      <c r="OEX971" s="3"/>
      <c r="OEY971" s="614"/>
      <c r="OEZ971" s="3"/>
      <c r="OFA971" s="453"/>
      <c r="OFB971" s="3"/>
      <c r="OFC971" s="614"/>
      <c r="OFD971" s="3"/>
      <c r="OFE971" s="453"/>
      <c r="OFF971" s="3"/>
      <c r="OFG971" s="614"/>
      <c r="OFH971" s="3"/>
      <c r="OFI971" s="453"/>
      <c r="OFJ971" s="3"/>
      <c r="OFK971" s="614"/>
      <c r="OFL971" s="3"/>
      <c r="OFM971" s="453"/>
      <c r="OFN971" s="3"/>
      <c r="OFO971" s="614"/>
      <c r="OFP971" s="3"/>
      <c r="OFQ971" s="453"/>
      <c r="OFR971" s="3"/>
      <c r="OFS971" s="614"/>
      <c r="OFT971" s="3"/>
      <c r="OFU971" s="453"/>
      <c r="OFV971" s="3"/>
      <c r="OFW971" s="614"/>
      <c r="OFX971" s="3"/>
      <c r="OFY971" s="453"/>
      <c r="OFZ971" s="3"/>
      <c r="OGA971" s="614"/>
      <c r="OGB971" s="3"/>
      <c r="OGC971" s="453"/>
      <c r="OGD971" s="3"/>
      <c r="OGE971" s="614"/>
      <c r="OGF971" s="3"/>
      <c r="OGG971" s="453"/>
      <c r="OGH971" s="3"/>
      <c r="OGI971" s="614"/>
      <c r="OGJ971" s="3"/>
      <c r="OGK971" s="453"/>
      <c r="OGL971" s="3"/>
      <c r="OGM971" s="614"/>
      <c r="OGN971" s="3"/>
      <c r="OGO971" s="453"/>
      <c r="OGP971" s="3"/>
      <c r="OGQ971" s="614"/>
      <c r="OGR971" s="3"/>
      <c r="OGS971" s="453"/>
      <c r="OGT971" s="3"/>
      <c r="OGU971" s="614"/>
      <c r="OGV971" s="3"/>
      <c r="OGW971" s="453"/>
      <c r="OGX971" s="3"/>
      <c r="OGY971" s="614"/>
      <c r="OGZ971" s="3"/>
      <c r="OHA971" s="453"/>
      <c r="OHB971" s="3"/>
      <c r="OHC971" s="614"/>
      <c r="OHD971" s="3"/>
      <c r="OHE971" s="453"/>
      <c r="OHF971" s="3"/>
      <c r="OHG971" s="614"/>
      <c r="OHH971" s="3"/>
      <c r="OHI971" s="453"/>
      <c r="OHJ971" s="3"/>
      <c r="OHK971" s="614"/>
      <c r="OHL971" s="3"/>
      <c r="OHM971" s="453"/>
      <c r="OHN971" s="3"/>
      <c r="OHO971" s="614"/>
      <c r="OHP971" s="3"/>
      <c r="OHQ971" s="453"/>
      <c r="OHR971" s="3"/>
      <c r="OHS971" s="614"/>
      <c r="OHT971" s="3"/>
      <c r="OHU971" s="453"/>
      <c r="OHV971" s="3"/>
      <c r="OHW971" s="614"/>
      <c r="OHX971" s="3"/>
      <c r="OHY971" s="453"/>
      <c r="OHZ971" s="3"/>
      <c r="OIA971" s="614"/>
      <c r="OIB971" s="3"/>
      <c r="OIC971" s="453"/>
      <c r="OID971" s="3"/>
      <c r="OIE971" s="614"/>
      <c r="OIF971" s="3"/>
      <c r="OIG971" s="453"/>
      <c r="OIH971" s="3"/>
      <c r="OII971" s="614"/>
      <c r="OIJ971" s="3"/>
      <c r="OIK971" s="453"/>
      <c r="OIL971" s="3"/>
      <c r="OIM971" s="614"/>
      <c r="OIN971" s="3"/>
      <c r="OIO971" s="453"/>
      <c r="OIP971" s="3"/>
      <c r="OIQ971" s="614"/>
      <c r="OIR971" s="3"/>
      <c r="OIS971" s="453"/>
      <c r="OIT971" s="3"/>
      <c r="OIU971" s="614"/>
      <c r="OIV971" s="3"/>
      <c r="OIW971" s="453"/>
      <c r="OIX971" s="3"/>
      <c r="OIY971" s="614"/>
      <c r="OIZ971" s="3"/>
      <c r="OJA971" s="453"/>
      <c r="OJB971" s="3"/>
      <c r="OJC971" s="614"/>
      <c r="OJD971" s="3"/>
      <c r="OJE971" s="453"/>
      <c r="OJF971" s="3"/>
      <c r="OJG971" s="614"/>
      <c r="OJH971" s="3"/>
      <c r="OJI971" s="453"/>
      <c r="OJJ971" s="3"/>
      <c r="OJK971" s="614"/>
      <c r="OJL971" s="3"/>
      <c r="OJM971" s="453"/>
      <c r="OJN971" s="3"/>
      <c r="OJO971" s="614"/>
      <c r="OJP971" s="3"/>
      <c r="OJQ971" s="453"/>
      <c r="OJR971" s="3"/>
      <c r="OJS971" s="614"/>
      <c r="OJT971" s="3"/>
      <c r="OJU971" s="453"/>
      <c r="OJV971" s="3"/>
      <c r="OJW971" s="614"/>
      <c r="OJX971" s="3"/>
      <c r="OJY971" s="453"/>
      <c r="OJZ971" s="3"/>
      <c r="OKA971" s="614"/>
      <c r="OKB971" s="3"/>
      <c r="OKC971" s="453"/>
      <c r="OKD971" s="3"/>
      <c r="OKE971" s="614"/>
      <c r="OKF971" s="3"/>
      <c r="OKG971" s="453"/>
      <c r="OKH971" s="3"/>
      <c r="OKI971" s="614"/>
      <c r="OKJ971" s="3"/>
      <c r="OKK971" s="453"/>
      <c r="OKL971" s="3"/>
      <c r="OKM971" s="614"/>
      <c r="OKN971" s="3"/>
      <c r="OKO971" s="453"/>
      <c r="OKP971" s="3"/>
      <c r="OKQ971" s="614"/>
      <c r="OKR971" s="3"/>
      <c r="OKS971" s="453"/>
      <c r="OKT971" s="3"/>
      <c r="OKU971" s="614"/>
      <c r="OKV971" s="3"/>
      <c r="OKW971" s="453"/>
      <c r="OKX971" s="3"/>
      <c r="OKY971" s="614"/>
      <c r="OKZ971" s="3"/>
      <c r="OLA971" s="453"/>
      <c r="OLB971" s="3"/>
      <c r="OLC971" s="614"/>
      <c r="OLD971" s="3"/>
      <c r="OLE971" s="453"/>
      <c r="OLF971" s="3"/>
      <c r="OLG971" s="614"/>
      <c r="OLH971" s="3"/>
      <c r="OLI971" s="453"/>
      <c r="OLJ971" s="3"/>
      <c r="OLK971" s="614"/>
      <c r="OLL971" s="3"/>
      <c r="OLM971" s="453"/>
      <c r="OLN971" s="3"/>
      <c r="OLO971" s="614"/>
      <c r="OLP971" s="3"/>
      <c r="OLQ971" s="453"/>
      <c r="OLR971" s="3"/>
      <c r="OLS971" s="614"/>
      <c r="OLT971" s="3"/>
      <c r="OLU971" s="453"/>
      <c r="OLV971" s="3"/>
      <c r="OLW971" s="614"/>
      <c r="OLX971" s="3"/>
      <c r="OLY971" s="453"/>
      <c r="OLZ971" s="3"/>
      <c r="OMA971" s="614"/>
      <c r="OMB971" s="3"/>
      <c r="OMC971" s="453"/>
      <c r="OMD971" s="3"/>
      <c r="OME971" s="614"/>
      <c r="OMF971" s="3"/>
      <c r="OMG971" s="453"/>
      <c r="OMH971" s="3"/>
      <c r="OMI971" s="614"/>
      <c r="OMJ971" s="3"/>
      <c r="OMK971" s="453"/>
      <c r="OML971" s="3"/>
      <c r="OMM971" s="614"/>
      <c r="OMN971" s="3"/>
      <c r="OMO971" s="453"/>
      <c r="OMP971" s="3"/>
      <c r="OMQ971" s="614"/>
      <c r="OMR971" s="3"/>
      <c r="OMS971" s="453"/>
      <c r="OMT971" s="3"/>
      <c r="OMU971" s="614"/>
      <c r="OMV971" s="3"/>
      <c r="OMW971" s="453"/>
      <c r="OMX971" s="3"/>
      <c r="OMY971" s="614"/>
      <c r="OMZ971" s="3"/>
      <c r="ONA971" s="453"/>
      <c r="ONB971" s="3"/>
      <c r="ONC971" s="614"/>
      <c r="OND971" s="3"/>
      <c r="ONE971" s="453"/>
      <c r="ONF971" s="3"/>
      <c r="ONG971" s="614"/>
      <c r="ONH971" s="3"/>
      <c r="ONI971" s="453"/>
      <c r="ONJ971" s="3"/>
      <c r="ONK971" s="614"/>
      <c r="ONL971" s="3"/>
      <c r="ONM971" s="453"/>
      <c r="ONN971" s="3"/>
      <c r="ONO971" s="614"/>
      <c r="ONP971" s="3"/>
      <c r="ONQ971" s="453"/>
      <c r="ONR971" s="3"/>
      <c r="ONS971" s="614"/>
      <c r="ONT971" s="3"/>
      <c r="ONU971" s="453"/>
      <c r="ONV971" s="3"/>
      <c r="ONW971" s="614"/>
      <c r="ONX971" s="3"/>
      <c r="ONY971" s="453"/>
      <c r="ONZ971" s="3"/>
      <c r="OOA971" s="614"/>
      <c r="OOB971" s="3"/>
      <c r="OOC971" s="453"/>
      <c r="OOD971" s="3"/>
      <c r="OOE971" s="614"/>
      <c r="OOF971" s="3"/>
      <c r="OOG971" s="453"/>
      <c r="OOH971" s="3"/>
      <c r="OOI971" s="614"/>
      <c r="OOJ971" s="3"/>
      <c r="OOK971" s="453"/>
      <c r="OOL971" s="3"/>
      <c r="OOM971" s="614"/>
      <c r="OON971" s="3"/>
      <c r="OOO971" s="453"/>
      <c r="OOP971" s="3"/>
      <c r="OOQ971" s="614"/>
      <c r="OOR971" s="3"/>
      <c r="OOS971" s="453"/>
      <c r="OOT971" s="3"/>
      <c r="OOU971" s="614"/>
      <c r="OOV971" s="3"/>
      <c r="OOW971" s="453"/>
      <c r="OOX971" s="3"/>
      <c r="OOY971" s="614"/>
      <c r="OOZ971" s="3"/>
      <c r="OPA971" s="453"/>
      <c r="OPB971" s="3"/>
      <c r="OPC971" s="614"/>
      <c r="OPD971" s="3"/>
      <c r="OPE971" s="453"/>
      <c r="OPF971" s="3"/>
      <c r="OPG971" s="614"/>
      <c r="OPH971" s="3"/>
      <c r="OPI971" s="453"/>
      <c r="OPJ971" s="3"/>
      <c r="OPK971" s="614"/>
      <c r="OPL971" s="3"/>
      <c r="OPM971" s="453"/>
      <c r="OPN971" s="3"/>
      <c r="OPO971" s="614"/>
      <c r="OPP971" s="3"/>
      <c r="OPQ971" s="453"/>
      <c r="OPR971" s="3"/>
      <c r="OPS971" s="614"/>
      <c r="OPT971" s="3"/>
      <c r="OPU971" s="453"/>
      <c r="OPV971" s="3"/>
      <c r="OPW971" s="614"/>
      <c r="OPX971" s="3"/>
      <c r="OPY971" s="453"/>
      <c r="OPZ971" s="3"/>
      <c r="OQA971" s="614"/>
      <c r="OQB971" s="3"/>
      <c r="OQC971" s="453"/>
      <c r="OQD971" s="3"/>
      <c r="OQE971" s="614"/>
      <c r="OQF971" s="3"/>
      <c r="OQG971" s="453"/>
      <c r="OQH971" s="3"/>
      <c r="OQI971" s="614"/>
      <c r="OQJ971" s="3"/>
      <c r="OQK971" s="453"/>
      <c r="OQL971" s="3"/>
      <c r="OQM971" s="614"/>
      <c r="OQN971" s="3"/>
      <c r="OQO971" s="453"/>
      <c r="OQP971" s="3"/>
      <c r="OQQ971" s="614"/>
      <c r="OQR971" s="3"/>
      <c r="OQS971" s="453"/>
      <c r="OQT971" s="3"/>
      <c r="OQU971" s="614"/>
      <c r="OQV971" s="3"/>
      <c r="OQW971" s="453"/>
      <c r="OQX971" s="3"/>
      <c r="OQY971" s="614"/>
      <c r="OQZ971" s="3"/>
      <c r="ORA971" s="453"/>
      <c r="ORB971" s="3"/>
      <c r="ORC971" s="614"/>
      <c r="ORD971" s="3"/>
      <c r="ORE971" s="453"/>
      <c r="ORF971" s="3"/>
      <c r="ORG971" s="614"/>
      <c r="ORH971" s="3"/>
      <c r="ORI971" s="453"/>
      <c r="ORJ971" s="3"/>
      <c r="ORK971" s="614"/>
      <c r="ORL971" s="3"/>
      <c r="ORM971" s="453"/>
      <c r="ORN971" s="3"/>
      <c r="ORO971" s="614"/>
      <c r="ORP971" s="3"/>
      <c r="ORQ971" s="453"/>
      <c r="ORR971" s="3"/>
      <c r="ORS971" s="614"/>
      <c r="ORT971" s="3"/>
      <c r="ORU971" s="453"/>
      <c r="ORV971" s="3"/>
      <c r="ORW971" s="614"/>
      <c r="ORX971" s="3"/>
      <c r="ORY971" s="453"/>
      <c r="ORZ971" s="3"/>
      <c r="OSA971" s="614"/>
      <c r="OSB971" s="3"/>
      <c r="OSC971" s="453"/>
      <c r="OSD971" s="3"/>
      <c r="OSE971" s="614"/>
      <c r="OSF971" s="3"/>
      <c r="OSG971" s="453"/>
      <c r="OSH971" s="3"/>
      <c r="OSI971" s="614"/>
      <c r="OSJ971" s="3"/>
      <c r="OSK971" s="453"/>
      <c r="OSL971" s="3"/>
      <c r="OSM971" s="614"/>
      <c r="OSN971" s="3"/>
      <c r="OSO971" s="453"/>
      <c r="OSP971" s="3"/>
      <c r="OSQ971" s="614"/>
      <c r="OSR971" s="3"/>
      <c r="OSS971" s="453"/>
      <c r="OST971" s="3"/>
      <c r="OSU971" s="614"/>
      <c r="OSV971" s="3"/>
      <c r="OSW971" s="453"/>
      <c r="OSX971" s="3"/>
      <c r="OSY971" s="614"/>
      <c r="OSZ971" s="3"/>
      <c r="OTA971" s="453"/>
      <c r="OTB971" s="3"/>
      <c r="OTC971" s="614"/>
      <c r="OTD971" s="3"/>
      <c r="OTE971" s="453"/>
      <c r="OTF971" s="3"/>
      <c r="OTG971" s="614"/>
      <c r="OTH971" s="3"/>
      <c r="OTI971" s="453"/>
      <c r="OTJ971" s="3"/>
      <c r="OTK971" s="614"/>
      <c r="OTL971" s="3"/>
      <c r="OTM971" s="453"/>
      <c r="OTN971" s="3"/>
      <c r="OTO971" s="614"/>
      <c r="OTP971" s="3"/>
      <c r="OTQ971" s="453"/>
      <c r="OTR971" s="3"/>
      <c r="OTS971" s="614"/>
      <c r="OTT971" s="3"/>
      <c r="OTU971" s="453"/>
      <c r="OTV971" s="3"/>
      <c r="OTW971" s="614"/>
      <c r="OTX971" s="3"/>
      <c r="OTY971" s="453"/>
      <c r="OTZ971" s="3"/>
      <c r="OUA971" s="614"/>
      <c r="OUB971" s="3"/>
      <c r="OUC971" s="453"/>
      <c r="OUD971" s="3"/>
      <c r="OUE971" s="614"/>
      <c r="OUF971" s="3"/>
      <c r="OUG971" s="453"/>
      <c r="OUH971" s="3"/>
      <c r="OUI971" s="614"/>
      <c r="OUJ971" s="3"/>
      <c r="OUK971" s="453"/>
      <c r="OUL971" s="3"/>
      <c r="OUM971" s="614"/>
      <c r="OUN971" s="3"/>
      <c r="OUO971" s="453"/>
      <c r="OUP971" s="3"/>
      <c r="OUQ971" s="614"/>
      <c r="OUR971" s="3"/>
      <c r="OUS971" s="453"/>
      <c r="OUT971" s="3"/>
      <c r="OUU971" s="614"/>
      <c r="OUV971" s="3"/>
      <c r="OUW971" s="453"/>
      <c r="OUX971" s="3"/>
      <c r="OUY971" s="614"/>
      <c r="OUZ971" s="3"/>
      <c r="OVA971" s="453"/>
      <c r="OVB971" s="3"/>
      <c r="OVC971" s="614"/>
      <c r="OVD971" s="3"/>
      <c r="OVE971" s="453"/>
      <c r="OVF971" s="3"/>
      <c r="OVG971" s="614"/>
      <c r="OVH971" s="3"/>
      <c r="OVI971" s="453"/>
      <c r="OVJ971" s="3"/>
      <c r="OVK971" s="614"/>
      <c r="OVL971" s="3"/>
      <c r="OVM971" s="453"/>
      <c r="OVN971" s="3"/>
      <c r="OVO971" s="614"/>
      <c r="OVP971" s="3"/>
      <c r="OVQ971" s="453"/>
      <c r="OVR971" s="3"/>
      <c r="OVS971" s="614"/>
      <c r="OVT971" s="3"/>
      <c r="OVU971" s="453"/>
      <c r="OVV971" s="3"/>
      <c r="OVW971" s="614"/>
      <c r="OVX971" s="3"/>
      <c r="OVY971" s="453"/>
      <c r="OVZ971" s="3"/>
      <c r="OWA971" s="614"/>
      <c r="OWB971" s="3"/>
      <c r="OWC971" s="453"/>
      <c r="OWD971" s="3"/>
      <c r="OWE971" s="614"/>
      <c r="OWF971" s="3"/>
      <c r="OWG971" s="453"/>
      <c r="OWH971" s="3"/>
      <c r="OWI971" s="614"/>
      <c r="OWJ971" s="3"/>
      <c r="OWK971" s="453"/>
      <c r="OWL971" s="3"/>
      <c r="OWM971" s="614"/>
      <c r="OWN971" s="3"/>
      <c r="OWO971" s="453"/>
      <c r="OWP971" s="3"/>
      <c r="OWQ971" s="614"/>
      <c r="OWR971" s="3"/>
      <c r="OWS971" s="453"/>
      <c r="OWT971" s="3"/>
      <c r="OWU971" s="614"/>
      <c r="OWV971" s="3"/>
      <c r="OWW971" s="453"/>
      <c r="OWX971" s="3"/>
      <c r="OWY971" s="614"/>
      <c r="OWZ971" s="3"/>
      <c r="OXA971" s="453"/>
      <c r="OXB971" s="3"/>
      <c r="OXC971" s="614"/>
      <c r="OXD971" s="3"/>
      <c r="OXE971" s="453"/>
      <c r="OXF971" s="3"/>
      <c r="OXG971" s="614"/>
      <c r="OXH971" s="3"/>
      <c r="OXI971" s="453"/>
      <c r="OXJ971" s="3"/>
      <c r="OXK971" s="614"/>
      <c r="OXL971" s="3"/>
      <c r="OXM971" s="453"/>
      <c r="OXN971" s="3"/>
      <c r="OXO971" s="614"/>
      <c r="OXP971" s="3"/>
      <c r="OXQ971" s="453"/>
      <c r="OXR971" s="3"/>
      <c r="OXS971" s="614"/>
      <c r="OXT971" s="3"/>
      <c r="OXU971" s="453"/>
      <c r="OXV971" s="3"/>
      <c r="OXW971" s="614"/>
      <c r="OXX971" s="3"/>
      <c r="OXY971" s="453"/>
      <c r="OXZ971" s="3"/>
      <c r="OYA971" s="614"/>
      <c r="OYB971" s="3"/>
      <c r="OYC971" s="453"/>
      <c r="OYD971" s="3"/>
      <c r="OYE971" s="614"/>
      <c r="OYF971" s="3"/>
      <c r="OYG971" s="453"/>
      <c r="OYH971" s="3"/>
      <c r="OYI971" s="614"/>
      <c r="OYJ971" s="3"/>
      <c r="OYK971" s="453"/>
      <c r="OYL971" s="3"/>
      <c r="OYM971" s="614"/>
      <c r="OYN971" s="3"/>
      <c r="OYO971" s="453"/>
      <c r="OYP971" s="3"/>
      <c r="OYQ971" s="614"/>
      <c r="OYR971" s="3"/>
      <c r="OYS971" s="453"/>
      <c r="OYT971" s="3"/>
      <c r="OYU971" s="614"/>
      <c r="OYV971" s="3"/>
      <c r="OYW971" s="453"/>
      <c r="OYX971" s="3"/>
      <c r="OYY971" s="614"/>
      <c r="OYZ971" s="3"/>
      <c r="OZA971" s="453"/>
      <c r="OZB971" s="3"/>
      <c r="OZC971" s="614"/>
      <c r="OZD971" s="3"/>
      <c r="OZE971" s="453"/>
      <c r="OZF971" s="3"/>
      <c r="OZG971" s="614"/>
      <c r="OZH971" s="3"/>
      <c r="OZI971" s="453"/>
      <c r="OZJ971" s="3"/>
      <c r="OZK971" s="614"/>
      <c r="OZL971" s="3"/>
      <c r="OZM971" s="453"/>
      <c r="OZN971" s="3"/>
      <c r="OZO971" s="614"/>
      <c r="OZP971" s="3"/>
      <c r="OZQ971" s="453"/>
      <c r="OZR971" s="3"/>
      <c r="OZS971" s="614"/>
      <c r="OZT971" s="3"/>
      <c r="OZU971" s="453"/>
      <c r="OZV971" s="3"/>
      <c r="OZW971" s="614"/>
      <c r="OZX971" s="3"/>
      <c r="OZY971" s="453"/>
      <c r="OZZ971" s="3"/>
      <c r="PAA971" s="614"/>
      <c r="PAB971" s="3"/>
      <c r="PAC971" s="453"/>
      <c r="PAD971" s="3"/>
      <c r="PAE971" s="614"/>
      <c r="PAF971" s="3"/>
      <c r="PAG971" s="453"/>
      <c r="PAH971" s="3"/>
      <c r="PAI971" s="614"/>
      <c r="PAJ971" s="3"/>
      <c r="PAK971" s="453"/>
      <c r="PAL971" s="3"/>
      <c r="PAM971" s="614"/>
      <c r="PAN971" s="3"/>
      <c r="PAO971" s="453"/>
      <c r="PAP971" s="3"/>
      <c r="PAQ971" s="614"/>
      <c r="PAR971" s="3"/>
      <c r="PAS971" s="453"/>
      <c r="PAT971" s="3"/>
      <c r="PAU971" s="614"/>
      <c r="PAV971" s="3"/>
      <c r="PAW971" s="453"/>
      <c r="PAX971" s="3"/>
      <c r="PAY971" s="614"/>
      <c r="PAZ971" s="3"/>
      <c r="PBA971" s="453"/>
      <c r="PBB971" s="3"/>
      <c r="PBC971" s="614"/>
      <c r="PBD971" s="3"/>
      <c r="PBE971" s="453"/>
      <c r="PBF971" s="3"/>
      <c r="PBG971" s="614"/>
      <c r="PBH971" s="3"/>
      <c r="PBI971" s="453"/>
      <c r="PBJ971" s="3"/>
      <c r="PBK971" s="614"/>
      <c r="PBL971" s="3"/>
      <c r="PBM971" s="453"/>
      <c r="PBN971" s="3"/>
      <c r="PBO971" s="614"/>
      <c r="PBP971" s="3"/>
      <c r="PBQ971" s="453"/>
      <c r="PBR971" s="3"/>
      <c r="PBS971" s="614"/>
      <c r="PBT971" s="3"/>
      <c r="PBU971" s="453"/>
      <c r="PBV971" s="3"/>
      <c r="PBW971" s="614"/>
      <c r="PBX971" s="3"/>
      <c r="PBY971" s="453"/>
      <c r="PBZ971" s="3"/>
      <c r="PCA971" s="614"/>
      <c r="PCB971" s="3"/>
      <c r="PCC971" s="453"/>
      <c r="PCD971" s="3"/>
      <c r="PCE971" s="614"/>
      <c r="PCF971" s="3"/>
      <c r="PCG971" s="453"/>
      <c r="PCH971" s="3"/>
      <c r="PCI971" s="614"/>
      <c r="PCJ971" s="3"/>
      <c r="PCK971" s="453"/>
      <c r="PCL971" s="3"/>
      <c r="PCM971" s="614"/>
      <c r="PCN971" s="3"/>
      <c r="PCO971" s="453"/>
      <c r="PCP971" s="3"/>
      <c r="PCQ971" s="614"/>
      <c r="PCR971" s="3"/>
      <c r="PCS971" s="453"/>
      <c r="PCT971" s="3"/>
      <c r="PCU971" s="614"/>
      <c r="PCV971" s="3"/>
      <c r="PCW971" s="453"/>
      <c r="PCX971" s="3"/>
      <c r="PCY971" s="614"/>
      <c r="PCZ971" s="3"/>
      <c r="PDA971" s="453"/>
      <c r="PDB971" s="3"/>
      <c r="PDC971" s="614"/>
      <c r="PDD971" s="3"/>
      <c r="PDE971" s="453"/>
      <c r="PDF971" s="3"/>
      <c r="PDG971" s="614"/>
      <c r="PDH971" s="3"/>
      <c r="PDI971" s="453"/>
      <c r="PDJ971" s="3"/>
      <c r="PDK971" s="614"/>
      <c r="PDL971" s="3"/>
      <c r="PDM971" s="453"/>
      <c r="PDN971" s="3"/>
      <c r="PDO971" s="614"/>
      <c r="PDP971" s="3"/>
      <c r="PDQ971" s="453"/>
      <c r="PDR971" s="3"/>
      <c r="PDS971" s="614"/>
      <c r="PDT971" s="3"/>
      <c r="PDU971" s="453"/>
      <c r="PDV971" s="3"/>
      <c r="PDW971" s="614"/>
      <c r="PDX971" s="3"/>
      <c r="PDY971" s="453"/>
      <c r="PDZ971" s="3"/>
      <c r="PEA971" s="614"/>
      <c r="PEB971" s="3"/>
      <c r="PEC971" s="453"/>
      <c r="PED971" s="3"/>
      <c r="PEE971" s="614"/>
      <c r="PEF971" s="3"/>
      <c r="PEG971" s="453"/>
      <c r="PEH971" s="3"/>
      <c r="PEI971" s="614"/>
      <c r="PEJ971" s="3"/>
      <c r="PEK971" s="453"/>
      <c r="PEL971" s="3"/>
      <c r="PEM971" s="614"/>
      <c r="PEN971" s="3"/>
      <c r="PEO971" s="453"/>
      <c r="PEP971" s="3"/>
      <c r="PEQ971" s="614"/>
      <c r="PER971" s="3"/>
      <c r="PES971" s="453"/>
      <c r="PET971" s="3"/>
      <c r="PEU971" s="614"/>
      <c r="PEV971" s="3"/>
      <c r="PEW971" s="453"/>
      <c r="PEX971" s="3"/>
      <c r="PEY971" s="614"/>
      <c r="PEZ971" s="3"/>
      <c r="PFA971" s="453"/>
      <c r="PFB971" s="3"/>
      <c r="PFC971" s="614"/>
      <c r="PFD971" s="3"/>
      <c r="PFE971" s="453"/>
      <c r="PFF971" s="3"/>
      <c r="PFG971" s="614"/>
      <c r="PFH971" s="3"/>
      <c r="PFI971" s="453"/>
      <c r="PFJ971" s="3"/>
      <c r="PFK971" s="614"/>
      <c r="PFL971" s="3"/>
      <c r="PFM971" s="453"/>
      <c r="PFN971" s="3"/>
      <c r="PFO971" s="614"/>
      <c r="PFP971" s="3"/>
      <c r="PFQ971" s="453"/>
      <c r="PFR971" s="3"/>
      <c r="PFS971" s="614"/>
      <c r="PFT971" s="3"/>
      <c r="PFU971" s="453"/>
      <c r="PFV971" s="3"/>
      <c r="PFW971" s="614"/>
      <c r="PFX971" s="3"/>
      <c r="PFY971" s="453"/>
      <c r="PFZ971" s="3"/>
      <c r="PGA971" s="614"/>
      <c r="PGB971" s="3"/>
      <c r="PGC971" s="453"/>
      <c r="PGD971" s="3"/>
      <c r="PGE971" s="614"/>
      <c r="PGF971" s="3"/>
      <c r="PGG971" s="453"/>
      <c r="PGH971" s="3"/>
      <c r="PGI971" s="614"/>
      <c r="PGJ971" s="3"/>
      <c r="PGK971" s="453"/>
      <c r="PGL971" s="3"/>
      <c r="PGM971" s="614"/>
      <c r="PGN971" s="3"/>
      <c r="PGO971" s="453"/>
      <c r="PGP971" s="3"/>
      <c r="PGQ971" s="614"/>
      <c r="PGR971" s="3"/>
      <c r="PGS971" s="453"/>
      <c r="PGT971" s="3"/>
      <c r="PGU971" s="614"/>
      <c r="PGV971" s="3"/>
      <c r="PGW971" s="453"/>
      <c r="PGX971" s="3"/>
      <c r="PGY971" s="614"/>
      <c r="PGZ971" s="3"/>
      <c r="PHA971" s="453"/>
      <c r="PHB971" s="3"/>
      <c r="PHC971" s="614"/>
      <c r="PHD971" s="3"/>
      <c r="PHE971" s="453"/>
      <c r="PHF971" s="3"/>
      <c r="PHG971" s="614"/>
      <c r="PHH971" s="3"/>
      <c r="PHI971" s="453"/>
      <c r="PHJ971" s="3"/>
      <c r="PHK971" s="614"/>
      <c r="PHL971" s="3"/>
      <c r="PHM971" s="453"/>
      <c r="PHN971" s="3"/>
      <c r="PHO971" s="614"/>
      <c r="PHP971" s="3"/>
      <c r="PHQ971" s="453"/>
      <c r="PHR971" s="3"/>
      <c r="PHS971" s="614"/>
      <c r="PHT971" s="3"/>
      <c r="PHU971" s="453"/>
      <c r="PHV971" s="3"/>
      <c r="PHW971" s="614"/>
      <c r="PHX971" s="3"/>
      <c r="PHY971" s="453"/>
      <c r="PHZ971" s="3"/>
      <c r="PIA971" s="614"/>
      <c r="PIB971" s="3"/>
      <c r="PIC971" s="453"/>
      <c r="PID971" s="3"/>
      <c r="PIE971" s="614"/>
      <c r="PIF971" s="3"/>
      <c r="PIG971" s="453"/>
      <c r="PIH971" s="3"/>
      <c r="PII971" s="614"/>
      <c r="PIJ971" s="3"/>
      <c r="PIK971" s="453"/>
      <c r="PIL971" s="3"/>
      <c r="PIM971" s="614"/>
      <c r="PIN971" s="3"/>
      <c r="PIO971" s="453"/>
      <c r="PIP971" s="3"/>
      <c r="PIQ971" s="614"/>
      <c r="PIR971" s="3"/>
      <c r="PIS971" s="453"/>
      <c r="PIT971" s="3"/>
      <c r="PIU971" s="614"/>
      <c r="PIV971" s="3"/>
      <c r="PIW971" s="453"/>
      <c r="PIX971" s="3"/>
      <c r="PIY971" s="614"/>
      <c r="PIZ971" s="3"/>
      <c r="PJA971" s="453"/>
      <c r="PJB971" s="3"/>
      <c r="PJC971" s="614"/>
      <c r="PJD971" s="3"/>
      <c r="PJE971" s="453"/>
      <c r="PJF971" s="3"/>
      <c r="PJG971" s="614"/>
      <c r="PJH971" s="3"/>
      <c r="PJI971" s="453"/>
      <c r="PJJ971" s="3"/>
      <c r="PJK971" s="614"/>
      <c r="PJL971" s="3"/>
      <c r="PJM971" s="453"/>
      <c r="PJN971" s="3"/>
      <c r="PJO971" s="614"/>
      <c r="PJP971" s="3"/>
      <c r="PJQ971" s="453"/>
      <c r="PJR971" s="3"/>
      <c r="PJS971" s="614"/>
      <c r="PJT971" s="3"/>
      <c r="PJU971" s="453"/>
      <c r="PJV971" s="3"/>
      <c r="PJW971" s="614"/>
      <c r="PJX971" s="3"/>
      <c r="PJY971" s="453"/>
      <c r="PJZ971" s="3"/>
      <c r="PKA971" s="614"/>
      <c r="PKB971" s="3"/>
      <c r="PKC971" s="453"/>
      <c r="PKD971" s="3"/>
      <c r="PKE971" s="614"/>
      <c r="PKF971" s="3"/>
      <c r="PKG971" s="453"/>
      <c r="PKH971" s="3"/>
      <c r="PKI971" s="614"/>
      <c r="PKJ971" s="3"/>
      <c r="PKK971" s="453"/>
      <c r="PKL971" s="3"/>
      <c r="PKM971" s="614"/>
      <c r="PKN971" s="3"/>
      <c r="PKO971" s="453"/>
      <c r="PKP971" s="3"/>
      <c r="PKQ971" s="614"/>
      <c r="PKR971" s="3"/>
      <c r="PKS971" s="453"/>
      <c r="PKT971" s="3"/>
      <c r="PKU971" s="614"/>
      <c r="PKV971" s="3"/>
      <c r="PKW971" s="453"/>
      <c r="PKX971" s="3"/>
      <c r="PKY971" s="614"/>
      <c r="PKZ971" s="3"/>
      <c r="PLA971" s="453"/>
      <c r="PLB971" s="3"/>
      <c r="PLC971" s="614"/>
      <c r="PLD971" s="3"/>
      <c r="PLE971" s="453"/>
      <c r="PLF971" s="3"/>
      <c r="PLG971" s="614"/>
      <c r="PLH971" s="3"/>
      <c r="PLI971" s="453"/>
      <c r="PLJ971" s="3"/>
      <c r="PLK971" s="614"/>
      <c r="PLL971" s="3"/>
      <c r="PLM971" s="453"/>
      <c r="PLN971" s="3"/>
      <c r="PLO971" s="614"/>
      <c r="PLP971" s="3"/>
      <c r="PLQ971" s="453"/>
      <c r="PLR971" s="3"/>
      <c r="PLS971" s="614"/>
      <c r="PLT971" s="3"/>
      <c r="PLU971" s="453"/>
      <c r="PLV971" s="3"/>
      <c r="PLW971" s="614"/>
      <c r="PLX971" s="3"/>
      <c r="PLY971" s="453"/>
      <c r="PLZ971" s="3"/>
      <c r="PMA971" s="614"/>
      <c r="PMB971" s="3"/>
      <c r="PMC971" s="453"/>
      <c r="PMD971" s="3"/>
      <c r="PME971" s="614"/>
      <c r="PMF971" s="3"/>
      <c r="PMG971" s="453"/>
      <c r="PMH971" s="3"/>
      <c r="PMI971" s="614"/>
      <c r="PMJ971" s="3"/>
      <c r="PMK971" s="453"/>
      <c r="PML971" s="3"/>
      <c r="PMM971" s="614"/>
      <c r="PMN971" s="3"/>
      <c r="PMO971" s="453"/>
      <c r="PMP971" s="3"/>
      <c r="PMQ971" s="614"/>
      <c r="PMR971" s="3"/>
      <c r="PMS971" s="453"/>
      <c r="PMT971" s="3"/>
      <c r="PMU971" s="614"/>
      <c r="PMV971" s="3"/>
      <c r="PMW971" s="453"/>
      <c r="PMX971" s="3"/>
      <c r="PMY971" s="614"/>
      <c r="PMZ971" s="3"/>
      <c r="PNA971" s="453"/>
      <c r="PNB971" s="3"/>
      <c r="PNC971" s="614"/>
      <c r="PND971" s="3"/>
      <c r="PNE971" s="453"/>
      <c r="PNF971" s="3"/>
      <c r="PNG971" s="614"/>
      <c r="PNH971" s="3"/>
      <c r="PNI971" s="453"/>
      <c r="PNJ971" s="3"/>
      <c r="PNK971" s="614"/>
      <c r="PNL971" s="3"/>
      <c r="PNM971" s="453"/>
      <c r="PNN971" s="3"/>
      <c r="PNO971" s="614"/>
      <c r="PNP971" s="3"/>
      <c r="PNQ971" s="453"/>
      <c r="PNR971" s="3"/>
      <c r="PNS971" s="614"/>
      <c r="PNT971" s="3"/>
      <c r="PNU971" s="453"/>
      <c r="PNV971" s="3"/>
      <c r="PNW971" s="614"/>
      <c r="PNX971" s="3"/>
      <c r="PNY971" s="453"/>
      <c r="PNZ971" s="3"/>
      <c r="POA971" s="614"/>
      <c r="POB971" s="3"/>
      <c r="POC971" s="453"/>
      <c r="POD971" s="3"/>
      <c r="POE971" s="614"/>
      <c r="POF971" s="3"/>
      <c r="POG971" s="453"/>
      <c r="POH971" s="3"/>
      <c r="POI971" s="614"/>
      <c r="POJ971" s="3"/>
      <c r="POK971" s="453"/>
      <c r="POL971" s="3"/>
      <c r="POM971" s="614"/>
      <c r="PON971" s="3"/>
      <c r="POO971" s="453"/>
      <c r="POP971" s="3"/>
      <c r="POQ971" s="614"/>
      <c r="POR971" s="3"/>
      <c r="POS971" s="453"/>
      <c r="POT971" s="3"/>
      <c r="POU971" s="614"/>
      <c r="POV971" s="3"/>
      <c r="POW971" s="453"/>
      <c r="POX971" s="3"/>
      <c r="POY971" s="614"/>
      <c r="POZ971" s="3"/>
      <c r="PPA971" s="453"/>
      <c r="PPB971" s="3"/>
      <c r="PPC971" s="614"/>
      <c r="PPD971" s="3"/>
      <c r="PPE971" s="453"/>
      <c r="PPF971" s="3"/>
      <c r="PPG971" s="614"/>
      <c r="PPH971" s="3"/>
      <c r="PPI971" s="453"/>
      <c r="PPJ971" s="3"/>
      <c r="PPK971" s="614"/>
      <c r="PPL971" s="3"/>
      <c r="PPM971" s="453"/>
      <c r="PPN971" s="3"/>
      <c r="PPO971" s="614"/>
      <c r="PPP971" s="3"/>
      <c r="PPQ971" s="453"/>
      <c r="PPR971" s="3"/>
      <c r="PPS971" s="614"/>
      <c r="PPT971" s="3"/>
      <c r="PPU971" s="453"/>
      <c r="PPV971" s="3"/>
      <c r="PPW971" s="614"/>
      <c r="PPX971" s="3"/>
      <c r="PPY971" s="453"/>
      <c r="PPZ971" s="3"/>
      <c r="PQA971" s="614"/>
      <c r="PQB971" s="3"/>
      <c r="PQC971" s="453"/>
      <c r="PQD971" s="3"/>
      <c r="PQE971" s="614"/>
      <c r="PQF971" s="3"/>
      <c r="PQG971" s="453"/>
      <c r="PQH971" s="3"/>
      <c r="PQI971" s="614"/>
      <c r="PQJ971" s="3"/>
      <c r="PQK971" s="453"/>
      <c r="PQL971" s="3"/>
      <c r="PQM971" s="614"/>
      <c r="PQN971" s="3"/>
      <c r="PQO971" s="453"/>
      <c r="PQP971" s="3"/>
      <c r="PQQ971" s="614"/>
      <c r="PQR971" s="3"/>
      <c r="PQS971" s="453"/>
      <c r="PQT971" s="3"/>
      <c r="PQU971" s="614"/>
      <c r="PQV971" s="3"/>
      <c r="PQW971" s="453"/>
      <c r="PQX971" s="3"/>
      <c r="PQY971" s="614"/>
      <c r="PQZ971" s="3"/>
      <c r="PRA971" s="453"/>
      <c r="PRB971" s="3"/>
      <c r="PRC971" s="614"/>
      <c r="PRD971" s="3"/>
      <c r="PRE971" s="453"/>
      <c r="PRF971" s="3"/>
      <c r="PRG971" s="614"/>
      <c r="PRH971" s="3"/>
      <c r="PRI971" s="453"/>
      <c r="PRJ971" s="3"/>
      <c r="PRK971" s="614"/>
      <c r="PRL971" s="3"/>
      <c r="PRM971" s="453"/>
      <c r="PRN971" s="3"/>
      <c r="PRO971" s="614"/>
      <c r="PRP971" s="3"/>
      <c r="PRQ971" s="453"/>
      <c r="PRR971" s="3"/>
      <c r="PRS971" s="614"/>
      <c r="PRT971" s="3"/>
      <c r="PRU971" s="453"/>
      <c r="PRV971" s="3"/>
      <c r="PRW971" s="614"/>
      <c r="PRX971" s="3"/>
      <c r="PRY971" s="453"/>
      <c r="PRZ971" s="3"/>
      <c r="PSA971" s="614"/>
      <c r="PSB971" s="3"/>
      <c r="PSC971" s="453"/>
      <c r="PSD971" s="3"/>
      <c r="PSE971" s="614"/>
      <c r="PSF971" s="3"/>
      <c r="PSG971" s="453"/>
      <c r="PSH971" s="3"/>
      <c r="PSI971" s="614"/>
      <c r="PSJ971" s="3"/>
      <c r="PSK971" s="453"/>
      <c r="PSL971" s="3"/>
      <c r="PSM971" s="614"/>
      <c r="PSN971" s="3"/>
      <c r="PSO971" s="453"/>
      <c r="PSP971" s="3"/>
      <c r="PSQ971" s="614"/>
      <c r="PSR971" s="3"/>
      <c r="PSS971" s="453"/>
      <c r="PST971" s="3"/>
      <c r="PSU971" s="614"/>
      <c r="PSV971" s="3"/>
      <c r="PSW971" s="453"/>
      <c r="PSX971" s="3"/>
      <c r="PSY971" s="614"/>
      <c r="PSZ971" s="3"/>
      <c r="PTA971" s="453"/>
      <c r="PTB971" s="3"/>
      <c r="PTC971" s="614"/>
      <c r="PTD971" s="3"/>
      <c r="PTE971" s="453"/>
      <c r="PTF971" s="3"/>
      <c r="PTG971" s="614"/>
      <c r="PTH971" s="3"/>
      <c r="PTI971" s="453"/>
      <c r="PTJ971" s="3"/>
      <c r="PTK971" s="614"/>
      <c r="PTL971" s="3"/>
      <c r="PTM971" s="453"/>
      <c r="PTN971" s="3"/>
      <c r="PTO971" s="614"/>
      <c r="PTP971" s="3"/>
      <c r="PTQ971" s="453"/>
      <c r="PTR971" s="3"/>
      <c r="PTS971" s="614"/>
      <c r="PTT971" s="3"/>
      <c r="PTU971" s="453"/>
      <c r="PTV971" s="3"/>
      <c r="PTW971" s="614"/>
      <c r="PTX971" s="3"/>
      <c r="PTY971" s="453"/>
      <c r="PTZ971" s="3"/>
      <c r="PUA971" s="614"/>
      <c r="PUB971" s="3"/>
      <c r="PUC971" s="453"/>
      <c r="PUD971" s="3"/>
      <c r="PUE971" s="614"/>
      <c r="PUF971" s="3"/>
      <c r="PUG971" s="453"/>
      <c r="PUH971" s="3"/>
      <c r="PUI971" s="614"/>
      <c r="PUJ971" s="3"/>
      <c r="PUK971" s="453"/>
      <c r="PUL971" s="3"/>
      <c r="PUM971" s="614"/>
      <c r="PUN971" s="3"/>
      <c r="PUO971" s="453"/>
      <c r="PUP971" s="3"/>
      <c r="PUQ971" s="614"/>
      <c r="PUR971" s="3"/>
      <c r="PUS971" s="453"/>
      <c r="PUT971" s="3"/>
      <c r="PUU971" s="614"/>
      <c r="PUV971" s="3"/>
      <c r="PUW971" s="453"/>
      <c r="PUX971" s="3"/>
      <c r="PUY971" s="614"/>
      <c r="PUZ971" s="3"/>
      <c r="PVA971" s="453"/>
      <c r="PVB971" s="3"/>
      <c r="PVC971" s="614"/>
      <c r="PVD971" s="3"/>
      <c r="PVE971" s="453"/>
      <c r="PVF971" s="3"/>
      <c r="PVG971" s="614"/>
      <c r="PVH971" s="3"/>
      <c r="PVI971" s="453"/>
      <c r="PVJ971" s="3"/>
      <c r="PVK971" s="614"/>
      <c r="PVL971" s="3"/>
      <c r="PVM971" s="453"/>
      <c r="PVN971" s="3"/>
      <c r="PVO971" s="614"/>
      <c r="PVP971" s="3"/>
      <c r="PVQ971" s="453"/>
      <c r="PVR971" s="3"/>
      <c r="PVS971" s="614"/>
      <c r="PVT971" s="3"/>
      <c r="PVU971" s="453"/>
      <c r="PVV971" s="3"/>
      <c r="PVW971" s="614"/>
      <c r="PVX971" s="3"/>
      <c r="PVY971" s="453"/>
      <c r="PVZ971" s="3"/>
      <c r="PWA971" s="614"/>
      <c r="PWB971" s="3"/>
      <c r="PWC971" s="453"/>
      <c r="PWD971" s="3"/>
      <c r="PWE971" s="614"/>
      <c r="PWF971" s="3"/>
      <c r="PWG971" s="453"/>
      <c r="PWH971" s="3"/>
      <c r="PWI971" s="614"/>
      <c r="PWJ971" s="3"/>
      <c r="PWK971" s="453"/>
      <c r="PWL971" s="3"/>
      <c r="PWM971" s="614"/>
      <c r="PWN971" s="3"/>
      <c r="PWO971" s="453"/>
      <c r="PWP971" s="3"/>
      <c r="PWQ971" s="614"/>
      <c r="PWR971" s="3"/>
      <c r="PWS971" s="453"/>
      <c r="PWT971" s="3"/>
      <c r="PWU971" s="614"/>
      <c r="PWV971" s="3"/>
      <c r="PWW971" s="453"/>
      <c r="PWX971" s="3"/>
      <c r="PWY971" s="614"/>
      <c r="PWZ971" s="3"/>
      <c r="PXA971" s="453"/>
      <c r="PXB971" s="3"/>
      <c r="PXC971" s="614"/>
      <c r="PXD971" s="3"/>
      <c r="PXE971" s="453"/>
      <c r="PXF971" s="3"/>
      <c r="PXG971" s="614"/>
      <c r="PXH971" s="3"/>
      <c r="PXI971" s="453"/>
      <c r="PXJ971" s="3"/>
      <c r="PXK971" s="614"/>
      <c r="PXL971" s="3"/>
      <c r="PXM971" s="453"/>
      <c r="PXN971" s="3"/>
      <c r="PXO971" s="614"/>
      <c r="PXP971" s="3"/>
      <c r="PXQ971" s="453"/>
      <c r="PXR971" s="3"/>
      <c r="PXS971" s="614"/>
      <c r="PXT971" s="3"/>
      <c r="PXU971" s="453"/>
      <c r="PXV971" s="3"/>
      <c r="PXW971" s="614"/>
      <c r="PXX971" s="3"/>
      <c r="PXY971" s="453"/>
      <c r="PXZ971" s="3"/>
      <c r="PYA971" s="614"/>
      <c r="PYB971" s="3"/>
      <c r="PYC971" s="453"/>
      <c r="PYD971" s="3"/>
      <c r="PYE971" s="614"/>
      <c r="PYF971" s="3"/>
      <c r="PYG971" s="453"/>
      <c r="PYH971" s="3"/>
      <c r="PYI971" s="614"/>
      <c r="PYJ971" s="3"/>
      <c r="PYK971" s="453"/>
      <c r="PYL971" s="3"/>
      <c r="PYM971" s="614"/>
      <c r="PYN971" s="3"/>
      <c r="PYO971" s="453"/>
      <c r="PYP971" s="3"/>
      <c r="PYQ971" s="614"/>
      <c r="PYR971" s="3"/>
      <c r="PYS971" s="453"/>
      <c r="PYT971" s="3"/>
      <c r="PYU971" s="614"/>
      <c r="PYV971" s="3"/>
      <c r="PYW971" s="453"/>
      <c r="PYX971" s="3"/>
      <c r="PYY971" s="614"/>
      <c r="PYZ971" s="3"/>
      <c r="PZA971" s="453"/>
      <c r="PZB971" s="3"/>
      <c r="PZC971" s="614"/>
      <c r="PZD971" s="3"/>
      <c r="PZE971" s="453"/>
      <c r="PZF971" s="3"/>
      <c r="PZG971" s="614"/>
      <c r="PZH971" s="3"/>
      <c r="PZI971" s="453"/>
      <c r="PZJ971" s="3"/>
      <c r="PZK971" s="614"/>
      <c r="PZL971" s="3"/>
      <c r="PZM971" s="453"/>
      <c r="PZN971" s="3"/>
      <c r="PZO971" s="614"/>
      <c r="PZP971" s="3"/>
      <c r="PZQ971" s="453"/>
      <c r="PZR971" s="3"/>
      <c r="PZS971" s="614"/>
      <c r="PZT971" s="3"/>
      <c r="PZU971" s="453"/>
      <c r="PZV971" s="3"/>
      <c r="PZW971" s="614"/>
      <c r="PZX971" s="3"/>
      <c r="PZY971" s="453"/>
      <c r="PZZ971" s="3"/>
      <c r="QAA971" s="614"/>
      <c r="QAB971" s="3"/>
      <c r="QAC971" s="453"/>
      <c r="QAD971" s="3"/>
      <c r="QAE971" s="614"/>
      <c r="QAF971" s="3"/>
      <c r="QAG971" s="453"/>
      <c r="QAH971" s="3"/>
      <c r="QAI971" s="614"/>
      <c r="QAJ971" s="3"/>
      <c r="QAK971" s="453"/>
      <c r="QAL971" s="3"/>
      <c r="QAM971" s="614"/>
      <c r="QAN971" s="3"/>
      <c r="QAO971" s="453"/>
      <c r="QAP971" s="3"/>
      <c r="QAQ971" s="614"/>
      <c r="QAR971" s="3"/>
      <c r="QAS971" s="453"/>
      <c r="QAT971" s="3"/>
      <c r="QAU971" s="614"/>
      <c r="QAV971" s="3"/>
      <c r="QAW971" s="453"/>
      <c r="QAX971" s="3"/>
      <c r="QAY971" s="614"/>
      <c r="QAZ971" s="3"/>
      <c r="QBA971" s="453"/>
      <c r="QBB971" s="3"/>
      <c r="QBC971" s="614"/>
      <c r="QBD971" s="3"/>
      <c r="QBE971" s="453"/>
      <c r="QBF971" s="3"/>
      <c r="QBG971" s="614"/>
      <c r="QBH971" s="3"/>
      <c r="QBI971" s="453"/>
      <c r="QBJ971" s="3"/>
      <c r="QBK971" s="614"/>
      <c r="QBL971" s="3"/>
      <c r="QBM971" s="453"/>
      <c r="QBN971" s="3"/>
      <c r="QBO971" s="614"/>
      <c r="QBP971" s="3"/>
      <c r="QBQ971" s="453"/>
      <c r="QBR971" s="3"/>
      <c r="QBS971" s="614"/>
      <c r="QBT971" s="3"/>
      <c r="QBU971" s="453"/>
      <c r="QBV971" s="3"/>
      <c r="QBW971" s="614"/>
      <c r="QBX971" s="3"/>
      <c r="QBY971" s="453"/>
      <c r="QBZ971" s="3"/>
      <c r="QCA971" s="614"/>
      <c r="QCB971" s="3"/>
      <c r="QCC971" s="453"/>
      <c r="QCD971" s="3"/>
      <c r="QCE971" s="614"/>
      <c r="QCF971" s="3"/>
      <c r="QCG971" s="453"/>
      <c r="QCH971" s="3"/>
      <c r="QCI971" s="614"/>
      <c r="QCJ971" s="3"/>
      <c r="QCK971" s="453"/>
      <c r="QCL971" s="3"/>
      <c r="QCM971" s="614"/>
      <c r="QCN971" s="3"/>
      <c r="QCO971" s="453"/>
      <c r="QCP971" s="3"/>
      <c r="QCQ971" s="614"/>
      <c r="QCR971" s="3"/>
      <c r="QCS971" s="453"/>
      <c r="QCT971" s="3"/>
      <c r="QCU971" s="614"/>
      <c r="QCV971" s="3"/>
      <c r="QCW971" s="453"/>
      <c r="QCX971" s="3"/>
      <c r="QCY971" s="614"/>
      <c r="QCZ971" s="3"/>
      <c r="QDA971" s="453"/>
      <c r="QDB971" s="3"/>
      <c r="QDC971" s="614"/>
      <c r="QDD971" s="3"/>
      <c r="QDE971" s="453"/>
      <c r="QDF971" s="3"/>
      <c r="QDG971" s="614"/>
      <c r="QDH971" s="3"/>
      <c r="QDI971" s="453"/>
      <c r="QDJ971" s="3"/>
      <c r="QDK971" s="614"/>
      <c r="QDL971" s="3"/>
      <c r="QDM971" s="453"/>
      <c r="QDN971" s="3"/>
      <c r="QDO971" s="614"/>
      <c r="QDP971" s="3"/>
      <c r="QDQ971" s="453"/>
      <c r="QDR971" s="3"/>
      <c r="QDS971" s="614"/>
      <c r="QDT971" s="3"/>
      <c r="QDU971" s="453"/>
      <c r="QDV971" s="3"/>
      <c r="QDW971" s="614"/>
      <c r="QDX971" s="3"/>
      <c r="QDY971" s="453"/>
      <c r="QDZ971" s="3"/>
      <c r="QEA971" s="614"/>
      <c r="QEB971" s="3"/>
      <c r="QEC971" s="453"/>
      <c r="QED971" s="3"/>
      <c r="QEE971" s="614"/>
      <c r="QEF971" s="3"/>
      <c r="QEG971" s="453"/>
      <c r="QEH971" s="3"/>
      <c r="QEI971" s="614"/>
      <c r="QEJ971" s="3"/>
      <c r="QEK971" s="453"/>
      <c r="QEL971" s="3"/>
      <c r="QEM971" s="614"/>
      <c r="QEN971" s="3"/>
      <c r="QEO971" s="453"/>
      <c r="QEP971" s="3"/>
      <c r="QEQ971" s="614"/>
      <c r="QER971" s="3"/>
      <c r="QES971" s="453"/>
      <c r="QET971" s="3"/>
      <c r="QEU971" s="614"/>
      <c r="QEV971" s="3"/>
      <c r="QEW971" s="453"/>
      <c r="QEX971" s="3"/>
      <c r="QEY971" s="614"/>
      <c r="QEZ971" s="3"/>
      <c r="QFA971" s="453"/>
      <c r="QFB971" s="3"/>
      <c r="QFC971" s="614"/>
      <c r="QFD971" s="3"/>
      <c r="QFE971" s="453"/>
      <c r="QFF971" s="3"/>
      <c r="QFG971" s="614"/>
      <c r="QFH971" s="3"/>
      <c r="QFI971" s="453"/>
      <c r="QFJ971" s="3"/>
      <c r="QFK971" s="614"/>
      <c r="QFL971" s="3"/>
      <c r="QFM971" s="453"/>
      <c r="QFN971" s="3"/>
      <c r="QFO971" s="614"/>
      <c r="QFP971" s="3"/>
      <c r="QFQ971" s="453"/>
      <c r="QFR971" s="3"/>
      <c r="QFS971" s="614"/>
      <c r="QFT971" s="3"/>
      <c r="QFU971" s="453"/>
      <c r="QFV971" s="3"/>
      <c r="QFW971" s="614"/>
      <c r="QFX971" s="3"/>
      <c r="QFY971" s="453"/>
      <c r="QFZ971" s="3"/>
      <c r="QGA971" s="614"/>
      <c r="QGB971" s="3"/>
      <c r="QGC971" s="453"/>
      <c r="QGD971" s="3"/>
      <c r="QGE971" s="614"/>
      <c r="QGF971" s="3"/>
      <c r="QGG971" s="453"/>
      <c r="QGH971" s="3"/>
      <c r="QGI971" s="614"/>
      <c r="QGJ971" s="3"/>
      <c r="QGK971" s="453"/>
      <c r="QGL971" s="3"/>
      <c r="QGM971" s="614"/>
      <c r="QGN971" s="3"/>
      <c r="QGO971" s="453"/>
      <c r="QGP971" s="3"/>
      <c r="QGQ971" s="614"/>
      <c r="QGR971" s="3"/>
      <c r="QGS971" s="453"/>
      <c r="QGT971" s="3"/>
      <c r="QGU971" s="614"/>
      <c r="QGV971" s="3"/>
      <c r="QGW971" s="453"/>
      <c r="QGX971" s="3"/>
      <c r="QGY971" s="614"/>
      <c r="QGZ971" s="3"/>
      <c r="QHA971" s="453"/>
      <c r="QHB971" s="3"/>
      <c r="QHC971" s="614"/>
      <c r="QHD971" s="3"/>
      <c r="QHE971" s="453"/>
      <c r="QHF971" s="3"/>
      <c r="QHG971" s="614"/>
      <c r="QHH971" s="3"/>
      <c r="QHI971" s="453"/>
      <c r="QHJ971" s="3"/>
      <c r="QHK971" s="614"/>
      <c r="QHL971" s="3"/>
      <c r="QHM971" s="453"/>
      <c r="QHN971" s="3"/>
      <c r="QHO971" s="614"/>
      <c r="QHP971" s="3"/>
      <c r="QHQ971" s="453"/>
      <c r="QHR971" s="3"/>
      <c r="QHS971" s="614"/>
      <c r="QHT971" s="3"/>
      <c r="QHU971" s="453"/>
      <c r="QHV971" s="3"/>
      <c r="QHW971" s="614"/>
      <c r="QHX971" s="3"/>
      <c r="QHY971" s="453"/>
      <c r="QHZ971" s="3"/>
      <c r="QIA971" s="614"/>
      <c r="QIB971" s="3"/>
      <c r="QIC971" s="453"/>
      <c r="QID971" s="3"/>
      <c r="QIE971" s="614"/>
      <c r="QIF971" s="3"/>
      <c r="QIG971" s="453"/>
      <c r="QIH971" s="3"/>
      <c r="QII971" s="614"/>
      <c r="QIJ971" s="3"/>
      <c r="QIK971" s="453"/>
      <c r="QIL971" s="3"/>
      <c r="QIM971" s="614"/>
      <c r="QIN971" s="3"/>
      <c r="QIO971" s="453"/>
      <c r="QIP971" s="3"/>
      <c r="QIQ971" s="614"/>
      <c r="QIR971" s="3"/>
      <c r="QIS971" s="453"/>
      <c r="QIT971" s="3"/>
      <c r="QIU971" s="614"/>
      <c r="QIV971" s="3"/>
      <c r="QIW971" s="453"/>
      <c r="QIX971" s="3"/>
      <c r="QIY971" s="614"/>
      <c r="QIZ971" s="3"/>
      <c r="QJA971" s="453"/>
      <c r="QJB971" s="3"/>
      <c r="QJC971" s="614"/>
      <c r="QJD971" s="3"/>
      <c r="QJE971" s="453"/>
      <c r="QJF971" s="3"/>
      <c r="QJG971" s="614"/>
      <c r="QJH971" s="3"/>
      <c r="QJI971" s="453"/>
      <c r="QJJ971" s="3"/>
      <c r="QJK971" s="614"/>
      <c r="QJL971" s="3"/>
      <c r="QJM971" s="453"/>
      <c r="QJN971" s="3"/>
      <c r="QJO971" s="614"/>
      <c r="QJP971" s="3"/>
      <c r="QJQ971" s="453"/>
      <c r="QJR971" s="3"/>
      <c r="QJS971" s="614"/>
      <c r="QJT971" s="3"/>
      <c r="QJU971" s="453"/>
      <c r="QJV971" s="3"/>
      <c r="QJW971" s="614"/>
      <c r="QJX971" s="3"/>
      <c r="QJY971" s="453"/>
      <c r="QJZ971" s="3"/>
      <c r="QKA971" s="614"/>
      <c r="QKB971" s="3"/>
      <c r="QKC971" s="453"/>
      <c r="QKD971" s="3"/>
      <c r="QKE971" s="614"/>
      <c r="QKF971" s="3"/>
      <c r="QKG971" s="453"/>
      <c r="QKH971" s="3"/>
      <c r="QKI971" s="614"/>
      <c r="QKJ971" s="3"/>
      <c r="QKK971" s="453"/>
      <c r="QKL971" s="3"/>
      <c r="QKM971" s="614"/>
      <c r="QKN971" s="3"/>
      <c r="QKO971" s="453"/>
      <c r="QKP971" s="3"/>
      <c r="QKQ971" s="614"/>
      <c r="QKR971" s="3"/>
      <c r="QKS971" s="453"/>
      <c r="QKT971" s="3"/>
      <c r="QKU971" s="614"/>
      <c r="QKV971" s="3"/>
      <c r="QKW971" s="453"/>
      <c r="QKX971" s="3"/>
      <c r="QKY971" s="614"/>
      <c r="QKZ971" s="3"/>
      <c r="QLA971" s="453"/>
      <c r="QLB971" s="3"/>
      <c r="QLC971" s="614"/>
      <c r="QLD971" s="3"/>
      <c r="QLE971" s="453"/>
      <c r="QLF971" s="3"/>
      <c r="QLG971" s="614"/>
      <c r="QLH971" s="3"/>
      <c r="QLI971" s="453"/>
      <c r="QLJ971" s="3"/>
      <c r="QLK971" s="614"/>
      <c r="QLL971" s="3"/>
      <c r="QLM971" s="453"/>
      <c r="QLN971" s="3"/>
      <c r="QLO971" s="614"/>
      <c r="QLP971" s="3"/>
      <c r="QLQ971" s="453"/>
      <c r="QLR971" s="3"/>
      <c r="QLS971" s="614"/>
      <c r="QLT971" s="3"/>
      <c r="QLU971" s="453"/>
      <c r="QLV971" s="3"/>
      <c r="QLW971" s="614"/>
      <c r="QLX971" s="3"/>
      <c r="QLY971" s="453"/>
      <c r="QLZ971" s="3"/>
      <c r="QMA971" s="614"/>
      <c r="QMB971" s="3"/>
      <c r="QMC971" s="453"/>
      <c r="QMD971" s="3"/>
      <c r="QME971" s="614"/>
      <c r="QMF971" s="3"/>
      <c r="QMG971" s="453"/>
      <c r="QMH971" s="3"/>
      <c r="QMI971" s="614"/>
      <c r="QMJ971" s="3"/>
      <c r="QMK971" s="453"/>
      <c r="QML971" s="3"/>
      <c r="QMM971" s="614"/>
      <c r="QMN971" s="3"/>
      <c r="QMO971" s="453"/>
      <c r="QMP971" s="3"/>
      <c r="QMQ971" s="614"/>
      <c r="QMR971" s="3"/>
      <c r="QMS971" s="453"/>
      <c r="QMT971" s="3"/>
      <c r="QMU971" s="614"/>
      <c r="QMV971" s="3"/>
      <c r="QMW971" s="453"/>
      <c r="QMX971" s="3"/>
      <c r="QMY971" s="614"/>
      <c r="QMZ971" s="3"/>
      <c r="QNA971" s="453"/>
      <c r="QNB971" s="3"/>
      <c r="QNC971" s="614"/>
      <c r="QND971" s="3"/>
      <c r="QNE971" s="453"/>
      <c r="QNF971" s="3"/>
      <c r="QNG971" s="614"/>
      <c r="QNH971" s="3"/>
      <c r="QNI971" s="453"/>
      <c r="QNJ971" s="3"/>
      <c r="QNK971" s="614"/>
      <c r="QNL971" s="3"/>
      <c r="QNM971" s="453"/>
      <c r="QNN971" s="3"/>
      <c r="QNO971" s="614"/>
      <c r="QNP971" s="3"/>
      <c r="QNQ971" s="453"/>
      <c r="QNR971" s="3"/>
      <c r="QNS971" s="614"/>
      <c r="QNT971" s="3"/>
      <c r="QNU971" s="453"/>
      <c r="QNV971" s="3"/>
      <c r="QNW971" s="614"/>
      <c r="QNX971" s="3"/>
      <c r="QNY971" s="453"/>
      <c r="QNZ971" s="3"/>
      <c r="QOA971" s="614"/>
      <c r="QOB971" s="3"/>
      <c r="QOC971" s="453"/>
      <c r="QOD971" s="3"/>
      <c r="QOE971" s="614"/>
      <c r="QOF971" s="3"/>
      <c r="QOG971" s="453"/>
      <c r="QOH971" s="3"/>
      <c r="QOI971" s="614"/>
      <c r="QOJ971" s="3"/>
      <c r="QOK971" s="453"/>
      <c r="QOL971" s="3"/>
      <c r="QOM971" s="614"/>
      <c r="QON971" s="3"/>
      <c r="QOO971" s="453"/>
      <c r="QOP971" s="3"/>
      <c r="QOQ971" s="614"/>
      <c r="QOR971" s="3"/>
      <c r="QOS971" s="453"/>
      <c r="QOT971" s="3"/>
      <c r="QOU971" s="614"/>
      <c r="QOV971" s="3"/>
      <c r="QOW971" s="453"/>
      <c r="QOX971" s="3"/>
      <c r="QOY971" s="614"/>
      <c r="QOZ971" s="3"/>
      <c r="QPA971" s="453"/>
      <c r="QPB971" s="3"/>
      <c r="QPC971" s="614"/>
      <c r="QPD971" s="3"/>
      <c r="QPE971" s="453"/>
      <c r="QPF971" s="3"/>
      <c r="QPG971" s="614"/>
      <c r="QPH971" s="3"/>
      <c r="QPI971" s="453"/>
      <c r="QPJ971" s="3"/>
      <c r="QPK971" s="614"/>
      <c r="QPL971" s="3"/>
      <c r="QPM971" s="453"/>
      <c r="QPN971" s="3"/>
      <c r="QPO971" s="614"/>
      <c r="QPP971" s="3"/>
      <c r="QPQ971" s="453"/>
      <c r="QPR971" s="3"/>
      <c r="QPS971" s="614"/>
      <c r="QPT971" s="3"/>
      <c r="QPU971" s="453"/>
      <c r="QPV971" s="3"/>
      <c r="QPW971" s="614"/>
      <c r="QPX971" s="3"/>
      <c r="QPY971" s="453"/>
      <c r="QPZ971" s="3"/>
      <c r="QQA971" s="614"/>
      <c r="QQB971" s="3"/>
      <c r="QQC971" s="453"/>
      <c r="QQD971" s="3"/>
      <c r="QQE971" s="614"/>
      <c r="QQF971" s="3"/>
      <c r="QQG971" s="453"/>
      <c r="QQH971" s="3"/>
      <c r="QQI971" s="614"/>
      <c r="QQJ971" s="3"/>
      <c r="QQK971" s="453"/>
      <c r="QQL971" s="3"/>
      <c r="QQM971" s="614"/>
      <c r="QQN971" s="3"/>
      <c r="QQO971" s="453"/>
      <c r="QQP971" s="3"/>
      <c r="QQQ971" s="614"/>
      <c r="QQR971" s="3"/>
      <c r="QQS971" s="453"/>
      <c r="QQT971" s="3"/>
      <c r="QQU971" s="614"/>
      <c r="QQV971" s="3"/>
      <c r="QQW971" s="453"/>
      <c r="QQX971" s="3"/>
      <c r="QQY971" s="614"/>
      <c r="QQZ971" s="3"/>
      <c r="QRA971" s="453"/>
      <c r="QRB971" s="3"/>
      <c r="QRC971" s="614"/>
      <c r="QRD971" s="3"/>
      <c r="QRE971" s="453"/>
      <c r="QRF971" s="3"/>
      <c r="QRG971" s="614"/>
      <c r="QRH971" s="3"/>
      <c r="QRI971" s="453"/>
      <c r="QRJ971" s="3"/>
      <c r="QRK971" s="614"/>
      <c r="QRL971" s="3"/>
      <c r="QRM971" s="453"/>
      <c r="QRN971" s="3"/>
      <c r="QRO971" s="614"/>
      <c r="QRP971" s="3"/>
      <c r="QRQ971" s="453"/>
      <c r="QRR971" s="3"/>
      <c r="QRS971" s="614"/>
      <c r="QRT971" s="3"/>
      <c r="QRU971" s="453"/>
      <c r="QRV971" s="3"/>
      <c r="QRW971" s="614"/>
      <c r="QRX971" s="3"/>
      <c r="QRY971" s="453"/>
      <c r="QRZ971" s="3"/>
      <c r="QSA971" s="614"/>
      <c r="QSB971" s="3"/>
      <c r="QSC971" s="453"/>
      <c r="QSD971" s="3"/>
      <c r="QSE971" s="614"/>
      <c r="QSF971" s="3"/>
      <c r="QSG971" s="453"/>
      <c r="QSH971" s="3"/>
      <c r="QSI971" s="614"/>
      <c r="QSJ971" s="3"/>
      <c r="QSK971" s="453"/>
      <c r="QSL971" s="3"/>
      <c r="QSM971" s="614"/>
      <c r="QSN971" s="3"/>
      <c r="QSO971" s="453"/>
      <c r="QSP971" s="3"/>
      <c r="QSQ971" s="614"/>
      <c r="QSR971" s="3"/>
      <c r="QSS971" s="453"/>
      <c r="QST971" s="3"/>
      <c r="QSU971" s="614"/>
      <c r="QSV971" s="3"/>
      <c r="QSW971" s="453"/>
      <c r="QSX971" s="3"/>
      <c r="QSY971" s="614"/>
      <c r="QSZ971" s="3"/>
      <c r="QTA971" s="453"/>
      <c r="QTB971" s="3"/>
      <c r="QTC971" s="614"/>
      <c r="QTD971" s="3"/>
      <c r="QTE971" s="453"/>
      <c r="QTF971" s="3"/>
      <c r="QTG971" s="614"/>
      <c r="QTH971" s="3"/>
      <c r="QTI971" s="453"/>
      <c r="QTJ971" s="3"/>
      <c r="QTK971" s="614"/>
      <c r="QTL971" s="3"/>
      <c r="QTM971" s="453"/>
      <c r="QTN971" s="3"/>
      <c r="QTO971" s="614"/>
      <c r="QTP971" s="3"/>
      <c r="QTQ971" s="453"/>
      <c r="QTR971" s="3"/>
      <c r="QTS971" s="614"/>
      <c r="QTT971" s="3"/>
      <c r="QTU971" s="453"/>
      <c r="QTV971" s="3"/>
      <c r="QTW971" s="614"/>
      <c r="QTX971" s="3"/>
      <c r="QTY971" s="453"/>
      <c r="QTZ971" s="3"/>
      <c r="QUA971" s="614"/>
      <c r="QUB971" s="3"/>
      <c r="QUC971" s="453"/>
      <c r="QUD971" s="3"/>
      <c r="QUE971" s="614"/>
      <c r="QUF971" s="3"/>
      <c r="QUG971" s="453"/>
      <c r="QUH971" s="3"/>
      <c r="QUI971" s="614"/>
      <c r="QUJ971" s="3"/>
      <c r="QUK971" s="453"/>
      <c r="QUL971" s="3"/>
      <c r="QUM971" s="614"/>
      <c r="QUN971" s="3"/>
      <c r="QUO971" s="453"/>
      <c r="QUP971" s="3"/>
      <c r="QUQ971" s="614"/>
      <c r="QUR971" s="3"/>
      <c r="QUS971" s="453"/>
      <c r="QUT971" s="3"/>
      <c r="QUU971" s="614"/>
      <c r="QUV971" s="3"/>
      <c r="QUW971" s="453"/>
      <c r="QUX971" s="3"/>
      <c r="QUY971" s="614"/>
      <c r="QUZ971" s="3"/>
      <c r="QVA971" s="453"/>
      <c r="QVB971" s="3"/>
      <c r="QVC971" s="614"/>
      <c r="QVD971" s="3"/>
      <c r="QVE971" s="453"/>
      <c r="QVF971" s="3"/>
      <c r="QVG971" s="614"/>
      <c r="QVH971" s="3"/>
      <c r="QVI971" s="453"/>
      <c r="QVJ971" s="3"/>
      <c r="QVK971" s="614"/>
      <c r="QVL971" s="3"/>
      <c r="QVM971" s="453"/>
      <c r="QVN971" s="3"/>
      <c r="QVO971" s="614"/>
      <c r="QVP971" s="3"/>
      <c r="QVQ971" s="453"/>
      <c r="QVR971" s="3"/>
      <c r="QVS971" s="614"/>
      <c r="QVT971" s="3"/>
      <c r="QVU971" s="453"/>
      <c r="QVV971" s="3"/>
      <c r="QVW971" s="614"/>
      <c r="QVX971" s="3"/>
      <c r="QVY971" s="453"/>
      <c r="QVZ971" s="3"/>
      <c r="QWA971" s="614"/>
      <c r="QWB971" s="3"/>
      <c r="QWC971" s="453"/>
      <c r="QWD971" s="3"/>
      <c r="QWE971" s="614"/>
      <c r="QWF971" s="3"/>
      <c r="QWG971" s="453"/>
      <c r="QWH971" s="3"/>
      <c r="QWI971" s="614"/>
      <c r="QWJ971" s="3"/>
      <c r="QWK971" s="453"/>
      <c r="QWL971" s="3"/>
      <c r="QWM971" s="614"/>
      <c r="QWN971" s="3"/>
      <c r="QWO971" s="453"/>
      <c r="QWP971" s="3"/>
      <c r="QWQ971" s="614"/>
      <c r="QWR971" s="3"/>
      <c r="QWS971" s="453"/>
      <c r="QWT971" s="3"/>
      <c r="QWU971" s="614"/>
      <c r="QWV971" s="3"/>
      <c r="QWW971" s="453"/>
      <c r="QWX971" s="3"/>
      <c r="QWY971" s="614"/>
      <c r="QWZ971" s="3"/>
      <c r="QXA971" s="453"/>
      <c r="QXB971" s="3"/>
      <c r="QXC971" s="614"/>
      <c r="QXD971" s="3"/>
      <c r="QXE971" s="453"/>
      <c r="QXF971" s="3"/>
      <c r="QXG971" s="614"/>
      <c r="QXH971" s="3"/>
      <c r="QXI971" s="453"/>
      <c r="QXJ971" s="3"/>
      <c r="QXK971" s="614"/>
      <c r="QXL971" s="3"/>
      <c r="QXM971" s="453"/>
      <c r="QXN971" s="3"/>
      <c r="QXO971" s="614"/>
      <c r="QXP971" s="3"/>
      <c r="QXQ971" s="453"/>
      <c r="QXR971" s="3"/>
      <c r="QXS971" s="614"/>
      <c r="QXT971" s="3"/>
      <c r="QXU971" s="453"/>
      <c r="QXV971" s="3"/>
      <c r="QXW971" s="614"/>
      <c r="QXX971" s="3"/>
      <c r="QXY971" s="453"/>
      <c r="QXZ971" s="3"/>
      <c r="QYA971" s="614"/>
      <c r="QYB971" s="3"/>
      <c r="QYC971" s="453"/>
      <c r="QYD971" s="3"/>
      <c r="QYE971" s="614"/>
      <c r="QYF971" s="3"/>
      <c r="QYG971" s="453"/>
      <c r="QYH971" s="3"/>
      <c r="QYI971" s="614"/>
      <c r="QYJ971" s="3"/>
      <c r="QYK971" s="453"/>
      <c r="QYL971" s="3"/>
      <c r="QYM971" s="614"/>
      <c r="QYN971" s="3"/>
      <c r="QYO971" s="453"/>
      <c r="QYP971" s="3"/>
      <c r="QYQ971" s="614"/>
      <c r="QYR971" s="3"/>
      <c r="QYS971" s="453"/>
      <c r="QYT971" s="3"/>
      <c r="QYU971" s="614"/>
      <c r="QYV971" s="3"/>
      <c r="QYW971" s="453"/>
      <c r="QYX971" s="3"/>
      <c r="QYY971" s="614"/>
      <c r="QYZ971" s="3"/>
      <c r="QZA971" s="453"/>
      <c r="QZB971" s="3"/>
      <c r="QZC971" s="614"/>
      <c r="QZD971" s="3"/>
      <c r="QZE971" s="453"/>
      <c r="QZF971" s="3"/>
      <c r="QZG971" s="614"/>
      <c r="QZH971" s="3"/>
      <c r="QZI971" s="453"/>
      <c r="QZJ971" s="3"/>
      <c r="QZK971" s="614"/>
      <c r="QZL971" s="3"/>
      <c r="QZM971" s="453"/>
      <c r="QZN971" s="3"/>
      <c r="QZO971" s="614"/>
      <c r="QZP971" s="3"/>
      <c r="QZQ971" s="453"/>
      <c r="QZR971" s="3"/>
      <c r="QZS971" s="614"/>
      <c r="QZT971" s="3"/>
      <c r="QZU971" s="453"/>
      <c r="QZV971" s="3"/>
      <c r="QZW971" s="614"/>
      <c r="QZX971" s="3"/>
      <c r="QZY971" s="453"/>
      <c r="QZZ971" s="3"/>
      <c r="RAA971" s="614"/>
      <c r="RAB971" s="3"/>
      <c r="RAC971" s="453"/>
      <c r="RAD971" s="3"/>
      <c r="RAE971" s="614"/>
      <c r="RAF971" s="3"/>
      <c r="RAG971" s="453"/>
      <c r="RAH971" s="3"/>
      <c r="RAI971" s="614"/>
      <c r="RAJ971" s="3"/>
      <c r="RAK971" s="453"/>
      <c r="RAL971" s="3"/>
      <c r="RAM971" s="614"/>
      <c r="RAN971" s="3"/>
      <c r="RAO971" s="453"/>
      <c r="RAP971" s="3"/>
      <c r="RAQ971" s="614"/>
      <c r="RAR971" s="3"/>
      <c r="RAS971" s="453"/>
      <c r="RAT971" s="3"/>
      <c r="RAU971" s="614"/>
      <c r="RAV971" s="3"/>
      <c r="RAW971" s="453"/>
      <c r="RAX971" s="3"/>
      <c r="RAY971" s="614"/>
      <c r="RAZ971" s="3"/>
      <c r="RBA971" s="453"/>
      <c r="RBB971" s="3"/>
      <c r="RBC971" s="614"/>
      <c r="RBD971" s="3"/>
      <c r="RBE971" s="453"/>
      <c r="RBF971" s="3"/>
      <c r="RBG971" s="614"/>
      <c r="RBH971" s="3"/>
      <c r="RBI971" s="453"/>
      <c r="RBJ971" s="3"/>
      <c r="RBK971" s="614"/>
      <c r="RBL971" s="3"/>
      <c r="RBM971" s="453"/>
      <c r="RBN971" s="3"/>
      <c r="RBO971" s="614"/>
      <c r="RBP971" s="3"/>
      <c r="RBQ971" s="453"/>
      <c r="RBR971" s="3"/>
      <c r="RBS971" s="614"/>
      <c r="RBT971" s="3"/>
      <c r="RBU971" s="453"/>
      <c r="RBV971" s="3"/>
      <c r="RBW971" s="614"/>
      <c r="RBX971" s="3"/>
      <c r="RBY971" s="453"/>
      <c r="RBZ971" s="3"/>
      <c r="RCA971" s="614"/>
      <c r="RCB971" s="3"/>
      <c r="RCC971" s="453"/>
      <c r="RCD971" s="3"/>
      <c r="RCE971" s="614"/>
      <c r="RCF971" s="3"/>
      <c r="RCG971" s="453"/>
      <c r="RCH971" s="3"/>
      <c r="RCI971" s="614"/>
      <c r="RCJ971" s="3"/>
      <c r="RCK971" s="453"/>
      <c r="RCL971" s="3"/>
      <c r="RCM971" s="614"/>
      <c r="RCN971" s="3"/>
      <c r="RCO971" s="453"/>
      <c r="RCP971" s="3"/>
      <c r="RCQ971" s="614"/>
      <c r="RCR971" s="3"/>
      <c r="RCS971" s="453"/>
      <c r="RCT971" s="3"/>
      <c r="RCU971" s="614"/>
      <c r="RCV971" s="3"/>
      <c r="RCW971" s="453"/>
      <c r="RCX971" s="3"/>
      <c r="RCY971" s="614"/>
      <c r="RCZ971" s="3"/>
      <c r="RDA971" s="453"/>
      <c r="RDB971" s="3"/>
      <c r="RDC971" s="614"/>
      <c r="RDD971" s="3"/>
      <c r="RDE971" s="453"/>
      <c r="RDF971" s="3"/>
      <c r="RDG971" s="614"/>
      <c r="RDH971" s="3"/>
      <c r="RDI971" s="453"/>
      <c r="RDJ971" s="3"/>
      <c r="RDK971" s="614"/>
      <c r="RDL971" s="3"/>
      <c r="RDM971" s="453"/>
      <c r="RDN971" s="3"/>
      <c r="RDO971" s="614"/>
      <c r="RDP971" s="3"/>
      <c r="RDQ971" s="453"/>
      <c r="RDR971" s="3"/>
      <c r="RDS971" s="614"/>
      <c r="RDT971" s="3"/>
      <c r="RDU971" s="453"/>
      <c r="RDV971" s="3"/>
      <c r="RDW971" s="614"/>
      <c r="RDX971" s="3"/>
      <c r="RDY971" s="453"/>
      <c r="RDZ971" s="3"/>
      <c r="REA971" s="614"/>
      <c r="REB971" s="3"/>
      <c r="REC971" s="453"/>
      <c r="RED971" s="3"/>
      <c r="REE971" s="614"/>
      <c r="REF971" s="3"/>
      <c r="REG971" s="453"/>
      <c r="REH971" s="3"/>
      <c r="REI971" s="614"/>
      <c r="REJ971" s="3"/>
      <c r="REK971" s="453"/>
      <c r="REL971" s="3"/>
      <c r="REM971" s="614"/>
      <c r="REN971" s="3"/>
      <c r="REO971" s="453"/>
      <c r="REP971" s="3"/>
      <c r="REQ971" s="614"/>
      <c r="RER971" s="3"/>
      <c r="RES971" s="453"/>
      <c r="RET971" s="3"/>
      <c r="REU971" s="614"/>
      <c r="REV971" s="3"/>
      <c r="REW971" s="453"/>
      <c r="REX971" s="3"/>
      <c r="REY971" s="614"/>
      <c r="REZ971" s="3"/>
      <c r="RFA971" s="453"/>
      <c r="RFB971" s="3"/>
      <c r="RFC971" s="614"/>
      <c r="RFD971" s="3"/>
      <c r="RFE971" s="453"/>
      <c r="RFF971" s="3"/>
      <c r="RFG971" s="614"/>
      <c r="RFH971" s="3"/>
      <c r="RFI971" s="453"/>
      <c r="RFJ971" s="3"/>
      <c r="RFK971" s="614"/>
      <c r="RFL971" s="3"/>
      <c r="RFM971" s="453"/>
      <c r="RFN971" s="3"/>
      <c r="RFO971" s="614"/>
      <c r="RFP971" s="3"/>
      <c r="RFQ971" s="453"/>
      <c r="RFR971" s="3"/>
      <c r="RFS971" s="614"/>
      <c r="RFT971" s="3"/>
      <c r="RFU971" s="453"/>
      <c r="RFV971" s="3"/>
      <c r="RFW971" s="614"/>
      <c r="RFX971" s="3"/>
      <c r="RFY971" s="453"/>
      <c r="RFZ971" s="3"/>
      <c r="RGA971" s="614"/>
      <c r="RGB971" s="3"/>
      <c r="RGC971" s="453"/>
      <c r="RGD971" s="3"/>
      <c r="RGE971" s="614"/>
      <c r="RGF971" s="3"/>
      <c r="RGG971" s="453"/>
      <c r="RGH971" s="3"/>
      <c r="RGI971" s="614"/>
      <c r="RGJ971" s="3"/>
      <c r="RGK971" s="453"/>
      <c r="RGL971" s="3"/>
      <c r="RGM971" s="614"/>
      <c r="RGN971" s="3"/>
      <c r="RGO971" s="453"/>
      <c r="RGP971" s="3"/>
      <c r="RGQ971" s="614"/>
      <c r="RGR971" s="3"/>
      <c r="RGS971" s="453"/>
      <c r="RGT971" s="3"/>
      <c r="RGU971" s="614"/>
      <c r="RGV971" s="3"/>
      <c r="RGW971" s="453"/>
      <c r="RGX971" s="3"/>
      <c r="RGY971" s="614"/>
      <c r="RGZ971" s="3"/>
      <c r="RHA971" s="453"/>
      <c r="RHB971" s="3"/>
      <c r="RHC971" s="614"/>
      <c r="RHD971" s="3"/>
      <c r="RHE971" s="453"/>
      <c r="RHF971" s="3"/>
      <c r="RHG971" s="614"/>
      <c r="RHH971" s="3"/>
      <c r="RHI971" s="453"/>
      <c r="RHJ971" s="3"/>
      <c r="RHK971" s="614"/>
      <c r="RHL971" s="3"/>
      <c r="RHM971" s="453"/>
      <c r="RHN971" s="3"/>
      <c r="RHO971" s="614"/>
      <c r="RHP971" s="3"/>
      <c r="RHQ971" s="453"/>
      <c r="RHR971" s="3"/>
      <c r="RHS971" s="614"/>
      <c r="RHT971" s="3"/>
      <c r="RHU971" s="453"/>
      <c r="RHV971" s="3"/>
      <c r="RHW971" s="614"/>
      <c r="RHX971" s="3"/>
      <c r="RHY971" s="453"/>
      <c r="RHZ971" s="3"/>
      <c r="RIA971" s="614"/>
      <c r="RIB971" s="3"/>
      <c r="RIC971" s="453"/>
      <c r="RID971" s="3"/>
      <c r="RIE971" s="614"/>
      <c r="RIF971" s="3"/>
      <c r="RIG971" s="453"/>
      <c r="RIH971" s="3"/>
      <c r="RII971" s="614"/>
      <c r="RIJ971" s="3"/>
      <c r="RIK971" s="453"/>
      <c r="RIL971" s="3"/>
      <c r="RIM971" s="614"/>
      <c r="RIN971" s="3"/>
      <c r="RIO971" s="453"/>
      <c r="RIP971" s="3"/>
      <c r="RIQ971" s="614"/>
      <c r="RIR971" s="3"/>
      <c r="RIS971" s="453"/>
      <c r="RIT971" s="3"/>
      <c r="RIU971" s="614"/>
      <c r="RIV971" s="3"/>
      <c r="RIW971" s="453"/>
      <c r="RIX971" s="3"/>
      <c r="RIY971" s="614"/>
      <c r="RIZ971" s="3"/>
      <c r="RJA971" s="453"/>
      <c r="RJB971" s="3"/>
      <c r="RJC971" s="614"/>
      <c r="RJD971" s="3"/>
      <c r="RJE971" s="453"/>
      <c r="RJF971" s="3"/>
      <c r="RJG971" s="614"/>
      <c r="RJH971" s="3"/>
      <c r="RJI971" s="453"/>
      <c r="RJJ971" s="3"/>
      <c r="RJK971" s="614"/>
      <c r="RJL971" s="3"/>
      <c r="RJM971" s="453"/>
      <c r="RJN971" s="3"/>
      <c r="RJO971" s="614"/>
      <c r="RJP971" s="3"/>
      <c r="RJQ971" s="453"/>
      <c r="RJR971" s="3"/>
      <c r="RJS971" s="614"/>
      <c r="RJT971" s="3"/>
      <c r="RJU971" s="453"/>
      <c r="RJV971" s="3"/>
      <c r="RJW971" s="614"/>
      <c r="RJX971" s="3"/>
      <c r="RJY971" s="453"/>
      <c r="RJZ971" s="3"/>
      <c r="RKA971" s="614"/>
      <c r="RKB971" s="3"/>
      <c r="RKC971" s="453"/>
      <c r="RKD971" s="3"/>
      <c r="RKE971" s="614"/>
      <c r="RKF971" s="3"/>
      <c r="RKG971" s="453"/>
      <c r="RKH971" s="3"/>
      <c r="RKI971" s="614"/>
      <c r="RKJ971" s="3"/>
      <c r="RKK971" s="453"/>
      <c r="RKL971" s="3"/>
      <c r="RKM971" s="614"/>
      <c r="RKN971" s="3"/>
      <c r="RKO971" s="453"/>
      <c r="RKP971" s="3"/>
      <c r="RKQ971" s="614"/>
      <c r="RKR971" s="3"/>
      <c r="RKS971" s="453"/>
      <c r="RKT971" s="3"/>
      <c r="RKU971" s="614"/>
      <c r="RKV971" s="3"/>
      <c r="RKW971" s="453"/>
      <c r="RKX971" s="3"/>
      <c r="RKY971" s="614"/>
      <c r="RKZ971" s="3"/>
      <c r="RLA971" s="453"/>
      <c r="RLB971" s="3"/>
      <c r="RLC971" s="614"/>
      <c r="RLD971" s="3"/>
      <c r="RLE971" s="453"/>
      <c r="RLF971" s="3"/>
      <c r="RLG971" s="614"/>
      <c r="RLH971" s="3"/>
      <c r="RLI971" s="453"/>
      <c r="RLJ971" s="3"/>
      <c r="RLK971" s="614"/>
      <c r="RLL971" s="3"/>
      <c r="RLM971" s="453"/>
      <c r="RLN971" s="3"/>
      <c r="RLO971" s="614"/>
      <c r="RLP971" s="3"/>
      <c r="RLQ971" s="453"/>
      <c r="RLR971" s="3"/>
      <c r="RLS971" s="614"/>
      <c r="RLT971" s="3"/>
      <c r="RLU971" s="453"/>
      <c r="RLV971" s="3"/>
      <c r="RLW971" s="614"/>
      <c r="RLX971" s="3"/>
      <c r="RLY971" s="453"/>
      <c r="RLZ971" s="3"/>
      <c r="RMA971" s="614"/>
      <c r="RMB971" s="3"/>
      <c r="RMC971" s="453"/>
      <c r="RMD971" s="3"/>
      <c r="RME971" s="614"/>
      <c r="RMF971" s="3"/>
      <c r="RMG971" s="453"/>
      <c r="RMH971" s="3"/>
      <c r="RMI971" s="614"/>
      <c r="RMJ971" s="3"/>
      <c r="RMK971" s="453"/>
      <c r="RML971" s="3"/>
      <c r="RMM971" s="614"/>
      <c r="RMN971" s="3"/>
      <c r="RMO971" s="453"/>
      <c r="RMP971" s="3"/>
      <c r="RMQ971" s="614"/>
      <c r="RMR971" s="3"/>
      <c r="RMS971" s="453"/>
      <c r="RMT971" s="3"/>
      <c r="RMU971" s="614"/>
      <c r="RMV971" s="3"/>
      <c r="RMW971" s="453"/>
      <c r="RMX971" s="3"/>
      <c r="RMY971" s="614"/>
      <c r="RMZ971" s="3"/>
      <c r="RNA971" s="453"/>
      <c r="RNB971" s="3"/>
      <c r="RNC971" s="614"/>
      <c r="RND971" s="3"/>
      <c r="RNE971" s="453"/>
      <c r="RNF971" s="3"/>
      <c r="RNG971" s="614"/>
      <c r="RNH971" s="3"/>
      <c r="RNI971" s="453"/>
      <c r="RNJ971" s="3"/>
      <c r="RNK971" s="614"/>
      <c r="RNL971" s="3"/>
      <c r="RNM971" s="453"/>
      <c r="RNN971" s="3"/>
      <c r="RNO971" s="614"/>
      <c r="RNP971" s="3"/>
      <c r="RNQ971" s="453"/>
      <c r="RNR971" s="3"/>
      <c r="RNS971" s="614"/>
      <c r="RNT971" s="3"/>
      <c r="RNU971" s="453"/>
      <c r="RNV971" s="3"/>
      <c r="RNW971" s="614"/>
      <c r="RNX971" s="3"/>
      <c r="RNY971" s="453"/>
      <c r="RNZ971" s="3"/>
      <c r="ROA971" s="614"/>
      <c r="ROB971" s="3"/>
      <c r="ROC971" s="453"/>
      <c r="ROD971" s="3"/>
      <c r="ROE971" s="614"/>
      <c r="ROF971" s="3"/>
      <c r="ROG971" s="453"/>
      <c r="ROH971" s="3"/>
      <c r="ROI971" s="614"/>
      <c r="ROJ971" s="3"/>
      <c r="ROK971" s="453"/>
      <c r="ROL971" s="3"/>
      <c r="ROM971" s="614"/>
      <c r="RON971" s="3"/>
      <c r="ROO971" s="453"/>
      <c r="ROP971" s="3"/>
      <c r="ROQ971" s="614"/>
      <c r="ROR971" s="3"/>
      <c r="ROS971" s="453"/>
      <c r="ROT971" s="3"/>
      <c r="ROU971" s="614"/>
      <c r="ROV971" s="3"/>
      <c r="ROW971" s="453"/>
      <c r="ROX971" s="3"/>
      <c r="ROY971" s="614"/>
      <c r="ROZ971" s="3"/>
      <c r="RPA971" s="453"/>
      <c r="RPB971" s="3"/>
      <c r="RPC971" s="614"/>
      <c r="RPD971" s="3"/>
      <c r="RPE971" s="453"/>
      <c r="RPF971" s="3"/>
      <c r="RPG971" s="614"/>
      <c r="RPH971" s="3"/>
      <c r="RPI971" s="453"/>
      <c r="RPJ971" s="3"/>
      <c r="RPK971" s="614"/>
      <c r="RPL971" s="3"/>
      <c r="RPM971" s="453"/>
      <c r="RPN971" s="3"/>
      <c r="RPO971" s="614"/>
      <c r="RPP971" s="3"/>
      <c r="RPQ971" s="453"/>
      <c r="RPR971" s="3"/>
      <c r="RPS971" s="614"/>
      <c r="RPT971" s="3"/>
      <c r="RPU971" s="453"/>
      <c r="RPV971" s="3"/>
      <c r="RPW971" s="614"/>
      <c r="RPX971" s="3"/>
      <c r="RPY971" s="453"/>
      <c r="RPZ971" s="3"/>
      <c r="RQA971" s="614"/>
      <c r="RQB971" s="3"/>
      <c r="RQC971" s="453"/>
      <c r="RQD971" s="3"/>
      <c r="RQE971" s="614"/>
      <c r="RQF971" s="3"/>
      <c r="RQG971" s="453"/>
      <c r="RQH971" s="3"/>
      <c r="RQI971" s="614"/>
      <c r="RQJ971" s="3"/>
      <c r="RQK971" s="453"/>
      <c r="RQL971" s="3"/>
      <c r="RQM971" s="614"/>
      <c r="RQN971" s="3"/>
      <c r="RQO971" s="453"/>
      <c r="RQP971" s="3"/>
      <c r="RQQ971" s="614"/>
      <c r="RQR971" s="3"/>
      <c r="RQS971" s="453"/>
      <c r="RQT971" s="3"/>
      <c r="RQU971" s="614"/>
      <c r="RQV971" s="3"/>
      <c r="RQW971" s="453"/>
      <c r="RQX971" s="3"/>
      <c r="RQY971" s="614"/>
      <c r="RQZ971" s="3"/>
      <c r="RRA971" s="453"/>
      <c r="RRB971" s="3"/>
      <c r="RRC971" s="614"/>
      <c r="RRD971" s="3"/>
      <c r="RRE971" s="453"/>
      <c r="RRF971" s="3"/>
      <c r="RRG971" s="614"/>
      <c r="RRH971" s="3"/>
      <c r="RRI971" s="453"/>
      <c r="RRJ971" s="3"/>
      <c r="RRK971" s="614"/>
      <c r="RRL971" s="3"/>
      <c r="RRM971" s="453"/>
      <c r="RRN971" s="3"/>
      <c r="RRO971" s="614"/>
      <c r="RRP971" s="3"/>
      <c r="RRQ971" s="453"/>
      <c r="RRR971" s="3"/>
      <c r="RRS971" s="614"/>
      <c r="RRT971" s="3"/>
      <c r="RRU971" s="453"/>
      <c r="RRV971" s="3"/>
      <c r="RRW971" s="614"/>
      <c r="RRX971" s="3"/>
      <c r="RRY971" s="453"/>
      <c r="RRZ971" s="3"/>
      <c r="RSA971" s="614"/>
      <c r="RSB971" s="3"/>
      <c r="RSC971" s="453"/>
      <c r="RSD971" s="3"/>
      <c r="RSE971" s="614"/>
      <c r="RSF971" s="3"/>
      <c r="RSG971" s="453"/>
      <c r="RSH971" s="3"/>
      <c r="RSI971" s="614"/>
      <c r="RSJ971" s="3"/>
      <c r="RSK971" s="453"/>
      <c r="RSL971" s="3"/>
      <c r="RSM971" s="614"/>
      <c r="RSN971" s="3"/>
      <c r="RSO971" s="453"/>
      <c r="RSP971" s="3"/>
      <c r="RSQ971" s="614"/>
      <c r="RSR971" s="3"/>
      <c r="RSS971" s="453"/>
      <c r="RST971" s="3"/>
      <c r="RSU971" s="614"/>
      <c r="RSV971" s="3"/>
      <c r="RSW971" s="453"/>
      <c r="RSX971" s="3"/>
      <c r="RSY971" s="614"/>
      <c r="RSZ971" s="3"/>
      <c r="RTA971" s="453"/>
      <c r="RTB971" s="3"/>
      <c r="RTC971" s="614"/>
      <c r="RTD971" s="3"/>
      <c r="RTE971" s="453"/>
      <c r="RTF971" s="3"/>
      <c r="RTG971" s="614"/>
      <c r="RTH971" s="3"/>
      <c r="RTI971" s="453"/>
      <c r="RTJ971" s="3"/>
      <c r="RTK971" s="614"/>
      <c r="RTL971" s="3"/>
      <c r="RTM971" s="453"/>
      <c r="RTN971" s="3"/>
      <c r="RTO971" s="614"/>
      <c r="RTP971" s="3"/>
      <c r="RTQ971" s="453"/>
      <c r="RTR971" s="3"/>
      <c r="RTS971" s="614"/>
      <c r="RTT971" s="3"/>
      <c r="RTU971" s="453"/>
      <c r="RTV971" s="3"/>
      <c r="RTW971" s="614"/>
      <c r="RTX971" s="3"/>
      <c r="RTY971" s="453"/>
      <c r="RTZ971" s="3"/>
      <c r="RUA971" s="614"/>
      <c r="RUB971" s="3"/>
      <c r="RUC971" s="453"/>
      <c r="RUD971" s="3"/>
      <c r="RUE971" s="614"/>
      <c r="RUF971" s="3"/>
      <c r="RUG971" s="453"/>
      <c r="RUH971" s="3"/>
      <c r="RUI971" s="614"/>
      <c r="RUJ971" s="3"/>
      <c r="RUK971" s="453"/>
      <c r="RUL971" s="3"/>
      <c r="RUM971" s="614"/>
      <c r="RUN971" s="3"/>
      <c r="RUO971" s="453"/>
      <c r="RUP971" s="3"/>
      <c r="RUQ971" s="614"/>
      <c r="RUR971" s="3"/>
      <c r="RUS971" s="453"/>
      <c r="RUT971" s="3"/>
      <c r="RUU971" s="614"/>
      <c r="RUV971" s="3"/>
      <c r="RUW971" s="453"/>
      <c r="RUX971" s="3"/>
      <c r="RUY971" s="614"/>
      <c r="RUZ971" s="3"/>
      <c r="RVA971" s="453"/>
      <c r="RVB971" s="3"/>
      <c r="RVC971" s="614"/>
      <c r="RVD971" s="3"/>
      <c r="RVE971" s="453"/>
      <c r="RVF971" s="3"/>
      <c r="RVG971" s="614"/>
      <c r="RVH971" s="3"/>
      <c r="RVI971" s="453"/>
      <c r="RVJ971" s="3"/>
      <c r="RVK971" s="614"/>
      <c r="RVL971" s="3"/>
      <c r="RVM971" s="453"/>
      <c r="RVN971" s="3"/>
      <c r="RVO971" s="614"/>
      <c r="RVP971" s="3"/>
      <c r="RVQ971" s="453"/>
      <c r="RVR971" s="3"/>
      <c r="RVS971" s="614"/>
      <c r="RVT971" s="3"/>
      <c r="RVU971" s="453"/>
      <c r="RVV971" s="3"/>
      <c r="RVW971" s="614"/>
      <c r="RVX971" s="3"/>
      <c r="RVY971" s="453"/>
      <c r="RVZ971" s="3"/>
      <c r="RWA971" s="614"/>
      <c r="RWB971" s="3"/>
      <c r="RWC971" s="453"/>
      <c r="RWD971" s="3"/>
      <c r="RWE971" s="614"/>
      <c r="RWF971" s="3"/>
      <c r="RWG971" s="453"/>
      <c r="RWH971" s="3"/>
      <c r="RWI971" s="614"/>
      <c r="RWJ971" s="3"/>
      <c r="RWK971" s="453"/>
      <c r="RWL971" s="3"/>
      <c r="RWM971" s="614"/>
      <c r="RWN971" s="3"/>
      <c r="RWO971" s="453"/>
      <c r="RWP971" s="3"/>
      <c r="RWQ971" s="614"/>
      <c r="RWR971" s="3"/>
      <c r="RWS971" s="453"/>
      <c r="RWT971" s="3"/>
      <c r="RWU971" s="614"/>
      <c r="RWV971" s="3"/>
      <c r="RWW971" s="453"/>
      <c r="RWX971" s="3"/>
      <c r="RWY971" s="614"/>
      <c r="RWZ971" s="3"/>
      <c r="RXA971" s="453"/>
      <c r="RXB971" s="3"/>
      <c r="RXC971" s="614"/>
      <c r="RXD971" s="3"/>
      <c r="RXE971" s="453"/>
      <c r="RXF971" s="3"/>
      <c r="RXG971" s="614"/>
      <c r="RXH971" s="3"/>
      <c r="RXI971" s="453"/>
      <c r="RXJ971" s="3"/>
      <c r="RXK971" s="614"/>
      <c r="RXL971" s="3"/>
      <c r="RXM971" s="453"/>
      <c r="RXN971" s="3"/>
      <c r="RXO971" s="614"/>
      <c r="RXP971" s="3"/>
      <c r="RXQ971" s="453"/>
      <c r="RXR971" s="3"/>
      <c r="RXS971" s="614"/>
      <c r="RXT971" s="3"/>
      <c r="RXU971" s="453"/>
      <c r="RXV971" s="3"/>
      <c r="RXW971" s="614"/>
      <c r="RXX971" s="3"/>
      <c r="RXY971" s="453"/>
      <c r="RXZ971" s="3"/>
      <c r="RYA971" s="614"/>
      <c r="RYB971" s="3"/>
      <c r="RYC971" s="453"/>
      <c r="RYD971" s="3"/>
      <c r="RYE971" s="614"/>
      <c r="RYF971" s="3"/>
      <c r="RYG971" s="453"/>
      <c r="RYH971" s="3"/>
      <c r="RYI971" s="614"/>
      <c r="RYJ971" s="3"/>
      <c r="RYK971" s="453"/>
      <c r="RYL971" s="3"/>
      <c r="RYM971" s="614"/>
      <c r="RYN971" s="3"/>
      <c r="RYO971" s="453"/>
      <c r="RYP971" s="3"/>
      <c r="RYQ971" s="614"/>
      <c r="RYR971" s="3"/>
      <c r="RYS971" s="453"/>
      <c r="RYT971" s="3"/>
      <c r="RYU971" s="614"/>
      <c r="RYV971" s="3"/>
      <c r="RYW971" s="453"/>
      <c r="RYX971" s="3"/>
      <c r="RYY971" s="614"/>
      <c r="RYZ971" s="3"/>
      <c r="RZA971" s="453"/>
      <c r="RZB971" s="3"/>
      <c r="RZC971" s="614"/>
      <c r="RZD971" s="3"/>
      <c r="RZE971" s="453"/>
      <c r="RZF971" s="3"/>
      <c r="RZG971" s="614"/>
      <c r="RZH971" s="3"/>
      <c r="RZI971" s="453"/>
      <c r="RZJ971" s="3"/>
      <c r="RZK971" s="614"/>
      <c r="RZL971" s="3"/>
      <c r="RZM971" s="453"/>
      <c r="RZN971" s="3"/>
      <c r="RZO971" s="614"/>
      <c r="RZP971" s="3"/>
      <c r="RZQ971" s="453"/>
      <c r="RZR971" s="3"/>
      <c r="RZS971" s="614"/>
      <c r="RZT971" s="3"/>
      <c r="RZU971" s="453"/>
      <c r="RZV971" s="3"/>
      <c r="RZW971" s="614"/>
      <c r="RZX971" s="3"/>
      <c r="RZY971" s="453"/>
      <c r="RZZ971" s="3"/>
      <c r="SAA971" s="614"/>
      <c r="SAB971" s="3"/>
      <c r="SAC971" s="453"/>
      <c r="SAD971" s="3"/>
      <c r="SAE971" s="614"/>
      <c r="SAF971" s="3"/>
      <c r="SAG971" s="453"/>
      <c r="SAH971" s="3"/>
      <c r="SAI971" s="614"/>
      <c r="SAJ971" s="3"/>
      <c r="SAK971" s="453"/>
      <c r="SAL971" s="3"/>
      <c r="SAM971" s="614"/>
      <c r="SAN971" s="3"/>
      <c r="SAO971" s="453"/>
      <c r="SAP971" s="3"/>
      <c r="SAQ971" s="614"/>
      <c r="SAR971" s="3"/>
      <c r="SAS971" s="453"/>
      <c r="SAT971" s="3"/>
      <c r="SAU971" s="614"/>
      <c r="SAV971" s="3"/>
      <c r="SAW971" s="453"/>
      <c r="SAX971" s="3"/>
      <c r="SAY971" s="614"/>
      <c r="SAZ971" s="3"/>
      <c r="SBA971" s="453"/>
      <c r="SBB971" s="3"/>
      <c r="SBC971" s="614"/>
      <c r="SBD971" s="3"/>
      <c r="SBE971" s="453"/>
      <c r="SBF971" s="3"/>
      <c r="SBG971" s="614"/>
      <c r="SBH971" s="3"/>
      <c r="SBI971" s="453"/>
      <c r="SBJ971" s="3"/>
      <c r="SBK971" s="614"/>
      <c r="SBL971" s="3"/>
      <c r="SBM971" s="453"/>
      <c r="SBN971" s="3"/>
      <c r="SBO971" s="614"/>
      <c r="SBP971" s="3"/>
      <c r="SBQ971" s="453"/>
      <c r="SBR971" s="3"/>
      <c r="SBS971" s="614"/>
      <c r="SBT971" s="3"/>
      <c r="SBU971" s="453"/>
      <c r="SBV971" s="3"/>
      <c r="SBW971" s="614"/>
      <c r="SBX971" s="3"/>
      <c r="SBY971" s="453"/>
      <c r="SBZ971" s="3"/>
      <c r="SCA971" s="614"/>
      <c r="SCB971" s="3"/>
      <c r="SCC971" s="453"/>
      <c r="SCD971" s="3"/>
      <c r="SCE971" s="614"/>
      <c r="SCF971" s="3"/>
      <c r="SCG971" s="453"/>
      <c r="SCH971" s="3"/>
      <c r="SCI971" s="614"/>
      <c r="SCJ971" s="3"/>
      <c r="SCK971" s="453"/>
      <c r="SCL971" s="3"/>
      <c r="SCM971" s="614"/>
      <c r="SCN971" s="3"/>
      <c r="SCO971" s="453"/>
      <c r="SCP971" s="3"/>
      <c r="SCQ971" s="614"/>
      <c r="SCR971" s="3"/>
      <c r="SCS971" s="453"/>
      <c r="SCT971" s="3"/>
      <c r="SCU971" s="614"/>
      <c r="SCV971" s="3"/>
      <c r="SCW971" s="453"/>
      <c r="SCX971" s="3"/>
      <c r="SCY971" s="614"/>
      <c r="SCZ971" s="3"/>
      <c r="SDA971" s="453"/>
      <c r="SDB971" s="3"/>
      <c r="SDC971" s="614"/>
      <c r="SDD971" s="3"/>
      <c r="SDE971" s="453"/>
      <c r="SDF971" s="3"/>
      <c r="SDG971" s="614"/>
      <c r="SDH971" s="3"/>
      <c r="SDI971" s="453"/>
      <c r="SDJ971" s="3"/>
      <c r="SDK971" s="614"/>
      <c r="SDL971" s="3"/>
      <c r="SDM971" s="453"/>
      <c r="SDN971" s="3"/>
      <c r="SDO971" s="614"/>
      <c r="SDP971" s="3"/>
      <c r="SDQ971" s="453"/>
      <c r="SDR971" s="3"/>
      <c r="SDS971" s="614"/>
      <c r="SDT971" s="3"/>
      <c r="SDU971" s="453"/>
      <c r="SDV971" s="3"/>
      <c r="SDW971" s="614"/>
      <c r="SDX971" s="3"/>
      <c r="SDY971" s="453"/>
      <c r="SDZ971" s="3"/>
      <c r="SEA971" s="614"/>
      <c r="SEB971" s="3"/>
      <c r="SEC971" s="453"/>
      <c r="SED971" s="3"/>
      <c r="SEE971" s="614"/>
      <c r="SEF971" s="3"/>
      <c r="SEG971" s="453"/>
      <c r="SEH971" s="3"/>
      <c r="SEI971" s="614"/>
      <c r="SEJ971" s="3"/>
      <c r="SEK971" s="453"/>
      <c r="SEL971" s="3"/>
      <c r="SEM971" s="614"/>
      <c r="SEN971" s="3"/>
      <c r="SEO971" s="453"/>
      <c r="SEP971" s="3"/>
      <c r="SEQ971" s="614"/>
      <c r="SER971" s="3"/>
      <c r="SES971" s="453"/>
      <c r="SET971" s="3"/>
      <c r="SEU971" s="614"/>
      <c r="SEV971" s="3"/>
      <c r="SEW971" s="453"/>
      <c r="SEX971" s="3"/>
      <c r="SEY971" s="614"/>
      <c r="SEZ971" s="3"/>
      <c r="SFA971" s="453"/>
      <c r="SFB971" s="3"/>
      <c r="SFC971" s="614"/>
      <c r="SFD971" s="3"/>
      <c r="SFE971" s="453"/>
      <c r="SFF971" s="3"/>
      <c r="SFG971" s="614"/>
      <c r="SFH971" s="3"/>
      <c r="SFI971" s="453"/>
      <c r="SFJ971" s="3"/>
      <c r="SFK971" s="614"/>
      <c r="SFL971" s="3"/>
      <c r="SFM971" s="453"/>
      <c r="SFN971" s="3"/>
      <c r="SFO971" s="614"/>
      <c r="SFP971" s="3"/>
      <c r="SFQ971" s="453"/>
      <c r="SFR971" s="3"/>
      <c r="SFS971" s="614"/>
      <c r="SFT971" s="3"/>
      <c r="SFU971" s="453"/>
      <c r="SFV971" s="3"/>
      <c r="SFW971" s="614"/>
      <c r="SFX971" s="3"/>
      <c r="SFY971" s="453"/>
      <c r="SFZ971" s="3"/>
      <c r="SGA971" s="614"/>
      <c r="SGB971" s="3"/>
      <c r="SGC971" s="453"/>
      <c r="SGD971" s="3"/>
      <c r="SGE971" s="614"/>
      <c r="SGF971" s="3"/>
      <c r="SGG971" s="453"/>
      <c r="SGH971" s="3"/>
      <c r="SGI971" s="614"/>
      <c r="SGJ971" s="3"/>
      <c r="SGK971" s="453"/>
      <c r="SGL971" s="3"/>
      <c r="SGM971" s="614"/>
      <c r="SGN971" s="3"/>
      <c r="SGO971" s="453"/>
      <c r="SGP971" s="3"/>
      <c r="SGQ971" s="614"/>
      <c r="SGR971" s="3"/>
      <c r="SGS971" s="453"/>
      <c r="SGT971" s="3"/>
      <c r="SGU971" s="614"/>
      <c r="SGV971" s="3"/>
      <c r="SGW971" s="453"/>
      <c r="SGX971" s="3"/>
      <c r="SGY971" s="614"/>
      <c r="SGZ971" s="3"/>
      <c r="SHA971" s="453"/>
      <c r="SHB971" s="3"/>
      <c r="SHC971" s="614"/>
      <c r="SHD971" s="3"/>
      <c r="SHE971" s="453"/>
      <c r="SHF971" s="3"/>
      <c r="SHG971" s="614"/>
      <c r="SHH971" s="3"/>
      <c r="SHI971" s="453"/>
      <c r="SHJ971" s="3"/>
      <c r="SHK971" s="614"/>
      <c r="SHL971" s="3"/>
      <c r="SHM971" s="453"/>
      <c r="SHN971" s="3"/>
      <c r="SHO971" s="614"/>
      <c r="SHP971" s="3"/>
      <c r="SHQ971" s="453"/>
      <c r="SHR971" s="3"/>
      <c r="SHS971" s="614"/>
      <c r="SHT971" s="3"/>
      <c r="SHU971" s="453"/>
      <c r="SHV971" s="3"/>
      <c r="SHW971" s="614"/>
      <c r="SHX971" s="3"/>
      <c r="SHY971" s="453"/>
      <c r="SHZ971" s="3"/>
      <c r="SIA971" s="614"/>
      <c r="SIB971" s="3"/>
      <c r="SIC971" s="453"/>
      <c r="SID971" s="3"/>
      <c r="SIE971" s="614"/>
      <c r="SIF971" s="3"/>
      <c r="SIG971" s="453"/>
      <c r="SIH971" s="3"/>
      <c r="SII971" s="614"/>
      <c r="SIJ971" s="3"/>
      <c r="SIK971" s="453"/>
      <c r="SIL971" s="3"/>
      <c r="SIM971" s="614"/>
      <c r="SIN971" s="3"/>
      <c r="SIO971" s="453"/>
      <c r="SIP971" s="3"/>
      <c r="SIQ971" s="614"/>
      <c r="SIR971" s="3"/>
      <c r="SIS971" s="453"/>
      <c r="SIT971" s="3"/>
      <c r="SIU971" s="614"/>
      <c r="SIV971" s="3"/>
      <c r="SIW971" s="453"/>
      <c r="SIX971" s="3"/>
      <c r="SIY971" s="614"/>
      <c r="SIZ971" s="3"/>
      <c r="SJA971" s="453"/>
      <c r="SJB971" s="3"/>
      <c r="SJC971" s="614"/>
      <c r="SJD971" s="3"/>
      <c r="SJE971" s="453"/>
      <c r="SJF971" s="3"/>
      <c r="SJG971" s="614"/>
      <c r="SJH971" s="3"/>
      <c r="SJI971" s="453"/>
      <c r="SJJ971" s="3"/>
      <c r="SJK971" s="614"/>
      <c r="SJL971" s="3"/>
      <c r="SJM971" s="453"/>
      <c r="SJN971" s="3"/>
      <c r="SJO971" s="614"/>
      <c r="SJP971" s="3"/>
      <c r="SJQ971" s="453"/>
      <c r="SJR971" s="3"/>
      <c r="SJS971" s="614"/>
      <c r="SJT971" s="3"/>
      <c r="SJU971" s="453"/>
      <c r="SJV971" s="3"/>
      <c r="SJW971" s="614"/>
      <c r="SJX971" s="3"/>
      <c r="SJY971" s="453"/>
      <c r="SJZ971" s="3"/>
      <c r="SKA971" s="614"/>
      <c r="SKB971" s="3"/>
      <c r="SKC971" s="453"/>
      <c r="SKD971" s="3"/>
      <c r="SKE971" s="614"/>
      <c r="SKF971" s="3"/>
      <c r="SKG971" s="453"/>
      <c r="SKH971" s="3"/>
      <c r="SKI971" s="614"/>
      <c r="SKJ971" s="3"/>
      <c r="SKK971" s="453"/>
      <c r="SKL971" s="3"/>
      <c r="SKM971" s="614"/>
      <c r="SKN971" s="3"/>
      <c r="SKO971" s="453"/>
      <c r="SKP971" s="3"/>
      <c r="SKQ971" s="614"/>
      <c r="SKR971" s="3"/>
      <c r="SKS971" s="453"/>
      <c r="SKT971" s="3"/>
      <c r="SKU971" s="614"/>
      <c r="SKV971" s="3"/>
      <c r="SKW971" s="453"/>
      <c r="SKX971" s="3"/>
      <c r="SKY971" s="614"/>
      <c r="SKZ971" s="3"/>
      <c r="SLA971" s="453"/>
      <c r="SLB971" s="3"/>
      <c r="SLC971" s="614"/>
      <c r="SLD971" s="3"/>
      <c r="SLE971" s="453"/>
      <c r="SLF971" s="3"/>
      <c r="SLG971" s="614"/>
      <c r="SLH971" s="3"/>
      <c r="SLI971" s="453"/>
      <c r="SLJ971" s="3"/>
      <c r="SLK971" s="614"/>
      <c r="SLL971" s="3"/>
      <c r="SLM971" s="453"/>
      <c r="SLN971" s="3"/>
      <c r="SLO971" s="614"/>
      <c r="SLP971" s="3"/>
      <c r="SLQ971" s="453"/>
      <c r="SLR971" s="3"/>
      <c r="SLS971" s="614"/>
      <c r="SLT971" s="3"/>
      <c r="SLU971" s="453"/>
      <c r="SLV971" s="3"/>
      <c r="SLW971" s="614"/>
      <c r="SLX971" s="3"/>
      <c r="SLY971" s="453"/>
      <c r="SLZ971" s="3"/>
      <c r="SMA971" s="614"/>
      <c r="SMB971" s="3"/>
      <c r="SMC971" s="453"/>
      <c r="SMD971" s="3"/>
      <c r="SME971" s="614"/>
      <c r="SMF971" s="3"/>
      <c r="SMG971" s="453"/>
      <c r="SMH971" s="3"/>
      <c r="SMI971" s="614"/>
      <c r="SMJ971" s="3"/>
      <c r="SMK971" s="453"/>
      <c r="SML971" s="3"/>
      <c r="SMM971" s="614"/>
      <c r="SMN971" s="3"/>
      <c r="SMO971" s="453"/>
      <c r="SMP971" s="3"/>
      <c r="SMQ971" s="614"/>
      <c r="SMR971" s="3"/>
      <c r="SMS971" s="453"/>
      <c r="SMT971" s="3"/>
      <c r="SMU971" s="614"/>
      <c r="SMV971" s="3"/>
      <c r="SMW971" s="453"/>
      <c r="SMX971" s="3"/>
      <c r="SMY971" s="614"/>
      <c r="SMZ971" s="3"/>
      <c r="SNA971" s="453"/>
      <c r="SNB971" s="3"/>
      <c r="SNC971" s="614"/>
      <c r="SND971" s="3"/>
      <c r="SNE971" s="453"/>
      <c r="SNF971" s="3"/>
      <c r="SNG971" s="614"/>
      <c r="SNH971" s="3"/>
      <c r="SNI971" s="453"/>
      <c r="SNJ971" s="3"/>
      <c r="SNK971" s="614"/>
      <c r="SNL971" s="3"/>
      <c r="SNM971" s="453"/>
      <c r="SNN971" s="3"/>
      <c r="SNO971" s="614"/>
      <c r="SNP971" s="3"/>
      <c r="SNQ971" s="453"/>
      <c r="SNR971" s="3"/>
      <c r="SNS971" s="614"/>
      <c r="SNT971" s="3"/>
      <c r="SNU971" s="453"/>
      <c r="SNV971" s="3"/>
      <c r="SNW971" s="614"/>
      <c r="SNX971" s="3"/>
      <c r="SNY971" s="453"/>
      <c r="SNZ971" s="3"/>
      <c r="SOA971" s="614"/>
      <c r="SOB971" s="3"/>
      <c r="SOC971" s="453"/>
      <c r="SOD971" s="3"/>
      <c r="SOE971" s="614"/>
      <c r="SOF971" s="3"/>
      <c r="SOG971" s="453"/>
      <c r="SOH971" s="3"/>
      <c r="SOI971" s="614"/>
      <c r="SOJ971" s="3"/>
      <c r="SOK971" s="453"/>
      <c r="SOL971" s="3"/>
      <c r="SOM971" s="614"/>
      <c r="SON971" s="3"/>
      <c r="SOO971" s="453"/>
      <c r="SOP971" s="3"/>
      <c r="SOQ971" s="614"/>
      <c r="SOR971" s="3"/>
      <c r="SOS971" s="453"/>
      <c r="SOT971" s="3"/>
      <c r="SOU971" s="614"/>
      <c r="SOV971" s="3"/>
      <c r="SOW971" s="453"/>
      <c r="SOX971" s="3"/>
      <c r="SOY971" s="614"/>
      <c r="SOZ971" s="3"/>
      <c r="SPA971" s="453"/>
      <c r="SPB971" s="3"/>
      <c r="SPC971" s="614"/>
      <c r="SPD971" s="3"/>
      <c r="SPE971" s="453"/>
      <c r="SPF971" s="3"/>
      <c r="SPG971" s="614"/>
      <c r="SPH971" s="3"/>
      <c r="SPI971" s="453"/>
      <c r="SPJ971" s="3"/>
      <c r="SPK971" s="614"/>
      <c r="SPL971" s="3"/>
      <c r="SPM971" s="453"/>
      <c r="SPN971" s="3"/>
      <c r="SPO971" s="614"/>
      <c r="SPP971" s="3"/>
      <c r="SPQ971" s="453"/>
      <c r="SPR971" s="3"/>
      <c r="SPS971" s="614"/>
      <c r="SPT971" s="3"/>
      <c r="SPU971" s="453"/>
      <c r="SPV971" s="3"/>
      <c r="SPW971" s="614"/>
      <c r="SPX971" s="3"/>
      <c r="SPY971" s="453"/>
      <c r="SPZ971" s="3"/>
      <c r="SQA971" s="614"/>
      <c r="SQB971" s="3"/>
      <c r="SQC971" s="453"/>
      <c r="SQD971" s="3"/>
      <c r="SQE971" s="614"/>
      <c r="SQF971" s="3"/>
      <c r="SQG971" s="453"/>
      <c r="SQH971" s="3"/>
      <c r="SQI971" s="614"/>
      <c r="SQJ971" s="3"/>
      <c r="SQK971" s="453"/>
      <c r="SQL971" s="3"/>
      <c r="SQM971" s="614"/>
      <c r="SQN971" s="3"/>
      <c r="SQO971" s="453"/>
      <c r="SQP971" s="3"/>
      <c r="SQQ971" s="614"/>
      <c r="SQR971" s="3"/>
      <c r="SQS971" s="453"/>
      <c r="SQT971" s="3"/>
      <c r="SQU971" s="614"/>
      <c r="SQV971" s="3"/>
      <c r="SQW971" s="453"/>
      <c r="SQX971" s="3"/>
      <c r="SQY971" s="614"/>
      <c r="SQZ971" s="3"/>
      <c r="SRA971" s="453"/>
      <c r="SRB971" s="3"/>
      <c r="SRC971" s="614"/>
      <c r="SRD971" s="3"/>
      <c r="SRE971" s="453"/>
      <c r="SRF971" s="3"/>
      <c r="SRG971" s="614"/>
      <c r="SRH971" s="3"/>
      <c r="SRI971" s="453"/>
      <c r="SRJ971" s="3"/>
      <c r="SRK971" s="614"/>
      <c r="SRL971" s="3"/>
      <c r="SRM971" s="453"/>
      <c r="SRN971" s="3"/>
      <c r="SRO971" s="614"/>
      <c r="SRP971" s="3"/>
      <c r="SRQ971" s="453"/>
      <c r="SRR971" s="3"/>
      <c r="SRS971" s="614"/>
      <c r="SRT971" s="3"/>
      <c r="SRU971" s="453"/>
      <c r="SRV971" s="3"/>
      <c r="SRW971" s="614"/>
      <c r="SRX971" s="3"/>
      <c r="SRY971" s="453"/>
      <c r="SRZ971" s="3"/>
      <c r="SSA971" s="614"/>
      <c r="SSB971" s="3"/>
      <c r="SSC971" s="453"/>
      <c r="SSD971" s="3"/>
      <c r="SSE971" s="614"/>
      <c r="SSF971" s="3"/>
      <c r="SSG971" s="453"/>
      <c r="SSH971" s="3"/>
      <c r="SSI971" s="614"/>
      <c r="SSJ971" s="3"/>
      <c r="SSK971" s="453"/>
      <c r="SSL971" s="3"/>
      <c r="SSM971" s="614"/>
      <c r="SSN971" s="3"/>
      <c r="SSO971" s="453"/>
      <c r="SSP971" s="3"/>
      <c r="SSQ971" s="614"/>
      <c r="SSR971" s="3"/>
      <c r="SSS971" s="453"/>
      <c r="SST971" s="3"/>
      <c r="SSU971" s="614"/>
      <c r="SSV971" s="3"/>
      <c r="SSW971" s="453"/>
      <c r="SSX971" s="3"/>
      <c r="SSY971" s="614"/>
      <c r="SSZ971" s="3"/>
      <c r="STA971" s="453"/>
      <c r="STB971" s="3"/>
      <c r="STC971" s="614"/>
      <c r="STD971" s="3"/>
      <c r="STE971" s="453"/>
      <c r="STF971" s="3"/>
      <c r="STG971" s="614"/>
      <c r="STH971" s="3"/>
      <c r="STI971" s="453"/>
      <c r="STJ971" s="3"/>
      <c r="STK971" s="614"/>
      <c r="STL971" s="3"/>
      <c r="STM971" s="453"/>
      <c r="STN971" s="3"/>
      <c r="STO971" s="614"/>
      <c r="STP971" s="3"/>
      <c r="STQ971" s="453"/>
      <c r="STR971" s="3"/>
      <c r="STS971" s="614"/>
      <c r="STT971" s="3"/>
      <c r="STU971" s="453"/>
      <c r="STV971" s="3"/>
      <c r="STW971" s="614"/>
      <c r="STX971" s="3"/>
      <c r="STY971" s="453"/>
      <c r="STZ971" s="3"/>
      <c r="SUA971" s="614"/>
      <c r="SUB971" s="3"/>
      <c r="SUC971" s="453"/>
      <c r="SUD971" s="3"/>
      <c r="SUE971" s="614"/>
      <c r="SUF971" s="3"/>
      <c r="SUG971" s="453"/>
      <c r="SUH971" s="3"/>
      <c r="SUI971" s="614"/>
      <c r="SUJ971" s="3"/>
      <c r="SUK971" s="453"/>
      <c r="SUL971" s="3"/>
      <c r="SUM971" s="614"/>
      <c r="SUN971" s="3"/>
      <c r="SUO971" s="453"/>
      <c r="SUP971" s="3"/>
      <c r="SUQ971" s="614"/>
      <c r="SUR971" s="3"/>
      <c r="SUS971" s="453"/>
      <c r="SUT971" s="3"/>
      <c r="SUU971" s="614"/>
      <c r="SUV971" s="3"/>
      <c r="SUW971" s="453"/>
      <c r="SUX971" s="3"/>
      <c r="SUY971" s="614"/>
      <c r="SUZ971" s="3"/>
      <c r="SVA971" s="453"/>
      <c r="SVB971" s="3"/>
      <c r="SVC971" s="614"/>
      <c r="SVD971" s="3"/>
      <c r="SVE971" s="453"/>
      <c r="SVF971" s="3"/>
      <c r="SVG971" s="614"/>
      <c r="SVH971" s="3"/>
      <c r="SVI971" s="453"/>
      <c r="SVJ971" s="3"/>
      <c r="SVK971" s="614"/>
      <c r="SVL971" s="3"/>
      <c r="SVM971" s="453"/>
      <c r="SVN971" s="3"/>
      <c r="SVO971" s="614"/>
      <c r="SVP971" s="3"/>
      <c r="SVQ971" s="453"/>
      <c r="SVR971" s="3"/>
      <c r="SVS971" s="614"/>
      <c r="SVT971" s="3"/>
      <c r="SVU971" s="453"/>
      <c r="SVV971" s="3"/>
      <c r="SVW971" s="614"/>
      <c r="SVX971" s="3"/>
      <c r="SVY971" s="453"/>
      <c r="SVZ971" s="3"/>
      <c r="SWA971" s="614"/>
      <c r="SWB971" s="3"/>
      <c r="SWC971" s="453"/>
      <c r="SWD971" s="3"/>
      <c r="SWE971" s="614"/>
      <c r="SWF971" s="3"/>
      <c r="SWG971" s="453"/>
      <c r="SWH971" s="3"/>
      <c r="SWI971" s="614"/>
      <c r="SWJ971" s="3"/>
      <c r="SWK971" s="453"/>
      <c r="SWL971" s="3"/>
      <c r="SWM971" s="614"/>
      <c r="SWN971" s="3"/>
      <c r="SWO971" s="453"/>
      <c r="SWP971" s="3"/>
      <c r="SWQ971" s="614"/>
      <c r="SWR971" s="3"/>
      <c r="SWS971" s="453"/>
      <c r="SWT971" s="3"/>
      <c r="SWU971" s="614"/>
      <c r="SWV971" s="3"/>
      <c r="SWW971" s="453"/>
      <c r="SWX971" s="3"/>
      <c r="SWY971" s="614"/>
      <c r="SWZ971" s="3"/>
      <c r="SXA971" s="453"/>
      <c r="SXB971" s="3"/>
      <c r="SXC971" s="614"/>
      <c r="SXD971" s="3"/>
      <c r="SXE971" s="453"/>
      <c r="SXF971" s="3"/>
      <c r="SXG971" s="614"/>
      <c r="SXH971" s="3"/>
      <c r="SXI971" s="453"/>
      <c r="SXJ971" s="3"/>
      <c r="SXK971" s="614"/>
      <c r="SXL971" s="3"/>
      <c r="SXM971" s="453"/>
      <c r="SXN971" s="3"/>
      <c r="SXO971" s="614"/>
      <c r="SXP971" s="3"/>
      <c r="SXQ971" s="453"/>
      <c r="SXR971" s="3"/>
      <c r="SXS971" s="614"/>
      <c r="SXT971" s="3"/>
      <c r="SXU971" s="453"/>
      <c r="SXV971" s="3"/>
      <c r="SXW971" s="614"/>
      <c r="SXX971" s="3"/>
      <c r="SXY971" s="453"/>
      <c r="SXZ971" s="3"/>
      <c r="SYA971" s="614"/>
      <c r="SYB971" s="3"/>
      <c r="SYC971" s="453"/>
      <c r="SYD971" s="3"/>
      <c r="SYE971" s="614"/>
      <c r="SYF971" s="3"/>
      <c r="SYG971" s="453"/>
      <c r="SYH971" s="3"/>
      <c r="SYI971" s="614"/>
      <c r="SYJ971" s="3"/>
      <c r="SYK971" s="453"/>
      <c r="SYL971" s="3"/>
      <c r="SYM971" s="614"/>
      <c r="SYN971" s="3"/>
      <c r="SYO971" s="453"/>
      <c r="SYP971" s="3"/>
      <c r="SYQ971" s="614"/>
      <c r="SYR971" s="3"/>
      <c r="SYS971" s="453"/>
      <c r="SYT971" s="3"/>
      <c r="SYU971" s="614"/>
      <c r="SYV971" s="3"/>
      <c r="SYW971" s="453"/>
      <c r="SYX971" s="3"/>
      <c r="SYY971" s="614"/>
      <c r="SYZ971" s="3"/>
      <c r="SZA971" s="453"/>
      <c r="SZB971" s="3"/>
      <c r="SZC971" s="614"/>
      <c r="SZD971" s="3"/>
      <c r="SZE971" s="453"/>
      <c r="SZF971" s="3"/>
      <c r="SZG971" s="614"/>
      <c r="SZH971" s="3"/>
      <c r="SZI971" s="453"/>
      <c r="SZJ971" s="3"/>
      <c r="SZK971" s="614"/>
      <c r="SZL971" s="3"/>
      <c r="SZM971" s="453"/>
      <c r="SZN971" s="3"/>
      <c r="SZO971" s="614"/>
      <c r="SZP971" s="3"/>
      <c r="SZQ971" s="453"/>
      <c r="SZR971" s="3"/>
      <c r="SZS971" s="614"/>
      <c r="SZT971" s="3"/>
      <c r="SZU971" s="453"/>
      <c r="SZV971" s="3"/>
      <c r="SZW971" s="614"/>
      <c r="SZX971" s="3"/>
      <c r="SZY971" s="453"/>
      <c r="SZZ971" s="3"/>
      <c r="TAA971" s="614"/>
      <c r="TAB971" s="3"/>
      <c r="TAC971" s="453"/>
      <c r="TAD971" s="3"/>
      <c r="TAE971" s="614"/>
      <c r="TAF971" s="3"/>
      <c r="TAG971" s="453"/>
      <c r="TAH971" s="3"/>
      <c r="TAI971" s="614"/>
      <c r="TAJ971" s="3"/>
      <c r="TAK971" s="453"/>
      <c r="TAL971" s="3"/>
      <c r="TAM971" s="614"/>
      <c r="TAN971" s="3"/>
      <c r="TAO971" s="453"/>
      <c r="TAP971" s="3"/>
      <c r="TAQ971" s="614"/>
      <c r="TAR971" s="3"/>
      <c r="TAS971" s="453"/>
      <c r="TAT971" s="3"/>
      <c r="TAU971" s="614"/>
      <c r="TAV971" s="3"/>
      <c r="TAW971" s="453"/>
      <c r="TAX971" s="3"/>
      <c r="TAY971" s="614"/>
      <c r="TAZ971" s="3"/>
      <c r="TBA971" s="453"/>
      <c r="TBB971" s="3"/>
      <c r="TBC971" s="614"/>
      <c r="TBD971" s="3"/>
      <c r="TBE971" s="453"/>
      <c r="TBF971" s="3"/>
      <c r="TBG971" s="614"/>
      <c r="TBH971" s="3"/>
      <c r="TBI971" s="453"/>
      <c r="TBJ971" s="3"/>
      <c r="TBK971" s="614"/>
      <c r="TBL971" s="3"/>
      <c r="TBM971" s="453"/>
      <c r="TBN971" s="3"/>
      <c r="TBO971" s="614"/>
      <c r="TBP971" s="3"/>
      <c r="TBQ971" s="453"/>
      <c r="TBR971" s="3"/>
      <c r="TBS971" s="614"/>
      <c r="TBT971" s="3"/>
      <c r="TBU971" s="453"/>
      <c r="TBV971" s="3"/>
      <c r="TBW971" s="614"/>
      <c r="TBX971" s="3"/>
      <c r="TBY971" s="453"/>
      <c r="TBZ971" s="3"/>
      <c r="TCA971" s="614"/>
      <c r="TCB971" s="3"/>
      <c r="TCC971" s="453"/>
      <c r="TCD971" s="3"/>
      <c r="TCE971" s="614"/>
      <c r="TCF971" s="3"/>
      <c r="TCG971" s="453"/>
      <c r="TCH971" s="3"/>
      <c r="TCI971" s="614"/>
      <c r="TCJ971" s="3"/>
      <c r="TCK971" s="453"/>
      <c r="TCL971" s="3"/>
      <c r="TCM971" s="614"/>
      <c r="TCN971" s="3"/>
      <c r="TCO971" s="453"/>
      <c r="TCP971" s="3"/>
      <c r="TCQ971" s="614"/>
      <c r="TCR971" s="3"/>
      <c r="TCS971" s="453"/>
      <c r="TCT971" s="3"/>
      <c r="TCU971" s="614"/>
      <c r="TCV971" s="3"/>
      <c r="TCW971" s="453"/>
      <c r="TCX971" s="3"/>
      <c r="TCY971" s="614"/>
      <c r="TCZ971" s="3"/>
      <c r="TDA971" s="453"/>
      <c r="TDB971" s="3"/>
      <c r="TDC971" s="614"/>
      <c r="TDD971" s="3"/>
      <c r="TDE971" s="453"/>
      <c r="TDF971" s="3"/>
      <c r="TDG971" s="614"/>
      <c r="TDH971" s="3"/>
      <c r="TDI971" s="453"/>
      <c r="TDJ971" s="3"/>
      <c r="TDK971" s="614"/>
      <c r="TDL971" s="3"/>
      <c r="TDM971" s="453"/>
      <c r="TDN971" s="3"/>
      <c r="TDO971" s="614"/>
      <c r="TDP971" s="3"/>
      <c r="TDQ971" s="453"/>
      <c r="TDR971" s="3"/>
      <c r="TDS971" s="614"/>
      <c r="TDT971" s="3"/>
      <c r="TDU971" s="453"/>
      <c r="TDV971" s="3"/>
      <c r="TDW971" s="614"/>
      <c r="TDX971" s="3"/>
      <c r="TDY971" s="453"/>
      <c r="TDZ971" s="3"/>
      <c r="TEA971" s="614"/>
      <c r="TEB971" s="3"/>
      <c r="TEC971" s="453"/>
      <c r="TED971" s="3"/>
      <c r="TEE971" s="614"/>
      <c r="TEF971" s="3"/>
      <c r="TEG971" s="453"/>
      <c r="TEH971" s="3"/>
      <c r="TEI971" s="614"/>
      <c r="TEJ971" s="3"/>
      <c r="TEK971" s="453"/>
      <c r="TEL971" s="3"/>
      <c r="TEM971" s="614"/>
      <c r="TEN971" s="3"/>
      <c r="TEO971" s="453"/>
      <c r="TEP971" s="3"/>
      <c r="TEQ971" s="614"/>
      <c r="TER971" s="3"/>
      <c r="TES971" s="453"/>
      <c r="TET971" s="3"/>
      <c r="TEU971" s="614"/>
      <c r="TEV971" s="3"/>
      <c r="TEW971" s="453"/>
      <c r="TEX971" s="3"/>
      <c r="TEY971" s="614"/>
      <c r="TEZ971" s="3"/>
      <c r="TFA971" s="453"/>
      <c r="TFB971" s="3"/>
      <c r="TFC971" s="614"/>
      <c r="TFD971" s="3"/>
      <c r="TFE971" s="453"/>
      <c r="TFF971" s="3"/>
      <c r="TFG971" s="614"/>
      <c r="TFH971" s="3"/>
      <c r="TFI971" s="453"/>
      <c r="TFJ971" s="3"/>
      <c r="TFK971" s="614"/>
      <c r="TFL971" s="3"/>
      <c r="TFM971" s="453"/>
      <c r="TFN971" s="3"/>
      <c r="TFO971" s="614"/>
      <c r="TFP971" s="3"/>
      <c r="TFQ971" s="453"/>
      <c r="TFR971" s="3"/>
      <c r="TFS971" s="614"/>
      <c r="TFT971" s="3"/>
      <c r="TFU971" s="453"/>
      <c r="TFV971" s="3"/>
      <c r="TFW971" s="614"/>
      <c r="TFX971" s="3"/>
      <c r="TFY971" s="453"/>
      <c r="TFZ971" s="3"/>
      <c r="TGA971" s="614"/>
      <c r="TGB971" s="3"/>
      <c r="TGC971" s="453"/>
      <c r="TGD971" s="3"/>
      <c r="TGE971" s="614"/>
      <c r="TGF971" s="3"/>
      <c r="TGG971" s="453"/>
      <c r="TGH971" s="3"/>
      <c r="TGI971" s="614"/>
      <c r="TGJ971" s="3"/>
      <c r="TGK971" s="453"/>
      <c r="TGL971" s="3"/>
      <c r="TGM971" s="614"/>
      <c r="TGN971" s="3"/>
      <c r="TGO971" s="453"/>
      <c r="TGP971" s="3"/>
      <c r="TGQ971" s="614"/>
      <c r="TGR971" s="3"/>
      <c r="TGS971" s="453"/>
      <c r="TGT971" s="3"/>
      <c r="TGU971" s="614"/>
      <c r="TGV971" s="3"/>
      <c r="TGW971" s="453"/>
      <c r="TGX971" s="3"/>
      <c r="TGY971" s="614"/>
      <c r="TGZ971" s="3"/>
      <c r="THA971" s="453"/>
      <c r="THB971" s="3"/>
      <c r="THC971" s="614"/>
      <c r="THD971" s="3"/>
      <c r="THE971" s="453"/>
      <c r="THF971" s="3"/>
      <c r="THG971" s="614"/>
      <c r="THH971" s="3"/>
      <c r="THI971" s="453"/>
      <c r="THJ971" s="3"/>
      <c r="THK971" s="614"/>
      <c r="THL971" s="3"/>
      <c r="THM971" s="453"/>
      <c r="THN971" s="3"/>
      <c r="THO971" s="614"/>
      <c r="THP971" s="3"/>
      <c r="THQ971" s="453"/>
      <c r="THR971" s="3"/>
      <c r="THS971" s="614"/>
      <c r="THT971" s="3"/>
      <c r="THU971" s="453"/>
      <c r="THV971" s="3"/>
      <c r="THW971" s="614"/>
      <c r="THX971" s="3"/>
      <c r="THY971" s="453"/>
      <c r="THZ971" s="3"/>
      <c r="TIA971" s="614"/>
      <c r="TIB971" s="3"/>
      <c r="TIC971" s="453"/>
      <c r="TID971" s="3"/>
      <c r="TIE971" s="614"/>
      <c r="TIF971" s="3"/>
      <c r="TIG971" s="453"/>
      <c r="TIH971" s="3"/>
      <c r="TII971" s="614"/>
      <c r="TIJ971" s="3"/>
      <c r="TIK971" s="453"/>
      <c r="TIL971" s="3"/>
      <c r="TIM971" s="614"/>
      <c r="TIN971" s="3"/>
      <c r="TIO971" s="453"/>
      <c r="TIP971" s="3"/>
      <c r="TIQ971" s="614"/>
      <c r="TIR971" s="3"/>
      <c r="TIS971" s="453"/>
      <c r="TIT971" s="3"/>
      <c r="TIU971" s="614"/>
      <c r="TIV971" s="3"/>
      <c r="TIW971" s="453"/>
      <c r="TIX971" s="3"/>
      <c r="TIY971" s="614"/>
      <c r="TIZ971" s="3"/>
      <c r="TJA971" s="453"/>
      <c r="TJB971" s="3"/>
      <c r="TJC971" s="614"/>
      <c r="TJD971" s="3"/>
      <c r="TJE971" s="453"/>
      <c r="TJF971" s="3"/>
      <c r="TJG971" s="614"/>
      <c r="TJH971" s="3"/>
      <c r="TJI971" s="453"/>
      <c r="TJJ971" s="3"/>
      <c r="TJK971" s="614"/>
      <c r="TJL971" s="3"/>
      <c r="TJM971" s="453"/>
      <c r="TJN971" s="3"/>
      <c r="TJO971" s="614"/>
      <c r="TJP971" s="3"/>
      <c r="TJQ971" s="453"/>
      <c r="TJR971" s="3"/>
      <c r="TJS971" s="614"/>
      <c r="TJT971" s="3"/>
      <c r="TJU971" s="453"/>
      <c r="TJV971" s="3"/>
      <c r="TJW971" s="614"/>
      <c r="TJX971" s="3"/>
      <c r="TJY971" s="453"/>
      <c r="TJZ971" s="3"/>
      <c r="TKA971" s="614"/>
      <c r="TKB971" s="3"/>
      <c r="TKC971" s="453"/>
      <c r="TKD971" s="3"/>
      <c r="TKE971" s="614"/>
      <c r="TKF971" s="3"/>
      <c r="TKG971" s="453"/>
      <c r="TKH971" s="3"/>
      <c r="TKI971" s="614"/>
      <c r="TKJ971" s="3"/>
      <c r="TKK971" s="453"/>
      <c r="TKL971" s="3"/>
      <c r="TKM971" s="614"/>
      <c r="TKN971" s="3"/>
      <c r="TKO971" s="453"/>
      <c r="TKP971" s="3"/>
      <c r="TKQ971" s="614"/>
      <c r="TKR971" s="3"/>
      <c r="TKS971" s="453"/>
      <c r="TKT971" s="3"/>
      <c r="TKU971" s="614"/>
      <c r="TKV971" s="3"/>
      <c r="TKW971" s="453"/>
      <c r="TKX971" s="3"/>
      <c r="TKY971" s="614"/>
      <c r="TKZ971" s="3"/>
      <c r="TLA971" s="453"/>
      <c r="TLB971" s="3"/>
      <c r="TLC971" s="614"/>
      <c r="TLD971" s="3"/>
      <c r="TLE971" s="453"/>
      <c r="TLF971" s="3"/>
      <c r="TLG971" s="614"/>
      <c r="TLH971" s="3"/>
      <c r="TLI971" s="453"/>
      <c r="TLJ971" s="3"/>
      <c r="TLK971" s="614"/>
      <c r="TLL971" s="3"/>
      <c r="TLM971" s="453"/>
      <c r="TLN971" s="3"/>
      <c r="TLO971" s="614"/>
      <c r="TLP971" s="3"/>
      <c r="TLQ971" s="453"/>
      <c r="TLR971" s="3"/>
      <c r="TLS971" s="614"/>
      <c r="TLT971" s="3"/>
      <c r="TLU971" s="453"/>
      <c r="TLV971" s="3"/>
      <c r="TLW971" s="614"/>
      <c r="TLX971" s="3"/>
      <c r="TLY971" s="453"/>
      <c r="TLZ971" s="3"/>
      <c r="TMA971" s="614"/>
      <c r="TMB971" s="3"/>
      <c r="TMC971" s="453"/>
      <c r="TMD971" s="3"/>
      <c r="TME971" s="614"/>
      <c r="TMF971" s="3"/>
      <c r="TMG971" s="453"/>
      <c r="TMH971" s="3"/>
      <c r="TMI971" s="614"/>
      <c r="TMJ971" s="3"/>
      <c r="TMK971" s="453"/>
      <c r="TML971" s="3"/>
      <c r="TMM971" s="614"/>
      <c r="TMN971" s="3"/>
      <c r="TMO971" s="453"/>
      <c r="TMP971" s="3"/>
      <c r="TMQ971" s="614"/>
      <c r="TMR971" s="3"/>
      <c r="TMS971" s="453"/>
      <c r="TMT971" s="3"/>
      <c r="TMU971" s="614"/>
      <c r="TMV971" s="3"/>
      <c r="TMW971" s="453"/>
      <c r="TMX971" s="3"/>
      <c r="TMY971" s="614"/>
      <c r="TMZ971" s="3"/>
      <c r="TNA971" s="453"/>
      <c r="TNB971" s="3"/>
      <c r="TNC971" s="614"/>
      <c r="TND971" s="3"/>
      <c r="TNE971" s="453"/>
      <c r="TNF971" s="3"/>
      <c r="TNG971" s="614"/>
      <c r="TNH971" s="3"/>
      <c r="TNI971" s="453"/>
      <c r="TNJ971" s="3"/>
      <c r="TNK971" s="614"/>
      <c r="TNL971" s="3"/>
      <c r="TNM971" s="453"/>
      <c r="TNN971" s="3"/>
      <c r="TNO971" s="614"/>
      <c r="TNP971" s="3"/>
      <c r="TNQ971" s="453"/>
      <c r="TNR971" s="3"/>
      <c r="TNS971" s="614"/>
      <c r="TNT971" s="3"/>
      <c r="TNU971" s="453"/>
      <c r="TNV971" s="3"/>
      <c r="TNW971" s="614"/>
      <c r="TNX971" s="3"/>
      <c r="TNY971" s="453"/>
      <c r="TNZ971" s="3"/>
      <c r="TOA971" s="614"/>
      <c r="TOB971" s="3"/>
      <c r="TOC971" s="453"/>
      <c r="TOD971" s="3"/>
      <c r="TOE971" s="614"/>
      <c r="TOF971" s="3"/>
      <c r="TOG971" s="453"/>
      <c r="TOH971" s="3"/>
      <c r="TOI971" s="614"/>
      <c r="TOJ971" s="3"/>
      <c r="TOK971" s="453"/>
      <c r="TOL971" s="3"/>
      <c r="TOM971" s="614"/>
      <c r="TON971" s="3"/>
      <c r="TOO971" s="453"/>
      <c r="TOP971" s="3"/>
      <c r="TOQ971" s="614"/>
      <c r="TOR971" s="3"/>
      <c r="TOS971" s="453"/>
      <c r="TOT971" s="3"/>
      <c r="TOU971" s="614"/>
      <c r="TOV971" s="3"/>
      <c r="TOW971" s="453"/>
      <c r="TOX971" s="3"/>
      <c r="TOY971" s="614"/>
      <c r="TOZ971" s="3"/>
      <c r="TPA971" s="453"/>
      <c r="TPB971" s="3"/>
      <c r="TPC971" s="614"/>
      <c r="TPD971" s="3"/>
      <c r="TPE971" s="453"/>
      <c r="TPF971" s="3"/>
      <c r="TPG971" s="614"/>
      <c r="TPH971" s="3"/>
      <c r="TPI971" s="453"/>
      <c r="TPJ971" s="3"/>
      <c r="TPK971" s="614"/>
      <c r="TPL971" s="3"/>
      <c r="TPM971" s="453"/>
      <c r="TPN971" s="3"/>
      <c r="TPO971" s="614"/>
      <c r="TPP971" s="3"/>
      <c r="TPQ971" s="453"/>
      <c r="TPR971" s="3"/>
      <c r="TPS971" s="614"/>
      <c r="TPT971" s="3"/>
      <c r="TPU971" s="453"/>
      <c r="TPV971" s="3"/>
      <c r="TPW971" s="614"/>
      <c r="TPX971" s="3"/>
      <c r="TPY971" s="453"/>
      <c r="TPZ971" s="3"/>
      <c r="TQA971" s="614"/>
      <c r="TQB971" s="3"/>
      <c r="TQC971" s="453"/>
      <c r="TQD971" s="3"/>
      <c r="TQE971" s="614"/>
      <c r="TQF971" s="3"/>
      <c r="TQG971" s="453"/>
      <c r="TQH971" s="3"/>
      <c r="TQI971" s="614"/>
      <c r="TQJ971" s="3"/>
      <c r="TQK971" s="453"/>
      <c r="TQL971" s="3"/>
      <c r="TQM971" s="614"/>
      <c r="TQN971" s="3"/>
      <c r="TQO971" s="453"/>
      <c r="TQP971" s="3"/>
      <c r="TQQ971" s="614"/>
      <c r="TQR971" s="3"/>
      <c r="TQS971" s="453"/>
      <c r="TQT971" s="3"/>
      <c r="TQU971" s="614"/>
      <c r="TQV971" s="3"/>
      <c r="TQW971" s="453"/>
      <c r="TQX971" s="3"/>
      <c r="TQY971" s="614"/>
      <c r="TQZ971" s="3"/>
      <c r="TRA971" s="453"/>
      <c r="TRB971" s="3"/>
      <c r="TRC971" s="614"/>
      <c r="TRD971" s="3"/>
      <c r="TRE971" s="453"/>
      <c r="TRF971" s="3"/>
      <c r="TRG971" s="614"/>
      <c r="TRH971" s="3"/>
      <c r="TRI971" s="453"/>
      <c r="TRJ971" s="3"/>
      <c r="TRK971" s="614"/>
      <c r="TRL971" s="3"/>
      <c r="TRM971" s="453"/>
      <c r="TRN971" s="3"/>
      <c r="TRO971" s="614"/>
      <c r="TRP971" s="3"/>
      <c r="TRQ971" s="453"/>
      <c r="TRR971" s="3"/>
      <c r="TRS971" s="614"/>
      <c r="TRT971" s="3"/>
      <c r="TRU971" s="453"/>
      <c r="TRV971" s="3"/>
      <c r="TRW971" s="614"/>
      <c r="TRX971" s="3"/>
      <c r="TRY971" s="453"/>
      <c r="TRZ971" s="3"/>
      <c r="TSA971" s="614"/>
      <c r="TSB971" s="3"/>
      <c r="TSC971" s="453"/>
      <c r="TSD971" s="3"/>
      <c r="TSE971" s="614"/>
      <c r="TSF971" s="3"/>
      <c r="TSG971" s="453"/>
      <c r="TSH971" s="3"/>
      <c r="TSI971" s="614"/>
      <c r="TSJ971" s="3"/>
      <c r="TSK971" s="453"/>
      <c r="TSL971" s="3"/>
      <c r="TSM971" s="614"/>
      <c r="TSN971" s="3"/>
      <c r="TSO971" s="453"/>
      <c r="TSP971" s="3"/>
      <c r="TSQ971" s="614"/>
      <c r="TSR971" s="3"/>
      <c r="TSS971" s="453"/>
      <c r="TST971" s="3"/>
      <c r="TSU971" s="614"/>
      <c r="TSV971" s="3"/>
      <c r="TSW971" s="453"/>
      <c r="TSX971" s="3"/>
      <c r="TSY971" s="614"/>
      <c r="TSZ971" s="3"/>
      <c r="TTA971" s="453"/>
      <c r="TTB971" s="3"/>
      <c r="TTC971" s="614"/>
      <c r="TTD971" s="3"/>
      <c r="TTE971" s="453"/>
      <c r="TTF971" s="3"/>
      <c r="TTG971" s="614"/>
      <c r="TTH971" s="3"/>
      <c r="TTI971" s="453"/>
      <c r="TTJ971" s="3"/>
      <c r="TTK971" s="614"/>
      <c r="TTL971" s="3"/>
      <c r="TTM971" s="453"/>
      <c r="TTN971" s="3"/>
      <c r="TTO971" s="614"/>
      <c r="TTP971" s="3"/>
      <c r="TTQ971" s="453"/>
      <c r="TTR971" s="3"/>
      <c r="TTS971" s="614"/>
      <c r="TTT971" s="3"/>
      <c r="TTU971" s="453"/>
      <c r="TTV971" s="3"/>
      <c r="TTW971" s="614"/>
      <c r="TTX971" s="3"/>
      <c r="TTY971" s="453"/>
      <c r="TTZ971" s="3"/>
      <c r="TUA971" s="614"/>
      <c r="TUB971" s="3"/>
      <c r="TUC971" s="453"/>
      <c r="TUD971" s="3"/>
      <c r="TUE971" s="614"/>
      <c r="TUF971" s="3"/>
      <c r="TUG971" s="453"/>
      <c r="TUH971" s="3"/>
      <c r="TUI971" s="614"/>
      <c r="TUJ971" s="3"/>
      <c r="TUK971" s="453"/>
      <c r="TUL971" s="3"/>
      <c r="TUM971" s="614"/>
      <c r="TUN971" s="3"/>
      <c r="TUO971" s="453"/>
      <c r="TUP971" s="3"/>
      <c r="TUQ971" s="614"/>
      <c r="TUR971" s="3"/>
      <c r="TUS971" s="453"/>
      <c r="TUT971" s="3"/>
      <c r="TUU971" s="614"/>
      <c r="TUV971" s="3"/>
      <c r="TUW971" s="453"/>
      <c r="TUX971" s="3"/>
      <c r="TUY971" s="614"/>
      <c r="TUZ971" s="3"/>
      <c r="TVA971" s="453"/>
      <c r="TVB971" s="3"/>
      <c r="TVC971" s="614"/>
      <c r="TVD971" s="3"/>
      <c r="TVE971" s="453"/>
      <c r="TVF971" s="3"/>
      <c r="TVG971" s="614"/>
      <c r="TVH971" s="3"/>
      <c r="TVI971" s="453"/>
      <c r="TVJ971" s="3"/>
      <c r="TVK971" s="614"/>
      <c r="TVL971" s="3"/>
      <c r="TVM971" s="453"/>
      <c r="TVN971" s="3"/>
      <c r="TVO971" s="614"/>
      <c r="TVP971" s="3"/>
      <c r="TVQ971" s="453"/>
      <c r="TVR971" s="3"/>
      <c r="TVS971" s="614"/>
      <c r="TVT971" s="3"/>
      <c r="TVU971" s="453"/>
      <c r="TVV971" s="3"/>
      <c r="TVW971" s="614"/>
      <c r="TVX971" s="3"/>
      <c r="TVY971" s="453"/>
      <c r="TVZ971" s="3"/>
      <c r="TWA971" s="614"/>
      <c r="TWB971" s="3"/>
      <c r="TWC971" s="453"/>
      <c r="TWD971" s="3"/>
      <c r="TWE971" s="614"/>
      <c r="TWF971" s="3"/>
      <c r="TWG971" s="453"/>
      <c r="TWH971" s="3"/>
      <c r="TWI971" s="614"/>
      <c r="TWJ971" s="3"/>
      <c r="TWK971" s="453"/>
      <c r="TWL971" s="3"/>
      <c r="TWM971" s="614"/>
      <c r="TWN971" s="3"/>
      <c r="TWO971" s="453"/>
      <c r="TWP971" s="3"/>
      <c r="TWQ971" s="614"/>
      <c r="TWR971" s="3"/>
      <c r="TWS971" s="453"/>
      <c r="TWT971" s="3"/>
      <c r="TWU971" s="614"/>
      <c r="TWV971" s="3"/>
      <c r="TWW971" s="453"/>
      <c r="TWX971" s="3"/>
      <c r="TWY971" s="614"/>
      <c r="TWZ971" s="3"/>
      <c r="TXA971" s="453"/>
      <c r="TXB971" s="3"/>
      <c r="TXC971" s="614"/>
      <c r="TXD971" s="3"/>
      <c r="TXE971" s="453"/>
      <c r="TXF971" s="3"/>
      <c r="TXG971" s="614"/>
      <c r="TXH971" s="3"/>
      <c r="TXI971" s="453"/>
      <c r="TXJ971" s="3"/>
      <c r="TXK971" s="614"/>
      <c r="TXL971" s="3"/>
      <c r="TXM971" s="453"/>
      <c r="TXN971" s="3"/>
      <c r="TXO971" s="614"/>
      <c r="TXP971" s="3"/>
      <c r="TXQ971" s="453"/>
      <c r="TXR971" s="3"/>
      <c r="TXS971" s="614"/>
      <c r="TXT971" s="3"/>
      <c r="TXU971" s="453"/>
      <c r="TXV971" s="3"/>
      <c r="TXW971" s="614"/>
      <c r="TXX971" s="3"/>
      <c r="TXY971" s="453"/>
      <c r="TXZ971" s="3"/>
      <c r="TYA971" s="614"/>
      <c r="TYB971" s="3"/>
      <c r="TYC971" s="453"/>
      <c r="TYD971" s="3"/>
      <c r="TYE971" s="614"/>
      <c r="TYF971" s="3"/>
      <c r="TYG971" s="453"/>
      <c r="TYH971" s="3"/>
      <c r="TYI971" s="614"/>
      <c r="TYJ971" s="3"/>
      <c r="TYK971" s="453"/>
      <c r="TYL971" s="3"/>
      <c r="TYM971" s="614"/>
      <c r="TYN971" s="3"/>
      <c r="TYO971" s="453"/>
      <c r="TYP971" s="3"/>
      <c r="TYQ971" s="614"/>
      <c r="TYR971" s="3"/>
      <c r="TYS971" s="453"/>
      <c r="TYT971" s="3"/>
      <c r="TYU971" s="614"/>
      <c r="TYV971" s="3"/>
      <c r="TYW971" s="453"/>
      <c r="TYX971" s="3"/>
      <c r="TYY971" s="614"/>
      <c r="TYZ971" s="3"/>
      <c r="TZA971" s="453"/>
      <c r="TZB971" s="3"/>
      <c r="TZC971" s="614"/>
      <c r="TZD971" s="3"/>
      <c r="TZE971" s="453"/>
      <c r="TZF971" s="3"/>
      <c r="TZG971" s="614"/>
      <c r="TZH971" s="3"/>
      <c r="TZI971" s="453"/>
      <c r="TZJ971" s="3"/>
      <c r="TZK971" s="614"/>
      <c r="TZL971" s="3"/>
      <c r="TZM971" s="453"/>
      <c r="TZN971" s="3"/>
      <c r="TZO971" s="614"/>
      <c r="TZP971" s="3"/>
      <c r="TZQ971" s="453"/>
      <c r="TZR971" s="3"/>
      <c r="TZS971" s="614"/>
      <c r="TZT971" s="3"/>
      <c r="TZU971" s="453"/>
      <c r="TZV971" s="3"/>
      <c r="TZW971" s="614"/>
      <c r="TZX971" s="3"/>
      <c r="TZY971" s="453"/>
      <c r="TZZ971" s="3"/>
      <c r="UAA971" s="614"/>
      <c r="UAB971" s="3"/>
      <c r="UAC971" s="453"/>
      <c r="UAD971" s="3"/>
      <c r="UAE971" s="614"/>
      <c r="UAF971" s="3"/>
      <c r="UAG971" s="453"/>
      <c r="UAH971" s="3"/>
      <c r="UAI971" s="614"/>
      <c r="UAJ971" s="3"/>
      <c r="UAK971" s="453"/>
      <c r="UAL971" s="3"/>
      <c r="UAM971" s="614"/>
      <c r="UAN971" s="3"/>
      <c r="UAO971" s="453"/>
      <c r="UAP971" s="3"/>
      <c r="UAQ971" s="614"/>
      <c r="UAR971" s="3"/>
      <c r="UAS971" s="453"/>
      <c r="UAT971" s="3"/>
      <c r="UAU971" s="614"/>
      <c r="UAV971" s="3"/>
      <c r="UAW971" s="453"/>
      <c r="UAX971" s="3"/>
      <c r="UAY971" s="614"/>
      <c r="UAZ971" s="3"/>
      <c r="UBA971" s="453"/>
      <c r="UBB971" s="3"/>
      <c r="UBC971" s="614"/>
      <c r="UBD971" s="3"/>
      <c r="UBE971" s="453"/>
      <c r="UBF971" s="3"/>
      <c r="UBG971" s="614"/>
      <c r="UBH971" s="3"/>
      <c r="UBI971" s="453"/>
      <c r="UBJ971" s="3"/>
      <c r="UBK971" s="614"/>
      <c r="UBL971" s="3"/>
      <c r="UBM971" s="453"/>
      <c r="UBN971" s="3"/>
      <c r="UBO971" s="614"/>
      <c r="UBP971" s="3"/>
      <c r="UBQ971" s="453"/>
      <c r="UBR971" s="3"/>
      <c r="UBS971" s="614"/>
      <c r="UBT971" s="3"/>
      <c r="UBU971" s="453"/>
      <c r="UBV971" s="3"/>
      <c r="UBW971" s="614"/>
      <c r="UBX971" s="3"/>
      <c r="UBY971" s="453"/>
      <c r="UBZ971" s="3"/>
      <c r="UCA971" s="614"/>
      <c r="UCB971" s="3"/>
      <c r="UCC971" s="453"/>
      <c r="UCD971" s="3"/>
      <c r="UCE971" s="614"/>
      <c r="UCF971" s="3"/>
      <c r="UCG971" s="453"/>
      <c r="UCH971" s="3"/>
      <c r="UCI971" s="614"/>
      <c r="UCJ971" s="3"/>
      <c r="UCK971" s="453"/>
      <c r="UCL971" s="3"/>
      <c r="UCM971" s="614"/>
      <c r="UCN971" s="3"/>
      <c r="UCO971" s="453"/>
      <c r="UCP971" s="3"/>
      <c r="UCQ971" s="614"/>
      <c r="UCR971" s="3"/>
      <c r="UCS971" s="453"/>
      <c r="UCT971" s="3"/>
      <c r="UCU971" s="614"/>
      <c r="UCV971" s="3"/>
      <c r="UCW971" s="453"/>
      <c r="UCX971" s="3"/>
      <c r="UCY971" s="614"/>
      <c r="UCZ971" s="3"/>
      <c r="UDA971" s="453"/>
      <c r="UDB971" s="3"/>
      <c r="UDC971" s="614"/>
      <c r="UDD971" s="3"/>
      <c r="UDE971" s="453"/>
      <c r="UDF971" s="3"/>
      <c r="UDG971" s="614"/>
      <c r="UDH971" s="3"/>
      <c r="UDI971" s="453"/>
      <c r="UDJ971" s="3"/>
      <c r="UDK971" s="614"/>
      <c r="UDL971" s="3"/>
      <c r="UDM971" s="453"/>
      <c r="UDN971" s="3"/>
      <c r="UDO971" s="614"/>
      <c r="UDP971" s="3"/>
      <c r="UDQ971" s="453"/>
      <c r="UDR971" s="3"/>
      <c r="UDS971" s="614"/>
      <c r="UDT971" s="3"/>
      <c r="UDU971" s="453"/>
      <c r="UDV971" s="3"/>
      <c r="UDW971" s="614"/>
      <c r="UDX971" s="3"/>
      <c r="UDY971" s="453"/>
      <c r="UDZ971" s="3"/>
      <c r="UEA971" s="614"/>
      <c r="UEB971" s="3"/>
      <c r="UEC971" s="453"/>
      <c r="UED971" s="3"/>
      <c r="UEE971" s="614"/>
      <c r="UEF971" s="3"/>
      <c r="UEG971" s="453"/>
      <c r="UEH971" s="3"/>
      <c r="UEI971" s="614"/>
      <c r="UEJ971" s="3"/>
      <c r="UEK971" s="453"/>
      <c r="UEL971" s="3"/>
      <c r="UEM971" s="614"/>
      <c r="UEN971" s="3"/>
      <c r="UEO971" s="453"/>
      <c r="UEP971" s="3"/>
      <c r="UEQ971" s="614"/>
      <c r="UER971" s="3"/>
      <c r="UES971" s="453"/>
      <c r="UET971" s="3"/>
      <c r="UEU971" s="614"/>
      <c r="UEV971" s="3"/>
      <c r="UEW971" s="453"/>
      <c r="UEX971" s="3"/>
      <c r="UEY971" s="614"/>
      <c r="UEZ971" s="3"/>
      <c r="UFA971" s="453"/>
      <c r="UFB971" s="3"/>
      <c r="UFC971" s="614"/>
      <c r="UFD971" s="3"/>
      <c r="UFE971" s="453"/>
      <c r="UFF971" s="3"/>
      <c r="UFG971" s="614"/>
      <c r="UFH971" s="3"/>
      <c r="UFI971" s="453"/>
      <c r="UFJ971" s="3"/>
      <c r="UFK971" s="614"/>
      <c r="UFL971" s="3"/>
      <c r="UFM971" s="453"/>
      <c r="UFN971" s="3"/>
      <c r="UFO971" s="614"/>
      <c r="UFP971" s="3"/>
      <c r="UFQ971" s="453"/>
      <c r="UFR971" s="3"/>
      <c r="UFS971" s="614"/>
      <c r="UFT971" s="3"/>
      <c r="UFU971" s="453"/>
      <c r="UFV971" s="3"/>
      <c r="UFW971" s="614"/>
      <c r="UFX971" s="3"/>
      <c r="UFY971" s="453"/>
      <c r="UFZ971" s="3"/>
      <c r="UGA971" s="614"/>
      <c r="UGB971" s="3"/>
      <c r="UGC971" s="453"/>
      <c r="UGD971" s="3"/>
      <c r="UGE971" s="614"/>
      <c r="UGF971" s="3"/>
      <c r="UGG971" s="453"/>
      <c r="UGH971" s="3"/>
      <c r="UGI971" s="614"/>
      <c r="UGJ971" s="3"/>
      <c r="UGK971" s="453"/>
      <c r="UGL971" s="3"/>
      <c r="UGM971" s="614"/>
      <c r="UGN971" s="3"/>
      <c r="UGO971" s="453"/>
      <c r="UGP971" s="3"/>
      <c r="UGQ971" s="614"/>
      <c r="UGR971" s="3"/>
      <c r="UGS971" s="453"/>
      <c r="UGT971" s="3"/>
      <c r="UGU971" s="614"/>
      <c r="UGV971" s="3"/>
      <c r="UGW971" s="453"/>
      <c r="UGX971" s="3"/>
      <c r="UGY971" s="614"/>
      <c r="UGZ971" s="3"/>
      <c r="UHA971" s="453"/>
      <c r="UHB971" s="3"/>
      <c r="UHC971" s="614"/>
      <c r="UHD971" s="3"/>
      <c r="UHE971" s="453"/>
      <c r="UHF971" s="3"/>
      <c r="UHG971" s="614"/>
      <c r="UHH971" s="3"/>
      <c r="UHI971" s="453"/>
      <c r="UHJ971" s="3"/>
      <c r="UHK971" s="614"/>
      <c r="UHL971" s="3"/>
      <c r="UHM971" s="453"/>
      <c r="UHN971" s="3"/>
      <c r="UHO971" s="614"/>
      <c r="UHP971" s="3"/>
      <c r="UHQ971" s="453"/>
      <c r="UHR971" s="3"/>
      <c r="UHS971" s="614"/>
      <c r="UHT971" s="3"/>
      <c r="UHU971" s="453"/>
      <c r="UHV971" s="3"/>
      <c r="UHW971" s="614"/>
      <c r="UHX971" s="3"/>
      <c r="UHY971" s="453"/>
      <c r="UHZ971" s="3"/>
      <c r="UIA971" s="614"/>
      <c r="UIB971" s="3"/>
      <c r="UIC971" s="453"/>
      <c r="UID971" s="3"/>
      <c r="UIE971" s="614"/>
      <c r="UIF971" s="3"/>
      <c r="UIG971" s="453"/>
      <c r="UIH971" s="3"/>
      <c r="UII971" s="614"/>
      <c r="UIJ971" s="3"/>
      <c r="UIK971" s="453"/>
      <c r="UIL971" s="3"/>
      <c r="UIM971" s="614"/>
      <c r="UIN971" s="3"/>
      <c r="UIO971" s="453"/>
      <c r="UIP971" s="3"/>
      <c r="UIQ971" s="614"/>
      <c r="UIR971" s="3"/>
      <c r="UIS971" s="453"/>
      <c r="UIT971" s="3"/>
      <c r="UIU971" s="614"/>
      <c r="UIV971" s="3"/>
      <c r="UIW971" s="453"/>
      <c r="UIX971" s="3"/>
      <c r="UIY971" s="614"/>
      <c r="UIZ971" s="3"/>
      <c r="UJA971" s="453"/>
      <c r="UJB971" s="3"/>
      <c r="UJC971" s="614"/>
      <c r="UJD971" s="3"/>
      <c r="UJE971" s="453"/>
      <c r="UJF971" s="3"/>
      <c r="UJG971" s="614"/>
      <c r="UJH971" s="3"/>
      <c r="UJI971" s="453"/>
      <c r="UJJ971" s="3"/>
      <c r="UJK971" s="614"/>
      <c r="UJL971" s="3"/>
      <c r="UJM971" s="453"/>
      <c r="UJN971" s="3"/>
      <c r="UJO971" s="614"/>
      <c r="UJP971" s="3"/>
      <c r="UJQ971" s="453"/>
      <c r="UJR971" s="3"/>
      <c r="UJS971" s="614"/>
      <c r="UJT971" s="3"/>
      <c r="UJU971" s="453"/>
      <c r="UJV971" s="3"/>
      <c r="UJW971" s="614"/>
      <c r="UJX971" s="3"/>
      <c r="UJY971" s="453"/>
      <c r="UJZ971" s="3"/>
      <c r="UKA971" s="614"/>
      <c r="UKB971" s="3"/>
      <c r="UKC971" s="453"/>
      <c r="UKD971" s="3"/>
      <c r="UKE971" s="614"/>
      <c r="UKF971" s="3"/>
      <c r="UKG971" s="453"/>
      <c r="UKH971" s="3"/>
      <c r="UKI971" s="614"/>
      <c r="UKJ971" s="3"/>
      <c r="UKK971" s="453"/>
      <c r="UKL971" s="3"/>
      <c r="UKM971" s="614"/>
      <c r="UKN971" s="3"/>
      <c r="UKO971" s="453"/>
      <c r="UKP971" s="3"/>
      <c r="UKQ971" s="614"/>
      <c r="UKR971" s="3"/>
      <c r="UKS971" s="453"/>
      <c r="UKT971" s="3"/>
      <c r="UKU971" s="614"/>
      <c r="UKV971" s="3"/>
      <c r="UKW971" s="453"/>
      <c r="UKX971" s="3"/>
      <c r="UKY971" s="614"/>
      <c r="UKZ971" s="3"/>
      <c r="ULA971" s="453"/>
      <c r="ULB971" s="3"/>
      <c r="ULC971" s="614"/>
      <c r="ULD971" s="3"/>
      <c r="ULE971" s="453"/>
      <c r="ULF971" s="3"/>
      <c r="ULG971" s="614"/>
      <c r="ULH971" s="3"/>
      <c r="ULI971" s="453"/>
      <c r="ULJ971" s="3"/>
      <c r="ULK971" s="614"/>
      <c r="ULL971" s="3"/>
      <c r="ULM971" s="453"/>
      <c r="ULN971" s="3"/>
      <c r="ULO971" s="614"/>
      <c r="ULP971" s="3"/>
      <c r="ULQ971" s="453"/>
      <c r="ULR971" s="3"/>
      <c r="ULS971" s="614"/>
      <c r="ULT971" s="3"/>
      <c r="ULU971" s="453"/>
      <c r="ULV971" s="3"/>
      <c r="ULW971" s="614"/>
      <c r="ULX971" s="3"/>
      <c r="ULY971" s="453"/>
      <c r="ULZ971" s="3"/>
      <c r="UMA971" s="614"/>
      <c r="UMB971" s="3"/>
      <c r="UMC971" s="453"/>
      <c r="UMD971" s="3"/>
      <c r="UME971" s="614"/>
      <c r="UMF971" s="3"/>
      <c r="UMG971" s="453"/>
      <c r="UMH971" s="3"/>
      <c r="UMI971" s="614"/>
      <c r="UMJ971" s="3"/>
      <c r="UMK971" s="453"/>
      <c r="UML971" s="3"/>
      <c r="UMM971" s="614"/>
      <c r="UMN971" s="3"/>
      <c r="UMO971" s="453"/>
      <c r="UMP971" s="3"/>
      <c r="UMQ971" s="614"/>
      <c r="UMR971" s="3"/>
      <c r="UMS971" s="453"/>
      <c r="UMT971" s="3"/>
      <c r="UMU971" s="614"/>
      <c r="UMV971" s="3"/>
      <c r="UMW971" s="453"/>
      <c r="UMX971" s="3"/>
      <c r="UMY971" s="614"/>
      <c r="UMZ971" s="3"/>
      <c r="UNA971" s="453"/>
      <c r="UNB971" s="3"/>
      <c r="UNC971" s="614"/>
      <c r="UND971" s="3"/>
      <c r="UNE971" s="453"/>
      <c r="UNF971" s="3"/>
      <c r="UNG971" s="614"/>
      <c r="UNH971" s="3"/>
      <c r="UNI971" s="453"/>
      <c r="UNJ971" s="3"/>
      <c r="UNK971" s="614"/>
      <c r="UNL971" s="3"/>
      <c r="UNM971" s="453"/>
      <c r="UNN971" s="3"/>
      <c r="UNO971" s="614"/>
      <c r="UNP971" s="3"/>
      <c r="UNQ971" s="453"/>
      <c r="UNR971" s="3"/>
      <c r="UNS971" s="614"/>
      <c r="UNT971" s="3"/>
      <c r="UNU971" s="453"/>
      <c r="UNV971" s="3"/>
      <c r="UNW971" s="614"/>
      <c r="UNX971" s="3"/>
      <c r="UNY971" s="453"/>
      <c r="UNZ971" s="3"/>
      <c r="UOA971" s="614"/>
      <c r="UOB971" s="3"/>
      <c r="UOC971" s="453"/>
      <c r="UOD971" s="3"/>
      <c r="UOE971" s="614"/>
      <c r="UOF971" s="3"/>
      <c r="UOG971" s="453"/>
      <c r="UOH971" s="3"/>
      <c r="UOI971" s="614"/>
      <c r="UOJ971" s="3"/>
      <c r="UOK971" s="453"/>
      <c r="UOL971" s="3"/>
      <c r="UOM971" s="614"/>
      <c r="UON971" s="3"/>
      <c r="UOO971" s="453"/>
      <c r="UOP971" s="3"/>
      <c r="UOQ971" s="614"/>
      <c r="UOR971" s="3"/>
      <c r="UOS971" s="453"/>
      <c r="UOT971" s="3"/>
      <c r="UOU971" s="614"/>
      <c r="UOV971" s="3"/>
      <c r="UOW971" s="453"/>
      <c r="UOX971" s="3"/>
      <c r="UOY971" s="614"/>
      <c r="UOZ971" s="3"/>
      <c r="UPA971" s="453"/>
      <c r="UPB971" s="3"/>
      <c r="UPC971" s="614"/>
      <c r="UPD971" s="3"/>
      <c r="UPE971" s="453"/>
      <c r="UPF971" s="3"/>
      <c r="UPG971" s="614"/>
      <c r="UPH971" s="3"/>
      <c r="UPI971" s="453"/>
      <c r="UPJ971" s="3"/>
      <c r="UPK971" s="614"/>
      <c r="UPL971" s="3"/>
      <c r="UPM971" s="453"/>
      <c r="UPN971" s="3"/>
      <c r="UPO971" s="614"/>
      <c r="UPP971" s="3"/>
      <c r="UPQ971" s="453"/>
      <c r="UPR971" s="3"/>
      <c r="UPS971" s="614"/>
      <c r="UPT971" s="3"/>
      <c r="UPU971" s="453"/>
      <c r="UPV971" s="3"/>
      <c r="UPW971" s="614"/>
      <c r="UPX971" s="3"/>
      <c r="UPY971" s="453"/>
      <c r="UPZ971" s="3"/>
      <c r="UQA971" s="614"/>
      <c r="UQB971" s="3"/>
      <c r="UQC971" s="453"/>
      <c r="UQD971" s="3"/>
      <c r="UQE971" s="614"/>
      <c r="UQF971" s="3"/>
      <c r="UQG971" s="453"/>
      <c r="UQH971" s="3"/>
      <c r="UQI971" s="614"/>
      <c r="UQJ971" s="3"/>
      <c r="UQK971" s="453"/>
      <c r="UQL971" s="3"/>
      <c r="UQM971" s="614"/>
      <c r="UQN971" s="3"/>
      <c r="UQO971" s="453"/>
      <c r="UQP971" s="3"/>
      <c r="UQQ971" s="614"/>
      <c r="UQR971" s="3"/>
      <c r="UQS971" s="453"/>
      <c r="UQT971" s="3"/>
      <c r="UQU971" s="614"/>
      <c r="UQV971" s="3"/>
      <c r="UQW971" s="453"/>
      <c r="UQX971" s="3"/>
      <c r="UQY971" s="614"/>
      <c r="UQZ971" s="3"/>
      <c r="URA971" s="453"/>
      <c r="URB971" s="3"/>
      <c r="URC971" s="614"/>
      <c r="URD971" s="3"/>
      <c r="URE971" s="453"/>
      <c r="URF971" s="3"/>
      <c r="URG971" s="614"/>
      <c r="URH971" s="3"/>
      <c r="URI971" s="453"/>
      <c r="URJ971" s="3"/>
      <c r="URK971" s="614"/>
      <c r="URL971" s="3"/>
      <c r="URM971" s="453"/>
      <c r="URN971" s="3"/>
      <c r="URO971" s="614"/>
      <c r="URP971" s="3"/>
      <c r="URQ971" s="453"/>
      <c r="URR971" s="3"/>
      <c r="URS971" s="614"/>
      <c r="URT971" s="3"/>
      <c r="URU971" s="453"/>
      <c r="URV971" s="3"/>
      <c r="URW971" s="614"/>
      <c r="URX971" s="3"/>
      <c r="URY971" s="453"/>
      <c r="URZ971" s="3"/>
      <c r="USA971" s="614"/>
      <c r="USB971" s="3"/>
      <c r="USC971" s="453"/>
      <c r="USD971" s="3"/>
      <c r="USE971" s="614"/>
      <c r="USF971" s="3"/>
      <c r="USG971" s="453"/>
      <c r="USH971" s="3"/>
      <c r="USI971" s="614"/>
      <c r="USJ971" s="3"/>
      <c r="USK971" s="453"/>
      <c r="USL971" s="3"/>
      <c r="USM971" s="614"/>
      <c r="USN971" s="3"/>
      <c r="USO971" s="453"/>
      <c r="USP971" s="3"/>
      <c r="USQ971" s="614"/>
      <c r="USR971" s="3"/>
      <c r="USS971" s="453"/>
      <c r="UST971" s="3"/>
      <c r="USU971" s="614"/>
      <c r="USV971" s="3"/>
      <c r="USW971" s="453"/>
      <c r="USX971" s="3"/>
      <c r="USY971" s="614"/>
      <c r="USZ971" s="3"/>
      <c r="UTA971" s="453"/>
      <c r="UTB971" s="3"/>
      <c r="UTC971" s="614"/>
      <c r="UTD971" s="3"/>
      <c r="UTE971" s="453"/>
      <c r="UTF971" s="3"/>
      <c r="UTG971" s="614"/>
      <c r="UTH971" s="3"/>
      <c r="UTI971" s="453"/>
      <c r="UTJ971" s="3"/>
      <c r="UTK971" s="614"/>
      <c r="UTL971" s="3"/>
      <c r="UTM971" s="453"/>
      <c r="UTN971" s="3"/>
      <c r="UTO971" s="614"/>
      <c r="UTP971" s="3"/>
      <c r="UTQ971" s="453"/>
      <c r="UTR971" s="3"/>
      <c r="UTS971" s="614"/>
      <c r="UTT971" s="3"/>
      <c r="UTU971" s="453"/>
      <c r="UTV971" s="3"/>
      <c r="UTW971" s="614"/>
      <c r="UTX971" s="3"/>
      <c r="UTY971" s="453"/>
      <c r="UTZ971" s="3"/>
      <c r="UUA971" s="614"/>
      <c r="UUB971" s="3"/>
      <c r="UUC971" s="453"/>
      <c r="UUD971" s="3"/>
      <c r="UUE971" s="614"/>
      <c r="UUF971" s="3"/>
      <c r="UUG971" s="453"/>
      <c r="UUH971" s="3"/>
      <c r="UUI971" s="614"/>
      <c r="UUJ971" s="3"/>
      <c r="UUK971" s="453"/>
      <c r="UUL971" s="3"/>
      <c r="UUM971" s="614"/>
      <c r="UUN971" s="3"/>
      <c r="UUO971" s="453"/>
      <c r="UUP971" s="3"/>
      <c r="UUQ971" s="614"/>
      <c r="UUR971" s="3"/>
      <c r="UUS971" s="453"/>
      <c r="UUT971" s="3"/>
      <c r="UUU971" s="614"/>
      <c r="UUV971" s="3"/>
      <c r="UUW971" s="453"/>
      <c r="UUX971" s="3"/>
      <c r="UUY971" s="614"/>
      <c r="UUZ971" s="3"/>
      <c r="UVA971" s="453"/>
      <c r="UVB971" s="3"/>
      <c r="UVC971" s="614"/>
      <c r="UVD971" s="3"/>
      <c r="UVE971" s="453"/>
      <c r="UVF971" s="3"/>
      <c r="UVG971" s="614"/>
      <c r="UVH971" s="3"/>
      <c r="UVI971" s="453"/>
      <c r="UVJ971" s="3"/>
      <c r="UVK971" s="614"/>
      <c r="UVL971" s="3"/>
      <c r="UVM971" s="453"/>
      <c r="UVN971" s="3"/>
      <c r="UVO971" s="614"/>
      <c r="UVP971" s="3"/>
      <c r="UVQ971" s="453"/>
      <c r="UVR971" s="3"/>
      <c r="UVS971" s="614"/>
      <c r="UVT971" s="3"/>
      <c r="UVU971" s="453"/>
      <c r="UVV971" s="3"/>
      <c r="UVW971" s="614"/>
      <c r="UVX971" s="3"/>
      <c r="UVY971" s="453"/>
      <c r="UVZ971" s="3"/>
      <c r="UWA971" s="614"/>
      <c r="UWB971" s="3"/>
      <c r="UWC971" s="453"/>
      <c r="UWD971" s="3"/>
      <c r="UWE971" s="614"/>
      <c r="UWF971" s="3"/>
      <c r="UWG971" s="453"/>
      <c r="UWH971" s="3"/>
      <c r="UWI971" s="614"/>
      <c r="UWJ971" s="3"/>
      <c r="UWK971" s="453"/>
      <c r="UWL971" s="3"/>
      <c r="UWM971" s="614"/>
      <c r="UWN971" s="3"/>
      <c r="UWO971" s="453"/>
      <c r="UWP971" s="3"/>
      <c r="UWQ971" s="614"/>
      <c r="UWR971" s="3"/>
      <c r="UWS971" s="453"/>
      <c r="UWT971" s="3"/>
      <c r="UWU971" s="614"/>
      <c r="UWV971" s="3"/>
      <c r="UWW971" s="453"/>
      <c r="UWX971" s="3"/>
      <c r="UWY971" s="614"/>
      <c r="UWZ971" s="3"/>
      <c r="UXA971" s="453"/>
      <c r="UXB971" s="3"/>
      <c r="UXC971" s="614"/>
      <c r="UXD971" s="3"/>
      <c r="UXE971" s="453"/>
      <c r="UXF971" s="3"/>
      <c r="UXG971" s="614"/>
      <c r="UXH971" s="3"/>
      <c r="UXI971" s="453"/>
      <c r="UXJ971" s="3"/>
      <c r="UXK971" s="614"/>
      <c r="UXL971" s="3"/>
      <c r="UXM971" s="453"/>
      <c r="UXN971" s="3"/>
      <c r="UXO971" s="614"/>
      <c r="UXP971" s="3"/>
      <c r="UXQ971" s="453"/>
      <c r="UXR971" s="3"/>
      <c r="UXS971" s="614"/>
      <c r="UXT971" s="3"/>
      <c r="UXU971" s="453"/>
      <c r="UXV971" s="3"/>
      <c r="UXW971" s="614"/>
      <c r="UXX971" s="3"/>
      <c r="UXY971" s="453"/>
      <c r="UXZ971" s="3"/>
      <c r="UYA971" s="614"/>
      <c r="UYB971" s="3"/>
      <c r="UYC971" s="453"/>
      <c r="UYD971" s="3"/>
      <c r="UYE971" s="614"/>
      <c r="UYF971" s="3"/>
      <c r="UYG971" s="453"/>
      <c r="UYH971" s="3"/>
      <c r="UYI971" s="614"/>
      <c r="UYJ971" s="3"/>
      <c r="UYK971" s="453"/>
      <c r="UYL971" s="3"/>
      <c r="UYM971" s="614"/>
      <c r="UYN971" s="3"/>
      <c r="UYO971" s="453"/>
      <c r="UYP971" s="3"/>
      <c r="UYQ971" s="614"/>
      <c r="UYR971" s="3"/>
      <c r="UYS971" s="453"/>
      <c r="UYT971" s="3"/>
      <c r="UYU971" s="614"/>
      <c r="UYV971" s="3"/>
      <c r="UYW971" s="453"/>
      <c r="UYX971" s="3"/>
      <c r="UYY971" s="614"/>
      <c r="UYZ971" s="3"/>
      <c r="UZA971" s="453"/>
      <c r="UZB971" s="3"/>
      <c r="UZC971" s="614"/>
      <c r="UZD971" s="3"/>
      <c r="UZE971" s="453"/>
      <c r="UZF971" s="3"/>
      <c r="UZG971" s="614"/>
      <c r="UZH971" s="3"/>
      <c r="UZI971" s="453"/>
      <c r="UZJ971" s="3"/>
      <c r="UZK971" s="614"/>
      <c r="UZL971" s="3"/>
      <c r="UZM971" s="453"/>
      <c r="UZN971" s="3"/>
      <c r="UZO971" s="614"/>
      <c r="UZP971" s="3"/>
      <c r="UZQ971" s="453"/>
      <c r="UZR971" s="3"/>
      <c r="UZS971" s="614"/>
      <c r="UZT971" s="3"/>
      <c r="UZU971" s="453"/>
      <c r="UZV971" s="3"/>
      <c r="UZW971" s="614"/>
      <c r="UZX971" s="3"/>
      <c r="UZY971" s="453"/>
      <c r="UZZ971" s="3"/>
      <c r="VAA971" s="614"/>
      <c r="VAB971" s="3"/>
      <c r="VAC971" s="453"/>
      <c r="VAD971" s="3"/>
      <c r="VAE971" s="614"/>
      <c r="VAF971" s="3"/>
      <c r="VAG971" s="453"/>
      <c r="VAH971" s="3"/>
      <c r="VAI971" s="614"/>
      <c r="VAJ971" s="3"/>
      <c r="VAK971" s="453"/>
      <c r="VAL971" s="3"/>
      <c r="VAM971" s="614"/>
      <c r="VAN971" s="3"/>
      <c r="VAO971" s="453"/>
      <c r="VAP971" s="3"/>
      <c r="VAQ971" s="614"/>
      <c r="VAR971" s="3"/>
      <c r="VAS971" s="453"/>
      <c r="VAT971" s="3"/>
      <c r="VAU971" s="614"/>
      <c r="VAV971" s="3"/>
      <c r="VAW971" s="453"/>
      <c r="VAX971" s="3"/>
      <c r="VAY971" s="614"/>
      <c r="VAZ971" s="3"/>
      <c r="VBA971" s="453"/>
      <c r="VBB971" s="3"/>
      <c r="VBC971" s="614"/>
      <c r="VBD971" s="3"/>
      <c r="VBE971" s="453"/>
      <c r="VBF971" s="3"/>
      <c r="VBG971" s="614"/>
      <c r="VBH971" s="3"/>
      <c r="VBI971" s="453"/>
      <c r="VBJ971" s="3"/>
      <c r="VBK971" s="614"/>
      <c r="VBL971" s="3"/>
      <c r="VBM971" s="453"/>
      <c r="VBN971" s="3"/>
      <c r="VBO971" s="614"/>
      <c r="VBP971" s="3"/>
      <c r="VBQ971" s="453"/>
      <c r="VBR971" s="3"/>
      <c r="VBS971" s="614"/>
      <c r="VBT971" s="3"/>
      <c r="VBU971" s="453"/>
      <c r="VBV971" s="3"/>
      <c r="VBW971" s="614"/>
      <c r="VBX971" s="3"/>
      <c r="VBY971" s="453"/>
      <c r="VBZ971" s="3"/>
      <c r="VCA971" s="614"/>
      <c r="VCB971" s="3"/>
      <c r="VCC971" s="453"/>
      <c r="VCD971" s="3"/>
      <c r="VCE971" s="614"/>
      <c r="VCF971" s="3"/>
      <c r="VCG971" s="453"/>
      <c r="VCH971" s="3"/>
      <c r="VCI971" s="614"/>
      <c r="VCJ971" s="3"/>
      <c r="VCK971" s="453"/>
      <c r="VCL971" s="3"/>
      <c r="VCM971" s="614"/>
      <c r="VCN971" s="3"/>
      <c r="VCO971" s="453"/>
      <c r="VCP971" s="3"/>
      <c r="VCQ971" s="614"/>
      <c r="VCR971" s="3"/>
      <c r="VCS971" s="453"/>
      <c r="VCT971" s="3"/>
      <c r="VCU971" s="614"/>
      <c r="VCV971" s="3"/>
      <c r="VCW971" s="453"/>
      <c r="VCX971" s="3"/>
      <c r="VCY971" s="614"/>
      <c r="VCZ971" s="3"/>
      <c r="VDA971" s="453"/>
      <c r="VDB971" s="3"/>
      <c r="VDC971" s="614"/>
      <c r="VDD971" s="3"/>
      <c r="VDE971" s="453"/>
      <c r="VDF971" s="3"/>
      <c r="VDG971" s="614"/>
      <c r="VDH971" s="3"/>
      <c r="VDI971" s="453"/>
      <c r="VDJ971" s="3"/>
      <c r="VDK971" s="614"/>
      <c r="VDL971" s="3"/>
      <c r="VDM971" s="453"/>
      <c r="VDN971" s="3"/>
      <c r="VDO971" s="614"/>
      <c r="VDP971" s="3"/>
      <c r="VDQ971" s="453"/>
      <c r="VDR971" s="3"/>
      <c r="VDS971" s="614"/>
      <c r="VDT971" s="3"/>
      <c r="VDU971" s="453"/>
      <c r="VDV971" s="3"/>
      <c r="VDW971" s="614"/>
      <c r="VDX971" s="3"/>
      <c r="VDY971" s="453"/>
      <c r="VDZ971" s="3"/>
      <c r="VEA971" s="614"/>
      <c r="VEB971" s="3"/>
      <c r="VEC971" s="453"/>
      <c r="VED971" s="3"/>
      <c r="VEE971" s="614"/>
      <c r="VEF971" s="3"/>
      <c r="VEG971" s="453"/>
      <c r="VEH971" s="3"/>
      <c r="VEI971" s="614"/>
      <c r="VEJ971" s="3"/>
      <c r="VEK971" s="453"/>
      <c r="VEL971" s="3"/>
      <c r="VEM971" s="614"/>
      <c r="VEN971" s="3"/>
      <c r="VEO971" s="453"/>
      <c r="VEP971" s="3"/>
      <c r="VEQ971" s="614"/>
      <c r="VER971" s="3"/>
      <c r="VES971" s="453"/>
      <c r="VET971" s="3"/>
      <c r="VEU971" s="614"/>
      <c r="VEV971" s="3"/>
      <c r="VEW971" s="453"/>
      <c r="VEX971" s="3"/>
      <c r="VEY971" s="614"/>
      <c r="VEZ971" s="3"/>
      <c r="VFA971" s="453"/>
      <c r="VFB971" s="3"/>
      <c r="VFC971" s="614"/>
      <c r="VFD971" s="3"/>
      <c r="VFE971" s="453"/>
      <c r="VFF971" s="3"/>
      <c r="VFG971" s="614"/>
      <c r="VFH971" s="3"/>
      <c r="VFI971" s="453"/>
      <c r="VFJ971" s="3"/>
      <c r="VFK971" s="614"/>
      <c r="VFL971" s="3"/>
      <c r="VFM971" s="453"/>
      <c r="VFN971" s="3"/>
      <c r="VFO971" s="614"/>
      <c r="VFP971" s="3"/>
      <c r="VFQ971" s="453"/>
      <c r="VFR971" s="3"/>
      <c r="VFS971" s="614"/>
      <c r="VFT971" s="3"/>
      <c r="VFU971" s="453"/>
      <c r="VFV971" s="3"/>
      <c r="VFW971" s="614"/>
      <c r="VFX971" s="3"/>
      <c r="VFY971" s="453"/>
      <c r="VFZ971" s="3"/>
      <c r="VGA971" s="614"/>
      <c r="VGB971" s="3"/>
      <c r="VGC971" s="453"/>
      <c r="VGD971" s="3"/>
      <c r="VGE971" s="614"/>
      <c r="VGF971" s="3"/>
      <c r="VGG971" s="453"/>
      <c r="VGH971" s="3"/>
      <c r="VGI971" s="614"/>
      <c r="VGJ971" s="3"/>
      <c r="VGK971" s="453"/>
      <c r="VGL971" s="3"/>
      <c r="VGM971" s="614"/>
      <c r="VGN971" s="3"/>
      <c r="VGO971" s="453"/>
      <c r="VGP971" s="3"/>
      <c r="VGQ971" s="614"/>
      <c r="VGR971" s="3"/>
      <c r="VGS971" s="453"/>
      <c r="VGT971" s="3"/>
      <c r="VGU971" s="614"/>
      <c r="VGV971" s="3"/>
      <c r="VGW971" s="453"/>
      <c r="VGX971" s="3"/>
      <c r="VGY971" s="614"/>
      <c r="VGZ971" s="3"/>
      <c r="VHA971" s="453"/>
      <c r="VHB971" s="3"/>
      <c r="VHC971" s="614"/>
      <c r="VHD971" s="3"/>
      <c r="VHE971" s="453"/>
      <c r="VHF971" s="3"/>
      <c r="VHG971" s="614"/>
      <c r="VHH971" s="3"/>
      <c r="VHI971" s="453"/>
      <c r="VHJ971" s="3"/>
      <c r="VHK971" s="614"/>
      <c r="VHL971" s="3"/>
      <c r="VHM971" s="453"/>
      <c r="VHN971" s="3"/>
      <c r="VHO971" s="614"/>
      <c r="VHP971" s="3"/>
      <c r="VHQ971" s="453"/>
      <c r="VHR971" s="3"/>
      <c r="VHS971" s="614"/>
      <c r="VHT971" s="3"/>
      <c r="VHU971" s="453"/>
      <c r="VHV971" s="3"/>
      <c r="VHW971" s="614"/>
      <c r="VHX971" s="3"/>
      <c r="VHY971" s="453"/>
      <c r="VHZ971" s="3"/>
      <c r="VIA971" s="614"/>
      <c r="VIB971" s="3"/>
      <c r="VIC971" s="453"/>
      <c r="VID971" s="3"/>
      <c r="VIE971" s="614"/>
      <c r="VIF971" s="3"/>
      <c r="VIG971" s="453"/>
      <c r="VIH971" s="3"/>
      <c r="VII971" s="614"/>
      <c r="VIJ971" s="3"/>
      <c r="VIK971" s="453"/>
      <c r="VIL971" s="3"/>
      <c r="VIM971" s="614"/>
      <c r="VIN971" s="3"/>
      <c r="VIO971" s="453"/>
      <c r="VIP971" s="3"/>
      <c r="VIQ971" s="614"/>
      <c r="VIR971" s="3"/>
      <c r="VIS971" s="453"/>
      <c r="VIT971" s="3"/>
      <c r="VIU971" s="614"/>
      <c r="VIV971" s="3"/>
      <c r="VIW971" s="453"/>
      <c r="VIX971" s="3"/>
      <c r="VIY971" s="614"/>
      <c r="VIZ971" s="3"/>
      <c r="VJA971" s="453"/>
      <c r="VJB971" s="3"/>
      <c r="VJC971" s="614"/>
      <c r="VJD971" s="3"/>
      <c r="VJE971" s="453"/>
      <c r="VJF971" s="3"/>
      <c r="VJG971" s="614"/>
      <c r="VJH971" s="3"/>
      <c r="VJI971" s="453"/>
      <c r="VJJ971" s="3"/>
      <c r="VJK971" s="614"/>
      <c r="VJL971" s="3"/>
      <c r="VJM971" s="453"/>
      <c r="VJN971" s="3"/>
      <c r="VJO971" s="614"/>
      <c r="VJP971" s="3"/>
      <c r="VJQ971" s="453"/>
      <c r="VJR971" s="3"/>
      <c r="VJS971" s="614"/>
      <c r="VJT971" s="3"/>
      <c r="VJU971" s="453"/>
      <c r="VJV971" s="3"/>
      <c r="VJW971" s="614"/>
      <c r="VJX971" s="3"/>
      <c r="VJY971" s="453"/>
      <c r="VJZ971" s="3"/>
      <c r="VKA971" s="614"/>
      <c r="VKB971" s="3"/>
      <c r="VKC971" s="453"/>
      <c r="VKD971" s="3"/>
      <c r="VKE971" s="614"/>
      <c r="VKF971" s="3"/>
      <c r="VKG971" s="453"/>
      <c r="VKH971" s="3"/>
      <c r="VKI971" s="614"/>
      <c r="VKJ971" s="3"/>
      <c r="VKK971" s="453"/>
      <c r="VKL971" s="3"/>
      <c r="VKM971" s="614"/>
      <c r="VKN971" s="3"/>
      <c r="VKO971" s="453"/>
      <c r="VKP971" s="3"/>
      <c r="VKQ971" s="614"/>
      <c r="VKR971" s="3"/>
      <c r="VKS971" s="453"/>
      <c r="VKT971" s="3"/>
      <c r="VKU971" s="614"/>
      <c r="VKV971" s="3"/>
      <c r="VKW971" s="453"/>
      <c r="VKX971" s="3"/>
      <c r="VKY971" s="614"/>
      <c r="VKZ971" s="3"/>
      <c r="VLA971" s="453"/>
      <c r="VLB971" s="3"/>
      <c r="VLC971" s="614"/>
      <c r="VLD971" s="3"/>
      <c r="VLE971" s="453"/>
      <c r="VLF971" s="3"/>
      <c r="VLG971" s="614"/>
      <c r="VLH971" s="3"/>
      <c r="VLI971" s="453"/>
      <c r="VLJ971" s="3"/>
      <c r="VLK971" s="614"/>
      <c r="VLL971" s="3"/>
      <c r="VLM971" s="453"/>
      <c r="VLN971" s="3"/>
      <c r="VLO971" s="614"/>
      <c r="VLP971" s="3"/>
      <c r="VLQ971" s="453"/>
      <c r="VLR971" s="3"/>
      <c r="VLS971" s="614"/>
      <c r="VLT971" s="3"/>
      <c r="VLU971" s="453"/>
      <c r="VLV971" s="3"/>
      <c r="VLW971" s="614"/>
      <c r="VLX971" s="3"/>
      <c r="VLY971" s="453"/>
      <c r="VLZ971" s="3"/>
      <c r="VMA971" s="614"/>
      <c r="VMB971" s="3"/>
      <c r="VMC971" s="453"/>
      <c r="VMD971" s="3"/>
      <c r="VME971" s="614"/>
      <c r="VMF971" s="3"/>
      <c r="VMG971" s="453"/>
      <c r="VMH971" s="3"/>
      <c r="VMI971" s="614"/>
      <c r="VMJ971" s="3"/>
      <c r="VMK971" s="453"/>
      <c r="VML971" s="3"/>
      <c r="VMM971" s="614"/>
      <c r="VMN971" s="3"/>
      <c r="VMO971" s="453"/>
      <c r="VMP971" s="3"/>
      <c r="VMQ971" s="614"/>
      <c r="VMR971" s="3"/>
      <c r="VMS971" s="453"/>
      <c r="VMT971" s="3"/>
      <c r="VMU971" s="614"/>
      <c r="VMV971" s="3"/>
      <c r="VMW971" s="453"/>
      <c r="VMX971" s="3"/>
      <c r="VMY971" s="614"/>
      <c r="VMZ971" s="3"/>
      <c r="VNA971" s="453"/>
      <c r="VNB971" s="3"/>
      <c r="VNC971" s="614"/>
      <c r="VND971" s="3"/>
      <c r="VNE971" s="453"/>
      <c r="VNF971" s="3"/>
      <c r="VNG971" s="614"/>
      <c r="VNH971" s="3"/>
      <c r="VNI971" s="453"/>
      <c r="VNJ971" s="3"/>
      <c r="VNK971" s="614"/>
      <c r="VNL971" s="3"/>
      <c r="VNM971" s="453"/>
      <c r="VNN971" s="3"/>
      <c r="VNO971" s="614"/>
      <c r="VNP971" s="3"/>
      <c r="VNQ971" s="453"/>
      <c r="VNR971" s="3"/>
      <c r="VNS971" s="614"/>
      <c r="VNT971" s="3"/>
      <c r="VNU971" s="453"/>
      <c r="VNV971" s="3"/>
      <c r="VNW971" s="614"/>
      <c r="VNX971" s="3"/>
      <c r="VNY971" s="453"/>
      <c r="VNZ971" s="3"/>
      <c r="VOA971" s="614"/>
      <c r="VOB971" s="3"/>
      <c r="VOC971" s="453"/>
      <c r="VOD971" s="3"/>
      <c r="VOE971" s="614"/>
      <c r="VOF971" s="3"/>
      <c r="VOG971" s="453"/>
      <c r="VOH971" s="3"/>
      <c r="VOI971" s="614"/>
      <c r="VOJ971" s="3"/>
      <c r="VOK971" s="453"/>
      <c r="VOL971" s="3"/>
      <c r="VOM971" s="614"/>
      <c r="VON971" s="3"/>
      <c r="VOO971" s="453"/>
      <c r="VOP971" s="3"/>
      <c r="VOQ971" s="614"/>
      <c r="VOR971" s="3"/>
      <c r="VOS971" s="453"/>
      <c r="VOT971" s="3"/>
      <c r="VOU971" s="614"/>
      <c r="VOV971" s="3"/>
      <c r="VOW971" s="453"/>
      <c r="VOX971" s="3"/>
      <c r="VOY971" s="614"/>
      <c r="VOZ971" s="3"/>
      <c r="VPA971" s="453"/>
      <c r="VPB971" s="3"/>
      <c r="VPC971" s="614"/>
      <c r="VPD971" s="3"/>
      <c r="VPE971" s="453"/>
      <c r="VPF971" s="3"/>
      <c r="VPG971" s="614"/>
      <c r="VPH971" s="3"/>
      <c r="VPI971" s="453"/>
      <c r="VPJ971" s="3"/>
      <c r="VPK971" s="614"/>
      <c r="VPL971" s="3"/>
      <c r="VPM971" s="453"/>
      <c r="VPN971" s="3"/>
      <c r="VPO971" s="614"/>
      <c r="VPP971" s="3"/>
      <c r="VPQ971" s="453"/>
      <c r="VPR971" s="3"/>
      <c r="VPS971" s="614"/>
      <c r="VPT971" s="3"/>
      <c r="VPU971" s="453"/>
      <c r="VPV971" s="3"/>
      <c r="VPW971" s="614"/>
      <c r="VPX971" s="3"/>
      <c r="VPY971" s="453"/>
      <c r="VPZ971" s="3"/>
      <c r="VQA971" s="614"/>
      <c r="VQB971" s="3"/>
      <c r="VQC971" s="453"/>
      <c r="VQD971" s="3"/>
      <c r="VQE971" s="614"/>
      <c r="VQF971" s="3"/>
      <c r="VQG971" s="453"/>
      <c r="VQH971" s="3"/>
      <c r="VQI971" s="614"/>
      <c r="VQJ971" s="3"/>
      <c r="VQK971" s="453"/>
      <c r="VQL971" s="3"/>
      <c r="VQM971" s="614"/>
      <c r="VQN971" s="3"/>
      <c r="VQO971" s="453"/>
      <c r="VQP971" s="3"/>
      <c r="VQQ971" s="614"/>
      <c r="VQR971" s="3"/>
      <c r="VQS971" s="453"/>
      <c r="VQT971" s="3"/>
      <c r="VQU971" s="614"/>
      <c r="VQV971" s="3"/>
      <c r="VQW971" s="453"/>
      <c r="VQX971" s="3"/>
      <c r="VQY971" s="614"/>
      <c r="VQZ971" s="3"/>
      <c r="VRA971" s="453"/>
      <c r="VRB971" s="3"/>
      <c r="VRC971" s="614"/>
      <c r="VRD971" s="3"/>
      <c r="VRE971" s="453"/>
      <c r="VRF971" s="3"/>
      <c r="VRG971" s="614"/>
      <c r="VRH971" s="3"/>
      <c r="VRI971" s="453"/>
      <c r="VRJ971" s="3"/>
      <c r="VRK971" s="614"/>
      <c r="VRL971" s="3"/>
      <c r="VRM971" s="453"/>
      <c r="VRN971" s="3"/>
      <c r="VRO971" s="614"/>
      <c r="VRP971" s="3"/>
      <c r="VRQ971" s="453"/>
      <c r="VRR971" s="3"/>
      <c r="VRS971" s="614"/>
      <c r="VRT971" s="3"/>
      <c r="VRU971" s="453"/>
      <c r="VRV971" s="3"/>
      <c r="VRW971" s="614"/>
      <c r="VRX971" s="3"/>
      <c r="VRY971" s="453"/>
      <c r="VRZ971" s="3"/>
      <c r="VSA971" s="614"/>
      <c r="VSB971" s="3"/>
      <c r="VSC971" s="453"/>
      <c r="VSD971" s="3"/>
      <c r="VSE971" s="614"/>
      <c r="VSF971" s="3"/>
      <c r="VSG971" s="453"/>
      <c r="VSH971" s="3"/>
      <c r="VSI971" s="614"/>
      <c r="VSJ971" s="3"/>
      <c r="VSK971" s="453"/>
      <c r="VSL971" s="3"/>
      <c r="VSM971" s="614"/>
      <c r="VSN971" s="3"/>
      <c r="VSO971" s="453"/>
      <c r="VSP971" s="3"/>
      <c r="VSQ971" s="614"/>
      <c r="VSR971" s="3"/>
      <c r="VSS971" s="453"/>
      <c r="VST971" s="3"/>
      <c r="VSU971" s="614"/>
      <c r="VSV971" s="3"/>
      <c r="VSW971" s="453"/>
      <c r="VSX971" s="3"/>
      <c r="VSY971" s="614"/>
      <c r="VSZ971" s="3"/>
      <c r="VTA971" s="453"/>
      <c r="VTB971" s="3"/>
      <c r="VTC971" s="614"/>
      <c r="VTD971" s="3"/>
      <c r="VTE971" s="453"/>
      <c r="VTF971" s="3"/>
      <c r="VTG971" s="614"/>
      <c r="VTH971" s="3"/>
      <c r="VTI971" s="453"/>
      <c r="VTJ971" s="3"/>
      <c r="VTK971" s="614"/>
      <c r="VTL971" s="3"/>
      <c r="VTM971" s="453"/>
      <c r="VTN971" s="3"/>
      <c r="VTO971" s="614"/>
      <c r="VTP971" s="3"/>
      <c r="VTQ971" s="453"/>
      <c r="VTR971" s="3"/>
      <c r="VTS971" s="614"/>
      <c r="VTT971" s="3"/>
      <c r="VTU971" s="453"/>
      <c r="VTV971" s="3"/>
      <c r="VTW971" s="614"/>
      <c r="VTX971" s="3"/>
      <c r="VTY971" s="453"/>
      <c r="VTZ971" s="3"/>
      <c r="VUA971" s="614"/>
      <c r="VUB971" s="3"/>
      <c r="VUC971" s="453"/>
      <c r="VUD971" s="3"/>
      <c r="VUE971" s="614"/>
      <c r="VUF971" s="3"/>
      <c r="VUG971" s="453"/>
      <c r="VUH971" s="3"/>
      <c r="VUI971" s="614"/>
      <c r="VUJ971" s="3"/>
      <c r="VUK971" s="453"/>
      <c r="VUL971" s="3"/>
      <c r="VUM971" s="614"/>
      <c r="VUN971" s="3"/>
      <c r="VUO971" s="453"/>
      <c r="VUP971" s="3"/>
      <c r="VUQ971" s="614"/>
      <c r="VUR971" s="3"/>
      <c r="VUS971" s="453"/>
      <c r="VUT971" s="3"/>
      <c r="VUU971" s="614"/>
      <c r="VUV971" s="3"/>
      <c r="VUW971" s="453"/>
      <c r="VUX971" s="3"/>
      <c r="VUY971" s="614"/>
      <c r="VUZ971" s="3"/>
      <c r="VVA971" s="453"/>
      <c r="VVB971" s="3"/>
      <c r="VVC971" s="614"/>
      <c r="VVD971" s="3"/>
      <c r="VVE971" s="453"/>
      <c r="VVF971" s="3"/>
      <c r="VVG971" s="614"/>
      <c r="VVH971" s="3"/>
      <c r="VVI971" s="453"/>
      <c r="VVJ971" s="3"/>
      <c r="VVK971" s="614"/>
      <c r="VVL971" s="3"/>
      <c r="VVM971" s="453"/>
      <c r="VVN971" s="3"/>
      <c r="VVO971" s="614"/>
      <c r="VVP971" s="3"/>
      <c r="VVQ971" s="453"/>
      <c r="VVR971" s="3"/>
      <c r="VVS971" s="614"/>
      <c r="VVT971" s="3"/>
      <c r="VVU971" s="453"/>
      <c r="VVV971" s="3"/>
      <c r="VVW971" s="614"/>
      <c r="VVX971" s="3"/>
      <c r="VVY971" s="453"/>
      <c r="VVZ971" s="3"/>
      <c r="VWA971" s="614"/>
      <c r="VWB971" s="3"/>
      <c r="VWC971" s="453"/>
      <c r="VWD971" s="3"/>
      <c r="VWE971" s="614"/>
      <c r="VWF971" s="3"/>
      <c r="VWG971" s="453"/>
      <c r="VWH971" s="3"/>
      <c r="VWI971" s="614"/>
      <c r="VWJ971" s="3"/>
      <c r="VWK971" s="453"/>
      <c r="VWL971" s="3"/>
      <c r="VWM971" s="614"/>
      <c r="VWN971" s="3"/>
      <c r="VWO971" s="453"/>
      <c r="VWP971" s="3"/>
      <c r="VWQ971" s="614"/>
      <c r="VWR971" s="3"/>
      <c r="VWS971" s="453"/>
      <c r="VWT971" s="3"/>
      <c r="VWU971" s="614"/>
      <c r="VWV971" s="3"/>
      <c r="VWW971" s="453"/>
      <c r="VWX971" s="3"/>
      <c r="VWY971" s="614"/>
      <c r="VWZ971" s="3"/>
      <c r="VXA971" s="453"/>
      <c r="VXB971" s="3"/>
      <c r="VXC971" s="614"/>
      <c r="VXD971" s="3"/>
      <c r="VXE971" s="453"/>
      <c r="VXF971" s="3"/>
      <c r="VXG971" s="614"/>
      <c r="VXH971" s="3"/>
      <c r="VXI971" s="453"/>
      <c r="VXJ971" s="3"/>
      <c r="VXK971" s="614"/>
      <c r="VXL971" s="3"/>
      <c r="VXM971" s="453"/>
      <c r="VXN971" s="3"/>
      <c r="VXO971" s="614"/>
      <c r="VXP971" s="3"/>
      <c r="VXQ971" s="453"/>
      <c r="VXR971" s="3"/>
      <c r="VXS971" s="614"/>
      <c r="VXT971" s="3"/>
      <c r="VXU971" s="453"/>
      <c r="VXV971" s="3"/>
      <c r="VXW971" s="614"/>
      <c r="VXX971" s="3"/>
      <c r="VXY971" s="453"/>
      <c r="VXZ971" s="3"/>
      <c r="VYA971" s="614"/>
      <c r="VYB971" s="3"/>
      <c r="VYC971" s="453"/>
      <c r="VYD971" s="3"/>
      <c r="VYE971" s="614"/>
      <c r="VYF971" s="3"/>
      <c r="VYG971" s="453"/>
      <c r="VYH971" s="3"/>
      <c r="VYI971" s="614"/>
      <c r="VYJ971" s="3"/>
      <c r="VYK971" s="453"/>
      <c r="VYL971" s="3"/>
      <c r="VYM971" s="614"/>
      <c r="VYN971" s="3"/>
      <c r="VYO971" s="453"/>
      <c r="VYP971" s="3"/>
      <c r="VYQ971" s="614"/>
      <c r="VYR971" s="3"/>
      <c r="VYS971" s="453"/>
      <c r="VYT971" s="3"/>
      <c r="VYU971" s="614"/>
      <c r="VYV971" s="3"/>
      <c r="VYW971" s="453"/>
      <c r="VYX971" s="3"/>
      <c r="VYY971" s="614"/>
      <c r="VYZ971" s="3"/>
      <c r="VZA971" s="453"/>
      <c r="VZB971" s="3"/>
      <c r="VZC971" s="614"/>
      <c r="VZD971" s="3"/>
      <c r="VZE971" s="453"/>
      <c r="VZF971" s="3"/>
      <c r="VZG971" s="614"/>
      <c r="VZH971" s="3"/>
      <c r="VZI971" s="453"/>
      <c r="VZJ971" s="3"/>
      <c r="VZK971" s="614"/>
      <c r="VZL971" s="3"/>
      <c r="VZM971" s="453"/>
      <c r="VZN971" s="3"/>
      <c r="VZO971" s="614"/>
      <c r="VZP971" s="3"/>
      <c r="VZQ971" s="453"/>
      <c r="VZR971" s="3"/>
      <c r="VZS971" s="614"/>
      <c r="VZT971" s="3"/>
      <c r="VZU971" s="453"/>
      <c r="VZV971" s="3"/>
      <c r="VZW971" s="614"/>
      <c r="VZX971" s="3"/>
      <c r="VZY971" s="453"/>
      <c r="VZZ971" s="3"/>
      <c r="WAA971" s="614"/>
      <c r="WAB971" s="3"/>
      <c r="WAC971" s="453"/>
      <c r="WAD971" s="3"/>
      <c r="WAE971" s="614"/>
      <c r="WAF971" s="3"/>
      <c r="WAG971" s="453"/>
      <c r="WAH971" s="3"/>
      <c r="WAI971" s="614"/>
      <c r="WAJ971" s="3"/>
      <c r="WAK971" s="453"/>
      <c r="WAL971" s="3"/>
      <c r="WAM971" s="614"/>
      <c r="WAN971" s="3"/>
      <c r="WAO971" s="453"/>
      <c r="WAP971" s="3"/>
      <c r="WAQ971" s="614"/>
      <c r="WAR971" s="3"/>
      <c r="WAS971" s="453"/>
      <c r="WAT971" s="3"/>
      <c r="WAU971" s="614"/>
      <c r="WAV971" s="3"/>
      <c r="WAW971" s="453"/>
      <c r="WAX971" s="3"/>
      <c r="WAY971" s="614"/>
      <c r="WAZ971" s="3"/>
      <c r="WBA971" s="453"/>
      <c r="WBB971" s="3"/>
      <c r="WBC971" s="614"/>
      <c r="WBD971" s="3"/>
      <c r="WBE971" s="453"/>
      <c r="WBF971" s="3"/>
      <c r="WBG971" s="614"/>
      <c r="WBH971" s="3"/>
      <c r="WBI971" s="453"/>
      <c r="WBJ971" s="3"/>
      <c r="WBK971" s="614"/>
      <c r="WBL971" s="3"/>
      <c r="WBM971" s="453"/>
      <c r="WBN971" s="3"/>
      <c r="WBO971" s="614"/>
      <c r="WBP971" s="3"/>
      <c r="WBQ971" s="453"/>
      <c r="WBR971" s="3"/>
      <c r="WBS971" s="614"/>
      <c r="WBT971" s="3"/>
      <c r="WBU971" s="453"/>
      <c r="WBV971" s="3"/>
      <c r="WBW971" s="614"/>
      <c r="WBX971" s="3"/>
      <c r="WBY971" s="453"/>
      <c r="WBZ971" s="3"/>
      <c r="WCA971" s="614"/>
      <c r="WCB971" s="3"/>
      <c r="WCC971" s="453"/>
      <c r="WCD971" s="3"/>
      <c r="WCE971" s="614"/>
      <c r="WCF971" s="3"/>
      <c r="WCG971" s="453"/>
      <c r="WCH971" s="3"/>
      <c r="WCI971" s="614"/>
      <c r="WCJ971" s="3"/>
      <c r="WCK971" s="453"/>
      <c r="WCL971" s="3"/>
      <c r="WCM971" s="614"/>
      <c r="WCN971" s="3"/>
      <c r="WCO971" s="453"/>
      <c r="WCP971" s="3"/>
      <c r="WCQ971" s="614"/>
      <c r="WCR971" s="3"/>
      <c r="WCS971" s="453"/>
      <c r="WCT971" s="3"/>
      <c r="WCU971" s="614"/>
      <c r="WCV971" s="3"/>
      <c r="WCW971" s="453"/>
      <c r="WCX971" s="3"/>
      <c r="WCY971" s="614"/>
      <c r="WCZ971" s="3"/>
      <c r="WDA971" s="453"/>
      <c r="WDB971" s="3"/>
      <c r="WDC971" s="614"/>
      <c r="WDD971" s="3"/>
      <c r="WDE971" s="453"/>
      <c r="WDF971" s="3"/>
      <c r="WDG971" s="614"/>
      <c r="WDH971" s="3"/>
      <c r="WDI971" s="453"/>
      <c r="WDJ971" s="3"/>
      <c r="WDK971" s="614"/>
      <c r="WDL971" s="3"/>
      <c r="WDM971" s="453"/>
      <c r="WDN971" s="3"/>
      <c r="WDO971" s="614"/>
      <c r="WDP971" s="3"/>
      <c r="WDQ971" s="453"/>
      <c r="WDR971" s="3"/>
      <c r="WDS971" s="614"/>
      <c r="WDT971" s="3"/>
      <c r="WDU971" s="453"/>
      <c r="WDV971" s="3"/>
      <c r="WDW971" s="614"/>
      <c r="WDX971" s="3"/>
      <c r="WDY971" s="453"/>
      <c r="WDZ971" s="3"/>
      <c r="WEA971" s="614"/>
      <c r="WEB971" s="3"/>
      <c r="WEC971" s="453"/>
      <c r="WED971" s="3"/>
      <c r="WEE971" s="614"/>
      <c r="WEF971" s="3"/>
      <c r="WEG971" s="453"/>
      <c r="WEH971" s="3"/>
      <c r="WEI971" s="614"/>
      <c r="WEJ971" s="3"/>
      <c r="WEK971" s="453"/>
      <c r="WEL971" s="3"/>
      <c r="WEM971" s="614"/>
      <c r="WEN971" s="3"/>
      <c r="WEO971" s="453"/>
      <c r="WEP971" s="3"/>
      <c r="WEQ971" s="614"/>
      <c r="WER971" s="3"/>
      <c r="WES971" s="453"/>
      <c r="WET971" s="3"/>
      <c r="WEU971" s="614"/>
      <c r="WEV971" s="3"/>
      <c r="WEW971" s="453"/>
      <c r="WEX971" s="3"/>
      <c r="WEY971" s="614"/>
      <c r="WEZ971" s="3"/>
      <c r="WFA971" s="453"/>
      <c r="WFB971" s="3"/>
      <c r="WFC971" s="614"/>
      <c r="WFD971" s="3"/>
      <c r="WFE971" s="453"/>
      <c r="WFF971" s="3"/>
      <c r="WFG971" s="614"/>
      <c r="WFH971" s="3"/>
      <c r="WFI971" s="453"/>
      <c r="WFJ971" s="3"/>
      <c r="WFK971" s="614"/>
      <c r="WFL971" s="3"/>
      <c r="WFM971" s="453"/>
      <c r="WFN971" s="3"/>
      <c r="WFO971" s="614"/>
      <c r="WFP971" s="3"/>
      <c r="WFQ971" s="453"/>
      <c r="WFR971" s="3"/>
      <c r="WFS971" s="614"/>
      <c r="WFT971" s="3"/>
      <c r="WFU971" s="453"/>
      <c r="WFV971" s="3"/>
      <c r="WFW971" s="614"/>
      <c r="WFX971" s="3"/>
      <c r="WFY971" s="453"/>
      <c r="WFZ971" s="3"/>
      <c r="WGA971" s="614"/>
      <c r="WGB971" s="3"/>
      <c r="WGC971" s="453"/>
      <c r="WGD971" s="3"/>
      <c r="WGE971" s="614"/>
      <c r="WGF971" s="3"/>
      <c r="WGG971" s="453"/>
      <c r="WGH971" s="3"/>
      <c r="WGI971" s="614"/>
      <c r="WGJ971" s="3"/>
      <c r="WGK971" s="453"/>
      <c r="WGL971" s="3"/>
      <c r="WGM971" s="614"/>
      <c r="WGN971" s="3"/>
      <c r="WGO971" s="453"/>
      <c r="WGP971" s="3"/>
      <c r="WGQ971" s="614"/>
      <c r="WGR971" s="3"/>
      <c r="WGS971" s="453"/>
      <c r="WGT971" s="3"/>
      <c r="WGU971" s="614"/>
      <c r="WGV971" s="3"/>
      <c r="WGW971" s="453"/>
      <c r="WGX971" s="3"/>
      <c r="WGY971" s="614"/>
      <c r="WGZ971" s="3"/>
      <c r="WHA971" s="453"/>
      <c r="WHB971" s="3"/>
      <c r="WHC971" s="614"/>
      <c r="WHD971" s="3"/>
      <c r="WHE971" s="453"/>
      <c r="WHF971" s="3"/>
      <c r="WHG971" s="614"/>
      <c r="WHH971" s="3"/>
      <c r="WHI971" s="453"/>
      <c r="WHJ971" s="3"/>
      <c r="WHK971" s="614"/>
      <c r="WHL971" s="3"/>
      <c r="WHM971" s="453"/>
      <c r="WHN971" s="3"/>
      <c r="WHO971" s="614"/>
      <c r="WHP971" s="3"/>
      <c r="WHQ971" s="453"/>
      <c r="WHR971" s="3"/>
      <c r="WHS971" s="614"/>
      <c r="WHT971" s="3"/>
      <c r="WHU971" s="453"/>
      <c r="WHV971" s="3"/>
      <c r="WHW971" s="614"/>
      <c r="WHX971" s="3"/>
      <c r="WHY971" s="453"/>
      <c r="WHZ971" s="3"/>
      <c r="WIA971" s="614"/>
      <c r="WIB971" s="3"/>
      <c r="WIC971" s="453"/>
      <c r="WID971" s="3"/>
      <c r="WIE971" s="614"/>
      <c r="WIF971" s="3"/>
      <c r="WIG971" s="453"/>
      <c r="WIH971" s="3"/>
      <c r="WII971" s="614"/>
      <c r="WIJ971" s="3"/>
      <c r="WIK971" s="453"/>
      <c r="WIL971" s="3"/>
      <c r="WIM971" s="614"/>
      <c r="WIN971" s="3"/>
      <c r="WIO971" s="453"/>
      <c r="WIP971" s="3"/>
      <c r="WIQ971" s="614"/>
      <c r="WIR971" s="3"/>
      <c r="WIS971" s="453"/>
      <c r="WIT971" s="3"/>
      <c r="WIU971" s="614"/>
      <c r="WIV971" s="3"/>
      <c r="WIW971" s="453"/>
      <c r="WIX971" s="3"/>
      <c r="WIY971" s="614"/>
      <c r="WIZ971" s="3"/>
      <c r="WJA971" s="453"/>
      <c r="WJB971" s="3"/>
      <c r="WJC971" s="614"/>
      <c r="WJD971" s="3"/>
      <c r="WJE971" s="453"/>
      <c r="WJF971" s="3"/>
      <c r="WJG971" s="614"/>
      <c r="WJH971" s="3"/>
      <c r="WJI971" s="453"/>
      <c r="WJJ971" s="3"/>
      <c r="WJK971" s="614"/>
      <c r="WJL971" s="3"/>
      <c r="WJM971" s="453"/>
      <c r="WJN971" s="3"/>
      <c r="WJO971" s="614"/>
      <c r="WJP971" s="3"/>
      <c r="WJQ971" s="453"/>
      <c r="WJR971" s="3"/>
      <c r="WJS971" s="614"/>
      <c r="WJT971" s="3"/>
      <c r="WJU971" s="453"/>
      <c r="WJV971" s="3"/>
      <c r="WJW971" s="614"/>
      <c r="WJX971" s="3"/>
      <c r="WJY971" s="453"/>
      <c r="WJZ971" s="3"/>
      <c r="WKA971" s="614"/>
      <c r="WKB971" s="3"/>
      <c r="WKC971" s="453"/>
      <c r="WKD971" s="3"/>
      <c r="WKE971" s="614"/>
      <c r="WKF971" s="3"/>
      <c r="WKG971" s="453"/>
      <c r="WKH971" s="3"/>
      <c r="WKI971" s="614"/>
      <c r="WKJ971" s="3"/>
      <c r="WKK971" s="453"/>
      <c r="WKL971" s="3"/>
      <c r="WKM971" s="614"/>
      <c r="WKN971" s="3"/>
      <c r="WKO971" s="453"/>
      <c r="WKP971" s="3"/>
      <c r="WKQ971" s="614"/>
      <c r="WKR971" s="3"/>
      <c r="WKS971" s="453"/>
      <c r="WKT971" s="3"/>
      <c r="WKU971" s="614"/>
      <c r="WKV971" s="3"/>
      <c r="WKW971" s="453"/>
      <c r="WKX971" s="3"/>
      <c r="WKY971" s="614"/>
      <c r="WKZ971" s="3"/>
      <c r="WLA971" s="453"/>
      <c r="WLB971" s="3"/>
      <c r="WLC971" s="614"/>
      <c r="WLD971" s="3"/>
      <c r="WLE971" s="453"/>
      <c r="WLF971" s="3"/>
      <c r="WLG971" s="614"/>
      <c r="WLH971" s="3"/>
      <c r="WLI971" s="453"/>
      <c r="WLJ971" s="3"/>
      <c r="WLK971" s="614"/>
      <c r="WLL971" s="3"/>
      <c r="WLM971" s="453"/>
      <c r="WLN971" s="3"/>
      <c r="WLO971" s="614"/>
      <c r="WLP971" s="3"/>
      <c r="WLQ971" s="453"/>
      <c r="WLR971" s="3"/>
      <c r="WLS971" s="614"/>
      <c r="WLT971" s="3"/>
      <c r="WLU971" s="453"/>
      <c r="WLV971" s="3"/>
      <c r="WLW971" s="614"/>
      <c r="WLX971" s="3"/>
      <c r="WLY971" s="453"/>
      <c r="WLZ971" s="3"/>
      <c r="WMA971" s="614"/>
      <c r="WMB971" s="3"/>
      <c r="WMC971" s="453"/>
      <c r="WMD971" s="3"/>
      <c r="WME971" s="614"/>
      <c r="WMF971" s="3"/>
      <c r="WMG971" s="453"/>
      <c r="WMH971" s="3"/>
      <c r="WMI971" s="614"/>
      <c r="WMJ971" s="3"/>
      <c r="WMK971" s="453"/>
      <c r="WML971" s="3"/>
      <c r="WMM971" s="614"/>
      <c r="WMN971" s="3"/>
      <c r="WMO971" s="453"/>
      <c r="WMP971" s="3"/>
      <c r="WMQ971" s="614"/>
      <c r="WMR971" s="3"/>
      <c r="WMS971" s="453"/>
      <c r="WMT971" s="3"/>
      <c r="WMU971" s="614"/>
      <c r="WMV971" s="3"/>
      <c r="WMW971" s="453"/>
      <c r="WMX971" s="3"/>
      <c r="WMY971" s="614"/>
      <c r="WMZ971" s="3"/>
      <c r="WNA971" s="453"/>
      <c r="WNB971" s="3"/>
      <c r="WNC971" s="614"/>
      <c r="WND971" s="3"/>
      <c r="WNE971" s="453"/>
      <c r="WNF971" s="3"/>
      <c r="WNG971" s="614"/>
      <c r="WNH971" s="3"/>
      <c r="WNI971" s="453"/>
      <c r="WNJ971" s="3"/>
      <c r="WNK971" s="614"/>
      <c r="WNL971" s="3"/>
      <c r="WNM971" s="453"/>
      <c r="WNN971" s="3"/>
      <c r="WNO971" s="614"/>
      <c r="WNP971" s="3"/>
      <c r="WNQ971" s="453"/>
      <c r="WNR971" s="3"/>
      <c r="WNS971" s="614"/>
      <c r="WNT971" s="3"/>
      <c r="WNU971" s="453"/>
      <c r="WNV971" s="3"/>
      <c r="WNW971" s="614"/>
      <c r="WNX971" s="3"/>
      <c r="WNY971" s="453"/>
      <c r="WNZ971" s="3"/>
      <c r="WOA971" s="614"/>
      <c r="WOB971" s="3"/>
      <c r="WOC971" s="453"/>
      <c r="WOD971" s="3"/>
      <c r="WOE971" s="614"/>
      <c r="WOF971" s="3"/>
      <c r="WOG971" s="453"/>
      <c r="WOH971" s="3"/>
      <c r="WOI971" s="614"/>
      <c r="WOJ971" s="3"/>
      <c r="WOK971" s="453"/>
      <c r="WOL971" s="3"/>
      <c r="WOM971" s="614"/>
      <c r="WON971" s="3"/>
      <c r="WOO971" s="453"/>
      <c r="WOP971" s="3"/>
      <c r="WOQ971" s="614"/>
      <c r="WOR971" s="3"/>
      <c r="WOS971" s="453"/>
      <c r="WOT971" s="3"/>
      <c r="WOU971" s="614"/>
      <c r="WOV971" s="3"/>
      <c r="WOW971" s="453"/>
      <c r="WOX971" s="3"/>
      <c r="WOY971" s="614"/>
      <c r="WOZ971" s="3"/>
      <c r="WPA971" s="453"/>
      <c r="WPB971" s="3"/>
      <c r="WPC971" s="614"/>
      <c r="WPD971" s="3"/>
      <c r="WPE971" s="453"/>
      <c r="WPF971" s="3"/>
      <c r="WPG971" s="614"/>
      <c r="WPH971" s="3"/>
      <c r="WPI971" s="453"/>
      <c r="WPJ971" s="3"/>
      <c r="WPK971" s="614"/>
      <c r="WPL971" s="3"/>
      <c r="WPM971" s="453"/>
      <c r="WPN971" s="3"/>
      <c r="WPO971" s="614"/>
      <c r="WPP971" s="3"/>
      <c r="WPQ971" s="453"/>
      <c r="WPR971" s="3"/>
      <c r="WPS971" s="614"/>
      <c r="WPT971" s="3"/>
      <c r="WPU971" s="453"/>
      <c r="WPV971" s="3"/>
      <c r="WPW971" s="614"/>
      <c r="WPX971" s="3"/>
      <c r="WPY971" s="453"/>
      <c r="WPZ971" s="3"/>
      <c r="WQA971" s="614"/>
      <c r="WQB971" s="3"/>
      <c r="WQC971" s="453"/>
      <c r="WQD971" s="3"/>
      <c r="WQE971" s="614"/>
      <c r="WQF971" s="3"/>
      <c r="WQG971" s="453"/>
      <c r="WQH971" s="3"/>
      <c r="WQI971" s="614"/>
      <c r="WQJ971" s="3"/>
      <c r="WQK971" s="453"/>
      <c r="WQL971" s="3"/>
      <c r="WQM971" s="614"/>
      <c r="WQN971" s="3"/>
      <c r="WQO971" s="453"/>
      <c r="WQP971" s="3"/>
      <c r="WQQ971" s="614"/>
      <c r="WQR971" s="3"/>
      <c r="WQS971" s="453"/>
      <c r="WQT971" s="3"/>
      <c r="WQU971" s="614"/>
      <c r="WQV971" s="3"/>
      <c r="WQW971" s="453"/>
      <c r="WQX971" s="3"/>
      <c r="WQY971" s="614"/>
      <c r="WQZ971" s="3"/>
      <c r="WRA971" s="453"/>
      <c r="WRB971" s="3"/>
      <c r="WRC971" s="614"/>
      <c r="WRD971" s="3"/>
      <c r="WRE971" s="453"/>
      <c r="WRF971" s="3"/>
      <c r="WRG971" s="614"/>
      <c r="WRH971" s="3"/>
      <c r="WRI971" s="453"/>
      <c r="WRJ971" s="3"/>
      <c r="WRK971" s="614"/>
      <c r="WRL971" s="3"/>
      <c r="WRM971" s="453"/>
      <c r="WRN971" s="3"/>
      <c r="WRO971" s="614"/>
      <c r="WRP971" s="3"/>
      <c r="WRQ971" s="453"/>
      <c r="WRR971" s="3"/>
      <c r="WRS971" s="614"/>
      <c r="WRT971" s="3"/>
      <c r="WRU971" s="453"/>
      <c r="WRV971" s="3"/>
      <c r="WRW971" s="614"/>
      <c r="WRX971" s="3"/>
      <c r="WRY971" s="453"/>
      <c r="WRZ971" s="3"/>
      <c r="WSA971" s="614"/>
      <c r="WSB971" s="3"/>
      <c r="WSC971" s="453"/>
      <c r="WSD971" s="3"/>
      <c r="WSE971" s="614"/>
      <c r="WSF971" s="3"/>
      <c r="WSG971" s="453"/>
      <c r="WSH971" s="3"/>
      <c r="WSI971" s="614"/>
      <c r="WSJ971" s="3"/>
      <c r="WSK971" s="453"/>
      <c r="WSL971" s="3"/>
      <c r="WSM971" s="614"/>
      <c r="WSN971" s="3"/>
      <c r="WSO971" s="453"/>
      <c r="WSP971" s="3"/>
      <c r="WSQ971" s="614"/>
      <c r="WSR971" s="3"/>
      <c r="WSS971" s="453"/>
      <c r="WST971" s="3"/>
      <c r="WSU971" s="614"/>
      <c r="WSV971" s="3"/>
      <c r="WSW971" s="453"/>
      <c r="WSX971" s="3"/>
      <c r="WSY971" s="614"/>
      <c r="WSZ971" s="3"/>
      <c r="WTA971" s="453"/>
      <c r="WTB971" s="3"/>
      <c r="WTC971" s="614"/>
      <c r="WTD971" s="3"/>
      <c r="WTE971" s="453"/>
      <c r="WTF971" s="3"/>
      <c r="WTG971" s="614"/>
      <c r="WTH971" s="3"/>
      <c r="WTI971" s="453"/>
      <c r="WTJ971" s="3"/>
      <c r="WTK971" s="614"/>
      <c r="WTL971" s="3"/>
      <c r="WTM971" s="453"/>
      <c r="WTN971" s="3"/>
      <c r="WTO971" s="614"/>
      <c r="WTP971" s="3"/>
      <c r="WTQ971" s="453"/>
      <c r="WTR971" s="3"/>
      <c r="WTS971" s="614"/>
      <c r="WTT971" s="3"/>
      <c r="WTU971" s="453"/>
      <c r="WTV971" s="3"/>
      <c r="WTW971" s="614"/>
      <c r="WTX971" s="3"/>
      <c r="WTY971" s="453"/>
      <c r="WTZ971" s="3"/>
      <c r="WUA971" s="614"/>
      <c r="WUB971" s="3"/>
      <c r="WUC971" s="453"/>
      <c r="WUD971" s="3"/>
      <c r="WUE971" s="614"/>
      <c r="WUF971" s="3"/>
      <c r="WUG971" s="453"/>
      <c r="WUH971" s="3"/>
      <c r="WUI971" s="614"/>
      <c r="WUJ971" s="3"/>
      <c r="WUK971" s="453"/>
      <c r="WUL971" s="3"/>
      <c r="WUM971" s="614"/>
      <c r="WUN971" s="3"/>
      <c r="WUO971" s="453"/>
      <c r="WUP971" s="3"/>
      <c r="WUQ971" s="614"/>
      <c r="WUR971" s="3"/>
      <c r="WUS971" s="453"/>
      <c r="WUT971" s="3"/>
      <c r="WUU971" s="614"/>
      <c r="WUV971" s="3"/>
      <c r="WUW971" s="453"/>
      <c r="WUX971" s="3"/>
      <c r="WUY971" s="614"/>
      <c r="WUZ971" s="3"/>
      <c r="WVA971" s="453"/>
      <c r="WVB971" s="3"/>
      <c r="WVC971" s="614"/>
      <c r="WVD971" s="3"/>
      <c r="WVE971" s="453"/>
      <c r="WVF971" s="3"/>
      <c r="WVG971" s="614"/>
      <c r="WVH971" s="3"/>
      <c r="WVI971" s="453"/>
      <c r="WVJ971" s="3"/>
      <c r="WVK971" s="614"/>
      <c r="WVL971" s="3"/>
      <c r="WVM971" s="453"/>
      <c r="WVN971" s="3"/>
      <c r="WVO971" s="614"/>
      <c r="WVP971" s="3"/>
      <c r="WVQ971" s="453"/>
      <c r="WVR971" s="3"/>
      <c r="WVS971" s="614"/>
      <c r="WVT971" s="3"/>
      <c r="WVU971" s="453"/>
      <c r="WVV971" s="3"/>
      <c r="WVW971" s="614"/>
      <c r="WVX971" s="3"/>
      <c r="WVY971" s="453"/>
      <c r="WVZ971" s="3"/>
      <c r="WWA971" s="614"/>
      <c r="WWB971" s="3"/>
      <c r="WWC971" s="453"/>
      <c r="WWD971" s="3"/>
      <c r="WWE971" s="614"/>
      <c r="WWF971" s="3"/>
      <c r="WWG971" s="453"/>
      <c r="WWH971" s="3"/>
      <c r="WWI971" s="614"/>
      <c r="WWJ971" s="3"/>
      <c r="WWK971" s="453"/>
      <c r="WWL971" s="3"/>
      <c r="WWM971" s="614"/>
      <c r="WWN971" s="3"/>
      <c r="WWO971" s="453"/>
      <c r="WWP971" s="3"/>
      <c r="WWQ971" s="614"/>
      <c r="WWR971" s="3"/>
      <c r="WWS971" s="453"/>
      <c r="WWT971" s="3"/>
      <c r="WWU971" s="614"/>
      <c r="WWV971" s="3"/>
      <c r="WWW971" s="453"/>
      <c r="WWX971" s="3"/>
      <c r="WWY971" s="614"/>
      <c r="WWZ971" s="3"/>
      <c r="WXA971" s="453"/>
      <c r="WXB971" s="3"/>
      <c r="WXC971" s="614"/>
      <c r="WXD971" s="3"/>
      <c r="WXE971" s="453"/>
      <c r="WXF971" s="3"/>
      <c r="WXG971" s="614"/>
      <c r="WXH971" s="3"/>
      <c r="WXI971" s="453"/>
      <c r="WXJ971" s="3"/>
      <c r="WXK971" s="614"/>
      <c r="WXL971" s="3"/>
      <c r="WXM971" s="453"/>
      <c r="WXN971" s="3"/>
      <c r="WXO971" s="614"/>
      <c r="WXP971" s="3"/>
      <c r="WXQ971" s="453"/>
      <c r="WXR971" s="3"/>
      <c r="WXS971" s="614"/>
      <c r="WXT971" s="3"/>
      <c r="WXU971" s="453"/>
      <c r="WXV971" s="3"/>
      <c r="WXW971" s="614"/>
      <c r="WXX971" s="3"/>
      <c r="WXY971" s="453"/>
      <c r="WXZ971" s="3"/>
      <c r="WYA971" s="614"/>
      <c r="WYB971" s="3"/>
      <c r="WYC971" s="453"/>
      <c r="WYD971" s="3"/>
      <c r="WYE971" s="614"/>
      <c r="WYF971" s="3"/>
      <c r="WYG971" s="453"/>
      <c r="WYH971" s="3"/>
      <c r="WYI971" s="614"/>
      <c r="WYJ971" s="3"/>
      <c r="WYK971" s="453"/>
      <c r="WYL971" s="3"/>
      <c r="WYM971" s="614"/>
      <c r="WYN971" s="3"/>
      <c r="WYO971" s="453"/>
      <c r="WYP971" s="3"/>
      <c r="WYQ971" s="614"/>
      <c r="WYR971" s="3"/>
      <c r="WYS971" s="453"/>
      <c r="WYT971" s="3"/>
      <c r="WYU971" s="614"/>
      <c r="WYV971" s="3"/>
      <c r="WYW971" s="453"/>
      <c r="WYX971" s="3"/>
      <c r="WYY971" s="614"/>
      <c r="WYZ971" s="3"/>
      <c r="WZA971" s="453"/>
      <c r="WZB971" s="3"/>
      <c r="WZC971" s="614"/>
      <c r="WZD971" s="3"/>
      <c r="WZE971" s="453"/>
      <c r="WZF971" s="3"/>
      <c r="WZG971" s="614"/>
      <c r="WZH971" s="3"/>
      <c r="WZI971" s="453"/>
      <c r="WZJ971" s="3"/>
      <c r="WZK971" s="614"/>
      <c r="WZL971" s="3"/>
      <c r="WZM971" s="453"/>
      <c r="WZN971" s="3"/>
      <c r="WZO971" s="614"/>
      <c r="WZP971" s="3"/>
      <c r="WZQ971" s="453"/>
      <c r="WZR971" s="3"/>
      <c r="WZS971" s="614"/>
      <c r="WZT971" s="3"/>
      <c r="WZU971" s="453"/>
      <c r="WZV971" s="3"/>
      <c r="WZW971" s="614"/>
      <c r="WZX971" s="3"/>
      <c r="WZY971" s="453"/>
      <c r="WZZ971" s="3"/>
      <c r="XAA971" s="614"/>
      <c r="XAB971" s="3"/>
      <c r="XAC971" s="453"/>
      <c r="XAD971" s="3"/>
      <c r="XAE971" s="614"/>
      <c r="XAF971" s="3"/>
      <c r="XAG971" s="453"/>
      <c r="XAH971" s="3"/>
      <c r="XAI971" s="614"/>
      <c r="XAJ971" s="3"/>
      <c r="XAK971" s="453"/>
      <c r="XAL971" s="3"/>
      <c r="XAM971" s="614"/>
      <c r="XAN971" s="3"/>
      <c r="XAO971" s="453"/>
      <c r="XAP971" s="3"/>
      <c r="XAQ971" s="614"/>
      <c r="XAR971" s="3"/>
      <c r="XAS971" s="453"/>
      <c r="XAT971" s="3"/>
      <c r="XAU971" s="614"/>
      <c r="XAV971" s="3"/>
      <c r="XAW971" s="453"/>
      <c r="XAX971" s="3"/>
      <c r="XAY971" s="614"/>
      <c r="XAZ971" s="3"/>
      <c r="XBA971" s="453"/>
      <c r="XBB971" s="3"/>
      <c r="XBC971" s="614"/>
      <c r="XBD971" s="3"/>
      <c r="XBE971" s="453"/>
      <c r="XBF971" s="3"/>
      <c r="XBG971" s="614"/>
      <c r="XBH971" s="3"/>
      <c r="XBI971" s="453"/>
      <c r="XBJ971" s="3"/>
      <c r="XBK971" s="614"/>
      <c r="XBL971" s="3"/>
      <c r="XBM971" s="453"/>
      <c r="XBN971" s="3"/>
      <c r="XBO971" s="614"/>
      <c r="XBP971" s="3"/>
      <c r="XBQ971" s="453"/>
      <c r="XBR971" s="3"/>
      <c r="XBS971" s="614"/>
      <c r="XBT971" s="3"/>
      <c r="XBU971" s="453"/>
      <c r="XBV971" s="3"/>
      <c r="XBW971" s="614"/>
      <c r="XBX971" s="3"/>
      <c r="XBY971" s="453"/>
      <c r="XBZ971" s="3"/>
      <c r="XCA971" s="614"/>
      <c r="XCB971" s="3"/>
      <c r="XCC971" s="453"/>
      <c r="XCD971" s="3"/>
      <c r="XCE971" s="614"/>
      <c r="XCF971" s="3"/>
      <c r="XCG971" s="453"/>
      <c r="XCH971" s="3"/>
      <c r="XCI971" s="614"/>
      <c r="XCJ971" s="3"/>
      <c r="XCK971" s="453"/>
      <c r="XCL971" s="3"/>
      <c r="XCM971" s="614"/>
      <c r="XCN971" s="3"/>
      <c r="XCO971" s="453"/>
      <c r="XCP971" s="3"/>
      <c r="XCQ971" s="614"/>
      <c r="XCR971" s="3"/>
      <c r="XCS971" s="453"/>
      <c r="XCT971" s="3"/>
      <c r="XCU971" s="614"/>
      <c r="XCV971" s="3"/>
      <c r="XCW971" s="453"/>
      <c r="XCX971" s="3"/>
      <c r="XCY971" s="614"/>
      <c r="XCZ971" s="3"/>
      <c r="XDA971" s="453"/>
      <c r="XDB971" s="3"/>
      <c r="XDC971" s="614"/>
      <c r="XDD971" s="3"/>
      <c r="XDE971" s="453"/>
      <c r="XDF971" s="3"/>
      <c r="XDG971" s="614"/>
      <c r="XDH971" s="3"/>
      <c r="XDI971" s="453"/>
      <c r="XDJ971" s="3"/>
      <c r="XDK971" s="614"/>
      <c r="XDL971" s="3"/>
      <c r="XDM971" s="453"/>
      <c r="XDN971" s="3"/>
      <c r="XDO971" s="614"/>
      <c r="XDP971" s="3"/>
      <c r="XDQ971" s="453"/>
      <c r="XDR971" s="3"/>
      <c r="XDS971" s="614"/>
      <c r="XDT971" s="3"/>
      <c r="XDU971" s="453"/>
      <c r="XDV971" s="3"/>
      <c r="XDW971" s="614"/>
      <c r="XDX971" s="3"/>
      <c r="XDY971" s="453"/>
      <c r="XDZ971" s="3"/>
      <c r="XEA971" s="614"/>
      <c r="XEB971" s="3"/>
      <c r="XEC971" s="453"/>
      <c r="XED971" s="3"/>
      <c r="XEE971" s="614"/>
      <c r="XEF971" s="3"/>
      <c r="XEG971" s="453"/>
      <c r="XEH971" s="3"/>
      <c r="XEI971" s="614"/>
      <c r="XEJ971" s="3"/>
      <c r="XEK971" s="453"/>
      <c r="XEL971" s="3"/>
      <c r="XEM971" s="614"/>
      <c r="XEN971" s="3"/>
      <c r="XEO971" s="453"/>
      <c r="XEP971" s="3"/>
      <c r="XEQ971" s="614"/>
      <c r="XER971" s="3"/>
      <c r="XES971" s="453"/>
      <c r="XET971" s="3"/>
      <c r="XEU971" s="614"/>
      <c r="XEV971" s="3"/>
      <c r="XEW971" s="453"/>
      <c r="XEX971" s="3"/>
      <c r="XEY971" s="614"/>
      <c r="XEZ971" s="3"/>
      <c r="XFA971" s="453"/>
      <c r="XFB971" s="3"/>
      <c r="XFC971" s="614"/>
      <c r="XFD971" s="3"/>
    </row>
    <row r="972" spans="1:16384" s="33" customFormat="1" x14ac:dyDescent="0.3">
      <c r="A972" s="453"/>
      <c r="B972" s="3"/>
      <c r="C972" s="3"/>
      <c r="D972" s="989"/>
      <c r="E972" s="453"/>
      <c r="F972" s="3"/>
      <c r="G972" s="614"/>
      <c r="H972" s="3"/>
      <c r="I972" s="453"/>
      <c r="J972" s="3"/>
      <c r="K972" s="614"/>
      <c r="L972" s="3"/>
      <c r="M972" s="453"/>
      <c r="N972" s="3"/>
      <c r="O972" s="614"/>
      <c r="P972" s="3"/>
      <c r="Q972" s="453"/>
      <c r="R972" s="3"/>
      <c r="S972" s="614"/>
      <c r="T972" s="3"/>
      <c r="U972" s="453"/>
      <c r="V972" s="3"/>
      <c r="W972" s="614"/>
      <c r="X972" s="3"/>
      <c r="Y972" s="453"/>
      <c r="Z972" s="3"/>
      <c r="AA972" s="614"/>
      <c r="AB972" s="3"/>
      <c r="AC972" s="453"/>
      <c r="AD972" s="3"/>
      <c r="AE972" s="614"/>
      <c r="AF972" s="3"/>
      <c r="AG972" s="453"/>
      <c r="AH972" s="3"/>
      <c r="AI972" s="614"/>
      <c r="AJ972" s="3"/>
      <c r="AK972" s="453"/>
      <c r="AL972" s="3"/>
      <c r="AM972" s="614"/>
      <c r="AN972" s="3"/>
      <c r="AO972" s="453"/>
      <c r="AP972" s="3"/>
      <c r="AQ972" s="614"/>
      <c r="AR972" s="3"/>
      <c r="AS972" s="453"/>
      <c r="AT972" s="3"/>
      <c r="AU972" s="614"/>
      <c r="AV972" s="3"/>
      <c r="AW972" s="453"/>
      <c r="AX972" s="3"/>
      <c r="AY972" s="614"/>
      <c r="AZ972" s="3"/>
      <c r="BA972" s="453"/>
      <c r="BB972" s="3"/>
      <c r="BC972" s="614"/>
      <c r="BD972" s="3"/>
      <c r="BE972" s="453"/>
      <c r="BF972" s="3"/>
      <c r="BG972" s="614"/>
      <c r="BH972" s="3"/>
      <c r="BI972" s="453"/>
      <c r="BJ972" s="3"/>
      <c r="BK972" s="614"/>
      <c r="BL972" s="3"/>
      <c r="BM972" s="453"/>
      <c r="BN972" s="3"/>
      <c r="BO972" s="614"/>
      <c r="BP972" s="3"/>
      <c r="BQ972" s="453"/>
      <c r="BR972" s="3"/>
      <c r="BS972" s="614"/>
      <c r="BT972" s="3"/>
      <c r="BU972" s="453"/>
      <c r="BV972" s="3"/>
      <c r="BW972" s="614"/>
      <c r="BX972" s="3"/>
      <c r="BY972" s="453"/>
      <c r="BZ972" s="3"/>
      <c r="CA972" s="614"/>
      <c r="CB972" s="3"/>
      <c r="CC972" s="453"/>
      <c r="CD972" s="3"/>
      <c r="CE972" s="614"/>
      <c r="CF972" s="3"/>
      <c r="CG972" s="453"/>
      <c r="CH972" s="3"/>
      <c r="CI972" s="614"/>
      <c r="CJ972" s="3"/>
      <c r="CK972" s="453"/>
      <c r="CL972" s="3"/>
      <c r="CM972" s="614"/>
      <c r="CN972" s="3"/>
      <c r="CO972" s="453"/>
      <c r="CP972" s="3"/>
      <c r="CQ972" s="614"/>
      <c r="CR972" s="3"/>
      <c r="CS972" s="453"/>
      <c r="CT972" s="3"/>
      <c r="CU972" s="614"/>
      <c r="CV972" s="3"/>
      <c r="CW972" s="453"/>
      <c r="CX972" s="3"/>
      <c r="CY972" s="614"/>
      <c r="CZ972" s="3"/>
      <c r="DA972" s="453"/>
      <c r="DB972" s="3"/>
      <c r="DC972" s="614"/>
      <c r="DD972" s="3"/>
      <c r="DE972" s="453"/>
      <c r="DF972" s="3"/>
      <c r="DG972" s="614"/>
      <c r="DH972" s="3"/>
      <c r="DI972" s="453"/>
      <c r="DJ972" s="3"/>
      <c r="DK972" s="614"/>
      <c r="DL972" s="3"/>
      <c r="DM972" s="453"/>
      <c r="DN972" s="3"/>
      <c r="DO972" s="614"/>
      <c r="DP972" s="3"/>
      <c r="DQ972" s="453"/>
      <c r="DR972" s="3"/>
      <c r="DS972" s="614"/>
      <c r="DT972" s="3"/>
      <c r="DU972" s="453"/>
      <c r="DV972" s="3"/>
      <c r="DW972" s="614"/>
      <c r="DX972" s="3"/>
      <c r="DY972" s="453"/>
      <c r="DZ972" s="3"/>
      <c r="EA972" s="614"/>
      <c r="EB972" s="3"/>
      <c r="EC972" s="453"/>
      <c r="ED972" s="3"/>
      <c r="EE972" s="614"/>
      <c r="EF972" s="3"/>
      <c r="EG972" s="453"/>
      <c r="EH972" s="3"/>
      <c r="EI972" s="614"/>
      <c r="EJ972" s="3"/>
      <c r="EK972" s="453"/>
      <c r="EL972" s="3"/>
      <c r="EM972" s="614"/>
      <c r="EN972" s="3"/>
      <c r="EO972" s="453"/>
      <c r="EP972" s="3"/>
      <c r="EQ972" s="614"/>
      <c r="ER972" s="3"/>
      <c r="ES972" s="453"/>
      <c r="ET972" s="3"/>
      <c r="EU972" s="614"/>
      <c r="EV972" s="3"/>
      <c r="EW972" s="453"/>
      <c r="EX972" s="3"/>
      <c r="EY972" s="614"/>
      <c r="EZ972" s="3"/>
      <c r="FA972" s="453"/>
      <c r="FB972" s="3"/>
      <c r="FC972" s="614"/>
      <c r="FD972" s="3"/>
      <c r="FE972" s="453"/>
      <c r="FF972" s="3"/>
      <c r="FG972" s="614"/>
      <c r="FH972" s="3"/>
      <c r="FI972" s="453"/>
      <c r="FJ972" s="3"/>
      <c r="FK972" s="614"/>
      <c r="FL972" s="3"/>
      <c r="FM972" s="453"/>
      <c r="FN972" s="3"/>
      <c r="FO972" s="614"/>
      <c r="FP972" s="3"/>
      <c r="FQ972" s="453"/>
      <c r="FR972" s="3"/>
      <c r="FS972" s="614"/>
      <c r="FT972" s="3"/>
      <c r="FU972" s="453"/>
      <c r="FV972" s="3"/>
      <c r="FW972" s="614"/>
      <c r="FX972" s="3"/>
      <c r="FY972" s="453"/>
      <c r="FZ972" s="3"/>
      <c r="GA972" s="614"/>
      <c r="GB972" s="3"/>
      <c r="GC972" s="453"/>
      <c r="GD972" s="3"/>
      <c r="GE972" s="614"/>
      <c r="GF972" s="3"/>
      <c r="GG972" s="453"/>
      <c r="GH972" s="3"/>
      <c r="GI972" s="614"/>
      <c r="GJ972" s="3"/>
      <c r="GK972" s="453"/>
      <c r="GL972" s="3"/>
      <c r="GM972" s="614"/>
      <c r="GN972" s="3"/>
      <c r="GO972" s="453"/>
      <c r="GP972" s="3"/>
      <c r="GQ972" s="614"/>
      <c r="GR972" s="3"/>
      <c r="GS972" s="453"/>
      <c r="GT972" s="3"/>
      <c r="GU972" s="614"/>
      <c r="GV972" s="3"/>
      <c r="GW972" s="453"/>
      <c r="GX972" s="3"/>
      <c r="GY972" s="614"/>
      <c r="GZ972" s="3"/>
      <c r="HA972" s="453"/>
      <c r="HB972" s="3"/>
      <c r="HC972" s="614"/>
      <c r="HD972" s="3"/>
      <c r="HE972" s="453"/>
      <c r="HF972" s="3"/>
      <c r="HG972" s="614"/>
      <c r="HH972" s="3"/>
      <c r="HI972" s="453"/>
      <c r="HJ972" s="3"/>
      <c r="HK972" s="614"/>
      <c r="HL972" s="3"/>
      <c r="HM972" s="453"/>
      <c r="HN972" s="3"/>
      <c r="HO972" s="614"/>
      <c r="HP972" s="3"/>
      <c r="HQ972" s="453"/>
      <c r="HR972" s="3"/>
      <c r="HS972" s="614"/>
      <c r="HT972" s="3"/>
      <c r="HU972" s="453"/>
      <c r="HV972" s="3"/>
      <c r="HW972" s="614"/>
      <c r="HX972" s="3"/>
      <c r="HY972" s="453"/>
      <c r="HZ972" s="3"/>
      <c r="IA972" s="614"/>
      <c r="IB972" s="3"/>
      <c r="IC972" s="453"/>
      <c r="ID972" s="3"/>
      <c r="IE972" s="614"/>
      <c r="IF972" s="3"/>
      <c r="IG972" s="453"/>
      <c r="IH972" s="3"/>
      <c r="II972" s="614"/>
      <c r="IJ972" s="3"/>
      <c r="IK972" s="453"/>
      <c r="IL972" s="3"/>
      <c r="IM972" s="614"/>
      <c r="IN972" s="3"/>
      <c r="IO972" s="453"/>
      <c r="IP972" s="3"/>
      <c r="IQ972" s="614"/>
      <c r="IR972" s="3"/>
      <c r="IS972" s="453"/>
      <c r="IT972" s="3"/>
      <c r="IU972" s="614"/>
      <c r="IV972" s="3"/>
      <c r="IW972" s="453"/>
      <c r="IX972" s="3"/>
      <c r="IY972" s="614"/>
      <c r="IZ972" s="3"/>
      <c r="JA972" s="453"/>
      <c r="JB972" s="3"/>
      <c r="JC972" s="614"/>
      <c r="JD972" s="3"/>
      <c r="JE972" s="453"/>
      <c r="JF972" s="3"/>
      <c r="JG972" s="614"/>
      <c r="JH972" s="3"/>
      <c r="JI972" s="453"/>
      <c r="JJ972" s="3"/>
      <c r="JK972" s="614"/>
      <c r="JL972" s="3"/>
      <c r="JM972" s="453"/>
      <c r="JN972" s="3"/>
      <c r="JO972" s="614"/>
      <c r="JP972" s="3"/>
      <c r="JQ972" s="453"/>
      <c r="JR972" s="3"/>
      <c r="JS972" s="614"/>
      <c r="JT972" s="3"/>
      <c r="JU972" s="453"/>
      <c r="JV972" s="3"/>
      <c r="JW972" s="614"/>
      <c r="JX972" s="3"/>
      <c r="JY972" s="453"/>
      <c r="JZ972" s="3"/>
      <c r="KA972" s="614"/>
      <c r="KB972" s="3"/>
      <c r="KC972" s="453"/>
      <c r="KD972" s="3"/>
      <c r="KE972" s="614"/>
      <c r="KF972" s="3"/>
      <c r="KG972" s="453"/>
      <c r="KH972" s="3"/>
      <c r="KI972" s="614"/>
      <c r="KJ972" s="3"/>
      <c r="KK972" s="453"/>
      <c r="KL972" s="3"/>
      <c r="KM972" s="614"/>
      <c r="KN972" s="3"/>
      <c r="KO972" s="453"/>
      <c r="KP972" s="3"/>
      <c r="KQ972" s="614"/>
      <c r="KR972" s="3"/>
      <c r="KS972" s="453"/>
      <c r="KT972" s="3"/>
      <c r="KU972" s="614"/>
      <c r="KV972" s="3"/>
      <c r="KW972" s="453"/>
      <c r="KX972" s="3"/>
      <c r="KY972" s="614"/>
      <c r="KZ972" s="3"/>
      <c r="LA972" s="453"/>
      <c r="LB972" s="3"/>
      <c r="LC972" s="614"/>
      <c r="LD972" s="3"/>
      <c r="LE972" s="453"/>
      <c r="LF972" s="3"/>
      <c r="LG972" s="614"/>
      <c r="LH972" s="3"/>
      <c r="LI972" s="453"/>
      <c r="LJ972" s="3"/>
      <c r="LK972" s="614"/>
      <c r="LL972" s="3"/>
      <c r="LM972" s="453"/>
      <c r="LN972" s="3"/>
      <c r="LO972" s="614"/>
      <c r="LP972" s="3"/>
      <c r="LQ972" s="453"/>
      <c r="LR972" s="3"/>
      <c r="LS972" s="614"/>
      <c r="LT972" s="3"/>
      <c r="LU972" s="453"/>
      <c r="LV972" s="3"/>
      <c r="LW972" s="614"/>
      <c r="LX972" s="3"/>
      <c r="LY972" s="453"/>
      <c r="LZ972" s="3"/>
      <c r="MA972" s="614"/>
      <c r="MB972" s="3"/>
      <c r="MC972" s="453"/>
      <c r="MD972" s="3"/>
      <c r="ME972" s="614"/>
      <c r="MF972" s="3"/>
      <c r="MG972" s="453"/>
      <c r="MH972" s="3"/>
      <c r="MI972" s="614"/>
      <c r="MJ972" s="3"/>
      <c r="MK972" s="453"/>
      <c r="ML972" s="3"/>
      <c r="MM972" s="614"/>
      <c r="MN972" s="3"/>
      <c r="MO972" s="453"/>
      <c r="MP972" s="3"/>
      <c r="MQ972" s="614"/>
      <c r="MR972" s="3"/>
      <c r="MS972" s="453"/>
      <c r="MT972" s="3"/>
      <c r="MU972" s="614"/>
      <c r="MV972" s="3"/>
      <c r="MW972" s="453"/>
      <c r="MX972" s="3"/>
      <c r="MY972" s="614"/>
      <c r="MZ972" s="3"/>
      <c r="NA972" s="453"/>
      <c r="NB972" s="3"/>
      <c r="NC972" s="614"/>
      <c r="ND972" s="3"/>
      <c r="NE972" s="453"/>
      <c r="NF972" s="3"/>
      <c r="NG972" s="614"/>
      <c r="NH972" s="3"/>
      <c r="NI972" s="453"/>
      <c r="NJ972" s="3"/>
      <c r="NK972" s="614"/>
      <c r="NL972" s="3"/>
      <c r="NM972" s="453"/>
      <c r="NN972" s="3"/>
      <c r="NO972" s="614"/>
      <c r="NP972" s="3"/>
      <c r="NQ972" s="453"/>
      <c r="NR972" s="3"/>
      <c r="NS972" s="614"/>
      <c r="NT972" s="3"/>
      <c r="NU972" s="453"/>
      <c r="NV972" s="3"/>
      <c r="NW972" s="614"/>
      <c r="NX972" s="3"/>
      <c r="NY972" s="453"/>
      <c r="NZ972" s="3"/>
      <c r="OA972" s="614"/>
      <c r="OB972" s="3"/>
      <c r="OC972" s="453"/>
      <c r="OD972" s="3"/>
      <c r="OE972" s="614"/>
      <c r="OF972" s="3"/>
      <c r="OG972" s="453"/>
      <c r="OH972" s="3"/>
      <c r="OI972" s="614"/>
      <c r="OJ972" s="3"/>
      <c r="OK972" s="453"/>
      <c r="OL972" s="3"/>
      <c r="OM972" s="614"/>
      <c r="ON972" s="3"/>
      <c r="OO972" s="453"/>
      <c r="OP972" s="3"/>
      <c r="OQ972" s="614"/>
      <c r="OR972" s="3"/>
      <c r="OS972" s="453"/>
      <c r="OT972" s="3"/>
      <c r="OU972" s="614"/>
      <c r="OV972" s="3"/>
      <c r="OW972" s="453"/>
      <c r="OX972" s="3"/>
      <c r="OY972" s="614"/>
      <c r="OZ972" s="3"/>
      <c r="PA972" s="453"/>
      <c r="PB972" s="3"/>
      <c r="PC972" s="614"/>
      <c r="PD972" s="3"/>
      <c r="PE972" s="453"/>
      <c r="PF972" s="3"/>
      <c r="PG972" s="614"/>
      <c r="PH972" s="3"/>
      <c r="PI972" s="453"/>
      <c r="PJ972" s="3"/>
      <c r="PK972" s="614"/>
      <c r="PL972" s="3"/>
      <c r="PM972" s="453"/>
      <c r="PN972" s="3"/>
      <c r="PO972" s="614"/>
      <c r="PP972" s="3"/>
      <c r="PQ972" s="453"/>
      <c r="PR972" s="3"/>
      <c r="PS972" s="614"/>
      <c r="PT972" s="3"/>
      <c r="PU972" s="453"/>
      <c r="PV972" s="3"/>
      <c r="PW972" s="614"/>
      <c r="PX972" s="3"/>
      <c r="PY972" s="453"/>
      <c r="PZ972" s="3"/>
      <c r="QA972" s="614"/>
      <c r="QB972" s="3"/>
      <c r="QC972" s="453"/>
      <c r="QD972" s="3"/>
      <c r="QE972" s="614"/>
      <c r="QF972" s="3"/>
      <c r="QG972" s="453"/>
      <c r="QH972" s="3"/>
      <c r="QI972" s="614"/>
      <c r="QJ972" s="3"/>
      <c r="QK972" s="453"/>
      <c r="QL972" s="3"/>
      <c r="QM972" s="614"/>
      <c r="QN972" s="3"/>
      <c r="QO972" s="453"/>
      <c r="QP972" s="3"/>
      <c r="QQ972" s="614"/>
      <c r="QR972" s="3"/>
      <c r="QS972" s="453"/>
      <c r="QT972" s="3"/>
      <c r="QU972" s="614"/>
      <c r="QV972" s="3"/>
      <c r="QW972" s="453"/>
      <c r="QX972" s="3"/>
      <c r="QY972" s="614"/>
      <c r="QZ972" s="3"/>
      <c r="RA972" s="453"/>
      <c r="RB972" s="3"/>
      <c r="RC972" s="614"/>
      <c r="RD972" s="3"/>
      <c r="RE972" s="453"/>
      <c r="RF972" s="3"/>
      <c r="RG972" s="614"/>
      <c r="RH972" s="3"/>
      <c r="RI972" s="453"/>
      <c r="RJ972" s="3"/>
      <c r="RK972" s="614"/>
      <c r="RL972" s="3"/>
      <c r="RM972" s="453"/>
      <c r="RN972" s="3"/>
      <c r="RO972" s="614"/>
      <c r="RP972" s="3"/>
      <c r="RQ972" s="453"/>
      <c r="RR972" s="3"/>
      <c r="RS972" s="614"/>
      <c r="RT972" s="3"/>
      <c r="RU972" s="453"/>
      <c r="RV972" s="3"/>
      <c r="RW972" s="614"/>
      <c r="RX972" s="3"/>
      <c r="RY972" s="453"/>
      <c r="RZ972" s="3"/>
      <c r="SA972" s="614"/>
      <c r="SB972" s="3"/>
      <c r="SC972" s="453"/>
      <c r="SD972" s="3"/>
      <c r="SE972" s="614"/>
      <c r="SF972" s="3"/>
      <c r="SG972" s="453"/>
      <c r="SH972" s="3"/>
      <c r="SI972" s="614"/>
      <c r="SJ972" s="3"/>
      <c r="SK972" s="453"/>
      <c r="SL972" s="3"/>
      <c r="SM972" s="614"/>
      <c r="SN972" s="3"/>
      <c r="SO972" s="453"/>
      <c r="SP972" s="3"/>
      <c r="SQ972" s="614"/>
      <c r="SR972" s="3"/>
      <c r="SS972" s="453"/>
      <c r="ST972" s="3"/>
      <c r="SU972" s="614"/>
      <c r="SV972" s="3"/>
      <c r="SW972" s="453"/>
      <c r="SX972" s="3"/>
      <c r="SY972" s="614"/>
      <c r="SZ972" s="3"/>
      <c r="TA972" s="453"/>
      <c r="TB972" s="3"/>
      <c r="TC972" s="614"/>
      <c r="TD972" s="3"/>
      <c r="TE972" s="453"/>
      <c r="TF972" s="3"/>
      <c r="TG972" s="614"/>
      <c r="TH972" s="3"/>
      <c r="TI972" s="453"/>
      <c r="TJ972" s="3"/>
      <c r="TK972" s="614"/>
      <c r="TL972" s="3"/>
      <c r="TM972" s="453"/>
      <c r="TN972" s="3"/>
      <c r="TO972" s="614"/>
      <c r="TP972" s="3"/>
      <c r="TQ972" s="453"/>
      <c r="TR972" s="3"/>
      <c r="TS972" s="614"/>
      <c r="TT972" s="3"/>
      <c r="TU972" s="453"/>
      <c r="TV972" s="3"/>
      <c r="TW972" s="614"/>
      <c r="TX972" s="3"/>
      <c r="TY972" s="453"/>
      <c r="TZ972" s="3"/>
      <c r="UA972" s="614"/>
      <c r="UB972" s="3"/>
      <c r="UC972" s="453"/>
      <c r="UD972" s="3"/>
      <c r="UE972" s="614"/>
      <c r="UF972" s="3"/>
      <c r="UG972" s="453"/>
      <c r="UH972" s="3"/>
      <c r="UI972" s="614"/>
      <c r="UJ972" s="3"/>
      <c r="UK972" s="453"/>
      <c r="UL972" s="3"/>
      <c r="UM972" s="614"/>
      <c r="UN972" s="3"/>
      <c r="UO972" s="453"/>
      <c r="UP972" s="3"/>
      <c r="UQ972" s="614"/>
      <c r="UR972" s="3"/>
      <c r="US972" s="453"/>
      <c r="UT972" s="3"/>
      <c r="UU972" s="614"/>
      <c r="UV972" s="3"/>
      <c r="UW972" s="453"/>
      <c r="UX972" s="3"/>
      <c r="UY972" s="614"/>
      <c r="UZ972" s="3"/>
      <c r="VA972" s="453"/>
      <c r="VB972" s="3"/>
      <c r="VC972" s="614"/>
      <c r="VD972" s="3"/>
      <c r="VE972" s="453"/>
      <c r="VF972" s="3"/>
      <c r="VG972" s="614"/>
      <c r="VH972" s="3"/>
      <c r="VI972" s="453"/>
      <c r="VJ972" s="3"/>
      <c r="VK972" s="614"/>
      <c r="VL972" s="3"/>
      <c r="VM972" s="453"/>
      <c r="VN972" s="3"/>
      <c r="VO972" s="614"/>
      <c r="VP972" s="3"/>
      <c r="VQ972" s="453"/>
      <c r="VR972" s="3"/>
      <c r="VS972" s="614"/>
      <c r="VT972" s="3"/>
      <c r="VU972" s="453"/>
      <c r="VV972" s="3"/>
      <c r="VW972" s="614"/>
      <c r="VX972" s="3"/>
      <c r="VY972" s="453"/>
      <c r="VZ972" s="3"/>
      <c r="WA972" s="614"/>
      <c r="WB972" s="3"/>
      <c r="WC972" s="453"/>
      <c r="WD972" s="3"/>
      <c r="WE972" s="614"/>
      <c r="WF972" s="3"/>
      <c r="WG972" s="453"/>
      <c r="WH972" s="3"/>
      <c r="WI972" s="614"/>
      <c r="WJ972" s="3"/>
      <c r="WK972" s="453"/>
      <c r="WL972" s="3"/>
      <c r="WM972" s="614"/>
      <c r="WN972" s="3"/>
      <c r="WO972" s="453"/>
      <c r="WP972" s="3"/>
      <c r="WQ972" s="614"/>
      <c r="WR972" s="3"/>
      <c r="WS972" s="453"/>
      <c r="WT972" s="3"/>
      <c r="WU972" s="614"/>
      <c r="WV972" s="3"/>
      <c r="WW972" s="453"/>
      <c r="WX972" s="3"/>
      <c r="WY972" s="614"/>
      <c r="WZ972" s="3"/>
      <c r="XA972" s="453"/>
      <c r="XB972" s="3"/>
      <c r="XC972" s="614"/>
      <c r="XD972" s="3"/>
      <c r="XE972" s="453"/>
      <c r="XF972" s="3"/>
      <c r="XG972" s="614"/>
      <c r="XH972" s="3"/>
      <c r="XI972" s="453"/>
      <c r="XJ972" s="3"/>
      <c r="XK972" s="614"/>
      <c r="XL972" s="3"/>
      <c r="XM972" s="453"/>
      <c r="XN972" s="3"/>
      <c r="XO972" s="614"/>
      <c r="XP972" s="3"/>
      <c r="XQ972" s="453"/>
      <c r="XR972" s="3"/>
      <c r="XS972" s="614"/>
      <c r="XT972" s="3"/>
      <c r="XU972" s="453"/>
      <c r="XV972" s="3"/>
      <c r="XW972" s="614"/>
      <c r="XX972" s="3"/>
      <c r="XY972" s="453"/>
      <c r="XZ972" s="3"/>
      <c r="YA972" s="614"/>
      <c r="YB972" s="3"/>
      <c r="YC972" s="453"/>
      <c r="YD972" s="3"/>
      <c r="YE972" s="614"/>
      <c r="YF972" s="3"/>
      <c r="YG972" s="453"/>
      <c r="YH972" s="3"/>
      <c r="YI972" s="614"/>
      <c r="YJ972" s="3"/>
      <c r="YK972" s="453"/>
      <c r="YL972" s="3"/>
      <c r="YM972" s="614"/>
      <c r="YN972" s="3"/>
      <c r="YO972" s="453"/>
      <c r="YP972" s="3"/>
      <c r="YQ972" s="614"/>
      <c r="YR972" s="3"/>
      <c r="YS972" s="453"/>
      <c r="YT972" s="3"/>
      <c r="YU972" s="614"/>
      <c r="YV972" s="3"/>
      <c r="YW972" s="453"/>
      <c r="YX972" s="3"/>
      <c r="YY972" s="614"/>
      <c r="YZ972" s="3"/>
      <c r="ZA972" s="453"/>
      <c r="ZB972" s="3"/>
      <c r="ZC972" s="614"/>
      <c r="ZD972" s="3"/>
      <c r="ZE972" s="453"/>
      <c r="ZF972" s="3"/>
      <c r="ZG972" s="614"/>
      <c r="ZH972" s="3"/>
      <c r="ZI972" s="453"/>
      <c r="ZJ972" s="3"/>
      <c r="ZK972" s="614"/>
      <c r="ZL972" s="3"/>
      <c r="ZM972" s="453"/>
      <c r="ZN972" s="3"/>
      <c r="ZO972" s="614"/>
      <c r="ZP972" s="3"/>
      <c r="ZQ972" s="453"/>
      <c r="ZR972" s="3"/>
      <c r="ZS972" s="614"/>
      <c r="ZT972" s="3"/>
      <c r="ZU972" s="453"/>
      <c r="ZV972" s="3"/>
      <c r="ZW972" s="614"/>
      <c r="ZX972" s="3"/>
      <c r="ZY972" s="453"/>
      <c r="ZZ972" s="3"/>
      <c r="AAA972" s="614"/>
      <c r="AAB972" s="3"/>
      <c r="AAC972" s="453"/>
      <c r="AAD972" s="3"/>
      <c r="AAE972" s="614"/>
      <c r="AAF972" s="3"/>
      <c r="AAG972" s="453"/>
      <c r="AAH972" s="3"/>
      <c r="AAI972" s="614"/>
      <c r="AAJ972" s="3"/>
      <c r="AAK972" s="453"/>
      <c r="AAL972" s="3"/>
      <c r="AAM972" s="614"/>
      <c r="AAN972" s="3"/>
      <c r="AAO972" s="453"/>
      <c r="AAP972" s="3"/>
      <c r="AAQ972" s="614"/>
      <c r="AAR972" s="3"/>
      <c r="AAS972" s="453"/>
      <c r="AAT972" s="3"/>
      <c r="AAU972" s="614"/>
      <c r="AAV972" s="3"/>
      <c r="AAW972" s="453"/>
      <c r="AAX972" s="3"/>
      <c r="AAY972" s="614"/>
      <c r="AAZ972" s="3"/>
      <c r="ABA972" s="453"/>
      <c r="ABB972" s="3"/>
      <c r="ABC972" s="614"/>
      <c r="ABD972" s="3"/>
      <c r="ABE972" s="453"/>
      <c r="ABF972" s="3"/>
      <c r="ABG972" s="614"/>
      <c r="ABH972" s="3"/>
      <c r="ABI972" s="453"/>
      <c r="ABJ972" s="3"/>
      <c r="ABK972" s="614"/>
      <c r="ABL972" s="3"/>
      <c r="ABM972" s="453"/>
      <c r="ABN972" s="3"/>
      <c r="ABO972" s="614"/>
      <c r="ABP972" s="3"/>
      <c r="ABQ972" s="453"/>
      <c r="ABR972" s="3"/>
      <c r="ABS972" s="614"/>
      <c r="ABT972" s="3"/>
      <c r="ABU972" s="453"/>
      <c r="ABV972" s="3"/>
      <c r="ABW972" s="614"/>
      <c r="ABX972" s="3"/>
      <c r="ABY972" s="453"/>
      <c r="ABZ972" s="3"/>
      <c r="ACA972" s="614"/>
      <c r="ACB972" s="3"/>
      <c r="ACC972" s="453"/>
      <c r="ACD972" s="3"/>
      <c r="ACE972" s="614"/>
      <c r="ACF972" s="3"/>
      <c r="ACG972" s="453"/>
      <c r="ACH972" s="3"/>
      <c r="ACI972" s="614"/>
      <c r="ACJ972" s="3"/>
      <c r="ACK972" s="453"/>
      <c r="ACL972" s="3"/>
      <c r="ACM972" s="614"/>
      <c r="ACN972" s="3"/>
      <c r="ACO972" s="453"/>
      <c r="ACP972" s="3"/>
      <c r="ACQ972" s="614"/>
      <c r="ACR972" s="3"/>
      <c r="ACS972" s="453"/>
      <c r="ACT972" s="3"/>
      <c r="ACU972" s="614"/>
      <c r="ACV972" s="3"/>
      <c r="ACW972" s="453"/>
      <c r="ACX972" s="3"/>
      <c r="ACY972" s="614"/>
      <c r="ACZ972" s="3"/>
      <c r="ADA972" s="453"/>
      <c r="ADB972" s="3"/>
      <c r="ADC972" s="614"/>
      <c r="ADD972" s="3"/>
      <c r="ADE972" s="453"/>
      <c r="ADF972" s="3"/>
      <c r="ADG972" s="614"/>
      <c r="ADH972" s="3"/>
      <c r="ADI972" s="453"/>
      <c r="ADJ972" s="3"/>
      <c r="ADK972" s="614"/>
      <c r="ADL972" s="3"/>
      <c r="ADM972" s="453"/>
      <c r="ADN972" s="3"/>
      <c r="ADO972" s="614"/>
      <c r="ADP972" s="3"/>
      <c r="ADQ972" s="453"/>
      <c r="ADR972" s="3"/>
      <c r="ADS972" s="614"/>
      <c r="ADT972" s="3"/>
      <c r="ADU972" s="453"/>
      <c r="ADV972" s="3"/>
      <c r="ADW972" s="614"/>
      <c r="ADX972" s="3"/>
      <c r="ADY972" s="453"/>
      <c r="ADZ972" s="3"/>
      <c r="AEA972" s="614"/>
      <c r="AEB972" s="3"/>
      <c r="AEC972" s="453"/>
      <c r="AED972" s="3"/>
      <c r="AEE972" s="614"/>
      <c r="AEF972" s="3"/>
      <c r="AEG972" s="453"/>
      <c r="AEH972" s="3"/>
      <c r="AEI972" s="614"/>
      <c r="AEJ972" s="3"/>
      <c r="AEK972" s="453"/>
      <c r="AEL972" s="3"/>
      <c r="AEM972" s="614"/>
      <c r="AEN972" s="3"/>
      <c r="AEO972" s="453"/>
      <c r="AEP972" s="3"/>
      <c r="AEQ972" s="614"/>
      <c r="AER972" s="3"/>
      <c r="AES972" s="453"/>
      <c r="AET972" s="3"/>
      <c r="AEU972" s="614"/>
      <c r="AEV972" s="3"/>
      <c r="AEW972" s="453"/>
      <c r="AEX972" s="3"/>
      <c r="AEY972" s="614"/>
      <c r="AEZ972" s="3"/>
      <c r="AFA972" s="453"/>
      <c r="AFB972" s="3"/>
      <c r="AFC972" s="614"/>
      <c r="AFD972" s="3"/>
      <c r="AFE972" s="453"/>
      <c r="AFF972" s="3"/>
      <c r="AFG972" s="614"/>
      <c r="AFH972" s="3"/>
      <c r="AFI972" s="453"/>
      <c r="AFJ972" s="3"/>
      <c r="AFK972" s="614"/>
      <c r="AFL972" s="3"/>
      <c r="AFM972" s="453"/>
      <c r="AFN972" s="3"/>
      <c r="AFO972" s="614"/>
      <c r="AFP972" s="3"/>
      <c r="AFQ972" s="453"/>
      <c r="AFR972" s="3"/>
      <c r="AFS972" s="614"/>
      <c r="AFT972" s="3"/>
      <c r="AFU972" s="453"/>
      <c r="AFV972" s="3"/>
      <c r="AFW972" s="614"/>
      <c r="AFX972" s="3"/>
      <c r="AFY972" s="453"/>
      <c r="AFZ972" s="3"/>
      <c r="AGA972" s="614"/>
      <c r="AGB972" s="3"/>
      <c r="AGC972" s="453"/>
      <c r="AGD972" s="3"/>
      <c r="AGE972" s="614"/>
      <c r="AGF972" s="3"/>
      <c r="AGG972" s="453"/>
      <c r="AGH972" s="3"/>
      <c r="AGI972" s="614"/>
      <c r="AGJ972" s="3"/>
      <c r="AGK972" s="453"/>
      <c r="AGL972" s="3"/>
      <c r="AGM972" s="614"/>
      <c r="AGN972" s="3"/>
      <c r="AGO972" s="453"/>
      <c r="AGP972" s="3"/>
      <c r="AGQ972" s="614"/>
      <c r="AGR972" s="3"/>
      <c r="AGS972" s="453"/>
      <c r="AGT972" s="3"/>
      <c r="AGU972" s="614"/>
      <c r="AGV972" s="3"/>
      <c r="AGW972" s="453"/>
      <c r="AGX972" s="3"/>
      <c r="AGY972" s="614"/>
      <c r="AGZ972" s="3"/>
      <c r="AHA972" s="453"/>
      <c r="AHB972" s="3"/>
      <c r="AHC972" s="614"/>
      <c r="AHD972" s="3"/>
      <c r="AHE972" s="453"/>
      <c r="AHF972" s="3"/>
      <c r="AHG972" s="614"/>
      <c r="AHH972" s="3"/>
      <c r="AHI972" s="453"/>
      <c r="AHJ972" s="3"/>
      <c r="AHK972" s="614"/>
      <c r="AHL972" s="3"/>
      <c r="AHM972" s="453"/>
      <c r="AHN972" s="3"/>
      <c r="AHO972" s="614"/>
      <c r="AHP972" s="3"/>
      <c r="AHQ972" s="453"/>
      <c r="AHR972" s="3"/>
      <c r="AHS972" s="614"/>
      <c r="AHT972" s="3"/>
      <c r="AHU972" s="453"/>
      <c r="AHV972" s="3"/>
      <c r="AHW972" s="614"/>
      <c r="AHX972" s="3"/>
      <c r="AHY972" s="453"/>
      <c r="AHZ972" s="3"/>
      <c r="AIA972" s="614"/>
      <c r="AIB972" s="3"/>
      <c r="AIC972" s="453"/>
      <c r="AID972" s="3"/>
      <c r="AIE972" s="614"/>
      <c r="AIF972" s="3"/>
      <c r="AIG972" s="453"/>
      <c r="AIH972" s="3"/>
      <c r="AII972" s="614"/>
      <c r="AIJ972" s="3"/>
      <c r="AIK972" s="453"/>
      <c r="AIL972" s="3"/>
      <c r="AIM972" s="614"/>
      <c r="AIN972" s="3"/>
      <c r="AIO972" s="453"/>
      <c r="AIP972" s="3"/>
      <c r="AIQ972" s="614"/>
      <c r="AIR972" s="3"/>
      <c r="AIS972" s="453"/>
      <c r="AIT972" s="3"/>
      <c r="AIU972" s="614"/>
      <c r="AIV972" s="3"/>
      <c r="AIW972" s="453"/>
      <c r="AIX972" s="3"/>
      <c r="AIY972" s="614"/>
      <c r="AIZ972" s="3"/>
      <c r="AJA972" s="453"/>
      <c r="AJB972" s="3"/>
      <c r="AJC972" s="614"/>
      <c r="AJD972" s="3"/>
      <c r="AJE972" s="453"/>
      <c r="AJF972" s="3"/>
      <c r="AJG972" s="614"/>
      <c r="AJH972" s="3"/>
      <c r="AJI972" s="453"/>
      <c r="AJJ972" s="3"/>
      <c r="AJK972" s="614"/>
      <c r="AJL972" s="3"/>
      <c r="AJM972" s="453"/>
      <c r="AJN972" s="3"/>
      <c r="AJO972" s="614"/>
      <c r="AJP972" s="3"/>
      <c r="AJQ972" s="453"/>
      <c r="AJR972" s="3"/>
      <c r="AJS972" s="614"/>
      <c r="AJT972" s="3"/>
      <c r="AJU972" s="453"/>
      <c r="AJV972" s="3"/>
      <c r="AJW972" s="614"/>
      <c r="AJX972" s="3"/>
      <c r="AJY972" s="453"/>
      <c r="AJZ972" s="3"/>
      <c r="AKA972" s="614"/>
      <c r="AKB972" s="3"/>
      <c r="AKC972" s="453"/>
      <c r="AKD972" s="3"/>
      <c r="AKE972" s="614"/>
      <c r="AKF972" s="3"/>
      <c r="AKG972" s="453"/>
      <c r="AKH972" s="3"/>
      <c r="AKI972" s="614"/>
      <c r="AKJ972" s="3"/>
      <c r="AKK972" s="453"/>
      <c r="AKL972" s="3"/>
      <c r="AKM972" s="614"/>
      <c r="AKN972" s="3"/>
      <c r="AKO972" s="453"/>
      <c r="AKP972" s="3"/>
      <c r="AKQ972" s="614"/>
      <c r="AKR972" s="3"/>
      <c r="AKS972" s="453"/>
      <c r="AKT972" s="3"/>
      <c r="AKU972" s="614"/>
      <c r="AKV972" s="3"/>
      <c r="AKW972" s="453"/>
      <c r="AKX972" s="3"/>
      <c r="AKY972" s="614"/>
      <c r="AKZ972" s="3"/>
      <c r="ALA972" s="453"/>
      <c r="ALB972" s="3"/>
      <c r="ALC972" s="614"/>
      <c r="ALD972" s="3"/>
      <c r="ALE972" s="453"/>
      <c r="ALF972" s="3"/>
      <c r="ALG972" s="614"/>
      <c r="ALH972" s="3"/>
      <c r="ALI972" s="453"/>
      <c r="ALJ972" s="3"/>
      <c r="ALK972" s="614"/>
      <c r="ALL972" s="3"/>
      <c r="ALM972" s="453"/>
      <c r="ALN972" s="3"/>
      <c r="ALO972" s="614"/>
      <c r="ALP972" s="3"/>
      <c r="ALQ972" s="453"/>
      <c r="ALR972" s="3"/>
      <c r="ALS972" s="614"/>
      <c r="ALT972" s="3"/>
      <c r="ALU972" s="453"/>
      <c r="ALV972" s="3"/>
      <c r="ALW972" s="614"/>
      <c r="ALX972" s="3"/>
      <c r="ALY972" s="453"/>
      <c r="ALZ972" s="3"/>
      <c r="AMA972" s="614"/>
      <c r="AMB972" s="3"/>
      <c r="AMC972" s="453"/>
      <c r="AMD972" s="3"/>
      <c r="AME972" s="614"/>
      <c r="AMF972" s="3"/>
      <c r="AMG972" s="453"/>
      <c r="AMH972" s="3"/>
      <c r="AMI972" s="614"/>
      <c r="AMJ972" s="3"/>
      <c r="AMK972" s="453"/>
      <c r="AML972" s="3"/>
      <c r="AMM972" s="614"/>
      <c r="AMN972" s="3"/>
      <c r="AMO972" s="453"/>
      <c r="AMP972" s="3"/>
      <c r="AMQ972" s="614"/>
      <c r="AMR972" s="3"/>
      <c r="AMS972" s="453"/>
      <c r="AMT972" s="3"/>
      <c r="AMU972" s="614"/>
      <c r="AMV972" s="3"/>
      <c r="AMW972" s="453"/>
      <c r="AMX972" s="3"/>
      <c r="AMY972" s="614"/>
      <c r="AMZ972" s="3"/>
      <c r="ANA972" s="453"/>
      <c r="ANB972" s="3"/>
      <c r="ANC972" s="614"/>
      <c r="AND972" s="3"/>
      <c r="ANE972" s="453"/>
      <c r="ANF972" s="3"/>
      <c r="ANG972" s="614"/>
      <c r="ANH972" s="3"/>
      <c r="ANI972" s="453"/>
      <c r="ANJ972" s="3"/>
      <c r="ANK972" s="614"/>
      <c r="ANL972" s="3"/>
      <c r="ANM972" s="453"/>
      <c r="ANN972" s="3"/>
      <c r="ANO972" s="614"/>
      <c r="ANP972" s="3"/>
      <c r="ANQ972" s="453"/>
      <c r="ANR972" s="3"/>
      <c r="ANS972" s="614"/>
      <c r="ANT972" s="3"/>
      <c r="ANU972" s="453"/>
      <c r="ANV972" s="3"/>
      <c r="ANW972" s="614"/>
      <c r="ANX972" s="3"/>
      <c r="ANY972" s="453"/>
      <c r="ANZ972" s="3"/>
      <c r="AOA972" s="614"/>
      <c r="AOB972" s="3"/>
      <c r="AOC972" s="453"/>
      <c r="AOD972" s="3"/>
      <c r="AOE972" s="614"/>
      <c r="AOF972" s="3"/>
      <c r="AOG972" s="453"/>
      <c r="AOH972" s="3"/>
      <c r="AOI972" s="614"/>
      <c r="AOJ972" s="3"/>
      <c r="AOK972" s="453"/>
      <c r="AOL972" s="3"/>
      <c r="AOM972" s="614"/>
      <c r="AON972" s="3"/>
      <c r="AOO972" s="453"/>
      <c r="AOP972" s="3"/>
      <c r="AOQ972" s="614"/>
      <c r="AOR972" s="3"/>
      <c r="AOS972" s="453"/>
      <c r="AOT972" s="3"/>
      <c r="AOU972" s="614"/>
      <c r="AOV972" s="3"/>
      <c r="AOW972" s="453"/>
      <c r="AOX972" s="3"/>
      <c r="AOY972" s="614"/>
      <c r="AOZ972" s="3"/>
      <c r="APA972" s="453"/>
      <c r="APB972" s="3"/>
      <c r="APC972" s="614"/>
      <c r="APD972" s="3"/>
      <c r="APE972" s="453"/>
      <c r="APF972" s="3"/>
      <c r="APG972" s="614"/>
      <c r="APH972" s="3"/>
      <c r="API972" s="453"/>
      <c r="APJ972" s="3"/>
      <c r="APK972" s="614"/>
      <c r="APL972" s="3"/>
      <c r="APM972" s="453"/>
      <c r="APN972" s="3"/>
      <c r="APO972" s="614"/>
      <c r="APP972" s="3"/>
      <c r="APQ972" s="453"/>
      <c r="APR972" s="3"/>
      <c r="APS972" s="614"/>
      <c r="APT972" s="3"/>
      <c r="APU972" s="453"/>
      <c r="APV972" s="3"/>
      <c r="APW972" s="614"/>
      <c r="APX972" s="3"/>
      <c r="APY972" s="453"/>
      <c r="APZ972" s="3"/>
      <c r="AQA972" s="614"/>
      <c r="AQB972" s="3"/>
      <c r="AQC972" s="453"/>
      <c r="AQD972" s="3"/>
      <c r="AQE972" s="614"/>
      <c r="AQF972" s="3"/>
      <c r="AQG972" s="453"/>
      <c r="AQH972" s="3"/>
      <c r="AQI972" s="614"/>
      <c r="AQJ972" s="3"/>
      <c r="AQK972" s="453"/>
      <c r="AQL972" s="3"/>
      <c r="AQM972" s="614"/>
      <c r="AQN972" s="3"/>
      <c r="AQO972" s="453"/>
      <c r="AQP972" s="3"/>
      <c r="AQQ972" s="614"/>
      <c r="AQR972" s="3"/>
      <c r="AQS972" s="453"/>
      <c r="AQT972" s="3"/>
      <c r="AQU972" s="614"/>
      <c r="AQV972" s="3"/>
      <c r="AQW972" s="453"/>
      <c r="AQX972" s="3"/>
      <c r="AQY972" s="614"/>
      <c r="AQZ972" s="3"/>
      <c r="ARA972" s="453"/>
      <c r="ARB972" s="3"/>
      <c r="ARC972" s="614"/>
      <c r="ARD972" s="3"/>
      <c r="ARE972" s="453"/>
      <c r="ARF972" s="3"/>
      <c r="ARG972" s="614"/>
      <c r="ARH972" s="3"/>
      <c r="ARI972" s="453"/>
      <c r="ARJ972" s="3"/>
      <c r="ARK972" s="614"/>
      <c r="ARL972" s="3"/>
      <c r="ARM972" s="453"/>
      <c r="ARN972" s="3"/>
      <c r="ARO972" s="614"/>
      <c r="ARP972" s="3"/>
      <c r="ARQ972" s="453"/>
      <c r="ARR972" s="3"/>
      <c r="ARS972" s="614"/>
      <c r="ART972" s="3"/>
      <c r="ARU972" s="453"/>
      <c r="ARV972" s="3"/>
      <c r="ARW972" s="614"/>
      <c r="ARX972" s="3"/>
      <c r="ARY972" s="453"/>
      <c r="ARZ972" s="3"/>
      <c r="ASA972" s="614"/>
      <c r="ASB972" s="3"/>
      <c r="ASC972" s="453"/>
      <c r="ASD972" s="3"/>
      <c r="ASE972" s="614"/>
      <c r="ASF972" s="3"/>
      <c r="ASG972" s="453"/>
      <c r="ASH972" s="3"/>
      <c r="ASI972" s="614"/>
      <c r="ASJ972" s="3"/>
      <c r="ASK972" s="453"/>
      <c r="ASL972" s="3"/>
      <c r="ASM972" s="614"/>
      <c r="ASN972" s="3"/>
      <c r="ASO972" s="453"/>
      <c r="ASP972" s="3"/>
      <c r="ASQ972" s="614"/>
      <c r="ASR972" s="3"/>
      <c r="ASS972" s="453"/>
      <c r="AST972" s="3"/>
      <c r="ASU972" s="614"/>
      <c r="ASV972" s="3"/>
      <c r="ASW972" s="453"/>
      <c r="ASX972" s="3"/>
      <c r="ASY972" s="614"/>
      <c r="ASZ972" s="3"/>
      <c r="ATA972" s="453"/>
      <c r="ATB972" s="3"/>
      <c r="ATC972" s="614"/>
      <c r="ATD972" s="3"/>
      <c r="ATE972" s="453"/>
      <c r="ATF972" s="3"/>
      <c r="ATG972" s="614"/>
      <c r="ATH972" s="3"/>
      <c r="ATI972" s="453"/>
      <c r="ATJ972" s="3"/>
      <c r="ATK972" s="614"/>
      <c r="ATL972" s="3"/>
      <c r="ATM972" s="453"/>
      <c r="ATN972" s="3"/>
      <c r="ATO972" s="614"/>
      <c r="ATP972" s="3"/>
      <c r="ATQ972" s="453"/>
      <c r="ATR972" s="3"/>
      <c r="ATS972" s="614"/>
      <c r="ATT972" s="3"/>
      <c r="ATU972" s="453"/>
      <c r="ATV972" s="3"/>
      <c r="ATW972" s="614"/>
      <c r="ATX972" s="3"/>
      <c r="ATY972" s="453"/>
      <c r="ATZ972" s="3"/>
      <c r="AUA972" s="614"/>
      <c r="AUB972" s="3"/>
      <c r="AUC972" s="453"/>
      <c r="AUD972" s="3"/>
      <c r="AUE972" s="614"/>
      <c r="AUF972" s="3"/>
      <c r="AUG972" s="453"/>
      <c r="AUH972" s="3"/>
      <c r="AUI972" s="614"/>
      <c r="AUJ972" s="3"/>
      <c r="AUK972" s="453"/>
      <c r="AUL972" s="3"/>
      <c r="AUM972" s="614"/>
      <c r="AUN972" s="3"/>
      <c r="AUO972" s="453"/>
      <c r="AUP972" s="3"/>
      <c r="AUQ972" s="614"/>
      <c r="AUR972" s="3"/>
      <c r="AUS972" s="453"/>
      <c r="AUT972" s="3"/>
      <c r="AUU972" s="614"/>
      <c r="AUV972" s="3"/>
      <c r="AUW972" s="453"/>
      <c r="AUX972" s="3"/>
      <c r="AUY972" s="614"/>
      <c r="AUZ972" s="3"/>
      <c r="AVA972" s="453"/>
      <c r="AVB972" s="3"/>
      <c r="AVC972" s="614"/>
      <c r="AVD972" s="3"/>
      <c r="AVE972" s="453"/>
      <c r="AVF972" s="3"/>
      <c r="AVG972" s="614"/>
      <c r="AVH972" s="3"/>
      <c r="AVI972" s="453"/>
      <c r="AVJ972" s="3"/>
      <c r="AVK972" s="614"/>
      <c r="AVL972" s="3"/>
      <c r="AVM972" s="453"/>
      <c r="AVN972" s="3"/>
      <c r="AVO972" s="614"/>
      <c r="AVP972" s="3"/>
      <c r="AVQ972" s="453"/>
      <c r="AVR972" s="3"/>
      <c r="AVS972" s="614"/>
      <c r="AVT972" s="3"/>
      <c r="AVU972" s="453"/>
      <c r="AVV972" s="3"/>
      <c r="AVW972" s="614"/>
      <c r="AVX972" s="3"/>
      <c r="AVY972" s="453"/>
      <c r="AVZ972" s="3"/>
      <c r="AWA972" s="614"/>
      <c r="AWB972" s="3"/>
      <c r="AWC972" s="453"/>
      <c r="AWD972" s="3"/>
      <c r="AWE972" s="614"/>
      <c r="AWF972" s="3"/>
      <c r="AWG972" s="453"/>
      <c r="AWH972" s="3"/>
      <c r="AWI972" s="614"/>
      <c r="AWJ972" s="3"/>
      <c r="AWK972" s="453"/>
      <c r="AWL972" s="3"/>
      <c r="AWM972" s="614"/>
      <c r="AWN972" s="3"/>
      <c r="AWO972" s="453"/>
      <c r="AWP972" s="3"/>
      <c r="AWQ972" s="614"/>
      <c r="AWR972" s="3"/>
      <c r="AWS972" s="453"/>
      <c r="AWT972" s="3"/>
      <c r="AWU972" s="614"/>
      <c r="AWV972" s="3"/>
      <c r="AWW972" s="453"/>
      <c r="AWX972" s="3"/>
      <c r="AWY972" s="614"/>
      <c r="AWZ972" s="3"/>
      <c r="AXA972" s="453"/>
      <c r="AXB972" s="3"/>
      <c r="AXC972" s="614"/>
      <c r="AXD972" s="3"/>
      <c r="AXE972" s="453"/>
      <c r="AXF972" s="3"/>
      <c r="AXG972" s="614"/>
      <c r="AXH972" s="3"/>
      <c r="AXI972" s="453"/>
      <c r="AXJ972" s="3"/>
      <c r="AXK972" s="614"/>
      <c r="AXL972" s="3"/>
      <c r="AXM972" s="453"/>
      <c r="AXN972" s="3"/>
      <c r="AXO972" s="614"/>
      <c r="AXP972" s="3"/>
      <c r="AXQ972" s="453"/>
      <c r="AXR972" s="3"/>
      <c r="AXS972" s="614"/>
      <c r="AXT972" s="3"/>
      <c r="AXU972" s="453"/>
      <c r="AXV972" s="3"/>
      <c r="AXW972" s="614"/>
      <c r="AXX972" s="3"/>
      <c r="AXY972" s="453"/>
      <c r="AXZ972" s="3"/>
      <c r="AYA972" s="614"/>
      <c r="AYB972" s="3"/>
      <c r="AYC972" s="453"/>
      <c r="AYD972" s="3"/>
      <c r="AYE972" s="614"/>
      <c r="AYF972" s="3"/>
      <c r="AYG972" s="453"/>
      <c r="AYH972" s="3"/>
      <c r="AYI972" s="614"/>
      <c r="AYJ972" s="3"/>
      <c r="AYK972" s="453"/>
      <c r="AYL972" s="3"/>
      <c r="AYM972" s="614"/>
      <c r="AYN972" s="3"/>
      <c r="AYO972" s="453"/>
      <c r="AYP972" s="3"/>
      <c r="AYQ972" s="614"/>
      <c r="AYR972" s="3"/>
      <c r="AYS972" s="453"/>
      <c r="AYT972" s="3"/>
      <c r="AYU972" s="614"/>
      <c r="AYV972" s="3"/>
      <c r="AYW972" s="453"/>
      <c r="AYX972" s="3"/>
      <c r="AYY972" s="614"/>
      <c r="AYZ972" s="3"/>
      <c r="AZA972" s="453"/>
      <c r="AZB972" s="3"/>
      <c r="AZC972" s="614"/>
      <c r="AZD972" s="3"/>
      <c r="AZE972" s="453"/>
      <c r="AZF972" s="3"/>
      <c r="AZG972" s="614"/>
      <c r="AZH972" s="3"/>
      <c r="AZI972" s="453"/>
      <c r="AZJ972" s="3"/>
      <c r="AZK972" s="614"/>
      <c r="AZL972" s="3"/>
      <c r="AZM972" s="453"/>
      <c r="AZN972" s="3"/>
      <c r="AZO972" s="614"/>
      <c r="AZP972" s="3"/>
      <c r="AZQ972" s="453"/>
      <c r="AZR972" s="3"/>
      <c r="AZS972" s="614"/>
      <c r="AZT972" s="3"/>
      <c r="AZU972" s="453"/>
      <c r="AZV972" s="3"/>
      <c r="AZW972" s="614"/>
      <c r="AZX972" s="3"/>
      <c r="AZY972" s="453"/>
      <c r="AZZ972" s="3"/>
      <c r="BAA972" s="614"/>
      <c r="BAB972" s="3"/>
      <c r="BAC972" s="453"/>
      <c r="BAD972" s="3"/>
      <c r="BAE972" s="614"/>
      <c r="BAF972" s="3"/>
      <c r="BAG972" s="453"/>
      <c r="BAH972" s="3"/>
      <c r="BAI972" s="614"/>
      <c r="BAJ972" s="3"/>
      <c r="BAK972" s="453"/>
      <c r="BAL972" s="3"/>
      <c r="BAM972" s="614"/>
      <c r="BAN972" s="3"/>
      <c r="BAO972" s="453"/>
      <c r="BAP972" s="3"/>
      <c r="BAQ972" s="614"/>
      <c r="BAR972" s="3"/>
      <c r="BAS972" s="453"/>
      <c r="BAT972" s="3"/>
      <c r="BAU972" s="614"/>
      <c r="BAV972" s="3"/>
      <c r="BAW972" s="453"/>
      <c r="BAX972" s="3"/>
      <c r="BAY972" s="614"/>
      <c r="BAZ972" s="3"/>
      <c r="BBA972" s="453"/>
      <c r="BBB972" s="3"/>
      <c r="BBC972" s="614"/>
      <c r="BBD972" s="3"/>
      <c r="BBE972" s="453"/>
      <c r="BBF972" s="3"/>
      <c r="BBG972" s="614"/>
      <c r="BBH972" s="3"/>
      <c r="BBI972" s="453"/>
      <c r="BBJ972" s="3"/>
      <c r="BBK972" s="614"/>
      <c r="BBL972" s="3"/>
      <c r="BBM972" s="453"/>
      <c r="BBN972" s="3"/>
      <c r="BBO972" s="614"/>
      <c r="BBP972" s="3"/>
      <c r="BBQ972" s="453"/>
      <c r="BBR972" s="3"/>
      <c r="BBS972" s="614"/>
      <c r="BBT972" s="3"/>
      <c r="BBU972" s="453"/>
      <c r="BBV972" s="3"/>
      <c r="BBW972" s="614"/>
      <c r="BBX972" s="3"/>
      <c r="BBY972" s="453"/>
      <c r="BBZ972" s="3"/>
      <c r="BCA972" s="614"/>
      <c r="BCB972" s="3"/>
      <c r="BCC972" s="453"/>
      <c r="BCD972" s="3"/>
      <c r="BCE972" s="614"/>
      <c r="BCF972" s="3"/>
      <c r="BCG972" s="453"/>
      <c r="BCH972" s="3"/>
      <c r="BCI972" s="614"/>
      <c r="BCJ972" s="3"/>
      <c r="BCK972" s="453"/>
      <c r="BCL972" s="3"/>
      <c r="BCM972" s="614"/>
      <c r="BCN972" s="3"/>
      <c r="BCO972" s="453"/>
      <c r="BCP972" s="3"/>
      <c r="BCQ972" s="614"/>
      <c r="BCR972" s="3"/>
      <c r="BCS972" s="453"/>
      <c r="BCT972" s="3"/>
      <c r="BCU972" s="614"/>
      <c r="BCV972" s="3"/>
      <c r="BCW972" s="453"/>
      <c r="BCX972" s="3"/>
      <c r="BCY972" s="614"/>
      <c r="BCZ972" s="3"/>
      <c r="BDA972" s="453"/>
      <c r="BDB972" s="3"/>
      <c r="BDC972" s="614"/>
      <c r="BDD972" s="3"/>
      <c r="BDE972" s="453"/>
      <c r="BDF972" s="3"/>
      <c r="BDG972" s="614"/>
      <c r="BDH972" s="3"/>
      <c r="BDI972" s="453"/>
      <c r="BDJ972" s="3"/>
      <c r="BDK972" s="614"/>
      <c r="BDL972" s="3"/>
      <c r="BDM972" s="453"/>
      <c r="BDN972" s="3"/>
      <c r="BDO972" s="614"/>
      <c r="BDP972" s="3"/>
      <c r="BDQ972" s="453"/>
      <c r="BDR972" s="3"/>
      <c r="BDS972" s="614"/>
      <c r="BDT972" s="3"/>
      <c r="BDU972" s="453"/>
      <c r="BDV972" s="3"/>
      <c r="BDW972" s="614"/>
      <c r="BDX972" s="3"/>
      <c r="BDY972" s="453"/>
      <c r="BDZ972" s="3"/>
      <c r="BEA972" s="614"/>
      <c r="BEB972" s="3"/>
      <c r="BEC972" s="453"/>
      <c r="BED972" s="3"/>
      <c r="BEE972" s="614"/>
      <c r="BEF972" s="3"/>
      <c r="BEG972" s="453"/>
      <c r="BEH972" s="3"/>
      <c r="BEI972" s="614"/>
      <c r="BEJ972" s="3"/>
      <c r="BEK972" s="453"/>
      <c r="BEL972" s="3"/>
      <c r="BEM972" s="614"/>
      <c r="BEN972" s="3"/>
      <c r="BEO972" s="453"/>
      <c r="BEP972" s="3"/>
      <c r="BEQ972" s="614"/>
      <c r="BER972" s="3"/>
      <c r="BES972" s="453"/>
      <c r="BET972" s="3"/>
      <c r="BEU972" s="614"/>
      <c r="BEV972" s="3"/>
      <c r="BEW972" s="453"/>
      <c r="BEX972" s="3"/>
      <c r="BEY972" s="614"/>
      <c r="BEZ972" s="3"/>
      <c r="BFA972" s="453"/>
      <c r="BFB972" s="3"/>
      <c r="BFC972" s="614"/>
      <c r="BFD972" s="3"/>
      <c r="BFE972" s="453"/>
      <c r="BFF972" s="3"/>
      <c r="BFG972" s="614"/>
      <c r="BFH972" s="3"/>
      <c r="BFI972" s="453"/>
      <c r="BFJ972" s="3"/>
      <c r="BFK972" s="614"/>
      <c r="BFL972" s="3"/>
      <c r="BFM972" s="453"/>
      <c r="BFN972" s="3"/>
      <c r="BFO972" s="614"/>
      <c r="BFP972" s="3"/>
      <c r="BFQ972" s="453"/>
      <c r="BFR972" s="3"/>
      <c r="BFS972" s="614"/>
      <c r="BFT972" s="3"/>
      <c r="BFU972" s="453"/>
      <c r="BFV972" s="3"/>
      <c r="BFW972" s="614"/>
      <c r="BFX972" s="3"/>
      <c r="BFY972" s="453"/>
      <c r="BFZ972" s="3"/>
      <c r="BGA972" s="614"/>
      <c r="BGB972" s="3"/>
      <c r="BGC972" s="453"/>
      <c r="BGD972" s="3"/>
      <c r="BGE972" s="614"/>
      <c r="BGF972" s="3"/>
      <c r="BGG972" s="453"/>
      <c r="BGH972" s="3"/>
      <c r="BGI972" s="614"/>
      <c r="BGJ972" s="3"/>
      <c r="BGK972" s="453"/>
      <c r="BGL972" s="3"/>
      <c r="BGM972" s="614"/>
      <c r="BGN972" s="3"/>
      <c r="BGO972" s="453"/>
      <c r="BGP972" s="3"/>
      <c r="BGQ972" s="614"/>
      <c r="BGR972" s="3"/>
      <c r="BGS972" s="453"/>
      <c r="BGT972" s="3"/>
      <c r="BGU972" s="614"/>
      <c r="BGV972" s="3"/>
      <c r="BGW972" s="453"/>
      <c r="BGX972" s="3"/>
      <c r="BGY972" s="614"/>
      <c r="BGZ972" s="3"/>
      <c r="BHA972" s="453"/>
      <c r="BHB972" s="3"/>
      <c r="BHC972" s="614"/>
      <c r="BHD972" s="3"/>
      <c r="BHE972" s="453"/>
      <c r="BHF972" s="3"/>
      <c r="BHG972" s="614"/>
      <c r="BHH972" s="3"/>
      <c r="BHI972" s="453"/>
      <c r="BHJ972" s="3"/>
      <c r="BHK972" s="614"/>
      <c r="BHL972" s="3"/>
      <c r="BHM972" s="453"/>
      <c r="BHN972" s="3"/>
      <c r="BHO972" s="614"/>
      <c r="BHP972" s="3"/>
      <c r="BHQ972" s="453"/>
      <c r="BHR972" s="3"/>
      <c r="BHS972" s="614"/>
      <c r="BHT972" s="3"/>
      <c r="BHU972" s="453"/>
      <c r="BHV972" s="3"/>
      <c r="BHW972" s="614"/>
      <c r="BHX972" s="3"/>
      <c r="BHY972" s="453"/>
      <c r="BHZ972" s="3"/>
      <c r="BIA972" s="614"/>
      <c r="BIB972" s="3"/>
      <c r="BIC972" s="453"/>
      <c r="BID972" s="3"/>
      <c r="BIE972" s="614"/>
      <c r="BIF972" s="3"/>
      <c r="BIG972" s="453"/>
      <c r="BIH972" s="3"/>
      <c r="BII972" s="614"/>
      <c r="BIJ972" s="3"/>
      <c r="BIK972" s="453"/>
      <c r="BIL972" s="3"/>
      <c r="BIM972" s="614"/>
      <c r="BIN972" s="3"/>
      <c r="BIO972" s="453"/>
      <c r="BIP972" s="3"/>
      <c r="BIQ972" s="614"/>
      <c r="BIR972" s="3"/>
      <c r="BIS972" s="453"/>
      <c r="BIT972" s="3"/>
      <c r="BIU972" s="614"/>
      <c r="BIV972" s="3"/>
      <c r="BIW972" s="453"/>
      <c r="BIX972" s="3"/>
      <c r="BIY972" s="614"/>
      <c r="BIZ972" s="3"/>
      <c r="BJA972" s="453"/>
      <c r="BJB972" s="3"/>
      <c r="BJC972" s="614"/>
      <c r="BJD972" s="3"/>
      <c r="BJE972" s="453"/>
      <c r="BJF972" s="3"/>
      <c r="BJG972" s="614"/>
      <c r="BJH972" s="3"/>
      <c r="BJI972" s="453"/>
      <c r="BJJ972" s="3"/>
      <c r="BJK972" s="614"/>
      <c r="BJL972" s="3"/>
      <c r="BJM972" s="453"/>
      <c r="BJN972" s="3"/>
      <c r="BJO972" s="614"/>
      <c r="BJP972" s="3"/>
      <c r="BJQ972" s="453"/>
      <c r="BJR972" s="3"/>
      <c r="BJS972" s="614"/>
      <c r="BJT972" s="3"/>
      <c r="BJU972" s="453"/>
      <c r="BJV972" s="3"/>
      <c r="BJW972" s="614"/>
      <c r="BJX972" s="3"/>
      <c r="BJY972" s="453"/>
      <c r="BJZ972" s="3"/>
      <c r="BKA972" s="614"/>
      <c r="BKB972" s="3"/>
      <c r="BKC972" s="453"/>
      <c r="BKD972" s="3"/>
      <c r="BKE972" s="614"/>
      <c r="BKF972" s="3"/>
      <c r="BKG972" s="453"/>
      <c r="BKH972" s="3"/>
      <c r="BKI972" s="614"/>
      <c r="BKJ972" s="3"/>
      <c r="BKK972" s="453"/>
      <c r="BKL972" s="3"/>
      <c r="BKM972" s="614"/>
      <c r="BKN972" s="3"/>
      <c r="BKO972" s="453"/>
      <c r="BKP972" s="3"/>
      <c r="BKQ972" s="614"/>
      <c r="BKR972" s="3"/>
      <c r="BKS972" s="453"/>
      <c r="BKT972" s="3"/>
      <c r="BKU972" s="614"/>
      <c r="BKV972" s="3"/>
      <c r="BKW972" s="453"/>
      <c r="BKX972" s="3"/>
      <c r="BKY972" s="614"/>
      <c r="BKZ972" s="3"/>
      <c r="BLA972" s="453"/>
      <c r="BLB972" s="3"/>
      <c r="BLC972" s="614"/>
      <c r="BLD972" s="3"/>
      <c r="BLE972" s="453"/>
      <c r="BLF972" s="3"/>
      <c r="BLG972" s="614"/>
      <c r="BLH972" s="3"/>
      <c r="BLI972" s="453"/>
      <c r="BLJ972" s="3"/>
      <c r="BLK972" s="614"/>
      <c r="BLL972" s="3"/>
      <c r="BLM972" s="453"/>
      <c r="BLN972" s="3"/>
      <c r="BLO972" s="614"/>
      <c r="BLP972" s="3"/>
      <c r="BLQ972" s="453"/>
      <c r="BLR972" s="3"/>
      <c r="BLS972" s="614"/>
      <c r="BLT972" s="3"/>
      <c r="BLU972" s="453"/>
      <c r="BLV972" s="3"/>
      <c r="BLW972" s="614"/>
      <c r="BLX972" s="3"/>
      <c r="BLY972" s="453"/>
      <c r="BLZ972" s="3"/>
      <c r="BMA972" s="614"/>
      <c r="BMB972" s="3"/>
      <c r="BMC972" s="453"/>
      <c r="BMD972" s="3"/>
      <c r="BME972" s="614"/>
      <c r="BMF972" s="3"/>
      <c r="BMG972" s="453"/>
      <c r="BMH972" s="3"/>
      <c r="BMI972" s="614"/>
      <c r="BMJ972" s="3"/>
      <c r="BMK972" s="453"/>
      <c r="BML972" s="3"/>
      <c r="BMM972" s="614"/>
      <c r="BMN972" s="3"/>
      <c r="BMO972" s="453"/>
      <c r="BMP972" s="3"/>
      <c r="BMQ972" s="614"/>
      <c r="BMR972" s="3"/>
      <c r="BMS972" s="453"/>
      <c r="BMT972" s="3"/>
      <c r="BMU972" s="614"/>
      <c r="BMV972" s="3"/>
      <c r="BMW972" s="453"/>
      <c r="BMX972" s="3"/>
      <c r="BMY972" s="614"/>
      <c r="BMZ972" s="3"/>
      <c r="BNA972" s="453"/>
      <c r="BNB972" s="3"/>
      <c r="BNC972" s="614"/>
      <c r="BND972" s="3"/>
      <c r="BNE972" s="453"/>
      <c r="BNF972" s="3"/>
      <c r="BNG972" s="614"/>
      <c r="BNH972" s="3"/>
      <c r="BNI972" s="453"/>
      <c r="BNJ972" s="3"/>
      <c r="BNK972" s="614"/>
      <c r="BNL972" s="3"/>
      <c r="BNM972" s="453"/>
      <c r="BNN972" s="3"/>
      <c r="BNO972" s="614"/>
      <c r="BNP972" s="3"/>
      <c r="BNQ972" s="453"/>
      <c r="BNR972" s="3"/>
      <c r="BNS972" s="614"/>
      <c r="BNT972" s="3"/>
      <c r="BNU972" s="453"/>
      <c r="BNV972" s="3"/>
      <c r="BNW972" s="614"/>
      <c r="BNX972" s="3"/>
      <c r="BNY972" s="453"/>
      <c r="BNZ972" s="3"/>
      <c r="BOA972" s="614"/>
      <c r="BOB972" s="3"/>
      <c r="BOC972" s="453"/>
      <c r="BOD972" s="3"/>
      <c r="BOE972" s="614"/>
      <c r="BOF972" s="3"/>
      <c r="BOG972" s="453"/>
      <c r="BOH972" s="3"/>
      <c r="BOI972" s="614"/>
      <c r="BOJ972" s="3"/>
      <c r="BOK972" s="453"/>
      <c r="BOL972" s="3"/>
      <c r="BOM972" s="614"/>
      <c r="BON972" s="3"/>
      <c r="BOO972" s="453"/>
      <c r="BOP972" s="3"/>
      <c r="BOQ972" s="614"/>
      <c r="BOR972" s="3"/>
      <c r="BOS972" s="453"/>
      <c r="BOT972" s="3"/>
      <c r="BOU972" s="614"/>
      <c r="BOV972" s="3"/>
      <c r="BOW972" s="453"/>
      <c r="BOX972" s="3"/>
      <c r="BOY972" s="614"/>
      <c r="BOZ972" s="3"/>
      <c r="BPA972" s="453"/>
      <c r="BPB972" s="3"/>
      <c r="BPC972" s="614"/>
      <c r="BPD972" s="3"/>
      <c r="BPE972" s="453"/>
      <c r="BPF972" s="3"/>
      <c r="BPG972" s="614"/>
      <c r="BPH972" s="3"/>
      <c r="BPI972" s="453"/>
      <c r="BPJ972" s="3"/>
      <c r="BPK972" s="614"/>
      <c r="BPL972" s="3"/>
      <c r="BPM972" s="453"/>
      <c r="BPN972" s="3"/>
      <c r="BPO972" s="614"/>
      <c r="BPP972" s="3"/>
      <c r="BPQ972" s="453"/>
      <c r="BPR972" s="3"/>
      <c r="BPS972" s="614"/>
      <c r="BPT972" s="3"/>
      <c r="BPU972" s="453"/>
      <c r="BPV972" s="3"/>
      <c r="BPW972" s="614"/>
      <c r="BPX972" s="3"/>
      <c r="BPY972" s="453"/>
      <c r="BPZ972" s="3"/>
      <c r="BQA972" s="614"/>
      <c r="BQB972" s="3"/>
      <c r="BQC972" s="453"/>
      <c r="BQD972" s="3"/>
      <c r="BQE972" s="614"/>
      <c r="BQF972" s="3"/>
      <c r="BQG972" s="453"/>
      <c r="BQH972" s="3"/>
      <c r="BQI972" s="614"/>
      <c r="BQJ972" s="3"/>
      <c r="BQK972" s="453"/>
      <c r="BQL972" s="3"/>
      <c r="BQM972" s="614"/>
      <c r="BQN972" s="3"/>
      <c r="BQO972" s="453"/>
      <c r="BQP972" s="3"/>
      <c r="BQQ972" s="614"/>
      <c r="BQR972" s="3"/>
      <c r="BQS972" s="453"/>
      <c r="BQT972" s="3"/>
      <c r="BQU972" s="614"/>
      <c r="BQV972" s="3"/>
      <c r="BQW972" s="453"/>
      <c r="BQX972" s="3"/>
      <c r="BQY972" s="614"/>
      <c r="BQZ972" s="3"/>
      <c r="BRA972" s="453"/>
      <c r="BRB972" s="3"/>
      <c r="BRC972" s="614"/>
      <c r="BRD972" s="3"/>
      <c r="BRE972" s="453"/>
      <c r="BRF972" s="3"/>
      <c r="BRG972" s="614"/>
      <c r="BRH972" s="3"/>
      <c r="BRI972" s="453"/>
      <c r="BRJ972" s="3"/>
      <c r="BRK972" s="614"/>
      <c r="BRL972" s="3"/>
      <c r="BRM972" s="453"/>
      <c r="BRN972" s="3"/>
      <c r="BRO972" s="614"/>
      <c r="BRP972" s="3"/>
      <c r="BRQ972" s="453"/>
      <c r="BRR972" s="3"/>
      <c r="BRS972" s="614"/>
      <c r="BRT972" s="3"/>
      <c r="BRU972" s="453"/>
      <c r="BRV972" s="3"/>
      <c r="BRW972" s="614"/>
      <c r="BRX972" s="3"/>
      <c r="BRY972" s="453"/>
      <c r="BRZ972" s="3"/>
      <c r="BSA972" s="614"/>
      <c r="BSB972" s="3"/>
      <c r="BSC972" s="453"/>
      <c r="BSD972" s="3"/>
      <c r="BSE972" s="614"/>
      <c r="BSF972" s="3"/>
      <c r="BSG972" s="453"/>
      <c r="BSH972" s="3"/>
      <c r="BSI972" s="614"/>
      <c r="BSJ972" s="3"/>
      <c r="BSK972" s="453"/>
      <c r="BSL972" s="3"/>
      <c r="BSM972" s="614"/>
      <c r="BSN972" s="3"/>
      <c r="BSO972" s="453"/>
      <c r="BSP972" s="3"/>
      <c r="BSQ972" s="614"/>
      <c r="BSR972" s="3"/>
      <c r="BSS972" s="453"/>
      <c r="BST972" s="3"/>
      <c r="BSU972" s="614"/>
      <c r="BSV972" s="3"/>
      <c r="BSW972" s="453"/>
      <c r="BSX972" s="3"/>
      <c r="BSY972" s="614"/>
      <c r="BSZ972" s="3"/>
      <c r="BTA972" s="453"/>
      <c r="BTB972" s="3"/>
      <c r="BTC972" s="614"/>
      <c r="BTD972" s="3"/>
      <c r="BTE972" s="453"/>
      <c r="BTF972" s="3"/>
      <c r="BTG972" s="614"/>
      <c r="BTH972" s="3"/>
      <c r="BTI972" s="453"/>
      <c r="BTJ972" s="3"/>
      <c r="BTK972" s="614"/>
      <c r="BTL972" s="3"/>
      <c r="BTM972" s="453"/>
      <c r="BTN972" s="3"/>
      <c r="BTO972" s="614"/>
      <c r="BTP972" s="3"/>
      <c r="BTQ972" s="453"/>
      <c r="BTR972" s="3"/>
      <c r="BTS972" s="614"/>
      <c r="BTT972" s="3"/>
      <c r="BTU972" s="453"/>
      <c r="BTV972" s="3"/>
      <c r="BTW972" s="614"/>
      <c r="BTX972" s="3"/>
      <c r="BTY972" s="453"/>
      <c r="BTZ972" s="3"/>
      <c r="BUA972" s="614"/>
      <c r="BUB972" s="3"/>
      <c r="BUC972" s="453"/>
      <c r="BUD972" s="3"/>
      <c r="BUE972" s="614"/>
      <c r="BUF972" s="3"/>
      <c r="BUG972" s="453"/>
      <c r="BUH972" s="3"/>
      <c r="BUI972" s="614"/>
      <c r="BUJ972" s="3"/>
      <c r="BUK972" s="453"/>
      <c r="BUL972" s="3"/>
      <c r="BUM972" s="614"/>
      <c r="BUN972" s="3"/>
      <c r="BUO972" s="453"/>
      <c r="BUP972" s="3"/>
      <c r="BUQ972" s="614"/>
      <c r="BUR972" s="3"/>
      <c r="BUS972" s="453"/>
      <c r="BUT972" s="3"/>
      <c r="BUU972" s="614"/>
      <c r="BUV972" s="3"/>
      <c r="BUW972" s="453"/>
      <c r="BUX972" s="3"/>
      <c r="BUY972" s="614"/>
      <c r="BUZ972" s="3"/>
      <c r="BVA972" s="453"/>
      <c r="BVB972" s="3"/>
      <c r="BVC972" s="614"/>
      <c r="BVD972" s="3"/>
      <c r="BVE972" s="453"/>
      <c r="BVF972" s="3"/>
      <c r="BVG972" s="614"/>
      <c r="BVH972" s="3"/>
      <c r="BVI972" s="453"/>
      <c r="BVJ972" s="3"/>
      <c r="BVK972" s="614"/>
      <c r="BVL972" s="3"/>
      <c r="BVM972" s="453"/>
      <c r="BVN972" s="3"/>
      <c r="BVO972" s="614"/>
      <c r="BVP972" s="3"/>
      <c r="BVQ972" s="453"/>
      <c r="BVR972" s="3"/>
      <c r="BVS972" s="614"/>
      <c r="BVT972" s="3"/>
      <c r="BVU972" s="453"/>
      <c r="BVV972" s="3"/>
      <c r="BVW972" s="614"/>
      <c r="BVX972" s="3"/>
      <c r="BVY972" s="453"/>
      <c r="BVZ972" s="3"/>
      <c r="BWA972" s="614"/>
      <c r="BWB972" s="3"/>
      <c r="BWC972" s="453"/>
      <c r="BWD972" s="3"/>
      <c r="BWE972" s="614"/>
      <c r="BWF972" s="3"/>
      <c r="BWG972" s="453"/>
      <c r="BWH972" s="3"/>
      <c r="BWI972" s="614"/>
      <c r="BWJ972" s="3"/>
      <c r="BWK972" s="453"/>
      <c r="BWL972" s="3"/>
      <c r="BWM972" s="614"/>
      <c r="BWN972" s="3"/>
      <c r="BWO972" s="453"/>
      <c r="BWP972" s="3"/>
      <c r="BWQ972" s="614"/>
      <c r="BWR972" s="3"/>
      <c r="BWS972" s="453"/>
      <c r="BWT972" s="3"/>
      <c r="BWU972" s="614"/>
      <c r="BWV972" s="3"/>
      <c r="BWW972" s="453"/>
      <c r="BWX972" s="3"/>
      <c r="BWY972" s="614"/>
      <c r="BWZ972" s="3"/>
      <c r="BXA972" s="453"/>
      <c r="BXB972" s="3"/>
      <c r="BXC972" s="614"/>
      <c r="BXD972" s="3"/>
      <c r="BXE972" s="453"/>
      <c r="BXF972" s="3"/>
      <c r="BXG972" s="614"/>
      <c r="BXH972" s="3"/>
      <c r="BXI972" s="453"/>
      <c r="BXJ972" s="3"/>
      <c r="BXK972" s="614"/>
      <c r="BXL972" s="3"/>
      <c r="BXM972" s="453"/>
      <c r="BXN972" s="3"/>
      <c r="BXO972" s="614"/>
      <c r="BXP972" s="3"/>
      <c r="BXQ972" s="453"/>
      <c r="BXR972" s="3"/>
      <c r="BXS972" s="614"/>
      <c r="BXT972" s="3"/>
      <c r="BXU972" s="453"/>
      <c r="BXV972" s="3"/>
      <c r="BXW972" s="614"/>
      <c r="BXX972" s="3"/>
      <c r="BXY972" s="453"/>
      <c r="BXZ972" s="3"/>
      <c r="BYA972" s="614"/>
      <c r="BYB972" s="3"/>
      <c r="BYC972" s="453"/>
      <c r="BYD972" s="3"/>
      <c r="BYE972" s="614"/>
      <c r="BYF972" s="3"/>
      <c r="BYG972" s="453"/>
      <c r="BYH972" s="3"/>
      <c r="BYI972" s="614"/>
      <c r="BYJ972" s="3"/>
      <c r="BYK972" s="453"/>
      <c r="BYL972" s="3"/>
      <c r="BYM972" s="614"/>
      <c r="BYN972" s="3"/>
      <c r="BYO972" s="453"/>
      <c r="BYP972" s="3"/>
      <c r="BYQ972" s="614"/>
      <c r="BYR972" s="3"/>
      <c r="BYS972" s="453"/>
      <c r="BYT972" s="3"/>
      <c r="BYU972" s="614"/>
      <c r="BYV972" s="3"/>
      <c r="BYW972" s="453"/>
      <c r="BYX972" s="3"/>
      <c r="BYY972" s="614"/>
      <c r="BYZ972" s="3"/>
      <c r="BZA972" s="453"/>
      <c r="BZB972" s="3"/>
      <c r="BZC972" s="614"/>
      <c r="BZD972" s="3"/>
      <c r="BZE972" s="453"/>
      <c r="BZF972" s="3"/>
      <c r="BZG972" s="614"/>
      <c r="BZH972" s="3"/>
      <c r="BZI972" s="453"/>
      <c r="BZJ972" s="3"/>
      <c r="BZK972" s="614"/>
      <c r="BZL972" s="3"/>
      <c r="BZM972" s="453"/>
      <c r="BZN972" s="3"/>
      <c r="BZO972" s="614"/>
      <c r="BZP972" s="3"/>
      <c r="BZQ972" s="453"/>
      <c r="BZR972" s="3"/>
      <c r="BZS972" s="614"/>
      <c r="BZT972" s="3"/>
      <c r="BZU972" s="453"/>
      <c r="BZV972" s="3"/>
      <c r="BZW972" s="614"/>
      <c r="BZX972" s="3"/>
      <c r="BZY972" s="453"/>
      <c r="BZZ972" s="3"/>
      <c r="CAA972" s="614"/>
      <c r="CAB972" s="3"/>
      <c r="CAC972" s="453"/>
      <c r="CAD972" s="3"/>
      <c r="CAE972" s="614"/>
      <c r="CAF972" s="3"/>
      <c r="CAG972" s="453"/>
      <c r="CAH972" s="3"/>
      <c r="CAI972" s="614"/>
      <c r="CAJ972" s="3"/>
      <c r="CAK972" s="453"/>
      <c r="CAL972" s="3"/>
      <c r="CAM972" s="614"/>
      <c r="CAN972" s="3"/>
      <c r="CAO972" s="453"/>
      <c r="CAP972" s="3"/>
      <c r="CAQ972" s="614"/>
      <c r="CAR972" s="3"/>
      <c r="CAS972" s="453"/>
      <c r="CAT972" s="3"/>
      <c r="CAU972" s="614"/>
      <c r="CAV972" s="3"/>
      <c r="CAW972" s="453"/>
      <c r="CAX972" s="3"/>
      <c r="CAY972" s="614"/>
      <c r="CAZ972" s="3"/>
      <c r="CBA972" s="453"/>
      <c r="CBB972" s="3"/>
      <c r="CBC972" s="614"/>
      <c r="CBD972" s="3"/>
      <c r="CBE972" s="453"/>
      <c r="CBF972" s="3"/>
      <c r="CBG972" s="614"/>
      <c r="CBH972" s="3"/>
      <c r="CBI972" s="453"/>
      <c r="CBJ972" s="3"/>
      <c r="CBK972" s="614"/>
      <c r="CBL972" s="3"/>
      <c r="CBM972" s="453"/>
      <c r="CBN972" s="3"/>
      <c r="CBO972" s="614"/>
      <c r="CBP972" s="3"/>
      <c r="CBQ972" s="453"/>
      <c r="CBR972" s="3"/>
      <c r="CBS972" s="614"/>
      <c r="CBT972" s="3"/>
      <c r="CBU972" s="453"/>
      <c r="CBV972" s="3"/>
      <c r="CBW972" s="614"/>
      <c r="CBX972" s="3"/>
      <c r="CBY972" s="453"/>
      <c r="CBZ972" s="3"/>
      <c r="CCA972" s="614"/>
      <c r="CCB972" s="3"/>
      <c r="CCC972" s="453"/>
      <c r="CCD972" s="3"/>
      <c r="CCE972" s="614"/>
      <c r="CCF972" s="3"/>
      <c r="CCG972" s="453"/>
      <c r="CCH972" s="3"/>
      <c r="CCI972" s="614"/>
      <c r="CCJ972" s="3"/>
      <c r="CCK972" s="453"/>
      <c r="CCL972" s="3"/>
      <c r="CCM972" s="614"/>
      <c r="CCN972" s="3"/>
      <c r="CCO972" s="453"/>
      <c r="CCP972" s="3"/>
      <c r="CCQ972" s="614"/>
      <c r="CCR972" s="3"/>
      <c r="CCS972" s="453"/>
      <c r="CCT972" s="3"/>
      <c r="CCU972" s="614"/>
      <c r="CCV972" s="3"/>
      <c r="CCW972" s="453"/>
      <c r="CCX972" s="3"/>
      <c r="CCY972" s="614"/>
      <c r="CCZ972" s="3"/>
      <c r="CDA972" s="453"/>
      <c r="CDB972" s="3"/>
      <c r="CDC972" s="614"/>
      <c r="CDD972" s="3"/>
      <c r="CDE972" s="453"/>
      <c r="CDF972" s="3"/>
      <c r="CDG972" s="614"/>
      <c r="CDH972" s="3"/>
      <c r="CDI972" s="453"/>
      <c r="CDJ972" s="3"/>
      <c r="CDK972" s="614"/>
      <c r="CDL972" s="3"/>
      <c r="CDM972" s="453"/>
      <c r="CDN972" s="3"/>
      <c r="CDO972" s="614"/>
      <c r="CDP972" s="3"/>
      <c r="CDQ972" s="453"/>
      <c r="CDR972" s="3"/>
      <c r="CDS972" s="614"/>
      <c r="CDT972" s="3"/>
      <c r="CDU972" s="453"/>
      <c r="CDV972" s="3"/>
      <c r="CDW972" s="614"/>
      <c r="CDX972" s="3"/>
      <c r="CDY972" s="453"/>
      <c r="CDZ972" s="3"/>
      <c r="CEA972" s="614"/>
      <c r="CEB972" s="3"/>
      <c r="CEC972" s="453"/>
      <c r="CED972" s="3"/>
      <c r="CEE972" s="614"/>
      <c r="CEF972" s="3"/>
      <c r="CEG972" s="453"/>
      <c r="CEH972" s="3"/>
      <c r="CEI972" s="614"/>
      <c r="CEJ972" s="3"/>
      <c r="CEK972" s="453"/>
      <c r="CEL972" s="3"/>
      <c r="CEM972" s="614"/>
      <c r="CEN972" s="3"/>
      <c r="CEO972" s="453"/>
      <c r="CEP972" s="3"/>
      <c r="CEQ972" s="614"/>
      <c r="CER972" s="3"/>
      <c r="CES972" s="453"/>
      <c r="CET972" s="3"/>
      <c r="CEU972" s="614"/>
      <c r="CEV972" s="3"/>
      <c r="CEW972" s="453"/>
      <c r="CEX972" s="3"/>
      <c r="CEY972" s="614"/>
      <c r="CEZ972" s="3"/>
      <c r="CFA972" s="453"/>
      <c r="CFB972" s="3"/>
      <c r="CFC972" s="614"/>
      <c r="CFD972" s="3"/>
      <c r="CFE972" s="453"/>
      <c r="CFF972" s="3"/>
      <c r="CFG972" s="614"/>
      <c r="CFH972" s="3"/>
      <c r="CFI972" s="453"/>
      <c r="CFJ972" s="3"/>
      <c r="CFK972" s="614"/>
      <c r="CFL972" s="3"/>
      <c r="CFM972" s="453"/>
      <c r="CFN972" s="3"/>
      <c r="CFO972" s="614"/>
      <c r="CFP972" s="3"/>
      <c r="CFQ972" s="453"/>
      <c r="CFR972" s="3"/>
      <c r="CFS972" s="614"/>
      <c r="CFT972" s="3"/>
      <c r="CFU972" s="453"/>
      <c r="CFV972" s="3"/>
      <c r="CFW972" s="614"/>
      <c r="CFX972" s="3"/>
      <c r="CFY972" s="453"/>
      <c r="CFZ972" s="3"/>
      <c r="CGA972" s="614"/>
      <c r="CGB972" s="3"/>
      <c r="CGC972" s="453"/>
      <c r="CGD972" s="3"/>
      <c r="CGE972" s="614"/>
      <c r="CGF972" s="3"/>
      <c r="CGG972" s="453"/>
      <c r="CGH972" s="3"/>
      <c r="CGI972" s="614"/>
      <c r="CGJ972" s="3"/>
      <c r="CGK972" s="453"/>
      <c r="CGL972" s="3"/>
      <c r="CGM972" s="614"/>
      <c r="CGN972" s="3"/>
      <c r="CGO972" s="453"/>
      <c r="CGP972" s="3"/>
      <c r="CGQ972" s="614"/>
      <c r="CGR972" s="3"/>
      <c r="CGS972" s="453"/>
      <c r="CGT972" s="3"/>
      <c r="CGU972" s="614"/>
      <c r="CGV972" s="3"/>
      <c r="CGW972" s="453"/>
      <c r="CGX972" s="3"/>
      <c r="CGY972" s="614"/>
      <c r="CGZ972" s="3"/>
      <c r="CHA972" s="453"/>
      <c r="CHB972" s="3"/>
      <c r="CHC972" s="614"/>
      <c r="CHD972" s="3"/>
      <c r="CHE972" s="453"/>
      <c r="CHF972" s="3"/>
      <c r="CHG972" s="614"/>
      <c r="CHH972" s="3"/>
      <c r="CHI972" s="453"/>
      <c r="CHJ972" s="3"/>
      <c r="CHK972" s="614"/>
      <c r="CHL972" s="3"/>
      <c r="CHM972" s="453"/>
      <c r="CHN972" s="3"/>
      <c r="CHO972" s="614"/>
      <c r="CHP972" s="3"/>
      <c r="CHQ972" s="453"/>
      <c r="CHR972" s="3"/>
      <c r="CHS972" s="614"/>
      <c r="CHT972" s="3"/>
      <c r="CHU972" s="453"/>
      <c r="CHV972" s="3"/>
      <c r="CHW972" s="614"/>
      <c r="CHX972" s="3"/>
      <c r="CHY972" s="453"/>
      <c r="CHZ972" s="3"/>
      <c r="CIA972" s="614"/>
      <c r="CIB972" s="3"/>
      <c r="CIC972" s="453"/>
      <c r="CID972" s="3"/>
      <c r="CIE972" s="614"/>
      <c r="CIF972" s="3"/>
      <c r="CIG972" s="453"/>
      <c r="CIH972" s="3"/>
      <c r="CII972" s="614"/>
      <c r="CIJ972" s="3"/>
      <c r="CIK972" s="453"/>
      <c r="CIL972" s="3"/>
      <c r="CIM972" s="614"/>
      <c r="CIN972" s="3"/>
      <c r="CIO972" s="453"/>
      <c r="CIP972" s="3"/>
      <c r="CIQ972" s="614"/>
      <c r="CIR972" s="3"/>
      <c r="CIS972" s="453"/>
      <c r="CIT972" s="3"/>
      <c r="CIU972" s="614"/>
      <c r="CIV972" s="3"/>
      <c r="CIW972" s="453"/>
      <c r="CIX972" s="3"/>
      <c r="CIY972" s="614"/>
      <c r="CIZ972" s="3"/>
      <c r="CJA972" s="453"/>
      <c r="CJB972" s="3"/>
      <c r="CJC972" s="614"/>
      <c r="CJD972" s="3"/>
      <c r="CJE972" s="453"/>
      <c r="CJF972" s="3"/>
      <c r="CJG972" s="614"/>
      <c r="CJH972" s="3"/>
      <c r="CJI972" s="453"/>
      <c r="CJJ972" s="3"/>
      <c r="CJK972" s="614"/>
      <c r="CJL972" s="3"/>
      <c r="CJM972" s="453"/>
      <c r="CJN972" s="3"/>
      <c r="CJO972" s="614"/>
      <c r="CJP972" s="3"/>
      <c r="CJQ972" s="453"/>
      <c r="CJR972" s="3"/>
      <c r="CJS972" s="614"/>
      <c r="CJT972" s="3"/>
      <c r="CJU972" s="453"/>
      <c r="CJV972" s="3"/>
      <c r="CJW972" s="614"/>
      <c r="CJX972" s="3"/>
      <c r="CJY972" s="453"/>
      <c r="CJZ972" s="3"/>
      <c r="CKA972" s="614"/>
      <c r="CKB972" s="3"/>
      <c r="CKC972" s="453"/>
      <c r="CKD972" s="3"/>
      <c r="CKE972" s="614"/>
      <c r="CKF972" s="3"/>
      <c r="CKG972" s="453"/>
      <c r="CKH972" s="3"/>
      <c r="CKI972" s="614"/>
      <c r="CKJ972" s="3"/>
      <c r="CKK972" s="453"/>
      <c r="CKL972" s="3"/>
      <c r="CKM972" s="614"/>
      <c r="CKN972" s="3"/>
      <c r="CKO972" s="453"/>
      <c r="CKP972" s="3"/>
      <c r="CKQ972" s="614"/>
      <c r="CKR972" s="3"/>
      <c r="CKS972" s="453"/>
      <c r="CKT972" s="3"/>
      <c r="CKU972" s="614"/>
      <c r="CKV972" s="3"/>
      <c r="CKW972" s="453"/>
      <c r="CKX972" s="3"/>
      <c r="CKY972" s="614"/>
      <c r="CKZ972" s="3"/>
      <c r="CLA972" s="453"/>
      <c r="CLB972" s="3"/>
      <c r="CLC972" s="614"/>
      <c r="CLD972" s="3"/>
      <c r="CLE972" s="453"/>
      <c r="CLF972" s="3"/>
      <c r="CLG972" s="614"/>
      <c r="CLH972" s="3"/>
      <c r="CLI972" s="453"/>
      <c r="CLJ972" s="3"/>
      <c r="CLK972" s="614"/>
      <c r="CLL972" s="3"/>
      <c r="CLM972" s="453"/>
      <c r="CLN972" s="3"/>
      <c r="CLO972" s="614"/>
      <c r="CLP972" s="3"/>
      <c r="CLQ972" s="453"/>
      <c r="CLR972" s="3"/>
      <c r="CLS972" s="614"/>
      <c r="CLT972" s="3"/>
      <c r="CLU972" s="453"/>
      <c r="CLV972" s="3"/>
      <c r="CLW972" s="614"/>
      <c r="CLX972" s="3"/>
      <c r="CLY972" s="453"/>
      <c r="CLZ972" s="3"/>
      <c r="CMA972" s="614"/>
      <c r="CMB972" s="3"/>
      <c r="CMC972" s="453"/>
      <c r="CMD972" s="3"/>
      <c r="CME972" s="614"/>
      <c r="CMF972" s="3"/>
      <c r="CMG972" s="453"/>
      <c r="CMH972" s="3"/>
      <c r="CMI972" s="614"/>
      <c r="CMJ972" s="3"/>
      <c r="CMK972" s="453"/>
      <c r="CML972" s="3"/>
      <c r="CMM972" s="614"/>
      <c r="CMN972" s="3"/>
      <c r="CMO972" s="453"/>
      <c r="CMP972" s="3"/>
      <c r="CMQ972" s="614"/>
      <c r="CMR972" s="3"/>
      <c r="CMS972" s="453"/>
      <c r="CMT972" s="3"/>
      <c r="CMU972" s="614"/>
      <c r="CMV972" s="3"/>
      <c r="CMW972" s="453"/>
      <c r="CMX972" s="3"/>
      <c r="CMY972" s="614"/>
      <c r="CMZ972" s="3"/>
      <c r="CNA972" s="453"/>
      <c r="CNB972" s="3"/>
      <c r="CNC972" s="614"/>
      <c r="CND972" s="3"/>
      <c r="CNE972" s="453"/>
      <c r="CNF972" s="3"/>
      <c r="CNG972" s="614"/>
      <c r="CNH972" s="3"/>
      <c r="CNI972" s="453"/>
      <c r="CNJ972" s="3"/>
      <c r="CNK972" s="614"/>
      <c r="CNL972" s="3"/>
      <c r="CNM972" s="453"/>
      <c r="CNN972" s="3"/>
      <c r="CNO972" s="614"/>
      <c r="CNP972" s="3"/>
      <c r="CNQ972" s="453"/>
      <c r="CNR972" s="3"/>
      <c r="CNS972" s="614"/>
      <c r="CNT972" s="3"/>
      <c r="CNU972" s="453"/>
      <c r="CNV972" s="3"/>
      <c r="CNW972" s="614"/>
      <c r="CNX972" s="3"/>
      <c r="CNY972" s="453"/>
      <c r="CNZ972" s="3"/>
      <c r="COA972" s="614"/>
      <c r="COB972" s="3"/>
      <c r="COC972" s="453"/>
      <c r="COD972" s="3"/>
      <c r="COE972" s="614"/>
      <c r="COF972" s="3"/>
      <c r="COG972" s="453"/>
      <c r="COH972" s="3"/>
      <c r="COI972" s="614"/>
      <c r="COJ972" s="3"/>
      <c r="COK972" s="453"/>
      <c r="COL972" s="3"/>
      <c r="COM972" s="614"/>
      <c r="CON972" s="3"/>
      <c r="COO972" s="453"/>
      <c r="COP972" s="3"/>
      <c r="COQ972" s="614"/>
      <c r="COR972" s="3"/>
      <c r="COS972" s="453"/>
      <c r="COT972" s="3"/>
      <c r="COU972" s="614"/>
      <c r="COV972" s="3"/>
      <c r="COW972" s="453"/>
      <c r="COX972" s="3"/>
      <c r="COY972" s="614"/>
      <c r="COZ972" s="3"/>
      <c r="CPA972" s="453"/>
      <c r="CPB972" s="3"/>
      <c r="CPC972" s="614"/>
      <c r="CPD972" s="3"/>
      <c r="CPE972" s="453"/>
      <c r="CPF972" s="3"/>
      <c r="CPG972" s="614"/>
      <c r="CPH972" s="3"/>
      <c r="CPI972" s="453"/>
      <c r="CPJ972" s="3"/>
      <c r="CPK972" s="614"/>
      <c r="CPL972" s="3"/>
      <c r="CPM972" s="453"/>
      <c r="CPN972" s="3"/>
      <c r="CPO972" s="614"/>
      <c r="CPP972" s="3"/>
      <c r="CPQ972" s="453"/>
      <c r="CPR972" s="3"/>
      <c r="CPS972" s="614"/>
      <c r="CPT972" s="3"/>
      <c r="CPU972" s="453"/>
      <c r="CPV972" s="3"/>
      <c r="CPW972" s="614"/>
      <c r="CPX972" s="3"/>
      <c r="CPY972" s="453"/>
      <c r="CPZ972" s="3"/>
      <c r="CQA972" s="614"/>
      <c r="CQB972" s="3"/>
      <c r="CQC972" s="453"/>
      <c r="CQD972" s="3"/>
      <c r="CQE972" s="614"/>
      <c r="CQF972" s="3"/>
      <c r="CQG972" s="453"/>
      <c r="CQH972" s="3"/>
      <c r="CQI972" s="614"/>
      <c r="CQJ972" s="3"/>
      <c r="CQK972" s="453"/>
      <c r="CQL972" s="3"/>
      <c r="CQM972" s="614"/>
      <c r="CQN972" s="3"/>
      <c r="CQO972" s="453"/>
      <c r="CQP972" s="3"/>
      <c r="CQQ972" s="614"/>
      <c r="CQR972" s="3"/>
      <c r="CQS972" s="453"/>
      <c r="CQT972" s="3"/>
      <c r="CQU972" s="614"/>
      <c r="CQV972" s="3"/>
      <c r="CQW972" s="453"/>
      <c r="CQX972" s="3"/>
      <c r="CQY972" s="614"/>
      <c r="CQZ972" s="3"/>
      <c r="CRA972" s="453"/>
      <c r="CRB972" s="3"/>
      <c r="CRC972" s="614"/>
      <c r="CRD972" s="3"/>
      <c r="CRE972" s="453"/>
      <c r="CRF972" s="3"/>
      <c r="CRG972" s="614"/>
      <c r="CRH972" s="3"/>
      <c r="CRI972" s="453"/>
      <c r="CRJ972" s="3"/>
      <c r="CRK972" s="614"/>
      <c r="CRL972" s="3"/>
      <c r="CRM972" s="453"/>
      <c r="CRN972" s="3"/>
      <c r="CRO972" s="614"/>
      <c r="CRP972" s="3"/>
      <c r="CRQ972" s="453"/>
      <c r="CRR972" s="3"/>
      <c r="CRS972" s="614"/>
      <c r="CRT972" s="3"/>
      <c r="CRU972" s="453"/>
      <c r="CRV972" s="3"/>
      <c r="CRW972" s="614"/>
      <c r="CRX972" s="3"/>
      <c r="CRY972" s="453"/>
      <c r="CRZ972" s="3"/>
      <c r="CSA972" s="614"/>
      <c r="CSB972" s="3"/>
      <c r="CSC972" s="453"/>
      <c r="CSD972" s="3"/>
      <c r="CSE972" s="614"/>
      <c r="CSF972" s="3"/>
      <c r="CSG972" s="453"/>
      <c r="CSH972" s="3"/>
      <c r="CSI972" s="614"/>
      <c r="CSJ972" s="3"/>
      <c r="CSK972" s="453"/>
      <c r="CSL972" s="3"/>
      <c r="CSM972" s="614"/>
      <c r="CSN972" s="3"/>
      <c r="CSO972" s="453"/>
      <c r="CSP972" s="3"/>
      <c r="CSQ972" s="614"/>
      <c r="CSR972" s="3"/>
      <c r="CSS972" s="453"/>
      <c r="CST972" s="3"/>
      <c r="CSU972" s="614"/>
      <c r="CSV972" s="3"/>
      <c r="CSW972" s="453"/>
      <c r="CSX972" s="3"/>
      <c r="CSY972" s="614"/>
      <c r="CSZ972" s="3"/>
      <c r="CTA972" s="453"/>
      <c r="CTB972" s="3"/>
      <c r="CTC972" s="614"/>
      <c r="CTD972" s="3"/>
      <c r="CTE972" s="453"/>
      <c r="CTF972" s="3"/>
      <c r="CTG972" s="614"/>
      <c r="CTH972" s="3"/>
      <c r="CTI972" s="453"/>
      <c r="CTJ972" s="3"/>
      <c r="CTK972" s="614"/>
      <c r="CTL972" s="3"/>
      <c r="CTM972" s="453"/>
      <c r="CTN972" s="3"/>
      <c r="CTO972" s="614"/>
      <c r="CTP972" s="3"/>
      <c r="CTQ972" s="453"/>
      <c r="CTR972" s="3"/>
      <c r="CTS972" s="614"/>
      <c r="CTT972" s="3"/>
      <c r="CTU972" s="453"/>
      <c r="CTV972" s="3"/>
      <c r="CTW972" s="614"/>
      <c r="CTX972" s="3"/>
      <c r="CTY972" s="453"/>
      <c r="CTZ972" s="3"/>
      <c r="CUA972" s="614"/>
      <c r="CUB972" s="3"/>
      <c r="CUC972" s="453"/>
      <c r="CUD972" s="3"/>
      <c r="CUE972" s="614"/>
      <c r="CUF972" s="3"/>
      <c r="CUG972" s="453"/>
      <c r="CUH972" s="3"/>
      <c r="CUI972" s="614"/>
      <c r="CUJ972" s="3"/>
      <c r="CUK972" s="453"/>
      <c r="CUL972" s="3"/>
      <c r="CUM972" s="614"/>
      <c r="CUN972" s="3"/>
      <c r="CUO972" s="453"/>
      <c r="CUP972" s="3"/>
      <c r="CUQ972" s="614"/>
      <c r="CUR972" s="3"/>
      <c r="CUS972" s="453"/>
      <c r="CUT972" s="3"/>
      <c r="CUU972" s="614"/>
      <c r="CUV972" s="3"/>
      <c r="CUW972" s="453"/>
      <c r="CUX972" s="3"/>
      <c r="CUY972" s="614"/>
      <c r="CUZ972" s="3"/>
      <c r="CVA972" s="453"/>
      <c r="CVB972" s="3"/>
      <c r="CVC972" s="614"/>
      <c r="CVD972" s="3"/>
      <c r="CVE972" s="453"/>
      <c r="CVF972" s="3"/>
      <c r="CVG972" s="614"/>
      <c r="CVH972" s="3"/>
      <c r="CVI972" s="453"/>
      <c r="CVJ972" s="3"/>
      <c r="CVK972" s="614"/>
      <c r="CVL972" s="3"/>
      <c r="CVM972" s="453"/>
      <c r="CVN972" s="3"/>
      <c r="CVO972" s="614"/>
      <c r="CVP972" s="3"/>
      <c r="CVQ972" s="453"/>
      <c r="CVR972" s="3"/>
      <c r="CVS972" s="614"/>
      <c r="CVT972" s="3"/>
      <c r="CVU972" s="453"/>
      <c r="CVV972" s="3"/>
      <c r="CVW972" s="614"/>
      <c r="CVX972" s="3"/>
      <c r="CVY972" s="453"/>
      <c r="CVZ972" s="3"/>
      <c r="CWA972" s="614"/>
      <c r="CWB972" s="3"/>
      <c r="CWC972" s="453"/>
      <c r="CWD972" s="3"/>
      <c r="CWE972" s="614"/>
      <c r="CWF972" s="3"/>
      <c r="CWG972" s="453"/>
      <c r="CWH972" s="3"/>
      <c r="CWI972" s="614"/>
      <c r="CWJ972" s="3"/>
      <c r="CWK972" s="453"/>
      <c r="CWL972" s="3"/>
      <c r="CWM972" s="614"/>
      <c r="CWN972" s="3"/>
      <c r="CWO972" s="453"/>
      <c r="CWP972" s="3"/>
      <c r="CWQ972" s="614"/>
      <c r="CWR972" s="3"/>
      <c r="CWS972" s="453"/>
      <c r="CWT972" s="3"/>
      <c r="CWU972" s="614"/>
      <c r="CWV972" s="3"/>
      <c r="CWW972" s="453"/>
      <c r="CWX972" s="3"/>
      <c r="CWY972" s="614"/>
      <c r="CWZ972" s="3"/>
      <c r="CXA972" s="453"/>
      <c r="CXB972" s="3"/>
      <c r="CXC972" s="614"/>
      <c r="CXD972" s="3"/>
      <c r="CXE972" s="453"/>
      <c r="CXF972" s="3"/>
      <c r="CXG972" s="614"/>
      <c r="CXH972" s="3"/>
      <c r="CXI972" s="453"/>
      <c r="CXJ972" s="3"/>
      <c r="CXK972" s="614"/>
      <c r="CXL972" s="3"/>
      <c r="CXM972" s="453"/>
      <c r="CXN972" s="3"/>
      <c r="CXO972" s="614"/>
      <c r="CXP972" s="3"/>
      <c r="CXQ972" s="453"/>
      <c r="CXR972" s="3"/>
      <c r="CXS972" s="614"/>
      <c r="CXT972" s="3"/>
      <c r="CXU972" s="453"/>
      <c r="CXV972" s="3"/>
      <c r="CXW972" s="614"/>
      <c r="CXX972" s="3"/>
      <c r="CXY972" s="453"/>
      <c r="CXZ972" s="3"/>
      <c r="CYA972" s="614"/>
      <c r="CYB972" s="3"/>
      <c r="CYC972" s="453"/>
      <c r="CYD972" s="3"/>
      <c r="CYE972" s="614"/>
      <c r="CYF972" s="3"/>
      <c r="CYG972" s="453"/>
      <c r="CYH972" s="3"/>
      <c r="CYI972" s="614"/>
      <c r="CYJ972" s="3"/>
      <c r="CYK972" s="453"/>
      <c r="CYL972" s="3"/>
      <c r="CYM972" s="614"/>
      <c r="CYN972" s="3"/>
      <c r="CYO972" s="453"/>
      <c r="CYP972" s="3"/>
      <c r="CYQ972" s="614"/>
      <c r="CYR972" s="3"/>
      <c r="CYS972" s="453"/>
      <c r="CYT972" s="3"/>
      <c r="CYU972" s="614"/>
      <c r="CYV972" s="3"/>
      <c r="CYW972" s="453"/>
      <c r="CYX972" s="3"/>
      <c r="CYY972" s="614"/>
      <c r="CYZ972" s="3"/>
      <c r="CZA972" s="453"/>
      <c r="CZB972" s="3"/>
      <c r="CZC972" s="614"/>
      <c r="CZD972" s="3"/>
      <c r="CZE972" s="453"/>
      <c r="CZF972" s="3"/>
      <c r="CZG972" s="614"/>
      <c r="CZH972" s="3"/>
      <c r="CZI972" s="453"/>
      <c r="CZJ972" s="3"/>
      <c r="CZK972" s="614"/>
      <c r="CZL972" s="3"/>
      <c r="CZM972" s="453"/>
      <c r="CZN972" s="3"/>
      <c r="CZO972" s="614"/>
      <c r="CZP972" s="3"/>
      <c r="CZQ972" s="453"/>
      <c r="CZR972" s="3"/>
      <c r="CZS972" s="614"/>
      <c r="CZT972" s="3"/>
      <c r="CZU972" s="453"/>
      <c r="CZV972" s="3"/>
      <c r="CZW972" s="614"/>
      <c r="CZX972" s="3"/>
      <c r="CZY972" s="453"/>
      <c r="CZZ972" s="3"/>
      <c r="DAA972" s="614"/>
      <c r="DAB972" s="3"/>
      <c r="DAC972" s="453"/>
      <c r="DAD972" s="3"/>
      <c r="DAE972" s="614"/>
      <c r="DAF972" s="3"/>
      <c r="DAG972" s="453"/>
      <c r="DAH972" s="3"/>
      <c r="DAI972" s="614"/>
      <c r="DAJ972" s="3"/>
      <c r="DAK972" s="453"/>
      <c r="DAL972" s="3"/>
      <c r="DAM972" s="614"/>
      <c r="DAN972" s="3"/>
      <c r="DAO972" s="453"/>
      <c r="DAP972" s="3"/>
      <c r="DAQ972" s="614"/>
      <c r="DAR972" s="3"/>
      <c r="DAS972" s="453"/>
      <c r="DAT972" s="3"/>
      <c r="DAU972" s="614"/>
      <c r="DAV972" s="3"/>
      <c r="DAW972" s="453"/>
      <c r="DAX972" s="3"/>
      <c r="DAY972" s="614"/>
      <c r="DAZ972" s="3"/>
      <c r="DBA972" s="453"/>
      <c r="DBB972" s="3"/>
      <c r="DBC972" s="614"/>
      <c r="DBD972" s="3"/>
      <c r="DBE972" s="453"/>
      <c r="DBF972" s="3"/>
      <c r="DBG972" s="614"/>
      <c r="DBH972" s="3"/>
      <c r="DBI972" s="453"/>
      <c r="DBJ972" s="3"/>
      <c r="DBK972" s="614"/>
      <c r="DBL972" s="3"/>
      <c r="DBM972" s="453"/>
      <c r="DBN972" s="3"/>
      <c r="DBO972" s="614"/>
      <c r="DBP972" s="3"/>
      <c r="DBQ972" s="453"/>
      <c r="DBR972" s="3"/>
      <c r="DBS972" s="614"/>
      <c r="DBT972" s="3"/>
      <c r="DBU972" s="453"/>
      <c r="DBV972" s="3"/>
      <c r="DBW972" s="614"/>
      <c r="DBX972" s="3"/>
      <c r="DBY972" s="453"/>
      <c r="DBZ972" s="3"/>
      <c r="DCA972" s="614"/>
      <c r="DCB972" s="3"/>
      <c r="DCC972" s="453"/>
      <c r="DCD972" s="3"/>
      <c r="DCE972" s="614"/>
      <c r="DCF972" s="3"/>
      <c r="DCG972" s="453"/>
      <c r="DCH972" s="3"/>
      <c r="DCI972" s="614"/>
      <c r="DCJ972" s="3"/>
      <c r="DCK972" s="453"/>
      <c r="DCL972" s="3"/>
      <c r="DCM972" s="614"/>
      <c r="DCN972" s="3"/>
      <c r="DCO972" s="453"/>
      <c r="DCP972" s="3"/>
      <c r="DCQ972" s="614"/>
      <c r="DCR972" s="3"/>
      <c r="DCS972" s="453"/>
      <c r="DCT972" s="3"/>
      <c r="DCU972" s="614"/>
      <c r="DCV972" s="3"/>
      <c r="DCW972" s="453"/>
      <c r="DCX972" s="3"/>
      <c r="DCY972" s="614"/>
      <c r="DCZ972" s="3"/>
      <c r="DDA972" s="453"/>
      <c r="DDB972" s="3"/>
      <c r="DDC972" s="614"/>
      <c r="DDD972" s="3"/>
      <c r="DDE972" s="453"/>
      <c r="DDF972" s="3"/>
      <c r="DDG972" s="614"/>
      <c r="DDH972" s="3"/>
      <c r="DDI972" s="453"/>
      <c r="DDJ972" s="3"/>
      <c r="DDK972" s="614"/>
      <c r="DDL972" s="3"/>
      <c r="DDM972" s="453"/>
      <c r="DDN972" s="3"/>
      <c r="DDO972" s="614"/>
      <c r="DDP972" s="3"/>
      <c r="DDQ972" s="453"/>
      <c r="DDR972" s="3"/>
      <c r="DDS972" s="614"/>
      <c r="DDT972" s="3"/>
      <c r="DDU972" s="453"/>
      <c r="DDV972" s="3"/>
      <c r="DDW972" s="614"/>
      <c r="DDX972" s="3"/>
      <c r="DDY972" s="453"/>
      <c r="DDZ972" s="3"/>
      <c r="DEA972" s="614"/>
      <c r="DEB972" s="3"/>
      <c r="DEC972" s="453"/>
      <c r="DED972" s="3"/>
      <c r="DEE972" s="614"/>
      <c r="DEF972" s="3"/>
      <c r="DEG972" s="453"/>
      <c r="DEH972" s="3"/>
      <c r="DEI972" s="614"/>
      <c r="DEJ972" s="3"/>
      <c r="DEK972" s="453"/>
      <c r="DEL972" s="3"/>
      <c r="DEM972" s="614"/>
      <c r="DEN972" s="3"/>
      <c r="DEO972" s="453"/>
      <c r="DEP972" s="3"/>
      <c r="DEQ972" s="614"/>
      <c r="DER972" s="3"/>
      <c r="DES972" s="453"/>
      <c r="DET972" s="3"/>
      <c r="DEU972" s="614"/>
      <c r="DEV972" s="3"/>
      <c r="DEW972" s="453"/>
      <c r="DEX972" s="3"/>
      <c r="DEY972" s="614"/>
      <c r="DEZ972" s="3"/>
      <c r="DFA972" s="453"/>
      <c r="DFB972" s="3"/>
      <c r="DFC972" s="614"/>
      <c r="DFD972" s="3"/>
      <c r="DFE972" s="453"/>
      <c r="DFF972" s="3"/>
      <c r="DFG972" s="614"/>
      <c r="DFH972" s="3"/>
      <c r="DFI972" s="453"/>
      <c r="DFJ972" s="3"/>
      <c r="DFK972" s="614"/>
      <c r="DFL972" s="3"/>
      <c r="DFM972" s="453"/>
      <c r="DFN972" s="3"/>
      <c r="DFO972" s="614"/>
      <c r="DFP972" s="3"/>
      <c r="DFQ972" s="453"/>
      <c r="DFR972" s="3"/>
      <c r="DFS972" s="614"/>
      <c r="DFT972" s="3"/>
      <c r="DFU972" s="453"/>
      <c r="DFV972" s="3"/>
      <c r="DFW972" s="614"/>
      <c r="DFX972" s="3"/>
      <c r="DFY972" s="453"/>
      <c r="DFZ972" s="3"/>
      <c r="DGA972" s="614"/>
      <c r="DGB972" s="3"/>
      <c r="DGC972" s="453"/>
      <c r="DGD972" s="3"/>
      <c r="DGE972" s="614"/>
      <c r="DGF972" s="3"/>
      <c r="DGG972" s="453"/>
      <c r="DGH972" s="3"/>
      <c r="DGI972" s="614"/>
      <c r="DGJ972" s="3"/>
      <c r="DGK972" s="453"/>
      <c r="DGL972" s="3"/>
      <c r="DGM972" s="614"/>
      <c r="DGN972" s="3"/>
      <c r="DGO972" s="453"/>
      <c r="DGP972" s="3"/>
      <c r="DGQ972" s="614"/>
      <c r="DGR972" s="3"/>
      <c r="DGS972" s="453"/>
      <c r="DGT972" s="3"/>
      <c r="DGU972" s="614"/>
      <c r="DGV972" s="3"/>
      <c r="DGW972" s="453"/>
      <c r="DGX972" s="3"/>
      <c r="DGY972" s="614"/>
      <c r="DGZ972" s="3"/>
      <c r="DHA972" s="453"/>
      <c r="DHB972" s="3"/>
      <c r="DHC972" s="614"/>
      <c r="DHD972" s="3"/>
      <c r="DHE972" s="453"/>
      <c r="DHF972" s="3"/>
      <c r="DHG972" s="614"/>
      <c r="DHH972" s="3"/>
      <c r="DHI972" s="453"/>
      <c r="DHJ972" s="3"/>
      <c r="DHK972" s="614"/>
      <c r="DHL972" s="3"/>
      <c r="DHM972" s="453"/>
      <c r="DHN972" s="3"/>
      <c r="DHO972" s="614"/>
      <c r="DHP972" s="3"/>
      <c r="DHQ972" s="453"/>
      <c r="DHR972" s="3"/>
      <c r="DHS972" s="614"/>
      <c r="DHT972" s="3"/>
      <c r="DHU972" s="453"/>
      <c r="DHV972" s="3"/>
      <c r="DHW972" s="614"/>
      <c r="DHX972" s="3"/>
      <c r="DHY972" s="453"/>
      <c r="DHZ972" s="3"/>
      <c r="DIA972" s="614"/>
      <c r="DIB972" s="3"/>
      <c r="DIC972" s="453"/>
      <c r="DID972" s="3"/>
      <c r="DIE972" s="614"/>
      <c r="DIF972" s="3"/>
      <c r="DIG972" s="453"/>
      <c r="DIH972" s="3"/>
      <c r="DII972" s="614"/>
      <c r="DIJ972" s="3"/>
      <c r="DIK972" s="453"/>
      <c r="DIL972" s="3"/>
      <c r="DIM972" s="614"/>
      <c r="DIN972" s="3"/>
      <c r="DIO972" s="453"/>
      <c r="DIP972" s="3"/>
      <c r="DIQ972" s="614"/>
      <c r="DIR972" s="3"/>
      <c r="DIS972" s="453"/>
      <c r="DIT972" s="3"/>
      <c r="DIU972" s="614"/>
      <c r="DIV972" s="3"/>
      <c r="DIW972" s="453"/>
      <c r="DIX972" s="3"/>
      <c r="DIY972" s="614"/>
      <c r="DIZ972" s="3"/>
      <c r="DJA972" s="453"/>
      <c r="DJB972" s="3"/>
      <c r="DJC972" s="614"/>
      <c r="DJD972" s="3"/>
      <c r="DJE972" s="453"/>
      <c r="DJF972" s="3"/>
      <c r="DJG972" s="614"/>
      <c r="DJH972" s="3"/>
      <c r="DJI972" s="453"/>
      <c r="DJJ972" s="3"/>
      <c r="DJK972" s="614"/>
      <c r="DJL972" s="3"/>
      <c r="DJM972" s="453"/>
      <c r="DJN972" s="3"/>
      <c r="DJO972" s="614"/>
      <c r="DJP972" s="3"/>
      <c r="DJQ972" s="453"/>
      <c r="DJR972" s="3"/>
      <c r="DJS972" s="614"/>
      <c r="DJT972" s="3"/>
      <c r="DJU972" s="453"/>
      <c r="DJV972" s="3"/>
      <c r="DJW972" s="614"/>
      <c r="DJX972" s="3"/>
      <c r="DJY972" s="453"/>
      <c r="DJZ972" s="3"/>
      <c r="DKA972" s="614"/>
      <c r="DKB972" s="3"/>
      <c r="DKC972" s="453"/>
      <c r="DKD972" s="3"/>
      <c r="DKE972" s="614"/>
      <c r="DKF972" s="3"/>
      <c r="DKG972" s="453"/>
      <c r="DKH972" s="3"/>
      <c r="DKI972" s="614"/>
      <c r="DKJ972" s="3"/>
      <c r="DKK972" s="453"/>
      <c r="DKL972" s="3"/>
      <c r="DKM972" s="614"/>
      <c r="DKN972" s="3"/>
      <c r="DKO972" s="453"/>
      <c r="DKP972" s="3"/>
      <c r="DKQ972" s="614"/>
      <c r="DKR972" s="3"/>
      <c r="DKS972" s="453"/>
      <c r="DKT972" s="3"/>
      <c r="DKU972" s="614"/>
      <c r="DKV972" s="3"/>
      <c r="DKW972" s="453"/>
      <c r="DKX972" s="3"/>
      <c r="DKY972" s="614"/>
      <c r="DKZ972" s="3"/>
      <c r="DLA972" s="453"/>
      <c r="DLB972" s="3"/>
      <c r="DLC972" s="614"/>
      <c r="DLD972" s="3"/>
      <c r="DLE972" s="453"/>
      <c r="DLF972" s="3"/>
      <c r="DLG972" s="614"/>
      <c r="DLH972" s="3"/>
      <c r="DLI972" s="453"/>
      <c r="DLJ972" s="3"/>
      <c r="DLK972" s="614"/>
      <c r="DLL972" s="3"/>
      <c r="DLM972" s="453"/>
      <c r="DLN972" s="3"/>
      <c r="DLO972" s="614"/>
      <c r="DLP972" s="3"/>
      <c r="DLQ972" s="453"/>
      <c r="DLR972" s="3"/>
      <c r="DLS972" s="614"/>
      <c r="DLT972" s="3"/>
      <c r="DLU972" s="453"/>
      <c r="DLV972" s="3"/>
      <c r="DLW972" s="614"/>
      <c r="DLX972" s="3"/>
      <c r="DLY972" s="453"/>
      <c r="DLZ972" s="3"/>
      <c r="DMA972" s="614"/>
      <c r="DMB972" s="3"/>
      <c r="DMC972" s="453"/>
      <c r="DMD972" s="3"/>
      <c r="DME972" s="614"/>
      <c r="DMF972" s="3"/>
      <c r="DMG972" s="453"/>
      <c r="DMH972" s="3"/>
      <c r="DMI972" s="614"/>
      <c r="DMJ972" s="3"/>
      <c r="DMK972" s="453"/>
      <c r="DML972" s="3"/>
      <c r="DMM972" s="614"/>
      <c r="DMN972" s="3"/>
      <c r="DMO972" s="453"/>
      <c r="DMP972" s="3"/>
      <c r="DMQ972" s="614"/>
      <c r="DMR972" s="3"/>
      <c r="DMS972" s="453"/>
      <c r="DMT972" s="3"/>
      <c r="DMU972" s="614"/>
      <c r="DMV972" s="3"/>
      <c r="DMW972" s="453"/>
      <c r="DMX972" s="3"/>
      <c r="DMY972" s="614"/>
      <c r="DMZ972" s="3"/>
      <c r="DNA972" s="453"/>
      <c r="DNB972" s="3"/>
      <c r="DNC972" s="614"/>
      <c r="DND972" s="3"/>
      <c r="DNE972" s="453"/>
      <c r="DNF972" s="3"/>
      <c r="DNG972" s="614"/>
      <c r="DNH972" s="3"/>
      <c r="DNI972" s="453"/>
      <c r="DNJ972" s="3"/>
      <c r="DNK972" s="614"/>
      <c r="DNL972" s="3"/>
      <c r="DNM972" s="453"/>
      <c r="DNN972" s="3"/>
      <c r="DNO972" s="614"/>
      <c r="DNP972" s="3"/>
      <c r="DNQ972" s="453"/>
      <c r="DNR972" s="3"/>
      <c r="DNS972" s="614"/>
      <c r="DNT972" s="3"/>
      <c r="DNU972" s="453"/>
      <c r="DNV972" s="3"/>
      <c r="DNW972" s="614"/>
      <c r="DNX972" s="3"/>
      <c r="DNY972" s="453"/>
      <c r="DNZ972" s="3"/>
      <c r="DOA972" s="614"/>
      <c r="DOB972" s="3"/>
      <c r="DOC972" s="453"/>
      <c r="DOD972" s="3"/>
      <c r="DOE972" s="614"/>
      <c r="DOF972" s="3"/>
      <c r="DOG972" s="453"/>
      <c r="DOH972" s="3"/>
      <c r="DOI972" s="614"/>
      <c r="DOJ972" s="3"/>
      <c r="DOK972" s="453"/>
      <c r="DOL972" s="3"/>
      <c r="DOM972" s="614"/>
      <c r="DON972" s="3"/>
      <c r="DOO972" s="453"/>
      <c r="DOP972" s="3"/>
      <c r="DOQ972" s="614"/>
      <c r="DOR972" s="3"/>
      <c r="DOS972" s="453"/>
      <c r="DOT972" s="3"/>
      <c r="DOU972" s="614"/>
      <c r="DOV972" s="3"/>
      <c r="DOW972" s="453"/>
      <c r="DOX972" s="3"/>
      <c r="DOY972" s="614"/>
      <c r="DOZ972" s="3"/>
      <c r="DPA972" s="453"/>
      <c r="DPB972" s="3"/>
      <c r="DPC972" s="614"/>
      <c r="DPD972" s="3"/>
      <c r="DPE972" s="453"/>
      <c r="DPF972" s="3"/>
      <c r="DPG972" s="614"/>
      <c r="DPH972" s="3"/>
      <c r="DPI972" s="453"/>
      <c r="DPJ972" s="3"/>
      <c r="DPK972" s="614"/>
      <c r="DPL972" s="3"/>
      <c r="DPM972" s="453"/>
      <c r="DPN972" s="3"/>
      <c r="DPO972" s="614"/>
      <c r="DPP972" s="3"/>
      <c r="DPQ972" s="453"/>
      <c r="DPR972" s="3"/>
      <c r="DPS972" s="614"/>
      <c r="DPT972" s="3"/>
      <c r="DPU972" s="453"/>
      <c r="DPV972" s="3"/>
      <c r="DPW972" s="614"/>
      <c r="DPX972" s="3"/>
      <c r="DPY972" s="453"/>
      <c r="DPZ972" s="3"/>
      <c r="DQA972" s="614"/>
      <c r="DQB972" s="3"/>
      <c r="DQC972" s="453"/>
      <c r="DQD972" s="3"/>
      <c r="DQE972" s="614"/>
      <c r="DQF972" s="3"/>
      <c r="DQG972" s="453"/>
      <c r="DQH972" s="3"/>
      <c r="DQI972" s="614"/>
      <c r="DQJ972" s="3"/>
      <c r="DQK972" s="453"/>
      <c r="DQL972" s="3"/>
      <c r="DQM972" s="614"/>
      <c r="DQN972" s="3"/>
      <c r="DQO972" s="453"/>
      <c r="DQP972" s="3"/>
      <c r="DQQ972" s="614"/>
      <c r="DQR972" s="3"/>
      <c r="DQS972" s="453"/>
      <c r="DQT972" s="3"/>
      <c r="DQU972" s="614"/>
      <c r="DQV972" s="3"/>
      <c r="DQW972" s="453"/>
      <c r="DQX972" s="3"/>
      <c r="DQY972" s="614"/>
      <c r="DQZ972" s="3"/>
      <c r="DRA972" s="453"/>
      <c r="DRB972" s="3"/>
      <c r="DRC972" s="614"/>
      <c r="DRD972" s="3"/>
      <c r="DRE972" s="453"/>
      <c r="DRF972" s="3"/>
      <c r="DRG972" s="614"/>
      <c r="DRH972" s="3"/>
      <c r="DRI972" s="453"/>
      <c r="DRJ972" s="3"/>
      <c r="DRK972" s="614"/>
      <c r="DRL972" s="3"/>
      <c r="DRM972" s="453"/>
      <c r="DRN972" s="3"/>
      <c r="DRO972" s="614"/>
      <c r="DRP972" s="3"/>
      <c r="DRQ972" s="453"/>
      <c r="DRR972" s="3"/>
      <c r="DRS972" s="614"/>
      <c r="DRT972" s="3"/>
      <c r="DRU972" s="453"/>
      <c r="DRV972" s="3"/>
      <c r="DRW972" s="614"/>
      <c r="DRX972" s="3"/>
      <c r="DRY972" s="453"/>
      <c r="DRZ972" s="3"/>
      <c r="DSA972" s="614"/>
      <c r="DSB972" s="3"/>
      <c r="DSC972" s="453"/>
      <c r="DSD972" s="3"/>
      <c r="DSE972" s="614"/>
      <c r="DSF972" s="3"/>
      <c r="DSG972" s="453"/>
      <c r="DSH972" s="3"/>
      <c r="DSI972" s="614"/>
      <c r="DSJ972" s="3"/>
      <c r="DSK972" s="453"/>
      <c r="DSL972" s="3"/>
      <c r="DSM972" s="614"/>
      <c r="DSN972" s="3"/>
      <c r="DSO972" s="453"/>
      <c r="DSP972" s="3"/>
      <c r="DSQ972" s="614"/>
      <c r="DSR972" s="3"/>
      <c r="DSS972" s="453"/>
      <c r="DST972" s="3"/>
      <c r="DSU972" s="614"/>
      <c r="DSV972" s="3"/>
      <c r="DSW972" s="453"/>
      <c r="DSX972" s="3"/>
      <c r="DSY972" s="614"/>
      <c r="DSZ972" s="3"/>
      <c r="DTA972" s="453"/>
      <c r="DTB972" s="3"/>
      <c r="DTC972" s="614"/>
      <c r="DTD972" s="3"/>
      <c r="DTE972" s="453"/>
      <c r="DTF972" s="3"/>
      <c r="DTG972" s="614"/>
      <c r="DTH972" s="3"/>
      <c r="DTI972" s="453"/>
      <c r="DTJ972" s="3"/>
      <c r="DTK972" s="614"/>
      <c r="DTL972" s="3"/>
      <c r="DTM972" s="453"/>
      <c r="DTN972" s="3"/>
      <c r="DTO972" s="614"/>
      <c r="DTP972" s="3"/>
      <c r="DTQ972" s="453"/>
      <c r="DTR972" s="3"/>
      <c r="DTS972" s="614"/>
      <c r="DTT972" s="3"/>
      <c r="DTU972" s="453"/>
      <c r="DTV972" s="3"/>
      <c r="DTW972" s="614"/>
      <c r="DTX972" s="3"/>
      <c r="DTY972" s="453"/>
      <c r="DTZ972" s="3"/>
      <c r="DUA972" s="614"/>
      <c r="DUB972" s="3"/>
      <c r="DUC972" s="453"/>
      <c r="DUD972" s="3"/>
      <c r="DUE972" s="614"/>
      <c r="DUF972" s="3"/>
      <c r="DUG972" s="453"/>
      <c r="DUH972" s="3"/>
      <c r="DUI972" s="614"/>
      <c r="DUJ972" s="3"/>
      <c r="DUK972" s="453"/>
      <c r="DUL972" s="3"/>
      <c r="DUM972" s="614"/>
      <c r="DUN972" s="3"/>
      <c r="DUO972" s="453"/>
      <c r="DUP972" s="3"/>
      <c r="DUQ972" s="614"/>
      <c r="DUR972" s="3"/>
      <c r="DUS972" s="453"/>
      <c r="DUT972" s="3"/>
      <c r="DUU972" s="614"/>
      <c r="DUV972" s="3"/>
      <c r="DUW972" s="453"/>
      <c r="DUX972" s="3"/>
      <c r="DUY972" s="614"/>
      <c r="DUZ972" s="3"/>
      <c r="DVA972" s="453"/>
      <c r="DVB972" s="3"/>
      <c r="DVC972" s="614"/>
      <c r="DVD972" s="3"/>
      <c r="DVE972" s="453"/>
      <c r="DVF972" s="3"/>
      <c r="DVG972" s="614"/>
      <c r="DVH972" s="3"/>
      <c r="DVI972" s="453"/>
      <c r="DVJ972" s="3"/>
      <c r="DVK972" s="614"/>
      <c r="DVL972" s="3"/>
      <c r="DVM972" s="453"/>
      <c r="DVN972" s="3"/>
      <c r="DVO972" s="614"/>
      <c r="DVP972" s="3"/>
      <c r="DVQ972" s="453"/>
      <c r="DVR972" s="3"/>
      <c r="DVS972" s="614"/>
      <c r="DVT972" s="3"/>
      <c r="DVU972" s="453"/>
      <c r="DVV972" s="3"/>
      <c r="DVW972" s="614"/>
      <c r="DVX972" s="3"/>
      <c r="DVY972" s="453"/>
      <c r="DVZ972" s="3"/>
      <c r="DWA972" s="614"/>
      <c r="DWB972" s="3"/>
      <c r="DWC972" s="453"/>
      <c r="DWD972" s="3"/>
      <c r="DWE972" s="614"/>
      <c r="DWF972" s="3"/>
      <c r="DWG972" s="453"/>
      <c r="DWH972" s="3"/>
      <c r="DWI972" s="614"/>
      <c r="DWJ972" s="3"/>
      <c r="DWK972" s="453"/>
      <c r="DWL972" s="3"/>
      <c r="DWM972" s="614"/>
      <c r="DWN972" s="3"/>
      <c r="DWO972" s="453"/>
      <c r="DWP972" s="3"/>
      <c r="DWQ972" s="614"/>
      <c r="DWR972" s="3"/>
      <c r="DWS972" s="453"/>
      <c r="DWT972" s="3"/>
      <c r="DWU972" s="614"/>
      <c r="DWV972" s="3"/>
      <c r="DWW972" s="453"/>
      <c r="DWX972" s="3"/>
      <c r="DWY972" s="614"/>
      <c r="DWZ972" s="3"/>
      <c r="DXA972" s="453"/>
      <c r="DXB972" s="3"/>
      <c r="DXC972" s="614"/>
      <c r="DXD972" s="3"/>
      <c r="DXE972" s="453"/>
      <c r="DXF972" s="3"/>
      <c r="DXG972" s="614"/>
      <c r="DXH972" s="3"/>
      <c r="DXI972" s="453"/>
      <c r="DXJ972" s="3"/>
      <c r="DXK972" s="614"/>
      <c r="DXL972" s="3"/>
      <c r="DXM972" s="453"/>
      <c r="DXN972" s="3"/>
      <c r="DXO972" s="614"/>
      <c r="DXP972" s="3"/>
      <c r="DXQ972" s="453"/>
      <c r="DXR972" s="3"/>
      <c r="DXS972" s="614"/>
      <c r="DXT972" s="3"/>
      <c r="DXU972" s="453"/>
      <c r="DXV972" s="3"/>
      <c r="DXW972" s="614"/>
      <c r="DXX972" s="3"/>
      <c r="DXY972" s="453"/>
      <c r="DXZ972" s="3"/>
      <c r="DYA972" s="614"/>
      <c r="DYB972" s="3"/>
      <c r="DYC972" s="453"/>
      <c r="DYD972" s="3"/>
      <c r="DYE972" s="614"/>
      <c r="DYF972" s="3"/>
      <c r="DYG972" s="453"/>
      <c r="DYH972" s="3"/>
      <c r="DYI972" s="614"/>
      <c r="DYJ972" s="3"/>
      <c r="DYK972" s="453"/>
      <c r="DYL972" s="3"/>
      <c r="DYM972" s="614"/>
      <c r="DYN972" s="3"/>
      <c r="DYO972" s="453"/>
      <c r="DYP972" s="3"/>
      <c r="DYQ972" s="614"/>
      <c r="DYR972" s="3"/>
      <c r="DYS972" s="453"/>
      <c r="DYT972" s="3"/>
      <c r="DYU972" s="614"/>
      <c r="DYV972" s="3"/>
      <c r="DYW972" s="453"/>
      <c r="DYX972" s="3"/>
      <c r="DYY972" s="614"/>
      <c r="DYZ972" s="3"/>
      <c r="DZA972" s="453"/>
      <c r="DZB972" s="3"/>
      <c r="DZC972" s="614"/>
      <c r="DZD972" s="3"/>
      <c r="DZE972" s="453"/>
      <c r="DZF972" s="3"/>
      <c r="DZG972" s="614"/>
      <c r="DZH972" s="3"/>
      <c r="DZI972" s="453"/>
      <c r="DZJ972" s="3"/>
      <c r="DZK972" s="614"/>
      <c r="DZL972" s="3"/>
      <c r="DZM972" s="453"/>
      <c r="DZN972" s="3"/>
      <c r="DZO972" s="614"/>
      <c r="DZP972" s="3"/>
      <c r="DZQ972" s="453"/>
      <c r="DZR972" s="3"/>
      <c r="DZS972" s="614"/>
      <c r="DZT972" s="3"/>
      <c r="DZU972" s="453"/>
      <c r="DZV972" s="3"/>
      <c r="DZW972" s="614"/>
      <c r="DZX972" s="3"/>
      <c r="DZY972" s="453"/>
      <c r="DZZ972" s="3"/>
      <c r="EAA972" s="614"/>
      <c r="EAB972" s="3"/>
      <c r="EAC972" s="453"/>
      <c r="EAD972" s="3"/>
      <c r="EAE972" s="614"/>
      <c r="EAF972" s="3"/>
      <c r="EAG972" s="453"/>
      <c r="EAH972" s="3"/>
      <c r="EAI972" s="614"/>
      <c r="EAJ972" s="3"/>
      <c r="EAK972" s="453"/>
      <c r="EAL972" s="3"/>
      <c r="EAM972" s="614"/>
      <c r="EAN972" s="3"/>
      <c r="EAO972" s="453"/>
      <c r="EAP972" s="3"/>
      <c r="EAQ972" s="614"/>
      <c r="EAR972" s="3"/>
      <c r="EAS972" s="453"/>
      <c r="EAT972" s="3"/>
      <c r="EAU972" s="614"/>
      <c r="EAV972" s="3"/>
      <c r="EAW972" s="453"/>
      <c r="EAX972" s="3"/>
      <c r="EAY972" s="614"/>
      <c r="EAZ972" s="3"/>
      <c r="EBA972" s="453"/>
      <c r="EBB972" s="3"/>
      <c r="EBC972" s="614"/>
      <c r="EBD972" s="3"/>
      <c r="EBE972" s="453"/>
      <c r="EBF972" s="3"/>
      <c r="EBG972" s="614"/>
      <c r="EBH972" s="3"/>
      <c r="EBI972" s="453"/>
      <c r="EBJ972" s="3"/>
      <c r="EBK972" s="614"/>
      <c r="EBL972" s="3"/>
      <c r="EBM972" s="453"/>
      <c r="EBN972" s="3"/>
      <c r="EBO972" s="614"/>
      <c r="EBP972" s="3"/>
      <c r="EBQ972" s="453"/>
      <c r="EBR972" s="3"/>
      <c r="EBS972" s="614"/>
      <c r="EBT972" s="3"/>
      <c r="EBU972" s="453"/>
      <c r="EBV972" s="3"/>
      <c r="EBW972" s="614"/>
      <c r="EBX972" s="3"/>
      <c r="EBY972" s="453"/>
      <c r="EBZ972" s="3"/>
      <c r="ECA972" s="614"/>
      <c r="ECB972" s="3"/>
      <c r="ECC972" s="453"/>
      <c r="ECD972" s="3"/>
      <c r="ECE972" s="614"/>
      <c r="ECF972" s="3"/>
      <c r="ECG972" s="453"/>
      <c r="ECH972" s="3"/>
      <c r="ECI972" s="614"/>
      <c r="ECJ972" s="3"/>
      <c r="ECK972" s="453"/>
      <c r="ECL972" s="3"/>
      <c r="ECM972" s="614"/>
      <c r="ECN972" s="3"/>
      <c r="ECO972" s="453"/>
      <c r="ECP972" s="3"/>
      <c r="ECQ972" s="614"/>
      <c r="ECR972" s="3"/>
      <c r="ECS972" s="453"/>
      <c r="ECT972" s="3"/>
      <c r="ECU972" s="614"/>
      <c r="ECV972" s="3"/>
      <c r="ECW972" s="453"/>
      <c r="ECX972" s="3"/>
      <c r="ECY972" s="614"/>
      <c r="ECZ972" s="3"/>
      <c r="EDA972" s="453"/>
      <c r="EDB972" s="3"/>
      <c r="EDC972" s="614"/>
      <c r="EDD972" s="3"/>
      <c r="EDE972" s="453"/>
      <c r="EDF972" s="3"/>
      <c r="EDG972" s="614"/>
      <c r="EDH972" s="3"/>
      <c r="EDI972" s="453"/>
      <c r="EDJ972" s="3"/>
      <c r="EDK972" s="614"/>
      <c r="EDL972" s="3"/>
      <c r="EDM972" s="453"/>
      <c r="EDN972" s="3"/>
      <c r="EDO972" s="614"/>
      <c r="EDP972" s="3"/>
      <c r="EDQ972" s="453"/>
      <c r="EDR972" s="3"/>
      <c r="EDS972" s="614"/>
      <c r="EDT972" s="3"/>
      <c r="EDU972" s="453"/>
      <c r="EDV972" s="3"/>
      <c r="EDW972" s="614"/>
      <c r="EDX972" s="3"/>
      <c r="EDY972" s="453"/>
      <c r="EDZ972" s="3"/>
      <c r="EEA972" s="614"/>
      <c r="EEB972" s="3"/>
      <c r="EEC972" s="453"/>
      <c r="EED972" s="3"/>
      <c r="EEE972" s="614"/>
      <c r="EEF972" s="3"/>
      <c r="EEG972" s="453"/>
      <c r="EEH972" s="3"/>
      <c r="EEI972" s="614"/>
      <c r="EEJ972" s="3"/>
      <c r="EEK972" s="453"/>
      <c r="EEL972" s="3"/>
      <c r="EEM972" s="614"/>
      <c r="EEN972" s="3"/>
      <c r="EEO972" s="453"/>
      <c r="EEP972" s="3"/>
      <c r="EEQ972" s="614"/>
      <c r="EER972" s="3"/>
      <c r="EES972" s="453"/>
      <c r="EET972" s="3"/>
      <c r="EEU972" s="614"/>
      <c r="EEV972" s="3"/>
      <c r="EEW972" s="453"/>
      <c r="EEX972" s="3"/>
      <c r="EEY972" s="614"/>
      <c r="EEZ972" s="3"/>
      <c r="EFA972" s="453"/>
      <c r="EFB972" s="3"/>
      <c r="EFC972" s="614"/>
      <c r="EFD972" s="3"/>
      <c r="EFE972" s="453"/>
      <c r="EFF972" s="3"/>
      <c r="EFG972" s="614"/>
      <c r="EFH972" s="3"/>
      <c r="EFI972" s="453"/>
      <c r="EFJ972" s="3"/>
      <c r="EFK972" s="614"/>
      <c r="EFL972" s="3"/>
      <c r="EFM972" s="453"/>
      <c r="EFN972" s="3"/>
      <c r="EFO972" s="614"/>
      <c r="EFP972" s="3"/>
      <c r="EFQ972" s="453"/>
      <c r="EFR972" s="3"/>
      <c r="EFS972" s="614"/>
      <c r="EFT972" s="3"/>
      <c r="EFU972" s="453"/>
      <c r="EFV972" s="3"/>
      <c r="EFW972" s="614"/>
      <c r="EFX972" s="3"/>
      <c r="EFY972" s="453"/>
      <c r="EFZ972" s="3"/>
      <c r="EGA972" s="614"/>
      <c r="EGB972" s="3"/>
      <c r="EGC972" s="453"/>
      <c r="EGD972" s="3"/>
      <c r="EGE972" s="614"/>
      <c r="EGF972" s="3"/>
      <c r="EGG972" s="453"/>
      <c r="EGH972" s="3"/>
      <c r="EGI972" s="614"/>
      <c r="EGJ972" s="3"/>
      <c r="EGK972" s="453"/>
      <c r="EGL972" s="3"/>
      <c r="EGM972" s="614"/>
      <c r="EGN972" s="3"/>
      <c r="EGO972" s="453"/>
      <c r="EGP972" s="3"/>
      <c r="EGQ972" s="614"/>
      <c r="EGR972" s="3"/>
      <c r="EGS972" s="453"/>
      <c r="EGT972" s="3"/>
      <c r="EGU972" s="614"/>
      <c r="EGV972" s="3"/>
      <c r="EGW972" s="453"/>
      <c r="EGX972" s="3"/>
      <c r="EGY972" s="614"/>
      <c r="EGZ972" s="3"/>
      <c r="EHA972" s="453"/>
      <c r="EHB972" s="3"/>
      <c r="EHC972" s="614"/>
      <c r="EHD972" s="3"/>
      <c r="EHE972" s="453"/>
      <c r="EHF972" s="3"/>
      <c r="EHG972" s="614"/>
      <c r="EHH972" s="3"/>
      <c r="EHI972" s="453"/>
      <c r="EHJ972" s="3"/>
      <c r="EHK972" s="614"/>
      <c r="EHL972" s="3"/>
      <c r="EHM972" s="453"/>
      <c r="EHN972" s="3"/>
      <c r="EHO972" s="614"/>
      <c r="EHP972" s="3"/>
      <c r="EHQ972" s="453"/>
      <c r="EHR972" s="3"/>
      <c r="EHS972" s="614"/>
      <c r="EHT972" s="3"/>
      <c r="EHU972" s="453"/>
      <c r="EHV972" s="3"/>
      <c r="EHW972" s="614"/>
      <c r="EHX972" s="3"/>
      <c r="EHY972" s="453"/>
      <c r="EHZ972" s="3"/>
      <c r="EIA972" s="614"/>
      <c r="EIB972" s="3"/>
      <c r="EIC972" s="453"/>
      <c r="EID972" s="3"/>
      <c r="EIE972" s="614"/>
      <c r="EIF972" s="3"/>
      <c r="EIG972" s="453"/>
      <c r="EIH972" s="3"/>
      <c r="EII972" s="614"/>
      <c r="EIJ972" s="3"/>
      <c r="EIK972" s="453"/>
      <c r="EIL972" s="3"/>
      <c r="EIM972" s="614"/>
      <c r="EIN972" s="3"/>
      <c r="EIO972" s="453"/>
      <c r="EIP972" s="3"/>
      <c r="EIQ972" s="614"/>
      <c r="EIR972" s="3"/>
      <c r="EIS972" s="453"/>
      <c r="EIT972" s="3"/>
      <c r="EIU972" s="614"/>
      <c r="EIV972" s="3"/>
      <c r="EIW972" s="453"/>
      <c r="EIX972" s="3"/>
      <c r="EIY972" s="614"/>
      <c r="EIZ972" s="3"/>
      <c r="EJA972" s="453"/>
      <c r="EJB972" s="3"/>
      <c r="EJC972" s="614"/>
      <c r="EJD972" s="3"/>
      <c r="EJE972" s="453"/>
      <c r="EJF972" s="3"/>
      <c r="EJG972" s="614"/>
      <c r="EJH972" s="3"/>
      <c r="EJI972" s="453"/>
      <c r="EJJ972" s="3"/>
      <c r="EJK972" s="614"/>
      <c r="EJL972" s="3"/>
      <c r="EJM972" s="453"/>
      <c r="EJN972" s="3"/>
      <c r="EJO972" s="614"/>
      <c r="EJP972" s="3"/>
      <c r="EJQ972" s="453"/>
      <c r="EJR972" s="3"/>
      <c r="EJS972" s="614"/>
      <c r="EJT972" s="3"/>
      <c r="EJU972" s="453"/>
      <c r="EJV972" s="3"/>
      <c r="EJW972" s="614"/>
      <c r="EJX972" s="3"/>
      <c r="EJY972" s="453"/>
      <c r="EJZ972" s="3"/>
      <c r="EKA972" s="614"/>
      <c r="EKB972" s="3"/>
      <c r="EKC972" s="453"/>
      <c r="EKD972" s="3"/>
      <c r="EKE972" s="614"/>
      <c r="EKF972" s="3"/>
      <c r="EKG972" s="453"/>
      <c r="EKH972" s="3"/>
      <c r="EKI972" s="614"/>
      <c r="EKJ972" s="3"/>
      <c r="EKK972" s="453"/>
      <c r="EKL972" s="3"/>
      <c r="EKM972" s="614"/>
      <c r="EKN972" s="3"/>
      <c r="EKO972" s="453"/>
      <c r="EKP972" s="3"/>
      <c r="EKQ972" s="614"/>
      <c r="EKR972" s="3"/>
      <c r="EKS972" s="453"/>
      <c r="EKT972" s="3"/>
      <c r="EKU972" s="614"/>
      <c r="EKV972" s="3"/>
      <c r="EKW972" s="453"/>
      <c r="EKX972" s="3"/>
      <c r="EKY972" s="614"/>
      <c r="EKZ972" s="3"/>
      <c r="ELA972" s="453"/>
      <c r="ELB972" s="3"/>
      <c r="ELC972" s="614"/>
      <c r="ELD972" s="3"/>
      <c r="ELE972" s="453"/>
      <c r="ELF972" s="3"/>
      <c r="ELG972" s="614"/>
      <c r="ELH972" s="3"/>
      <c r="ELI972" s="453"/>
      <c r="ELJ972" s="3"/>
      <c r="ELK972" s="614"/>
      <c r="ELL972" s="3"/>
      <c r="ELM972" s="453"/>
      <c r="ELN972" s="3"/>
      <c r="ELO972" s="614"/>
      <c r="ELP972" s="3"/>
      <c r="ELQ972" s="453"/>
      <c r="ELR972" s="3"/>
      <c r="ELS972" s="614"/>
      <c r="ELT972" s="3"/>
      <c r="ELU972" s="453"/>
      <c r="ELV972" s="3"/>
      <c r="ELW972" s="614"/>
      <c r="ELX972" s="3"/>
      <c r="ELY972" s="453"/>
      <c r="ELZ972" s="3"/>
      <c r="EMA972" s="614"/>
      <c r="EMB972" s="3"/>
      <c r="EMC972" s="453"/>
      <c r="EMD972" s="3"/>
      <c r="EME972" s="614"/>
      <c r="EMF972" s="3"/>
      <c r="EMG972" s="453"/>
      <c r="EMH972" s="3"/>
      <c r="EMI972" s="614"/>
      <c r="EMJ972" s="3"/>
      <c r="EMK972" s="453"/>
      <c r="EML972" s="3"/>
      <c r="EMM972" s="614"/>
      <c r="EMN972" s="3"/>
      <c r="EMO972" s="453"/>
      <c r="EMP972" s="3"/>
      <c r="EMQ972" s="614"/>
      <c r="EMR972" s="3"/>
      <c r="EMS972" s="453"/>
      <c r="EMT972" s="3"/>
      <c r="EMU972" s="614"/>
      <c r="EMV972" s="3"/>
      <c r="EMW972" s="453"/>
      <c r="EMX972" s="3"/>
      <c r="EMY972" s="614"/>
      <c r="EMZ972" s="3"/>
      <c r="ENA972" s="453"/>
      <c r="ENB972" s="3"/>
      <c r="ENC972" s="614"/>
      <c r="END972" s="3"/>
      <c r="ENE972" s="453"/>
      <c r="ENF972" s="3"/>
      <c r="ENG972" s="614"/>
      <c r="ENH972" s="3"/>
      <c r="ENI972" s="453"/>
      <c r="ENJ972" s="3"/>
      <c r="ENK972" s="614"/>
      <c r="ENL972" s="3"/>
      <c r="ENM972" s="453"/>
      <c r="ENN972" s="3"/>
      <c r="ENO972" s="614"/>
      <c r="ENP972" s="3"/>
      <c r="ENQ972" s="453"/>
      <c r="ENR972" s="3"/>
      <c r="ENS972" s="614"/>
      <c r="ENT972" s="3"/>
      <c r="ENU972" s="453"/>
      <c r="ENV972" s="3"/>
      <c r="ENW972" s="614"/>
      <c r="ENX972" s="3"/>
      <c r="ENY972" s="453"/>
      <c r="ENZ972" s="3"/>
      <c r="EOA972" s="614"/>
      <c r="EOB972" s="3"/>
      <c r="EOC972" s="453"/>
      <c r="EOD972" s="3"/>
      <c r="EOE972" s="614"/>
      <c r="EOF972" s="3"/>
      <c r="EOG972" s="453"/>
      <c r="EOH972" s="3"/>
      <c r="EOI972" s="614"/>
      <c r="EOJ972" s="3"/>
      <c r="EOK972" s="453"/>
      <c r="EOL972" s="3"/>
      <c r="EOM972" s="614"/>
      <c r="EON972" s="3"/>
      <c r="EOO972" s="453"/>
      <c r="EOP972" s="3"/>
      <c r="EOQ972" s="614"/>
      <c r="EOR972" s="3"/>
      <c r="EOS972" s="453"/>
      <c r="EOT972" s="3"/>
      <c r="EOU972" s="614"/>
      <c r="EOV972" s="3"/>
      <c r="EOW972" s="453"/>
      <c r="EOX972" s="3"/>
      <c r="EOY972" s="614"/>
      <c r="EOZ972" s="3"/>
      <c r="EPA972" s="453"/>
      <c r="EPB972" s="3"/>
      <c r="EPC972" s="614"/>
      <c r="EPD972" s="3"/>
      <c r="EPE972" s="453"/>
      <c r="EPF972" s="3"/>
      <c r="EPG972" s="614"/>
      <c r="EPH972" s="3"/>
      <c r="EPI972" s="453"/>
      <c r="EPJ972" s="3"/>
      <c r="EPK972" s="614"/>
      <c r="EPL972" s="3"/>
      <c r="EPM972" s="453"/>
      <c r="EPN972" s="3"/>
      <c r="EPO972" s="614"/>
      <c r="EPP972" s="3"/>
      <c r="EPQ972" s="453"/>
      <c r="EPR972" s="3"/>
      <c r="EPS972" s="614"/>
      <c r="EPT972" s="3"/>
      <c r="EPU972" s="453"/>
      <c r="EPV972" s="3"/>
      <c r="EPW972" s="614"/>
      <c r="EPX972" s="3"/>
      <c r="EPY972" s="453"/>
      <c r="EPZ972" s="3"/>
      <c r="EQA972" s="614"/>
      <c r="EQB972" s="3"/>
      <c r="EQC972" s="453"/>
      <c r="EQD972" s="3"/>
      <c r="EQE972" s="614"/>
      <c r="EQF972" s="3"/>
      <c r="EQG972" s="453"/>
      <c r="EQH972" s="3"/>
      <c r="EQI972" s="614"/>
      <c r="EQJ972" s="3"/>
      <c r="EQK972" s="453"/>
      <c r="EQL972" s="3"/>
      <c r="EQM972" s="614"/>
      <c r="EQN972" s="3"/>
      <c r="EQO972" s="453"/>
      <c r="EQP972" s="3"/>
      <c r="EQQ972" s="614"/>
      <c r="EQR972" s="3"/>
      <c r="EQS972" s="453"/>
      <c r="EQT972" s="3"/>
      <c r="EQU972" s="614"/>
      <c r="EQV972" s="3"/>
      <c r="EQW972" s="453"/>
      <c r="EQX972" s="3"/>
      <c r="EQY972" s="614"/>
      <c r="EQZ972" s="3"/>
      <c r="ERA972" s="453"/>
      <c r="ERB972" s="3"/>
      <c r="ERC972" s="614"/>
      <c r="ERD972" s="3"/>
      <c r="ERE972" s="453"/>
      <c r="ERF972" s="3"/>
      <c r="ERG972" s="614"/>
      <c r="ERH972" s="3"/>
      <c r="ERI972" s="453"/>
      <c r="ERJ972" s="3"/>
      <c r="ERK972" s="614"/>
      <c r="ERL972" s="3"/>
      <c r="ERM972" s="453"/>
      <c r="ERN972" s="3"/>
      <c r="ERO972" s="614"/>
      <c r="ERP972" s="3"/>
      <c r="ERQ972" s="453"/>
      <c r="ERR972" s="3"/>
      <c r="ERS972" s="614"/>
      <c r="ERT972" s="3"/>
      <c r="ERU972" s="453"/>
      <c r="ERV972" s="3"/>
      <c r="ERW972" s="614"/>
      <c r="ERX972" s="3"/>
      <c r="ERY972" s="453"/>
      <c r="ERZ972" s="3"/>
      <c r="ESA972" s="614"/>
      <c r="ESB972" s="3"/>
      <c r="ESC972" s="453"/>
      <c r="ESD972" s="3"/>
      <c r="ESE972" s="614"/>
      <c r="ESF972" s="3"/>
      <c r="ESG972" s="453"/>
      <c r="ESH972" s="3"/>
      <c r="ESI972" s="614"/>
      <c r="ESJ972" s="3"/>
      <c r="ESK972" s="453"/>
      <c r="ESL972" s="3"/>
      <c r="ESM972" s="614"/>
      <c r="ESN972" s="3"/>
      <c r="ESO972" s="453"/>
      <c r="ESP972" s="3"/>
      <c r="ESQ972" s="614"/>
      <c r="ESR972" s="3"/>
      <c r="ESS972" s="453"/>
      <c r="EST972" s="3"/>
      <c r="ESU972" s="614"/>
      <c r="ESV972" s="3"/>
      <c r="ESW972" s="453"/>
      <c r="ESX972" s="3"/>
      <c r="ESY972" s="614"/>
      <c r="ESZ972" s="3"/>
      <c r="ETA972" s="453"/>
      <c r="ETB972" s="3"/>
      <c r="ETC972" s="614"/>
      <c r="ETD972" s="3"/>
      <c r="ETE972" s="453"/>
      <c r="ETF972" s="3"/>
      <c r="ETG972" s="614"/>
      <c r="ETH972" s="3"/>
      <c r="ETI972" s="453"/>
      <c r="ETJ972" s="3"/>
      <c r="ETK972" s="614"/>
      <c r="ETL972" s="3"/>
      <c r="ETM972" s="453"/>
      <c r="ETN972" s="3"/>
      <c r="ETO972" s="614"/>
      <c r="ETP972" s="3"/>
      <c r="ETQ972" s="453"/>
      <c r="ETR972" s="3"/>
      <c r="ETS972" s="614"/>
      <c r="ETT972" s="3"/>
      <c r="ETU972" s="453"/>
      <c r="ETV972" s="3"/>
      <c r="ETW972" s="614"/>
      <c r="ETX972" s="3"/>
      <c r="ETY972" s="453"/>
      <c r="ETZ972" s="3"/>
      <c r="EUA972" s="614"/>
      <c r="EUB972" s="3"/>
      <c r="EUC972" s="453"/>
      <c r="EUD972" s="3"/>
      <c r="EUE972" s="614"/>
      <c r="EUF972" s="3"/>
      <c r="EUG972" s="453"/>
      <c r="EUH972" s="3"/>
      <c r="EUI972" s="614"/>
      <c r="EUJ972" s="3"/>
      <c r="EUK972" s="453"/>
      <c r="EUL972" s="3"/>
      <c r="EUM972" s="614"/>
      <c r="EUN972" s="3"/>
      <c r="EUO972" s="453"/>
      <c r="EUP972" s="3"/>
      <c r="EUQ972" s="614"/>
      <c r="EUR972" s="3"/>
      <c r="EUS972" s="453"/>
      <c r="EUT972" s="3"/>
      <c r="EUU972" s="614"/>
      <c r="EUV972" s="3"/>
      <c r="EUW972" s="453"/>
      <c r="EUX972" s="3"/>
      <c r="EUY972" s="614"/>
      <c r="EUZ972" s="3"/>
      <c r="EVA972" s="453"/>
      <c r="EVB972" s="3"/>
      <c r="EVC972" s="614"/>
      <c r="EVD972" s="3"/>
      <c r="EVE972" s="453"/>
      <c r="EVF972" s="3"/>
      <c r="EVG972" s="614"/>
      <c r="EVH972" s="3"/>
      <c r="EVI972" s="453"/>
      <c r="EVJ972" s="3"/>
      <c r="EVK972" s="614"/>
      <c r="EVL972" s="3"/>
      <c r="EVM972" s="453"/>
      <c r="EVN972" s="3"/>
      <c r="EVO972" s="614"/>
      <c r="EVP972" s="3"/>
      <c r="EVQ972" s="453"/>
      <c r="EVR972" s="3"/>
      <c r="EVS972" s="614"/>
      <c r="EVT972" s="3"/>
      <c r="EVU972" s="453"/>
      <c r="EVV972" s="3"/>
      <c r="EVW972" s="614"/>
      <c r="EVX972" s="3"/>
      <c r="EVY972" s="453"/>
      <c r="EVZ972" s="3"/>
      <c r="EWA972" s="614"/>
      <c r="EWB972" s="3"/>
      <c r="EWC972" s="453"/>
      <c r="EWD972" s="3"/>
      <c r="EWE972" s="614"/>
      <c r="EWF972" s="3"/>
      <c r="EWG972" s="453"/>
      <c r="EWH972" s="3"/>
      <c r="EWI972" s="614"/>
      <c r="EWJ972" s="3"/>
      <c r="EWK972" s="453"/>
      <c r="EWL972" s="3"/>
      <c r="EWM972" s="614"/>
      <c r="EWN972" s="3"/>
      <c r="EWO972" s="453"/>
      <c r="EWP972" s="3"/>
      <c r="EWQ972" s="614"/>
      <c r="EWR972" s="3"/>
      <c r="EWS972" s="453"/>
      <c r="EWT972" s="3"/>
      <c r="EWU972" s="614"/>
      <c r="EWV972" s="3"/>
      <c r="EWW972" s="453"/>
      <c r="EWX972" s="3"/>
      <c r="EWY972" s="614"/>
      <c r="EWZ972" s="3"/>
      <c r="EXA972" s="453"/>
      <c r="EXB972" s="3"/>
      <c r="EXC972" s="614"/>
      <c r="EXD972" s="3"/>
      <c r="EXE972" s="453"/>
      <c r="EXF972" s="3"/>
      <c r="EXG972" s="614"/>
      <c r="EXH972" s="3"/>
      <c r="EXI972" s="453"/>
      <c r="EXJ972" s="3"/>
      <c r="EXK972" s="614"/>
      <c r="EXL972" s="3"/>
      <c r="EXM972" s="453"/>
      <c r="EXN972" s="3"/>
      <c r="EXO972" s="614"/>
      <c r="EXP972" s="3"/>
      <c r="EXQ972" s="453"/>
      <c r="EXR972" s="3"/>
      <c r="EXS972" s="614"/>
      <c r="EXT972" s="3"/>
      <c r="EXU972" s="453"/>
      <c r="EXV972" s="3"/>
      <c r="EXW972" s="614"/>
      <c r="EXX972" s="3"/>
      <c r="EXY972" s="453"/>
      <c r="EXZ972" s="3"/>
      <c r="EYA972" s="614"/>
      <c r="EYB972" s="3"/>
      <c r="EYC972" s="453"/>
      <c r="EYD972" s="3"/>
      <c r="EYE972" s="614"/>
      <c r="EYF972" s="3"/>
      <c r="EYG972" s="453"/>
      <c r="EYH972" s="3"/>
      <c r="EYI972" s="614"/>
      <c r="EYJ972" s="3"/>
      <c r="EYK972" s="453"/>
      <c r="EYL972" s="3"/>
      <c r="EYM972" s="614"/>
      <c r="EYN972" s="3"/>
      <c r="EYO972" s="453"/>
      <c r="EYP972" s="3"/>
      <c r="EYQ972" s="614"/>
      <c r="EYR972" s="3"/>
      <c r="EYS972" s="453"/>
      <c r="EYT972" s="3"/>
      <c r="EYU972" s="614"/>
      <c r="EYV972" s="3"/>
      <c r="EYW972" s="453"/>
      <c r="EYX972" s="3"/>
      <c r="EYY972" s="614"/>
      <c r="EYZ972" s="3"/>
      <c r="EZA972" s="453"/>
      <c r="EZB972" s="3"/>
      <c r="EZC972" s="614"/>
      <c r="EZD972" s="3"/>
      <c r="EZE972" s="453"/>
      <c r="EZF972" s="3"/>
      <c r="EZG972" s="614"/>
      <c r="EZH972" s="3"/>
      <c r="EZI972" s="453"/>
      <c r="EZJ972" s="3"/>
      <c r="EZK972" s="614"/>
      <c r="EZL972" s="3"/>
      <c r="EZM972" s="453"/>
      <c r="EZN972" s="3"/>
      <c r="EZO972" s="614"/>
      <c r="EZP972" s="3"/>
      <c r="EZQ972" s="453"/>
      <c r="EZR972" s="3"/>
      <c r="EZS972" s="614"/>
      <c r="EZT972" s="3"/>
      <c r="EZU972" s="453"/>
      <c r="EZV972" s="3"/>
      <c r="EZW972" s="614"/>
      <c r="EZX972" s="3"/>
      <c r="EZY972" s="453"/>
      <c r="EZZ972" s="3"/>
      <c r="FAA972" s="614"/>
      <c r="FAB972" s="3"/>
      <c r="FAC972" s="453"/>
      <c r="FAD972" s="3"/>
      <c r="FAE972" s="614"/>
      <c r="FAF972" s="3"/>
      <c r="FAG972" s="453"/>
      <c r="FAH972" s="3"/>
      <c r="FAI972" s="614"/>
      <c r="FAJ972" s="3"/>
      <c r="FAK972" s="453"/>
      <c r="FAL972" s="3"/>
      <c r="FAM972" s="614"/>
      <c r="FAN972" s="3"/>
      <c r="FAO972" s="453"/>
      <c r="FAP972" s="3"/>
      <c r="FAQ972" s="614"/>
      <c r="FAR972" s="3"/>
      <c r="FAS972" s="453"/>
      <c r="FAT972" s="3"/>
      <c r="FAU972" s="614"/>
      <c r="FAV972" s="3"/>
      <c r="FAW972" s="453"/>
      <c r="FAX972" s="3"/>
      <c r="FAY972" s="614"/>
      <c r="FAZ972" s="3"/>
      <c r="FBA972" s="453"/>
      <c r="FBB972" s="3"/>
      <c r="FBC972" s="614"/>
      <c r="FBD972" s="3"/>
      <c r="FBE972" s="453"/>
      <c r="FBF972" s="3"/>
      <c r="FBG972" s="614"/>
      <c r="FBH972" s="3"/>
      <c r="FBI972" s="453"/>
      <c r="FBJ972" s="3"/>
      <c r="FBK972" s="614"/>
      <c r="FBL972" s="3"/>
      <c r="FBM972" s="453"/>
      <c r="FBN972" s="3"/>
      <c r="FBO972" s="614"/>
      <c r="FBP972" s="3"/>
      <c r="FBQ972" s="453"/>
      <c r="FBR972" s="3"/>
      <c r="FBS972" s="614"/>
      <c r="FBT972" s="3"/>
      <c r="FBU972" s="453"/>
      <c r="FBV972" s="3"/>
      <c r="FBW972" s="614"/>
      <c r="FBX972" s="3"/>
      <c r="FBY972" s="453"/>
      <c r="FBZ972" s="3"/>
      <c r="FCA972" s="614"/>
      <c r="FCB972" s="3"/>
      <c r="FCC972" s="453"/>
      <c r="FCD972" s="3"/>
      <c r="FCE972" s="614"/>
      <c r="FCF972" s="3"/>
      <c r="FCG972" s="453"/>
      <c r="FCH972" s="3"/>
      <c r="FCI972" s="614"/>
      <c r="FCJ972" s="3"/>
      <c r="FCK972" s="453"/>
      <c r="FCL972" s="3"/>
      <c r="FCM972" s="614"/>
      <c r="FCN972" s="3"/>
      <c r="FCO972" s="453"/>
      <c r="FCP972" s="3"/>
      <c r="FCQ972" s="614"/>
      <c r="FCR972" s="3"/>
      <c r="FCS972" s="453"/>
      <c r="FCT972" s="3"/>
      <c r="FCU972" s="614"/>
      <c r="FCV972" s="3"/>
      <c r="FCW972" s="453"/>
      <c r="FCX972" s="3"/>
      <c r="FCY972" s="614"/>
      <c r="FCZ972" s="3"/>
      <c r="FDA972" s="453"/>
      <c r="FDB972" s="3"/>
      <c r="FDC972" s="614"/>
      <c r="FDD972" s="3"/>
      <c r="FDE972" s="453"/>
      <c r="FDF972" s="3"/>
      <c r="FDG972" s="614"/>
      <c r="FDH972" s="3"/>
      <c r="FDI972" s="453"/>
      <c r="FDJ972" s="3"/>
      <c r="FDK972" s="614"/>
      <c r="FDL972" s="3"/>
      <c r="FDM972" s="453"/>
      <c r="FDN972" s="3"/>
      <c r="FDO972" s="614"/>
      <c r="FDP972" s="3"/>
      <c r="FDQ972" s="453"/>
      <c r="FDR972" s="3"/>
      <c r="FDS972" s="614"/>
      <c r="FDT972" s="3"/>
      <c r="FDU972" s="453"/>
      <c r="FDV972" s="3"/>
      <c r="FDW972" s="614"/>
      <c r="FDX972" s="3"/>
      <c r="FDY972" s="453"/>
      <c r="FDZ972" s="3"/>
      <c r="FEA972" s="614"/>
      <c r="FEB972" s="3"/>
      <c r="FEC972" s="453"/>
      <c r="FED972" s="3"/>
      <c r="FEE972" s="614"/>
      <c r="FEF972" s="3"/>
      <c r="FEG972" s="453"/>
      <c r="FEH972" s="3"/>
      <c r="FEI972" s="614"/>
      <c r="FEJ972" s="3"/>
      <c r="FEK972" s="453"/>
      <c r="FEL972" s="3"/>
      <c r="FEM972" s="614"/>
      <c r="FEN972" s="3"/>
      <c r="FEO972" s="453"/>
      <c r="FEP972" s="3"/>
      <c r="FEQ972" s="614"/>
      <c r="FER972" s="3"/>
      <c r="FES972" s="453"/>
      <c r="FET972" s="3"/>
      <c r="FEU972" s="614"/>
      <c r="FEV972" s="3"/>
      <c r="FEW972" s="453"/>
      <c r="FEX972" s="3"/>
      <c r="FEY972" s="614"/>
      <c r="FEZ972" s="3"/>
      <c r="FFA972" s="453"/>
      <c r="FFB972" s="3"/>
      <c r="FFC972" s="614"/>
      <c r="FFD972" s="3"/>
      <c r="FFE972" s="453"/>
      <c r="FFF972" s="3"/>
      <c r="FFG972" s="614"/>
      <c r="FFH972" s="3"/>
      <c r="FFI972" s="453"/>
      <c r="FFJ972" s="3"/>
      <c r="FFK972" s="614"/>
      <c r="FFL972" s="3"/>
      <c r="FFM972" s="453"/>
      <c r="FFN972" s="3"/>
      <c r="FFO972" s="614"/>
      <c r="FFP972" s="3"/>
      <c r="FFQ972" s="453"/>
      <c r="FFR972" s="3"/>
      <c r="FFS972" s="614"/>
      <c r="FFT972" s="3"/>
      <c r="FFU972" s="453"/>
      <c r="FFV972" s="3"/>
      <c r="FFW972" s="614"/>
      <c r="FFX972" s="3"/>
      <c r="FFY972" s="453"/>
      <c r="FFZ972" s="3"/>
      <c r="FGA972" s="614"/>
      <c r="FGB972" s="3"/>
      <c r="FGC972" s="453"/>
      <c r="FGD972" s="3"/>
      <c r="FGE972" s="614"/>
      <c r="FGF972" s="3"/>
      <c r="FGG972" s="453"/>
      <c r="FGH972" s="3"/>
      <c r="FGI972" s="614"/>
      <c r="FGJ972" s="3"/>
      <c r="FGK972" s="453"/>
      <c r="FGL972" s="3"/>
      <c r="FGM972" s="614"/>
      <c r="FGN972" s="3"/>
      <c r="FGO972" s="453"/>
      <c r="FGP972" s="3"/>
      <c r="FGQ972" s="614"/>
      <c r="FGR972" s="3"/>
      <c r="FGS972" s="453"/>
      <c r="FGT972" s="3"/>
      <c r="FGU972" s="614"/>
      <c r="FGV972" s="3"/>
      <c r="FGW972" s="453"/>
      <c r="FGX972" s="3"/>
      <c r="FGY972" s="614"/>
      <c r="FGZ972" s="3"/>
      <c r="FHA972" s="453"/>
      <c r="FHB972" s="3"/>
      <c r="FHC972" s="614"/>
      <c r="FHD972" s="3"/>
      <c r="FHE972" s="453"/>
      <c r="FHF972" s="3"/>
      <c r="FHG972" s="614"/>
      <c r="FHH972" s="3"/>
      <c r="FHI972" s="453"/>
      <c r="FHJ972" s="3"/>
      <c r="FHK972" s="614"/>
      <c r="FHL972" s="3"/>
      <c r="FHM972" s="453"/>
      <c r="FHN972" s="3"/>
      <c r="FHO972" s="614"/>
      <c r="FHP972" s="3"/>
      <c r="FHQ972" s="453"/>
      <c r="FHR972" s="3"/>
      <c r="FHS972" s="614"/>
      <c r="FHT972" s="3"/>
      <c r="FHU972" s="453"/>
      <c r="FHV972" s="3"/>
      <c r="FHW972" s="614"/>
      <c r="FHX972" s="3"/>
      <c r="FHY972" s="453"/>
      <c r="FHZ972" s="3"/>
      <c r="FIA972" s="614"/>
      <c r="FIB972" s="3"/>
      <c r="FIC972" s="453"/>
      <c r="FID972" s="3"/>
      <c r="FIE972" s="614"/>
      <c r="FIF972" s="3"/>
      <c r="FIG972" s="453"/>
      <c r="FIH972" s="3"/>
      <c r="FII972" s="614"/>
      <c r="FIJ972" s="3"/>
      <c r="FIK972" s="453"/>
      <c r="FIL972" s="3"/>
      <c r="FIM972" s="614"/>
      <c r="FIN972" s="3"/>
      <c r="FIO972" s="453"/>
      <c r="FIP972" s="3"/>
      <c r="FIQ972" s="614"/>
      <c r="FIR972" s="3"/>
      <c r="FIS972" s="453"/>
      <c r="FIT972" s="3"/>
      <c r="FIU972" s="614"/>
      <c r="FIV972" s="3"/>
      <c r="FIW972" s="453"/>
      <c r="FIX972" s="3"/>
      <c r="FIY972" s="614"/>
      <c r="FIZ972" s="3"/>
      <c r="FJA972" s="453"/>
      <c r="FJB972" s="3"/>
      <c r="FJC972" s="614"/>
      <c r="FJD972" s="3"/>
      <c r="FJE972" s="453"/>
      <c r="FJF972" s="3"/>
      <c r="FJG972" s="614"/>
      <c r="FJH972" s="3"/>
      <c r="FJI972" s="453"/>
      <c r="FJJ972" s="3"/>
      <c r="FJK972" s="614"/>
      <c r="FJL972" s="3"/>
      <c r="FJM972" s="453"/>
      <c r="FJN972" s="3"/>
      <c r="FJO972" s="614"/>
      <c r="FJP972" s="3"/>
      <c r="FJQ972" s="453"/>
      <c r="FJR972" s="3"/>
      <c r="FJS972" s="614"/>
      <c r="FJT972" s="3"/>
      <c r="FJU972" s="453"/>
      <c r="FJV972" s="3"/>
      <c r="FJW972" s="614"/>
      <c r="FJX972" s="3"/>
      <c r="FJY972" s="453"/>
      <c r="FJZ972" s="3"/>
      <c r="FKA972" s="614"/>
      <c r="FKB972" s="3"/>
      <c r="FKC972" s="453"/>
      <c r="FKD972" s="3"/>
      <c r="FKE972" s="614"/>
      <c r="FKF972" s="3"/>
      <c r="FKG972" s="453"/>
      <c r="FKH972" s="3"/>
      <c r="FKI972" s="614"/>
      <c r="FKJ972" s="3"/>
      <c r="FKK972" s="453"/>
      <c r="FKL972" s="3"/>
      <c r="FKM972" s="614"/>
      <c r="FKN972" s="3"/>
      <c r="FKO972" s="453"/>
      <c r="FKP972" s="3"/>
      <c r="FKQ972" s="614"/>
      <c r="FKR972" s="3"/>
      <c r="FKS972" s="453"/>
      <c r="FKT972" s="3"/>
      <c r="FKU972" s="614"/>
      <c r="FKV972" s="3"/>
      <c r="FKW972" s="453"/>
      <c r="FKX972" s="3"/>
      <c r="FKY972" s="614"/>
      <c r="FKZ972" s="3"/>
      <c r="FLA972" s="453"/>
      <c r="FLB972" s="3"/>
      <c r="FLC972" s="614"/>
      <c r="FLD972" s="3"/>
      <c r="FLE972" s="453"/>
      <c r="FLF972" s="3"/>
      <c r="FLG972" s="614"/>
      <c r="FLH972" s="3"/>
      <c r="FLI972" s="453"/>
      <c r="FLJ972" s="3"/>
      <c r="FLK972" s="614"/>
      <c r="FLL972" s="3"/>
      <c r="FLM972" s="453"/>
      <c r="FLN972" s="3"/>
      <c r="FLO972" s="614"/>
      <c r="FLP972" s="3"/>
      <c r="FLQ972" s="453"/>
      <c r="FLR972" s="3"/>
      <c r="FLS972" s="614"/>
      <c r="FLT972" s="3"/>
      <c r="FLU972" s="453"/>
      <c r="FLV972" s="3"/>
      <c r="FLW972" s="614"/>
      <c r="FLX972" s="3"/>
      <c r="FLY972" s="453"/>
      <c r="FLZ972" s="3"/>
      <c r="FMA972" s="614"/>
      <c r="FMB972" s="3"/>
      <c r="FMC972" s="453"/>
      <c r="FMD972" s="3"/>
      <c r="FME972" s="614"/>
      <c r="FMF972" s="3"/>
      <c r="FMG972" s="453"/>
      <c r="FMH972" s="3"/>
      <c r="FMI972" s="614"/>
      <c r="FMJ972" s="3"/>
      <c r="FMK972" s="453"/>
      <c r="FML972" s="3"/>
      <c r="FMM972" s="614"/>
      <c r="FMN972" s="3"/>
      <c r="FMO972" s="453"/>
      <c r="FMP972" s="3"/>
      <c r="FMQ972" s="614"/>
      <c r="FMR972" s="3"/>
      <c r="FMS972" s="453"/>
      <c r="FMT972" s="3"/>
      <c r="FMU972" s="614"/>
      <c r="FMV972" s="3"/>
      <c r="FMW972" s="453"/>
      <c r="FMX972" s="3"/>
      <c r="FMY972" s="614"/>
      <c r="FMZ972" s="3"/>
      <c r="FNA972" s="453"/>
      <c r="FNB972" s="3"/>
      <c r="FNC972" s="614"/>
      <c r="FND972" s="3"/>
      <c r="FNE972" s="453"/>
      <c r="FNF972" s="3"/>
      <c r="FNG972" s="614"/>
      <c r="FNH972" s="3"/>
      <c r="FNI972" s="453"/>
      <c r="FNJ972" s="3"/>
      <c r="FNK972" s="614"/>
      <c r="FNL972" s="3"/>
      <c r="FNM972" s="453"/>
      <c r="FNN972" s="3"/>
      <c r="FNO972" s="614"/>
      <c r="FNP972" s="3"/>
      <c r="FNQ972" s="453"/>
      <c r="FNR972" s="3"/>
      <c r="FNS972" s="614"/>
      <c r="FNT972" s="3"/>
      <c r="FNU972" s="453"/>
      <c r="FNV972" s="3"/>
      <c r="FNW972" s="614"/>
      <c r="FNX972" s="3"/>
      <c r="FNY972" s="453"/>
      <c r="FNZ972" s="3"/>
      <c r="FOA972" s="614"/>
      <c r="FOB972" s="3"/>
      <c r="FOC972" s="453"/>
      <c r="FOD972" s="3"/>
      <c r="FOE972" s="614"/>
      <c r="FOF972" s="3"/>
      <c r="FOG972" s="453"/>
      <c r="FOH972" s="3"/>
      <c r="FOI972" s="614"/>
      <c r="FOJ972" s="3"/>
      <c r="FOK972" s="453"/>
      <c r="FOL972" s="3"/>
      <c r="FOM972" s="614"/>
      <c r="FON972" s="3"/>
      <c r="FOO972" s="453"/>
      <c r="FOP972" s="3"/>
      <c r="FOQ972" s="614"/>
      <c r="FOR972" s="3"/>
      <c r="FOS972" s="453"/>
      <c r="FOT972" s="3"/>
      <c r="FOU972" s="614"/>
      <c r="FOV972" s="3"/>
      <c r="FOW972" s="453"/>
      <c r="FOX972" s="3"/>
      <c r="FOY972" s="614"/>
      <c r="FOZ972" s="3"/>
      <c r="FPA972" s="453"/>
      <c r="FPB972" s="3"/>
      <c r="FPC972" s="614"/>
      <c r="FPD972" s="3"/>
      <c r="FPE972" s="453"/>
      <c r="FPF972" s="3"/>
      <c r="FPG972" s="614"/>
      <c r="FPH972" s="3"/>
      <c r="FPI972" s="453"/>
      <c r="FPJ972" s="3"/>
      <c r="FPK972" s="614"/>
      <c r="FPL972" s="3"/>
      <c r="FPM972" s="453"/>
      <c r="FPN972" s="3"/>
      <c r="FPO972" s="614"/>
      <c r="FPP972" s="3"/>
      <c r="FPQ972" s="453"/>
      <c r="FPR972" s="3"/>
      <c r="FPS972" s="614"/>
      <c r="FPT972" s="3"/>
      <c r="FPU972" s="453"/>
      <c r="FPV972" s="3"/>
      <c r="FPW972" s="614"/>
      <c r="FPX972" s="3"/>
      <c r="FPY972" s="453"/>
      <c r="FPZ972" s="3"/>
      <c r="FQA972" s="614"/>
      <c r="FQB972" s="3"/>
      <c r="FQC972" s="453"/>
      <c r="FQD972" s="3"/>
      <c r="FQE972" s="614"/>
      <c r="FQF972" s="3"/>
      <c r="FQG972" s="453"/>
      <c r="FQH972" s="3"/>
      <c r="FQI972" s="614"/>
      <c r="FQJ972" s="3"/>
      <c r="FQK972" s="453"/>
      <c r="FQL972" s="3"/>
      <c r="FQM972" s="614"/>
      <c r="FQN972" s="3"/>
      <c r="FQO972" s="453"/>
      <c r="FQP972" s="3"/>
      <c r="FQQ972" s="614"/>
      <c r="FQR972" s="3"/>
      <c r="FQS972" s="453"/>
      <c r="FQT972" s="3"/>
      <c r="FQU972" s="614"/>
      <c r="FQV972" s="3"/>
      <c r="FQW972" s="453"/>
      <c r="FQX972" s="3"/>
      <c r="FQY972" s="614"/>
      <c r="FQZ972" s="3"/>
      <c r="FRA972" s="453"/>
      <c r="FRB972" s="3"/>
      <c r="FRC972" s="614"/>
      <c r="FRD972" s="3"/>
      <c r="FRE972" s="453"/>
      <c r="FRF972" s="3"/>
      <c r="FRG972" s="614"/>
      <c r="FRH972" s="3"/>
      <c r="FRI972" s="453"/>
      <c r="FRJ972" s="3"/>
      <c r="FRK972" s="614"/>
      <c r="FRL972" s="3"/>
      <c r="FRM972" s="453"/>
      <c r="FRN972" s="3"/>
      <c r="FRO972" s="614"/>
      <c r="FRP972" s="3"/>
      <c r="FRQ972" s="453"/>
      <c r="FRR972" s="3"/>
      <c r="FRS972" s="614"/>
      <c r="FRT972" s="3"/>
      <c r="FRU972" s="453"/>
      <c r="FRV972" s="3"/>
      <c r="FRW972" s="614"/>
      <c r="FRX972" s="3"/>
      <c r="FRY972" s="453"/>
      <c r="FRZ972" s="3"/>
      <c r="FSA972" s="614"/>
      <c r="FSB972" s="3"/>
      <c r="FSC972" s="453"/>
      <c r="FSD972" s="3"/>
      <c r="FSE972" s="614"/>
      <c r="FSF972" s="3"/>
      <c r="FSG972" s="453"/>
      <c r="FSH972" s="3"/>
      <c r="FSI972" s="614"/>
      <c r="FSJ972" s="3"/>
      <c r="FSK972" s="453"/>
      <c r="FSL972" s="3"/>
      <c r="FSM972" s="614"/>
      <c r="FSN972" s="3"/>
      <c r="FSO972" s="453"/>
      <c r="FSP972" s="3"/>
      <c r="FSQ972" s="614"/>
      <c r="FSR972" s="3"/>
      <c r="FSS972" s="453"/>
      <c r="FST972" s="3"/>
      <c r="FSU972" s="614"/>
      <c r="FSV972" s="3"/>
      <c r="FSW972" s="453"/>
      <c r="FSX972" s="3"/>
      <c r="FSY972" s="614"/>
      <c r="FSZ972" s="3"/>
      <c r="FTA972" s="453"/>
      <c r="FTB972" s="3"/>
      <c r="FTC972" s="614"/>
      <c r="FTD972" s="3"/>
      <c r="FTE972" s="453"/>
      <c r="FTF972" s="3"/>
      <c r="FTG972" s="614"/>
      <c r="FTH972" s="3"/>
      <c r="FTI972" s="453"/>
      <c r="FTJ972" s="3"/>
      <c r="FTK972" s="614"/>
      <c r="FTL972" s="3"/>
      <c r="FTM972" s="453"/>
      <c r="FTN972" s="3"/>
      <c r="FTO972" s="614"/>
      <c r="FTP972" s="3"/>
      <c r="FTQ972" s="453"/>
      <c r="FTR972" s="3"/>
      <c r="FTS972" s="614"/>
      <c r="FTT972" s="3"/>
      <c r="FTU972" s="453"/>
      <c r="FTV972" s="3"/>
      <c r="FTW972" s="614"/>
      <c r="FTX972" s="3"/>
      <c r="FTY972" s="453"/>
      <c r="FTZ972" s="3"/>
      <c r="FUA972" s="614"/>
      <c r="FUB972" s="3"/>
      <c r="FUC972" s="453"/>
      <c r="FUD972" s="3"/>
      <c r="FUE972" s="614"/>
      <c r="FUF972" s="3"/>
      <c r="FUG972" s="453"/>
      <c r="FUH972" s="3"/>
      <c r="FUI972" s="614"/>
      <c r="FUJ972" s="3"/>
      <c r="FUK972" s="453"/>
      <c r="FUL972" s="3"/>
      <c r="FUM972" s="614"/>
      <c r="FUN972" s="3"/>
      <c r="FUO972" s="453"/>
      <c r="FUP972" s="3"/>
      <c r="FUQ972" s="614"/>
      <c r="FUR972" s="3"/>
      <c r="FUS972" s="453"/>
      <c r="FUT972" s="3"/>
      <c r="FUU972" s="614"/>
      <c r="FUV972" s="3"/>
      <c r="FUW972" s="453"/>
      <c r="FUX972" s="3"/>
      <c r="FUY972" s="614"/>
      <c r="FUZ972" s="3"/>
      <c r="FVA972" s="453"/>
      <c r="FVB972" s="3"/>
      <c r="FVC972" s="614"/>
      <c r="FVD972" s="3"/>
      <c r="FVE972" s="453"/>
      <c r="FVF972" s="3"/>
      <c r="FVG972" s="614"/>
      <c r="FVH972" s="3"/>
      <c r="FVI972" s="453"/>
      <c r="FVJ972" s="3"/>
      <c r="FVK972" s="614"/>
      <c r="FVL972" s="3"/>
      <c r="FVM972" s="453"/>
      <c r="FVN972" s="3"/>
      <c r="FVO972" s="614"/>
      <c r="FVP972" s="3"/>
      <c r="FVQ972" s="453"/>
      <c r="FVR972" s="3"/>
      <c r="FVS972" s="614"/>
      <c r="FVT972" s="3"/>
      <c r="FVU972" s="453"/>
      <c r="FVV972" s="3"/>
      <c r="FVW972" s="614"/>
      <c r="FVX972" s="3"/>
      <c r="FVY972" s="453"/>
      <c r="FVZ972" s="3"/>
      <c r="FWA972" s="614"/>
      <c r="FWB972" s="3"/>
      <c r="FWC972" s="453"/>
      <c r="FWD972" s="3"/>
      <c r="FWE972" s="614"/>
      <c r="FWF972" s="3"/>
      <c r="FWG972" s="453"/>
      <c r="FWH972" s="3"/>
      <c r="FWI972" s="614"/>
      <c r="FWJ972" s="3"/>
      <c r="FWK972" s="453"/>
      <c r="FWL972" s="3"/>
      <c r="FWM972" s="614"/>
      <c r="FWN972" s="3"/>
      <c r="FWO972" s="453"/>
      <c r="FWP972" s="3"/>
      <c r="FWQ972" s="614"/>
      <c r="FWR972" s="3"/>
      <c r="FWS972" s="453"/>
      <c r="FWT972" s="3"/>
      <c r="FWU972" s="614"/>
      <c r="FWV972" s="3"/>
      <c r="FWW972" s="453"/>
      <c r="FWX972" s="3"/>
      <c r="FWY972" s="614"/>
      <c r="FWZ972" s="3"/>
      <c r="FXA972" s="453"/>
      <c r="FXB972" s="3"/>
      <c r="FXC972" s="614"/>
      <c r="FXD972" s="3"/>
      <c r="FXE972" s="453"/>
      <c r="FXF972" s="3"/>
      <c r="FXG972" s="614"/>
      <c r="FXH972" s="3"/>
      <c r="FXI972" s="453"/>
      <c r="FXJ972" s="3"/>
      <c r="FXK972" s="614"/>
      <c r="FXL972" s="3"/>
      <c r="FXM972" s="453"/>
      <c r="FXN972" s="3"/>
      <c r="FXO972" s="614"/>
      <c r="FXP972" s="3"/>
      <c r="FXQ972" s="453"/>
      <c r="FXR972" s="3"/>
      <c r="FXS972" s="614"/>
      <c r="FXT972" s="3"/>
      <c r="FXU972" s="453"/>
      <c r="FXV972" s="3"/>
      <c r="FXW972" s="614"/>
      <c r="FXX972" s="3"/>
      <c r="FXY972" s="453"/>
      <c r="FXZ972" s="3"/>
      <c r="FYA972" s="614"/>
      <c r="FYB972" s="3"/>
      <c r="FYC972" s="453"/>
      <c r="FYD972" s="3"/>
      <c r="FYE972" s="614"/>
      <c r="FYF972" s="3"/>
      <c r="FYG972" s="453"/>
      <c r="FYH972" s="3"/>
      <c r="FYI972" s="614"/>
      <c r="FYJ972" s="3"/>
      <c r="FYK972" s="453"/>
      <c r="FYL972" s="3"/>
      <c r="FYM972" s="614"/>
      <c r="FYN972" s="3"/>
      <c r="FYO972" s="453"/>
      <c r="FYP972" s="3"/>
      <c r="FYQ972" s="614"/>
      <c r="FYR972" s="3"/>
      <c r="FYS972" s="453"/>
      <c r="FYT972" s="3"/>
      <c r="FYU972" s="614"/>
      <c r="FYV972" s="3"/>
      <c r="FYW972" s="453"/>
      <c r="FYX972" s="3"/>
      <c r="FYY972" s="614"/>
      <c r="FYZ972" s="3"/>
      <c r="FZA972" s="453"/>
      <c r="FZB972" s="3"/>
      <c r="FZC972" s="614"/>
      <c r="FZD972" s="3"/>
      <c r="FZE972" s="453"/>
      <c r="FZF972" s="3"/>
      <c r="FZG972" s="614"/>
      <c r="FZH972" s="3"/>
      <c r="FZI972" s="453"/>
      <c r="FZJ972" s="3"/>
      <c r="FZK972" s="614"/>
      <c r="FZL972" s="3"/>
      <c r="FZM972" s="453"/>
      <c r="FZN972" s="3"/>
      <c r="FZO972" s="614"/>
      <c r="FZP972" s="3"/>
      <c r="FZQ972" s="453"/>
      <c r="FZR972" s="3"/>
      <c r="FZS972" s="614"/>
      <c r="FZT972" s="3"/>
      <c r="FZU972" s="453"/>
      <c r="FZV972" s="3"/>
      <c r="FZW972" s="614"/>
      <c r="FZX972" s="3"/>
      <c r="FZY972" s="453"/>
      <c r="FZZ972" s="3"/>
      <c r="GAA972" s="614"/>
      <c r="GAB972" s="3"/>
      <c r="GAC972" s="453"/>
      <c r="GAD972" s="3"/>
      <c r="GAE972" s="614"/>
      <c r="GAF972" s="3"/>
      <c r="GAG972" s="453"/>
      <c r="GAH972" s="3"/>
      <c r="GAI972" s="614"/>
      <c r="GAJ972" s="3"/>
      <c r="GAK972" s="453"/>
      <c r="GAL972" s="3"/>
      <c r="GAM972" s="614"/>
      <c r="GAN972" s="3"/>
      <c r="GAO972" s="453"/>
      <c r="GAP972" s="3"/>
      <c r="GAQ972" s="614"/>
      <c r="GAR972" s="3"/>
      <c r="GAS972" s="453"/>
      <c r="GAT972" s="3"/>
      <c r="GAU972" s="614"/>
      <c r="GAV972" s="3"/>
      <c r="GAW972" s="453"/>
      <c r="GAX972" s="3"/>
      <c r="GAY972" s="614"/>
      <c r="GAZ972" s="3"/>
      <c r="GBA972" s="453"/>
      <c r="GBB972" s="3"/>
      <c r="GBC972" s="614"/>
      <c r="GBD972" s="3"/>
      <c r="GBE972" s="453"/>
      <c r="GBF972" s="3"/>
      <c r="GBG972" s="614"/>
      <c r="GBH972" s="3"/>
      <c r="GBI972" s="453"/>
      <c r="GBJ972" s="3"/>
      <c r="GBK972" s="614"/>
      <c r="GBL972" s="3"/>
      <c r="GBM972" s="453"/>
      <c r="GBN972" s="3"/>
      <c r="GBO972" s="614"/>
      <c r="GBP972" s="3"/>
      <c r="GBQ972" s="453"/>
      <c r="GBR972" s="3"/>
      <c r="GBS972" s="614"/>
      <c r="GBT972" s="3"/>
      <c r="GBU972" s="453"/>
      <c r="GBV972" s="3"/>
      <c r="GBW972" s="614"/>
      <c r="GBX972" s="3"/>
      <c r="GBY972" s="453"/>
      <c r="GBZ972" s="3"/>
      <c r="GCA972" s="614"/>
      <c r="GCB972" s="3"/>
      <c r="GCC972" s="453"/>
      <c r="GCD972" s="3"/>
      <c r="GCE972" s="614"/>
      <c r="GCF972" s="3"/>
      <c r="GCG972" s="453"/>
      <c r="GCH972" s="3"/>
      <c r="GCI972" s="614"/>
      <c r="GCJ972" s="3"/>
      <c r="GCK972" s="453"/>
      <c r="GCL972" s="3"/>
      <c r="GCM972" s="614"/>
      <c r="GCN972" s="3"/>
      <c r="GCO972" s="453"/>
      <c r="GCP972" s="3"/>
      <c r="GCQ972" s="614"/>
      <c r="GCR972" s="3"/>
      <c r="GCS972" s="453"/>
      <c r="GCT972" s="3"/>
      <c r="GCU972" s="614"/>
      <c r="GCV972" s="3"/>
      <c r="GCW972" s="453"/>
      <c r="GCX972" s="3"/>
      <c r="GCY972" s="614"/>
      <c r="GCZ972" s="3"/>
      <c r="GDA972" s="453"/>
      <c r="GDB972" s="3"/>
      <c r="GDC972" s="614"/>
      <c r="GDD972" s="3"/>
      <c r="GDE972" s="453"/>
      <c r="GDF972" s="3"/>
      <c r="GDG972" s="614"/>
      <c r="GDH972" s="3"/>
      <c r="GDI972" s="453"/>
      <c r="GDJ972" s="3"/>
      <c r="GDK972" s="614"/>
      <c r="GDL972" s="3"/>
      <c r="GDM972" s="453"/>
      <c r="GDN972" s="3"/>
      <c r="GDO972" s="614"/>
      <c r="GDP972" s="3"/>
      <c r="GDQ972" s="453"/>
      <c r="GDR972" s="3"/>
      <c r="GDS972" s="614"/>
      <c r="GDT972" s="3"/>
      <c r="GDU972" s="453"/>
      <c r="GDV972" s="3"/>
      <c r="GDW972" s="614"/>
      <c r="GDX972" s="3"/>
      <c r="GDY972" s="453"/>
      <c r="GDZ972" s="3"/>
      <c r="GEA972" s="614"/>
      <c r="GEB972" s="3"/>
      <c r="GEC972" s="453"/>
      <c r="GED972" s="3"/>
      <c r="GEE972" s="614"/>
      <c r="GEF972" s="3"/>
      <c r="GEG972" s="453"/>
      <c r="GEH972" s="3"/>
      <c r="GEI972" s="614"/>
      <c r="GEJ972" s="3"/>
      <c r="GEK972" s="453"/>
      <c r="GEL972" s="3"/>
      <c r="GEM972" s="614"/>
      <c r="GEN972" s="3"/>
      <c r="GEO972" s="453"/>
      <c r="GEP972" s="3"/>
      <c r="GEQ972" s="614"/>
      <c r="GER972" s="3"/>
      <c r="GES972" s="453"/>
      <c r="GET972" s="3"/>
      <c r="GEU972" s="614"/>
      <c r="GEV972" s="3"/>
      <c r="GEW972" s="453"/>
      <c r="GEX972" s="3"/>
      <c r="GEY972" s="614"/>
      <c r="GEZ972" s="3"/>
      <c r="GFA972" s="453"/>
      <c r="GFB972" s="3"/>
      <c r="GFC972" s="614"/>
      <c r="GFD972" s="3"/>
      <c r="GFE972" s="453"/>
      <c r="GFF972" s="3"/>
      <c r="GFG972" s="614"/>
      <c r="GFH972" s="3"/>
      <c r="GFI972" s="453"/>
      <c r="GFJ972" s="3"/>
      <c r="GFK972" s="614"/>
      <c r="GFL972" s="3"/>
      <c r="GFM972" s="453"/>
      <c r="GFN972" s="3"/>
      <c r="GFO972" s="614"/>
      <c r="GFP972" s="3"/>
      <c r="GFQ972" s="453"/>
      <c r="GFR972" s="3"/>
      <c r="GFS972" s="614"/>
      <c r="GFT972" s="3"/>
      <c r="GFU972" s="453"/>
      <c r="GFV972" s="3"/>
      <c r="GFW972" s="614"/>
      <c r="GFX972" s="3"/>
      <c r="GFY972" s="453"/>
      <c r="GFZ972" s="3"/>
      <c r="GGA972" s="614"/>
      <c r="GGB972" s="3"/>
      <c r="GGC972" s="453"/>
      <c r="GGD972" s="3"/>
      <c r="GGE972" s="614"/>
      <c r="GGF972" s="3"/>
      <c r="GGG972" s="453"/>
      <c r="GGH972" s="3"/>
      <c r="GGI972" s="614"/>
      <c r="GGJ972" s="3"/>
      <c r="GGK972" s="453"/>
      <c r="GGL972" s="3"/>
      <c r="GGM972" s="614"/>
      <c r="GGN972" s="3"/>
      <c r="GGO972" s="453"/>
      <c r="GGP972" s="3"/>
      <c r="GGQ972" s="614"/>
      <c r="GGR972" s="3"/>
      <c r="GGS972" s="453"/>
      <c r="GGT972" s="3"/>
      <c r="GGU972" s="614"/>
      <c r="GGV972" s="3"/>
      <c r="GGW972" s="453"/>
      <c r="GGX972" s="3"/>
      <c r="GGY972" s="614"/>
      <c r="GGZ972" s="3"/>
      <c r="GHA972" s="453"/>
      <c r="GHB972" s="3"/>
      <c r="GHC972" s="614"/>
      <c r="GHD972" s="3"/>
      <c r="GHE972" s="453"/>
      <c r="GHF972" s="3"/>
      <c r="GHG972" s="614"/>
      <c r="GHH972" s="3"/>
      <c r="GHI972" s="453"/>
      <c r="GHJ972" s="3"/>
      <c r="GHK972" s="614"/>
      <c r="GHL972" s="3"/>
      <c r="GHM972" s="453"/>
      <c r="GHN972" s="3"/>
      <c r="GHO972" s="614"/>
      <c r="GHP972" s="3"/>
      <c r="GHQ972" s="453"/>
      <c r="GHR972" s="3"/>
      <c r="GHS972" s="614"/>
      <c r="GHT972" s="3"/>
      <c r="GHU972" s="453"/>
      <c r="GHV972" s="3"/>
      <c r="GHW972" s="614"/>
      <c r="GHX972" s="3"/>
      <c r="GHY972" s="453"/>
      <c r="GHZ972" s="3"/>
      <c r="GIA972" s="614"/>
      <c r="GIB972" s="3"/>
      <c r="GIC972" s="453"/>
      <c r="GID972" s="3"/>
      <c r="GIE972" s="614"/>
      <c r="GIF972" s="3"/>
      <c r="GIG972" s="453"/>
      <c r="GIH972" s="3"/>
      <c r="GII972" s="614"/>
      <c r="GIJ972" s="3"/>
      <c r="GIK972" s="453"/>
      <c r="GIL972" s="3"/>
      <c r="GIM972" s="614"/>
      <c r="GIN972" s="3"/>
      <c r="GIO972" s="453"/>
      <c r="GIP972" s="3"/>
      <c r="GIQ972" s="614"/>
      <c r="GIR972" s="3"/>
      <c r="GIS972" s="453"/>
      <c r="GIT972" s="3"/>
      <c r="GIU972" s="614"/>
      <c r="GIV972" s="3"/>
      <c r="GIW972" s="453"/>
      <c r="GIX972" s="3"/>
      <c r="GIY972" s="614"/>
      <c r="GIZ972" s="3"/>
      <c r="GJA972" s="453"/>
      <c r="GJB972" s="3"/>
      <c r="GJC972" s="614"/>
      <c r="GJD972" s="3"/>
      <c r="GJE972" s="453"/>
      <c r="GJF972" s="3"/>
      <c r="GJG972" s="614"/>
      <c r="GJH972" s="3"/>
      <c r="GJI972" s="453"/>
      <c r="GJJ972" s="3"/>
      <c r="GJK972" s="614"/>
      <c r="GJL972" s="3"/>
      <c r="GJM972" s="453"/>
      <c r="GJN972" s="3"/>
      <c r="GJO972" s="614"/>
      <c r="GJP972" s="3"/>
      <c r="GJQ972" s="453"/>
      <c r="GJR972" s="3"/>
      <c r="GJS972" s="614"/>
      <c r="GJT972" s="3"/>
      <c r="GJU972" s="453"/>
      <c r="GJV972" s="3"/>
      <c r="GJW972" s="614"/>
      <c r="GJX972" s="3"/>
      <c r="GJY972" s="453"/>
      <c r="GJZ972" s="3"/>
      <c r="GKA972" s="614"/>
      <c r="GKB972" s="3"/>
      <c r="GKC972" s="453"/>
      <c r="GKD972" s="3"/>
      <c r="GKE972" s="614"/>
      <c r="GKF972" s="3"/>
      <c r="GKG972" s="453"/>
      <c r="GKH972" s="3"/>
      <c r="GKI972" s="614"/>
      <c r="GKJ972" s="3"/>
      <c r="GKK972" s="453"/>
      <c r="GKL972" s="3"/>
      <c r="GKM972" s="614"/>
      <c r="GKN972" s="3"/>
      <c r="GKO972" s="453"/>
      <c r="GKP972" s="3"/>
      <c r="GKQ972" s="614"/>
      <c r="GKR972" s="3"/>
      <c r="GKS972" s="453"/>
      <c r="GKT972" s="3"/>
      <c r="GKU972" s="614"/>
      <c r="GKV972" s="3"/>
      <c r="GKW972" s="453"/>
      <c r="GKX972" s="3"/>
      <c r="GKY972" s="614"/>
      <c r="GKZ972" s="3"/>
      <c r="GLA972" s="453"/>
      <c r="GLB972" s="3"/>
      <c r="GLC972" s="614"/>
      <c r="GLD972" s="3"/>
      <c r="GLE972" s="453"/>
      <c r="GLF972" s="3"/>
      <c r="GLG972" s="614"/>
      <c r="GLH972" s="3"/>
      <c r="GLI972" s="453"/>
      <c r="GLJ972" s="3"/>
      <c r="GLK972" s="614"/>
      <c r="GLL972" s="3"/>
      <c r="GLM972" s="453"/>
      <c r="GLN972" s="3"/>
      <c r="GLO972" s="614"/>
      <c r="GLP972" s="3"/>
      <c r="GLQ972" s="453"/>
      <c r="GLR972" s="3"/>
      <c r="GLS972" s="614"/>
      <c r="GLT972" s="3"/>
      <c r="GLU972" s="453"/>
      <c r="GLV972" s="3"/>
      <c r="GLW972" s="614"/>
      <c r="GLX972" s="3"/>
      <c r="GLY972" s="453"/>
      <c r="GLZ972" s="3"/>
      <c r="GMA972" s="614"/>
      <c r="GMB972" s="3"/>
      <c r="GMC972" s="453"/>
      <c r="GMD972" s="3"/>
      <c r="GME972" s="614"/>
      <c r="GMF972" s="3"/>
      <c r="GMG972" s="453"/>
      <c r="GMH972" s="3"/>
      <c r="GMI972" s="614"/>
      <c r="GMJ972" s="3"/>
      <c r="GMK972" s="453"/>
      <c r="GML972" s="3"/>
      <c r="GMM972" s="614"/>
      <c r="GMN972" s="3"/>
      <c r="GMO972" s="453"/>
      <c r="GMP972" s="3"/>
      <c r="GMQ972" s="614"/>
      <c r="GMR972" s="3"/>
      <c r="GMS972" s="453"/>
      <c r="GMT972" s="3"/>
      <c r="GMU972" s="614"/>
      <c r="GMV972" s="3"/>
      <c r="GMW972" s="453"/>
      <c r="GMX972" s="3"/>
      <c r="GMY972" s="614"/>
      <c r="GMZ972" s="3"/>
      <c r="GNA972" s="453"/>
      <c r="GNB972" s="3"/>
      <c r="GNC972" s="614"/>
      <c r="GND972" s="3"/>
      <c r="GNE972" s="453"/>
      <c r="GNF972" s="3"/>
      <c r="GNG972" s="614"/>
      <c r="GNH972" s="3"/>
      <c r="GNI972" s="453"/>
      <c r="GNJ972" s="3"/>
      <c r="GNK972" s="614"/>
      <c r="GNL972" s="3"/>
      <c r="GNM972" s="453"/>
      <c r="GNN972" s="3"/>
      <c r="GNO972" s="614"/>
      <c r="GNP972" s="3"/>
      <c r="GNQ972" s="453"/>
      <c r="GNR972" s="3"/>
      <c r="GNS972" s="614"/>
      <c r="GNT972" s="3"/>
      <c r="GNU972" s="453"/>
      <c r="GNV972" s="3"/>
      <c r="GNW972" s="614"/>
      <c r="GNX972" s="3"/>
      <c r="GNY972" s="453"/>
      <c r="GNZ972" s="3"/>
      <c r="GOA972" s="614"/>
      <c r="GOB972" s="3"/>
      <c r="GOC972" s="453"/>
      <c r="GOD972" s="3"/>
      <c r="GOE972" s="614"/>
      <c r="GOF972" s="3"/>
      <c r="GOG972" s="453"/>
      <c r="GOH972" s="3"/>
      <c r="GOI972" s="614"/>
      <c r="GOJ972" s="3"/>
      <c r="GOK972" s="453"/>
      <c r="GOL972" s="3"/>
      <c r="GOM972" s="614"/>
      <c r="GON972" s="3"/>
      <c r="GOO972" s="453"/>
      <c r="GOP972" s="3"/>
      <c r="GOQ972" s="614"/>
      <c r="GOR972" s="3"/>
      <c r="GOS972" s="453"/>
      <c r="GOT972" s="3"/>
      <c r="GOU972" s="614"/>
      <c r="GOV972" s="3"/>
      <c r="GOW972" s="453"/>
      <c r="GOX972" s="3"/>
      <c r="GOY972" s="614"/>
      <c r="GOZ972" s="3"/>
      <c r="GPA972" s="453"/>
      <c r="GPB972" s="3"/>
      <c r="GPC972" s="614"/>
      <c r="GPD972" s="3"/>
      <c r="GPE972" s="453"/>
      <c r="GPF972" s="3"/>
      <c r="GPG972" s="614"/>
      <c r="GPH972" s="3"/>
      <c r="GPI972" s="453"/>
      <c r="GPJ972" s="3"/>
      <c r="GPK972" s="614"/>
      <c r="GPL972" s="3"/>
      <c r="GPM972" s="453"/>
      <c r="GPN972" s="3"/>
      <c r="GPO972" s="614"/>
      <c r="GPP972" s="3"/>
      <c r="GPQ972" s="453"/>
      <c r="GPR972" s="3"/>
      <c r="GPS972" s="614"/>
      <c r="GPT972" s="3"/>
      <c r="GPU972" s="453"/>
      <c r="GPV972" s="3"/>
      <c r="GPW972" s="614"/>
      <c r="GPX972" s="3"/>
      <c r="GPY972" s="453"/>
      <c r="GPZ972" s="3"/>
      <c r="GQA972" s="614"/>
      <c r="GQB972" s="3"/>
      <c r="GQC972" s="453"/>
      <c r="GQD972" s="3"/>
      <c r="GQE972" s="614"/>
      <c r="GQF972" s="3"/>
      <c r="GQG972" s="453"/>
      <c r="GQH972" s="3"/>
      <c r="GQI972" s="614"/>
      <c r="GQJ972" s="3"/>
      <c r="GQK972" s="453"/>
      <c r="GQL972" s="3"/>
      <c r="GQM972" s="614"/>
      <c r="GQN972" s="3"/>
      <c r="GQO972" s="453"/>
      <c r="GQP972" s="3"/>
      <c r="GQQ972" s="614"/>
      <c r="GQR972" s="3"/>
      <c r="GQS972" s="453"/>
      <c r="GQT972" s="3"/>
      <c r="GQU972" s="614"/>
      <c r="GQV972" s="3"/>
      <c r="GQW972" s="453"/>
      <c r="GQX972" s="3"/>
      <c r="GQY972" s="614"/>
      <c r="GQZ972" s="3"/>
      <c r="GRA972" s="453"/>
      <c r="GRB972" s="3"/>
      <c r="GRC972" s="614"/>
      <c r="GRD972" s="3"/>
      <c r="GRE972" s="453"/>
      <c r="GRF972" s="3"/>
      <c r="GRG972" s="614"/>
      <c r="GRH972" s="3"/>
      <c r="GRI972" s="453"/>
      <c r="GRJ972" s="3"/>
      <c r="GRK972" s="614"/>
      <c r="GRL972" s="3"/>
      <c r="GRM972" s="453"/>
      <c r="GRN972" s="3"/>
      <c r="GRO972" s="614"/>
      <c r="GRP972" s="3"/>
      <c r="GRQ972" s="453"/>
      <c r="GRR972" s="3"/>
      <c r="GRS972" s="614"/>
      <c r="GRT972" s="3"/>
      <c r="GRU972" s="453"/>
      <c r="GRV972" s="3"/>
      <c r="GRW972" s="614"/>
      <c r="GRX972" s="3"/>
      <c r="GRY972" s="453"/>
      <c r="GRZ972" s="3"/>
      <c r="GSA972" s="614"/>
      <c r="GSB972" s="3"/>
      <c r="GSC972" s="453"/>
      <c r="GSD972" s="3"/>
      <c r="GSE972" s="614"/>
      <c r="GSF972" s="3"/>
      <c r="GSG972" s="453"/>
      <c r="GSH972" s="3"/>
      <c r="GSI972" s="614"/>
      <c r="GSJ972" s="3"/>
      <c r="GSK972" s="453"/>
      <c r="GSL972" s="3"/>
      <c r="GSM972" s="614"/>
      <c r="GSN972" s="3"/>
      <c r="GSO972" s="453"/>
      <c r="GSP972" s="3"/>
      <c r="GSQ972" s="614"/>
      <c r="GSR972" s="3"/>
      <c r="GSS972" s="453"/>
      <c r="GST972" s="3"/>
      <c r="GSU972" s="614"/>
      <c r="GSV972" s="3"/>
      <c r="GSW972" s="453"/>
      <c r="GSX972" s="3"/>
      <c r="GSY972" s="614"/>
      <c r="GSZ972" s="3"/>
      <c r="GTA972" s="453"/>
      <c r="GTB972" s="3"/>
      <c r="GTC972" s="614"/>
      <c r="GTD972" s="3"/>
      <c r="GTE972" s="453"/>
      <c r="GTF972" s="3"/>
      <c r="GTG972" s="614"/>
      <c r="GTH972" s="3"/>
      <c r="GTI972" s="453"/>
      <c r="GTJ972" s="3"/>
      <c r="GTK972" s="614"/>
      <c r="GTL972" s="3"/>
      <c r="GTM972" s="453"/>
      <c r="GTN972" s="3"/>
      <c r="GTO972" s="614"/>
      <c r="GTP972" s="3"/>
      <c r="GTQ972" s="453"/>
      <c r="GTR972" s="3"/>
      <c r="GTS972" s="614"/>
      <c r="GTT972" s="3"/>
      <c r="GTU972" s="453"/>
      <c r="GTV972" s="3"/>
      <c r="GTW972" s="614"/>
      <c r="GTX972" s="3"/>
      <c r="GTY972" s="453"/>
      <c r="GTZ972" s="3"/>
      <c r="GUA972" s="614"/>
      <c r="GUB972" s="3"/>
      <c r="GUC972" s="453"/>
      <c r="GUD972" s="3"/>
      <c r="GUE972" s="614"/>
      <c r="GUF972" s="3"/>
      <c r="GUG972" s="453"/>
      <c r="GUH972" s="3"/>
      <c r="GUI972" s="614"/>
      <c r="GUJ972" s="3"/>
      <c r="GUK972" s="453"/>
      <c r="GUL972" s="3"/>
      <c r="GUM972" s="614"/>
      <c r="GUN972" s="3"/>
      <c r="GUO972" s="453"/>
      <c r="GUP972" s="3"/>
      <c r="GUQ972" s="614"/>
      <c r="GUR972" s="3"/>
      <c r="GUS972" s="453"/>
      <c r="GUT972" s="3"/>
      <c r="GUU972" s="614"/>
      <c r="GUV972" s="3"/>
      <c r="GUW972" s="453"/>
      <c r="GUX972" s="3"/>
      <c r="GUY972" s="614"/>
      <c r="GUZ972" s="3"/>
      <c r="GVA972" s="453"/>
      <c r="GVB972" s="3"/>
      <c r="GVC972" s="614"/>
      <c r="GVD972" s="3"/>
      <c r="GVE972" s="453"/>
      <c r="GVF972" s="3"/>
      <c r="GVG972" s="614"/>
      <c r="GVH972" s="3"/>
      <c r="GVI972" s="453"/>
      <c r="GVJ972" s="3"/>
      <c r="GVK972" s="614"/>
      <c r="GVL972" s="3"/>
      <c r="GVM972" s="453"/>
      <c r="GVN972" s="3"/>
      <c r="GVO972" s="614"/>
      <c r="GVP972" s="3"/>
      <c r="GVQ972" s="453"/>
      <c r="GVR972" s="3"/>
      <c r="GVS972" s="614"/>
      <c r="GVT972" s="3"/>
      <c r="GVU972" s="453"/>
      <c r="GVV972" s="3"/>
      <c r="GVW972" s="614"/>
      <c r="GVX972" s="3"/>
      <c r="GVY972" s="453"/>
      <c r="GVZ972" s="3"/>
      <c r="GWA972" s="614"/>
      <c r="GWB972" s="3"/>
      <c r="GWC972" s="453"/>
      <c r="GWD972" s="3"/>
      <c r="GWE972" s="614"/>
      <c r="GWF972" s="3"/>
      <c r="GWG972" s="453"/>
      <c r="GWH972" s="3"/>
      <c r="GWI972" s="614"/>
      <c r="GWJ972" s="3"/>
      <c r="GWK972" s="453"/>
      <c r="GWL972" s="3"/>
      <c r="GWM972" s="614"/>
      <c r="GWN972" s="3"/>
      <c r="GWO972" s="453"/>
      <c r="GWP972" s="3"/>
      <c r="GWQ972" s="614"/>
      <c r="GWR972" s="3"/>
      <c r="GWS972" s="453"/>
      <c r="GWT972" s="3"/>
      <c r="GWU972" s="614"/>
      <c r="GWV972" s="3"/>
      <c r="GWW972" s="453"/>
      <c r="GWX972" s="3"/>
      <c r="GWY972" s="614"/>
      <c r="GWZ972" s="3"/>
      <c r="GXA972" s="453"/>
      <c r="GXB972" s="3"/>
      <c r="GXC972" s="614"/>
      <c r="GXD972" s="3"/>
      <c r="GXE972" s="453"/>
      <c r="GXF972" s="3"/>
      <c r="GXG972" s="614"/>
      <c r="GXH972" s="3"/>
      <c r="GXI972" s="453"/>
      <c r="GXJ972" s="3"/>
      <c r="GXK972" s="614"/>
      <c r="GXL972" s="3"/>
      <c r="GXM972" s="453"/>
      <c r="GXN972" s="3"/>
      <c r="GXO972" s="614"/>
      <c r="GXP972" s="3"/>
      <c r="GXQ972" s="453"/>
      <c r="GXR972" s="3"/>
      <c r="GXS972" s="614"/>
      <c r="GXT972" s="3"/>
      <c r="GXU972" s="453"/>
      <c r="GXV972" s="3"/>
      <c r="GXW972" s="614"/>
      <c r="GXX972" s="3"/>
      <c r="GXY972" s="453"/>
      <c r="GXZ972" s="3"/>
      <c r="GYA972" s="614"/>
      <c r="GYB972" s="3"/>
      <c r="GYC972" s="453"/>
      <c r="GYD972" s="3"/>
      <c r="GYE972" s="614"/>
      <c r="GYF972" s="3"/>
      <c r="GYG972" s="453"/>
      <c r="GYH972" s="3"/>
      <c r="GYI972" s="614"/>
      <c r="GYJ972" s="3"/>
      <c r="GYK972" s="453"/>
      <c r="GYL972" s="3"/>
      <c r="GYM972" s="614"/>
      <c r="GYN972" s="3"/>
      <c r="GYO972" s="453"/>
      <c r="GYP972" s="3"/>
      <c r="GYQ972" s="614"/>
      <c r="GYR972" s="3"/>
      <c r="GYS972" s="453"/>
      <c r="GYT972" s="3"/>
      <c r="GYU972" s="614"/>
      <c r="GYV972" s="3"/>
      <c r="GYW972" s="453"/>
      <c r="GYX972" s="3"/>
      <c r="GYY972" s="614"/>
      <c r="GYZ972" s="3"/>
      <c r="GZA972" s="453"/>
      <c r="GZB972" s="3"/>
      <c r="GZC972" s="614"/>
      <c r="GZD972" s="3"/>
      <c r="GZE972" s="453"/>
      <c r="GZF972" s="3"/>
      <c r="GZG972" s="614"/>
      <c r="GZH972" s="3"/>
      <c r="GZI972" s="453"/>
      <c r="GZJ972" s="3"/>
      <c r="GZK972" s="614"/>
      <c r="GZL972" s="3"/>
      <c r="GZM972" s="453"/>
      <c r="GZN972" s="3"/>
      <c r="GZO972" s="614"/>
      <c r="GZP972" s="3"/>
      <c r="GZQ972" s="453"/>
      <c r="GZR972" s="3"/>
      <c r="GZS972" s="614"/>
      <c r="GZT972" s="3"/>
      <c r="GZU972" s="453"/>
      <c r="GZV972" s="3"/>
      <c r="GZW972" s="614"/>
      <c r="GZX972" s="3"/>
      <c r="GZY972" s="453"/>
      <c r="GZZ972" s="3"/>
      <c r="HAA972" s="614"/>
      <c r="HAB972" s="3"/>
      <c r="HAC972" s="453"/>
      <c r="HAD972" s="3"/>
      <c r="HAE972" s="614"/>
      <c r="HAF972" s="3"/>
      <c r="HAG972" s="453"/>
      <c r="HAH972" s="3"/>
      <c r="HAI972" s="614"/>
      <c r="HAJ972" s="3"/>
      <c r="HAK972" s="453"/>
      <c r="HAL972" s="3"/>
      <c r="HAM972" s="614"/>
      <c r="HAN972" s="3"/>
      <c r="HAO972" s="453"/>
      <c r="HAP972" s="3"/>
      <c r="HAQ972" s="614"/>
      <c r="HAR972" s="3"/>
      <c r="HAS972" s="453"/>
      <c r="HAT972" s="3"/>
      <c r="HAU972" s="614"/>
      <c r="HAV972" s="3"/>
      <c r="HAW972" s="453"/>
      <c r="HAX972" s="3"/>
      <c r="HAY972" s="614"/>
      <c r="HAZ972" s="3"/>
      <c r="HBA972" s="453"/>
      <c r="HBB972" s="3"/>
      <c r="HBC972" s="614"/>
      <c r="HBD972" s="3"/>
      <c r="HBE972" s="453"/>
      <c r="HBF972" s="3"/>
      <c r="HBG972" s="614"/>
      <c r="HBH972" s="3"/>
      <c r="HBI972" s="453"/>
      <c r="HBJ972" s="3"/>
      <c r="HBK972" s="614"/>
      <c r="HBL972" s="3"/>
      <c r="HBM972" s="453"/>
      <c r="HBN972" s="3"/>
      <c r="HBO972" s="614"/>
      <c r="HBP972" s="3"/>
      <c r="HBQ972" s="453"/>
      <c r="HBR972" s="3"/>
      <c r="HBS972" s="614"/>
      <c r="HBT972" s="3"/>
      <c r="HBU972" s="453"/>
      <c r="HBV972" s="3"/>
      <c r="HBW972" s="614"/>
      <c r="HBX972" s="3"/>
      <c r="HBY972" s="453"/>
      <c r="HBZ972" s="3"/>
      <c r="HCA972" s="614"/>
      <c r="HCB972" s="3"/>
      <c r="HCC972" s="453"/>
      <c r="HCD972" s="3"/>
      <c r="HCE972" s="614"/>
      <c r="HCF972" s="3"/>
      <c r="HCG972" s="453"/>
      <c r="HCH972" s="3"/>
      <c r="HCI972" s="614"/>
      <c r="HCJ972" s="3"/>
      <c r="HCK972" s="453"/>
      <c r="HCL972" s="3"/>
      <c r="HCM972" s="614"/>
      <c r="HCN972" s="3"/>
      <c r="HCO972" s="453"/>
      <c r="HCP972" s="3"/>
      <c r="HCQ972" s="614"/>
      <c r="HCR972" s="3"/>
      <c r="HCS972" s="453"/>
      <c r="HCT972" s="3"/>
      <c r="HCU972" s="614"/>
      <c r="HCV972" s="3"/>
      <c r="HCW972" s="453"/>
      <c r="HCX972" s="3"/>
      <c r="HCY972" s="614"/>
      <c r="HCZ972" s="3"/>
      <c r="HDA972" s="453"/>
      <c r="HDB972" s="3"/>
      <c r="HDC972" s="614"/>
      <c r="HDD972" s="3"/>
      <c r="HDE972" s="453"/>
      <c r="HDF972" s="3"/>
      <c r="HDG972" s="614"/>
      <c r="HDH972" s="3"/>
      <c r="HDI972" s="453"/>
      <c r="HDJ972" s="3"/>
      <c r="HDK972" s="614"/>
      <c r="HDL972" s="3"/>
      <c r="HDM972" s="453"/>
      <c r="HDN972" s="3"/>
      <c r="HDO972" s="614"/>
      <c r="HDP972" s="3"/>
      <c r="HDQ972" s="453"/>
      <c r="HDR972" s="3"/>
      <c r="HDS972" s="614"/>
      <c r="HDT972" s="3"/>
      <c r="HDU972" s="453"/>
      <c r="HDV972" s="3"/>
      <c r="HDW972" s="614"/>
      <c r="HDX972" s="3"/>
      <c r="HDY972" s="453"/>
      <c r="HDZ972" s="3"/>
      <c r="HEA972" s="614"/>
      <c r="HEB972" s="3"/>
      <c r="HEC972" s="453"/>
      <c r="HED972" s="3"/>
      <c r="HEE972" s="614"/>
      <c r="HEF972" s="3"/>
      <c r="HEG972" s="453"/>
      <c r="HEH972" s="3"/>
      <c r="HEI972" s="614"/>
      <c r="HEJ972" s="3"/>
      <c r="HEK972" s="453"/>
      <c r="HEL972" s="3"/>
      <c r="HEM972" s="614"/>
      <c r="HEN972" s="3"/>
      <c r="HEO972" s="453"/>
      <c r="HEP972" s="3"/>
      <c r="HEQ972" s="614"/>
      <c r="HER972" s="3"/>
      <c r="HES972" s="453"/>
      <c r="HET972" s="3"/>
      <c r="HEU972" s="614"/>
      <c r="HEV972" s="3"/>
      <c r="HEW972" s="453"/>
      <c r="HEX972" s="3"/>
      <c r="HEY972" s="614"/>
      <c r="HEZ972" s="3"/>
      <c r="HFA972" s="453"/>
      <c r="HFB972" s="3"/>
      <c r="HFC972" s="614"/>
      <c r="HFD972" s="3"/>
      <c r="HFE972" s="453"/>
      <c r="HFF972" s="3"/>
      <c r="HFG972" s="614"/>
      <c r="HFH972" s="3"/>
      <c r="HFI972" s="453"/>
      <c r="HFJ972" s="3"/>
      <c r="HFK972" s="614"/>
      <c r="HFL972" s="3"/>
      <c r="HFM972" s="453"/>
      <c r="HFN972" s="3"/>
      <c r="HFO972" s="614"/>
      <c r="HFP972" s="3"/>
      <c r="HFQ972" s="453"/>
      <c r="HFR972" s="3"/>
      <c r="HFS972" s="614"/>
      <c r="HFT972" s="3"/>
      <c r="HFU972" s="453"/>
      <c r="HFV972" s="3"/>
      <c r="HFW972" s="614"/>
      <c r="HFX972" s="3"/>
      <c r="HFY972" s="453"/>
      <c r="HFZ972" s="3"/>
      <c r="HGA972" s="614"/>
      <c r="HGB972" s="3"/>
      <c r="HGC972" s="453"/>
      <c r="HGD972" s="3"/>
      <c r="HGE972" s="614"/>
      <c r="HGF972" s="3"/>
      <c r="HGG972" s="453"/>
      <c r="HGH972" s="3"/>
      <c r="HGI972" s="614"/>
      <c r="HGJ972" s="3"/>
      <c r="HGK972" s="453"/>
      <c r="HGL972" s="3"/>
      <c r="HGM972" s="614"/>
      <c r="HGN972" s="3"/>
      <c r="HGO972" s="453"/>
      <c r="HGP972" s="3"/>
      <c r="HGQ972" s="614"/>
      <c r="HGR972" s="3"/>
      <c r="HGS972" s="453"/>
      <c r="HGT972" s="3"/>
      <c r="HGU972" s="614"/>
      <c r="HGV972" s="3"/>
      <c r="HGW972" s="453"/>
      <c r="HGX972" s="3"/>
      <c r="HGY972" s="614"/>
      <c r="HGZ972" s="3"/>
      <c r="HHA972" s="453"/>
      <c r="HHB972" s="3"/>
      <c r="HHC972" s="614"/>
      <c r="HHD972" s="3"/>
      <c r="HHE972" s="453"/>
      <c r="HHF972" s="3"/>
      <c r="HHG972" s="614"/>
      <c r="HHH972" s="3"/>
      <c r="HHI972" s="453"/>
      <c r="HHJ972" s="3"/>
      <c r="HHK972" s="614"/>
      <c r="HHL972" s="3"/>
      <c r="HHM972" s="453"/>
      <c r="HHN972" s="3"/>
      <c r="HHO972" s="614"/>
      <c r="HHP972" s="3"/>
      <c r="HHQ972" s="453"/>
      <c r="HHR972" s="3"/>
      <c r="HHS972" s="614"/>
      <c r="HHT972" s="3"/>
      <c r="HHU972" s="453"/>
      <c r="HHV972" s="3"/>
      <c r="HHW972" s="614"/>
      <c r="HHX972" s="3"/>
      <c r="HHY972" s="453"/>
      <c r="HHZ972" s="3"/>
      <c r="HIA972" s="614"/>
      <c r="HIB972" s="3"/>
      <c r="HIC972" s="453"/>
      <c r="HID972" s="3"/>
      <c r="HIE972" s="614"/>
      <c r="HIF972" s="3"/>
      <c r="HIG972" s="453"/>
      <c r="HIH972" s="3"/>
      <c r="HII972" s="614"/>
      <c r="HIJ972" s="3"/>
      <c r="HIK972" s="453"/>
      <c r="HIL972" s="3"/>
      <c r="HIM972" s="614"/>
      <c r="HIN972" s="3"/>
      <c r="HIO972" s="453"/>
      <c r="HIP972" s="3"/>
      <c r="HIQ972" s="614"/>
      <c r="HIR972" s="3"/>
      <c r="HIS972" s="453"/>
      <c r="HIT972" s="3"/>
      <c r="HIU972" s="614"/>
      <c r="HIV972" s="3"/>
      <c r="HIW972" s="453"/>
      <c r="HIX972" s="3"/>
      <c r="HIY972" s="614"/>
      <c r="HIZ972" s="3"/>
      <c r="HJA972" s="453"/>
      <c r="HJB972" s="3"/>
      <c r="HJC972" s="614"/>
      <c r="HJD972" s="3"/>
      <c r="HJE972" s="453"/>
      <c r="HJF972" s="3"/>
      <c r="HJG972" s="614"/>
      <c r="HJH972" s="3"/>
      <c r="HJI972" s="453"/>
      <c r="HJJ972" s="3"/>
      <c r="HJK972" s="614"/>
      <c r="HJL972" s="3"/>
      <c r="HJM972" s="453"/>
      <c r="HJN972" s="3"/>
      <c r="HJO972" s="614"/>
      <c r="HJP972" s="3"/>
      <c r="HJQ972" s="453"/>
      <c r="HJR972" s="3"/>
      <c r="HJS972" s="614"/>
      <c r="HJT972" s="3"/>
      <c r="HJU972" s="453"/>
      <c r="HJV972" s="3"/>
      <c r="HJW972" s="614"/>
      <c r="HJX972" s="3"/>
      <c r="HJY972" s="453"/>
      <c r="HJZ972" s="3"/>
      <c r="HKA972" s="614"/>
      <c r="HKB972" s="3"/>
      <c r="HKC972" s="453"/>
      <c r="HKD972" s="3"/>
      <c r="HKE972" s="614"/>
      <c r="HKF972" s="3"/>
      <c r="HKG972" s="453"/>
      <c r="HKH972" s="3"/>
      <c r="HKI972" s="614"/>
      <c r="HKJ972" s="3"/>
      <c r="HKK972" s="453"/>
      <c r="HKL972" s="3"/>
      <c r="HKM972" s="614"/>
      <c r="HKN972" s="3"/>
      <c r="HKO972" s="453"/>
      <c r="HKP972" s="3"/>
      <c r="HKQ972" s="614"/>
      <c r="HKR972" s="3"/>
      <c r="HKS972" s="453"/>
      <c r="HKT972" s="3"/>
      <c r="HKU972" s="614"/>
      <c r="HKV972" s="3"/>
      <c r="HKW972" s="453"/>
      <c r="HKX972" s="3"/>
      <c r="HKY972" s="614"/>
      <c r="HKZ972" s="3"/>
      <c r="HLA972" s="453"/>
      <c r="HLB972" s="3"/>
      <c r="HLC972" s="614"/>
      <c r="HLD972" s="3"/>
      <c r="HLE972" s="453"/>
      <c r="HLF972" s="3"/>
      <c r="HLG972" s="614"/>
      <c r="HLH972" s="3"/>
      <c r="HLI972" s="453"/>
      <c r="HLJ972" s="3"/>
      <c r="HLK972" s="614"/>
      <c r="HLL972" s="3"/>
      <c r="HLM972" s="453"/>
      <c r="HLN972" s="3"/>
      <c r="HLO972" s="614"/>
      <c r="HLP972" s="3"/>
      <c r="HLQ972" s="453"/>
      <c r="HLR972" s="3"/>
      <c r="HLS972" s="614"/>
      <c r="HLT972" s="3"/>
      <c r="HLU972" s="453"/>
      <c r="HLV972" s="3"/>
      <c r="HLW972" s="614"/>
      <c r="HLX972" s="3"/>
      <c r="HLY972" s="453"/>
      <c r="HLZ972" s="3"/>
      <c r="HMA972" s="614"/>
      <c r="HMB972" s="3"/>
      <c r="HMC972" s="453"/>
      <c r="HMD972" s="3"/>
      <c r="HME972" s="614"/>
      <c r="HMF972" s="3"/>
      <c r="HMG972" s="453"/>
      <c r="HMH972" s="3"/>
      <c r="HMI972" s="614"/>
      <c r="HMJ972" s="3"/>
      <c r="HMK972" s="453"/>
      <c r="HML972" s="3"/>
      <c r="HMM972" s="614"/>
      <c r="HMN972" s="3"/>
      <c r="HMO972" s="453"/>
      <c r="HMP972" s="3"/>
      <c r="HMQ972" s="614"/>
      <c r="HMR972" s="3"/>
      <c r="HMS972" s="453"/>
      <c r="HMT972" s="3"/>
      <c r="HMU972" s="614"/>
      <c r="HMV972" s="3"/>
      <c r="HMW972" s="453"/>
      <c r="HMX972" s="3"/>
      <c r="HMY972" s="614"/>
      <c r="HMZ972" s="3"/>
      <c r="HNA972" s="453"/>
      <c r="HNB972" s="3"/>
      <c r="HNC972" s="614"/>
      <c r="HND972" s="3"/>
      <c r="HNE972" s="453"/>
      <c r="HNF972" s="3"/>
      <c r="HNG972" s="614"/>
      <c r="HNH972" s="3"/>
      <c r="HNI972" s="453"/>
      <c r="HNJ972" s="3"/>
      <c r="HNK972" s="614"/>
      <c r="HNL972" s="3"/>
      <c r="HNM972" s="453"/>
      <c r="HNN972" s="3"/>
      <c r="HNO972" s="614"/>
      <c r="HNP972" s="3"/>
      <c r="HNQ972" s="453"/>
      <c r="HNR972" s="3"/>
      <c r="HNS972" s="614"/>
      <c r="HNT972" s="3"/>
      <c r="HNU972" s="453"/>
      <c r="HNV972" s="3"/>
      <c r="HNW972" s="614"/>
      <c r="HNX972" s="3"/>
      <c r="HNY972" s="453"/>
      <c r="HNZ972" s="3"/>
      <c r="HOA972" s="614"/>
      <c r="HOB972" s="3"/>
      <c r="HOC972" s="453"/>
      <c r="HOD972" s="3"/>
      <c r="HOE972" s="614"/>
      <c r="HOF972" s="3"/>
      <c r="HOG972" s="453"/>
      <c r="HOH972" s="3"/>
      <c r="HOI972" s="614"/>
      <c r="HOJ972" s="3"/>
      <c r="HOK972" s="453"/>
      <c r="HOL972" s="3"/>
      <c r="HOM972" s="614"/>
      <c r="HON972" s="3"/>
      <c r="HOO972" s="453"/>
      <c r="HOP972" s="3"/>
      <c r="HOQ972" s="614"/>
      <c r="HOR972" s="3"/>
      <c r="HOS972" s="453"/>
      <c r="HOT972" s="3"/>
      <c r="HOU972" s="614"/>
      <c r="HOV972" s="3"/>
      <c r="HOW972" s="453"/>
      <c r="HOX972" s="3"/>
      <c r="HOY972" s="614"/>
      <c r="HOZ972" s="3"/>
      <c r="HPA972" s="453"/>
      <c r="HPB972" s="3"/>
      <c r="HPC972" s="614"/>
      <c r="HPD972" s="3"/>
      <c r="HPE972" s="453"/>
      <c r="HPF972" s="3"/>
      <c r="HPG972" s="614"/>
      <c r="HPH972" s="3"/>
      <c r="HPI972" s="453"/>
      <c r="HPJ972" s="3"/>
      <c r="HPK972" s="614"/>
      <c r="HPL972" s="3"/>
      <c r="HPM972" s="453"/>
      <c r="HPN972" s="3"/>
      <c r="HPO972" s="614"/>
      <c r="HPP972" s="3"/>
      <c r="HPQ972" s="453"/>
      <c r="HPR972" s="3"/>
      <c r="HPS972" s="614"/>
      <c r="HPT972" s="3"/>
      <c r="HPU972" s="453"/>
      <c r="HPV972" s="3"/>
      <c r="HPW972" s="614"/>
      <c r="HPX972" s="3"/>
      <c r="HPY972" s="453"/>
      <c r="HPZ972" s="3"/>
      <c r="HQA972" s="614"/>
      <c r="HQB972" s="3"/>
      <c r="HQC972" s="453"/>
      <c r="HQD972" s="3"/>
      <c r="HQE972" s="614"/>
      <c r="HQF972" s="3"/>
      <c r="HQG972" s="453"/>
      <c r="HQH972" s="3"/>
      <c r="HQI972" s="614"/>
      <c r="HQJ972" s="3"/>
      <c r="HQK972" s="453"/>
      <c r="HQL972" s="3"/>
      <c r="HQM972" s="614"/>
      <c r="HQN972" s="3"/>
      <c r="HQO972" s="453"/>
      <c r="HQP972" s="3"/>
      <c r="HQQ972" s="614"/>
      <c r="HQR972" s="3"/>
      <c r="HQS972" s="453"/>
      <c r="HQT972" s="3"/>
      <c r="HQU972" s="614"/>
      <c r="HQV972" s="3"/>
      <c r="HQW972" s="453"/>
      <c r="HQX972" s="3"/>
      <c r="HQY972" s="614"/>
      <c r="HQZ972" s="3"/>
      <c r="HRA972" s="453"/>
      <c r="HRB972" s="3"/>
      <c r="HRC972" s="614"/>
      <c r="HRD972" s="3"/>
      <c r="HRE972" s="453"/>
      <c r="HRF972" s="3"/>
      <c r="HRG972" s="614"/>
      <c r="HRH972" s="3"/>
      <c r="HRI972" s="453"/>
      <c r="HRJ972" s="3"/>
      <c r="HRK972" s="614"/>
      <c r="HRL972" s="3"/>
      <c r="HRM972" s="453"/>
      <c r="HRN972" s="3"/>
      <c r="HRO972" s="614"/>
      <c r="HRP972" s="3"/>
      <c r="HRQ972" s="453"/>
      <c r="HRR972" s="3"/>
      <c r="HRS972" s="614"/>
      <c r="HRT972" s="3"/>
      <c r="HRU972" s="453"/>
      <c r="HRV972" s="3"/>
      <c r="HRW972" s="614"/>
      <c r="HRX972" s="3"/>
      <c r="HRY972" s="453"/>
      <c r="HRZ972" s="3"/>
      <c r="HSA972" s="614"/>
      <c r="HSB972" s="3"/>
      <c r="HSC972" s="453"/>
      <c r="HSD972" s="3"/>
      <c r="HSE972" s="614"/>
      <c r="HSF972" s="3"/>
      <c r="HSG972" s="453"/>
      <c r="HSH972" s="3"/>
      <c r="HSI972" s="614"/>
      <c r="HSJ972" s="3"/>
      <c r="HSK972" s="453"/>
      <c r="HSL972" s="3"/>
      <c r="HSM972" s="614"/>
      <c r="HSN972" s="3"/>
      <c r="HSO972" s="453"/>
      <c r="HSP972" s="3"/>
      <c r="HSQ972" s="614"/>
      <c r="HSR972" s="3"/>
      <c r="HSS972" s="453"/>
      <c r="HST972" s="3"/>
      <c r="HSU972" s="614"/>
      <c r="HSV972" s="3"/>
      <c r="HSW972" s="453"/>
      <c r="HSX972" s="3"/>
      <c r="HSY972" s="614"/>
      <c r="HSZ972" s="3"/>
      <c r="HTA972" s="453"/>
      <c r="HTB972" s="3"/>
      <c r="HTC972" s="614"/>
      <c r="HTD972" s="3"/>
      <c r="HTE972" s="453"/>
      <c r="HTF972" s="3"/>
      <c r="HTG972" s="614"/>
      <c r="HTH972" s="3"/>
      <c r="HTI972" s="453"/>
      <c r="HTJ972" s="3"/>
      <c r="HTK972" s="614"/>
      <c r="HTL972" s="3"/>
      <c r="HTM972" s="453"/>
      <c r="HTN972" s="3"/>
      <c r="HTO972" s="614"/>
      <c r="HTP972" s="3"/>
      <c r="HTQ972" s="453"/>
      <c r="HTR972" s="3"/>
      <c r="HTS972" s="614"/>
      <c r="HTT972" s="3"/>
      <c r="HTU972" s="453"/>
      <c r="HTV972" s="3"/>
      <c r="HTW972" s="614"/>
      <c r="HTX972" s="3"/>
      <c r="HTY972" s="453"/>
      <c r="HTZ972" s="3"/>
      <c r="HUA972" s="614"/>
      <c r="HUB972" s="3"/>
      <c r="HUC972" s="453"/>
      <c r="HUD972" s="3"/>
      <c r="HUE972" s="614"/>
      <c r="HUF972" s="3"/>
      <c r="HUG972" s="453"/>
      <c r="HUH972" s="3"/>
      <c r="HUI972" s="614"/>
      <c r="HUJ972" s="3"/>
      <c r="HUK972" s="453"/>
      <c r="HUL972" s="3"/>
      <c r="HUM972" s="614"/>
      <c r="HUN972" s="3"/>
      <c r="HUO972" s="453"/>
      <c r="HUP972" s="3"/>
      <c r="HUQ972" s="614"/>
      <c r="HUR972" s="3"/>
      <c r="HUS972" s="453"/>
      <c r="HUT972" s="3"/>
      <c r="HUU972" s="614"/>
      <c r="HUV972" s="3"/>
      <c r="HUW972" s="453"/>
      <c r="HUX972" s="3"/>
      <c r="HUY972" s="614"/>
      <c r="HUZ972" s="3"/>
      <c r="HVA972" s="453"/>
      <c r="HVB972" s="3"/>
      <c r="HVC972" s="614"/>
      <c r="HVD972" s="3"/>
      <c r="HVE972" s="453"/>
      <c r="HVF972" s="3"/>
      <c r="HVG972" s="614"/>
      <c r="HVH972" s="3"/>
      <c r="HVI972" s="453"/>
      <c r="HVJ972" s="3"/>
      <c r="HVK972" s="614"/>
      <c r="HVL972" s="3"/>
      <c r="HVM972" s="453"/>
      <c r="HVN972" s="3"/>
      <c r="HVO972" s="614"/>
      <c r="HVP972" s="3"/>
      <c r="HVQ972" s="453"/>
      <c r="HVR972" s="3"/>
      <c r="HVS972" s="614"/>
      <c r="HVT972" s="3"/>
      <c r="HVU972" s="453"/>
      <c r="HVV972" s="3"/>
      <c r="HVW972" s="614"/>
      <c r="HVX972" s="3"/>
      <c r="HVY972" s="453"/>
      <c r="HVZ972" s="3"/>
      <c r="HWA972" s="614"/>
      <c r="HWB972" s="3"/>
      <c r="HWC972" s="453"/>
      <c r="HWD972" s="3"/>
      <c r="HWE972" s="614"/>
      <c r="HWF972" s="3"/>
      <c r="HWG972" s="453"/>
      <c r="HWH972" s="3"/>
      <c r="HWI972" s="614"/>
      <c r="HWJ972" s="3"/>
      <c r="HWK972" s="453"/>
      <c r="HWL972" s="3"/>
      <c r="HWM972" s="614"/>
      <c r="HWN972" s="3"/>
      <c r="HWO972" s="453"/>
      <c r="HWP972" s="3"/>
      <c r="HWQ972" s="614"/>
      <c r="HWR972" s="3"/>
      <c r="HWS972" s="453"/>
      <c r="HWT972" s="3"/>
      <c r="HWU972" s="614"/>
      <c r="HWV972" s="3"/>
      <c r="HWW972" s="453"/>
      <c r="HWX972" s="3"/>
      <c r="HWY972" s="614"/>
      <c r="HWZ972" s="3"/>
      <c r="HXA972" s="453"/>
      <c r="HXB972" s="3"/>
      <c r="HXC972" s="614"/>
      <c r="HXD972" s="3"/>
      <c r="HXE972" s="453"/>
      <c r="HXF972" s="3"/>
      <c r="HXG972" s="614"/>
      <c r="HXH972" s="3"/>
      <c r="HXI972" s="453"/>
      <c r="HXJ972" s="3"/>
      <c r="HXK972" s="614"/>
      <c r="HXL972" s="3"/>
      <c r="HXM972" s="453"/>
      <c r="HXN972" s="3"/>
      <c r="HXO972" s="614"/>
      <c r="HXP972" s="3"/>
      <c r="HXQ972" s="453"/>
      <c r="HXR972" s="3"/>
      <c r="HXS972" s="614"/>
      <c r="HXT972" s="3"/>
      <c r="HXU972" s="453"/>
      <c r="HXV972" s="3"/>
      <c r="HXW972" s="614"/>
      <c r="HXX972" s="3"/>
      <c r="HXY972" s="453"/>
      <c r="HXZ972" s="3"/>
      <c r="HYA972" s="614"/>
      <c r="HYB972" s="3"/>
      <c r="HYC972" s="453"/>
      <c r="HYD972" s="3"/>
      <c r="HYE972" s="614"/>
      <c r="HYF972" s="3"/>
      <c r="HYG972" s="453"/>
      <c r="HYH972" s="3"/>
      <c r="HYI972" s="614"/>
      <c r="HYJ972" s="3"/>
      <c r="HYK972" s="453"/>
      <c r="HYL972" s="3"/>
      <c r="HYM972" s="614"/>
      <c r="HYN972" s="3"/>
      <c r="HYO972" s="453"/>
      <c r="HYP972" s="3"/>
      <c r="HYQ972" s="614"/>
      <c r="HYR972" s="3"/>
      <c r="HYS972" s="453"/>
      <c r="HYT972" s="3"/>
      <c r="HYU972" s="614"/>
      <c r="HYV972" s="3"/>
      <c r="HYW972" s="453"/>
      <c r="HYX972" s="3"/>
      <c r="HYY972" s="614"/>
      <c r="HYZ972" s="3"/>
      <c r="HZA972" s="453"/>
      <c r="HZB972" s="3"/>
      <c r="HZC972" s="614"/>
      <c r="HZD972" s="3"/>
      <c r="HZE972" s="453"/>
      <c r="HZF972" s="3"/>
      <c r="HZG972" s="614"/>
      <c r="HZH972" s="3"/>
      <c r="HZI972" s="453"/>
      <c r="HZJ972" s="3"/>
      <c r="HZK972" s="614"/>
      <c r="HZL972" s="3"/>
      <c r="HZM972" s="453"/>
      <c r="HZN972" s="3"/>
      <c r="HZO972" s="614"/>
      <c r="HZP972" s="3"/>
      <c r="HZQ972" s="453"/>
      <c r="HZR972" s="3"/>
      <c r="HZS972" s="614"/>
      <c r="HZT972" s="3"/>
      <c r="HZU972" s="453"/>
      <c r="HZV972" s="3"/>
      <c r="HZW972" s="614"/>
      <c r="HZX972" s="3"/>
      <c r="HZY972" s="453"/>
      <c r="HZZ972" s="3"/>
      <c r="IAA972" s="614"/>
      <c r="IAB972" s="3"/>
      <c r="IAC972" s="453"/>
      <c r="IAD972" s="3"/>
      <c r="IAE972" s="614"/>
      <c r="IAF972" s="3"/>
      <c r="IAG972" s="453"/>
      <c r="IAH972" s="3"/>
      <c r="IAI972" s="614"/>
      <c r="IAJ972" s="3"/>
      <c r="IAK972" s="453"/>
      <c r="IAL972" s="3"/>
      <c r="IAM972" s="614"/>
      <c r="IAN972" s="3"/>
      <c r="IAO972" s="453"/>
      <c r="IAP972" s="3"/>
      <c r="IAQ972" s="614"/>
      <c r="IAR972" s="3"/>
      <c r="IAS972" s="453"/>
      <c r="IAT972" s="3"/>
      <c r="IAU972" s="614"/>
      <c r="IAV972" s="3"/>
      <c r="IAW972" s="453"/>
      <c r="IAX972" s="3"/>
      <c r="IAY972" s="614"/>
      <c r="IAZ972" s="3"/>
      <c r="IBA972" s="453"/>
      <c r="IBB972" s="3"/>
      <c r="IBC972" s="614"/>
      <c r="IBD972" s="3"/>
      <c r="IBE972" s="453"/>
      <c r="IBF972" s="3"/>
      <c r="IBG972" s="614"/>
      <c r="IBH972" s="3"/>
      <c r="IBI972" s="453"/>
      <c r="IBJ972" s="3"/>
      <c r="IBK972" s="614"/>
      <c r="IBL972" s="3"/>
      <c r="IBM972" s="453"/>
      <c r="IBN972" s="3"/>
      <c r="IBO972" s="614"/>
      <c r="IBP972" s="3"/>
      <c r="IBQ972" s="453"/>
      <c r="IBR972" s="3"/>
      <c r="IBS972" s="614"/>
      <c r="IBT972" s="3"/>
      <c r="IBU972" s="453"/>
      <c r="IBV972" s="3"/>
      <c r="IBW972" s="614"/>
      <c r="IBX972" s="3"/>
      <c r="IBY972" s="453"/>
      <c r="IBZ972" s="3"/>
      <c r="ICA972" s="614"/>
      <c r="ICB972" s="3"/>
      <c r="ICC972" s="453"/>
      <c r="ICD972" s="3"/>
      <c r="ICE972" s="614"/>
      <c r="ICF972" s="3"/>
      <c r="ICG972" s="453"/>
      <c r="ICH972" s="3"/>
      <c r="ICI972" s="614"/>
      <c r="ICJ972" s="3"/>
      <c r="ICK972" s="453"/>
      <c r="ICL972" s="3"/>
      <c r="ICM972" s="614"/>
      <c r="ICN972" s="3"/>
      <c r="ICO972" s="453"/>
      <c r="ICP972" s="3"/>
      <c r="ICQ972" s="614"/>
      <c r="ICR972" s="3"/>
      <c r="ICS972" s="453"/>
      <c r="ICT972" s="3"/>
      <c r="ICU972" s="614"/>
      <c r="ICV972" s="3"/>
      <c r="ICW972" s="453"/>
      <c r="ICX972" s="3"/>
      <c r="ICY972" s="614"/>
      <c r="ICZ972" s="3"/>
      <c r="IDA972" s="453"/>
      <c r="IDB972" s="3"/>
      <c r="IDC972" s="614"/>
      <c r="IDD972" s="3"/>
      <c r="IDE972" s="453"/>
      <c r="IDF972" s="3"/>
      <c r="IDG972" s="614"/>
      <c r="IDH972" s="3"/>
      <c r="IDI972" s="453"/>
      <c r="IDJ972" s="3"/>
      <c r="IDK972" s="614"/>
      <c r="IDL972" s="3"/>
      <c r="IDM972" s="453"/>
      <c r="IDN972" s="3"/>
      <c r="IDO972" s="614"/>
      <c r="IDP972" s="3"/>
      <c r="IDQ972" s="453"/>
      <c r="IDR972" s="3"/>
      <c r="IDS972" s="614"/>
      <c r="IDT972" s="3"/>
      <c r="IDU972" s="453"/>
      <c r="IDV972" s="3"/>
      <c r="IDW972" s="614"/>
      <c r="IDX972" s="3"/>
      <c r="IDY972" s="453"/>
      <c r="IDZ972" s="3"/>
      <c r="IEA972" s="614"/>
      <c r="IEB972" s="3"/>
      <c r="IEC972" s="453"/>
      <c r="IED972" s="3"/>
      <c r="IEE972" s="614"/>
      <c r="IEF972" s="3"/>
      <c r="IEG972" s="453"/>
      <c r="IEH972" s="3"/>
      <c r="IEI972" s="614"/>
      <c r="IEJ972" s="3"/>
      <c r="IEK972" s="453"/>
      <c r="IEL972" s="3"/>
      <c r="IEM972" s="614"/>
      <c r="IEN972" s="3"/>
      <c r="IEO972" s="453"/>
      <c r="IEP972" s="3"/>
      <c r="IEQ972" s="614"/>
      <c r="IER972" s="3"/>
      <c r="IES972" s="453"/>
      <c r="IET972" s="3"/>
      <c r="IEU972" s="614"/>
      <c r="IEV972" s="3"/>
      <c r="IEW972" s="453"/>
      <c r="IEX972" s="3"/>
      <c r="IEY972" s="614"/>
      <c r="IEZ972" s="3"/>
      <c r="IFA972" s="453"/>
      <c r="IFB972" s="3"/>
      <c r="IFC972" s="614"/>
      <c r="IFD972" s="3"/>
      <c r="IFE972" s="453"/>
      <c r="IFF972" s="3"/>
      <c r="IFG972" s="614"/>
      <c r="IFH972" s="3"/>
      <c r="IFI972" s="453"/>
      <c r="IFJ972" s="3"/>
      <c r="IFK972" s="614"/>
      <c r="IFL972" s="3"/>
      <c r="IFM972" s="453"/>
      <c r="IFN972" s="3"/>
      <c r="IFO972" s="614"/>
      <c r="IFP972" s="3"/>
      <c r="IFQ972" s="453"/>
      <c r="IFR972" s="3"/>
      <c r="IFS972" s="614"/>
      <c r="IFT972" s="3"/>
      <c r="IFU972" s="453"/>
      <c r="IFV972" s="3"/>
      <c r="IFW972" s="614"/>
      <c r="IFX972" s="3"/>
      <c r="IFY972" s="453"/>
      <c r="IFZ972" s="3"/>
      <c r="IGA972" s="614"/>
      <c r="IGB972" s="3"/>
      <c r="IGC972" s="453"/>
      <c r="IGD972" s="3"/>
      <c r="IGE972" s="614"/>
      <c r="IGF972" s="3"/>
      <c r="IGG972" s="453"/>
      <c r="IGH972" s="3"/>
      <c r="IGI972" s="614"/>
      <c r="IGJ972" s="3"/>
      <c r="IGK972" s="453"/>
      <c r="IGL972" s="3"/>
      <c r="IGM972" s="614"/>
      <c r="IGN972" s="3"/>
      <c r="IGO972" s="453"/>
      <c r="IGP972" s="3"/>
      <c r="IGQ972" s="614"/>
      <c r="IGR972" s="3"/>
      <c r="IGS972" s="453"/>
      <c r="IGT972" s="3"/>
      <c r="IGU972" s="614"/>
      <c r="IGV972" s="3"/>
      <c r="IGW972" s="453"/>
      <c r="IGX972" s="3"/>
      <c r="IGY972" s="614"/>
      <c r="IGZ972" s="3"/>
      <c r="IHA972" s="453"/>
      <c r="IHB972" s="3"/>
      <c r="IHC972" s="614"/>
      <c r="IHD972" s="3"/>
      <c r="IHE972" s="453"/>
      <c r="IHF972" s="3"/>
      <c r="IHG972" s="614"/>
      <c r="IHH972" s="3"/>
      <c r="IHI972" s="453"/>
      <c r="IHJ972" s="3"/>
      <c r="IHK972" s="614"/>
      <c r="IHL972" s="3"/>
      <c r="IHM972" s="453"/>
      <c r="IHN972" s="3"/>
      <c r="IHO972" s="614"/>
      <c r="IHP972" s="3"/>
      <c r="IHQ972" s="453"/>
      <c r="IHR972" s="3"/>
      <c r="IHS972" s="614"/>
      <c r="IHT972" s="3"/>
      <c r="IHU972" s="453"/>
      <c r="IHV972" s="3"/>
      <c r="IHW972" s="614"/>
      <c r="IHX972" s="3"/>
      <c r="IHY972" s="453"/>
      <c r="IHZ972" s="3"/>
      <c r="IIA972" s="614"/>
      <c r="IIB972" s="3"/>
      <c r="IIC972" s="453"/>
      <c r="IID972" s="3"/>
      <c r="IIE972" s="614"/>
      <c r="IIF972" s="3"/>
      <c r="IIG972" s="453"/>
      <c r="IIH972" s="3"/>
      <c r="III972" s="614"/>
      <c r="IIJ972" s="3"/>
      <c r="IIK972" s="453"/>
      <c r="IIL972" s="3"/>
      <c r="IIM972" s="614"/>
      <c r="IIN972" s="3"/>
      <c r="IIO972" s="453"/>
      <c r="IIP972" s="3"/>
      <c r="IIQ972" s="614"/>
      <c r="IIR972" s="3"/>
      <c r="IIS972" s="453"/>
      <c r="IIT972" s="3"/>
      <c r="IIU972" s="614"/>
      <c r="IIV972" s="3"/>
      <c r="IIW972" s="453"/>
      <c r="IIX972" s="3"/>
      <c r="IIY972" s="614"/>
      <c r="IIZ972" s="3"/>
      <c r="IJA972" s="453"/>
      <c r="IJB972" s="3"/>
      <c r="IJC972" s="614"/>
      <c r="IJD972" s="3"/>
      <c r="IJE972" s="453"/>
      <c r="IJF972" s="3"/>
      <c r="IJG972" s="614"/>
      <c r="IJH972" s="3"/>
      <c r="IJI972" s="453"/>
      <c r="IJJ972" s="3"/>
      <c r="IJK972" s="614"/>
      <c r="IJL972" s="3"/>
      <c r="IJM972" s="453"/>
      <c r="IJN972" s="3"/>
      <c r="IJO972" s="614"/>
      <c r="IJP972" s="3"/>
      <c r="IJQ972" s="453"/>
      <c r="IJR972" s="3"/>
      <c r="IJS972" s="614"/>
      <c r="IJT972" s="3"/>
      <c r="IJU972" s="453"/>
      <c r="IJV972" s="3"/>
      <c r="IJW972" s="614"/>
      <c r="IJX972" s="3"/>
      <c r="IJY972" s="453"/>
      <c r="IJZ972" s="3"/>
      <c r="IKA972" s="614"/>
      <c r="IKB972" s="3"/>
      <c r="IKC972" s="453"/>
      <c r="IKD972" s="3"/>
      <c r="IKE972" s="614"/>
      <c r="IKF972" s="3"/>
      <c r="IKG972" s="453"/>
      <c r="IKH972" s="3"/>
      <c r="IKI972" s="614"/>
      <c r="IKJ972" s="3"/>
      <c r="IKK972" s="453"/>
      <c r="IKL972" s="3"/>
      <c r="IKM972" s="614"/>
      <c r="IKN972" s="3"/>
      <c r="IKO972" s="453"/>
      <c r="IKP972" s="3"/>
      <c r="IKQ972" s="614"/>
      <c r="IKR972" s="3"/>
      <c r="IKS972" s="453"/>
      <c r="IKT972" s="3"/>
      <c r="IKU972" s="614"/>
      <c r="IKV972" s="3"/>
      <c r="IKW972" s="453"/>
      <c r="IKX972" s="3"/>
      <c r="IKY972" s="614"/>
      <c r="IKZ972" s="3"/>
      <c r="ILA972" s="453"/>
      <c r="ILB972" s="3"/>
      <c r="ILC972" s="614"/>
      <c r="ILD972" s="3"/>
      <c r="ILE972" s="453"/>
      <c r="ILF972" s="3"/>
      <c r="ILG972" s="614"/>
      <c r="ILH972" s="3"/>
      <c r="ILI972" s="453"/>
      <c r="ILJ972" s="3"/>
      <c r="ILK972" s="614"/>
      <c r="ILL972" s="3"/>
      <c r="ILM972" s="453"/>
      <c r="ILN972" s="3"/>
      <c r="ILO972" s="614"/>
      <c r="ILP972" s="3"/>
      <c r="ILQ972" s="453"/>
      <c r="ILR972" s="3"/>
      <c r="ILS972" s="614"/>
      <c r="ILT972" s="3"/>
      <c r="ILU972" s="453"/>
      <c r="ILV972" s="3"/>
      <c r="ILW972" s="614"/>
      <c r="ILX972" s="3"/>
      <c r="ILY972" s="453"/>
      <c r="ILZ972" s="3"/>
      <c r="IMA972" s="614"/>
      <c r="IMB972" s="3"/>
      <c r="IMC972" s="453"/>
      <c r="IMD972" s="3"/>
      <c r="IME972" s="614"/>
      <c r="IMF972" s="3"/>
      <c r="IMG972" s="453"/>
      <c r="IMH972" s="3"/>
      <c r="IMI972" s="614"/>
      <c r="IMJ972" s="3"/>
      <c r="IMK972" s="453"/>
      <c r="IML972" s="3"/>
      <c r="IMM972" s="614"/>
      <c r="IMN972" s="3"/>
      <c r="IMO972" s="453"/>
      <c r="IMP972" s="3"/>
      <c r="IMQ972" s="614"/>
      <c r="IMR972" s="3"/>
      <c r="IMS972" s="453"/>
      <c r="IMT972" s="3"/>
      <c r="IMU972" s="614"/>
      <c r="IMV972" s="3"/>
      <c r="IMW972" s="453"/>
      <c r="IMX972" s="3"/>
      <c r="IMY972" s="614"/>
      <c r="IMZ972" s="3"/>
      <c r="INA972" s="453"/>
      <c r="INB972" s="3"/>
      <c r="INC972" s="614"/>
      <c r="IND972" s="3"/>
      <c r="INE972" s="453"/>
      <c r="INF972" s="3"/>
      <c r="ING972" s="614"/>
      <c r="INH972" s="3"/>
      <c r="INI972" s="453"/>
      <c r="INJ972" s="3"/>
      <c r="INK972" s="614"/>
      <c r="INL972" s="3"/>
      <c r="INM972" s="453"/>
      <c r="INN972" s="3"/>
      <c r="INO972" s="614"/>
      <c r="INP972" s="3"/>
      <c r="INQ972" s="453"/>
      <c r="INR972" s="3"/>
      <c r="INS972" s="614"/>
      <c r="INT972" s="3"/>
      <c r="INU972" s="453"/>
      <c r="INV972" s="3"/>
      <c r="INW972" s="614"/>
      <c r="INX972" s="3"/>
      <c r="INY972" s="453"/>
      <c r="INZ972" s="3"/>
      <c r="IOA972" s="614"/>
      <c r="IOB972" s="3"/>
      <c r="IOC972" s="453"/>
      <c r="IOD972" s="3"/>
      <c r="IOE972" s="614"/>
      <c r="IOF972" s="3"/>
      <c r="IOG972" s="453"/>
      <c r="IOH972" s="3"/>
      <c r="IOI972" s="614"/>
      <c r="IOJ972" s="3"/>
      <c r="IOK972" s="453"/>
      <c r="IOL972" s="3"/>
      <c r="IOM972" s="614"/>
      <c r="ION972" s="3"/>
      <c r="IOO972" s="453"/>
      <c r="IOP972" s="3"/>
      <c r="IOQ972" s="614"/>
      <c r="IOR972" s="3"/>
      <c r="IOS972" s="453"/>
      <c r="IOT972" s="3"/>
      <c r="IOU972" s="614"/>
      <c r="IOV972" s="3"/>
      <c r="IOW972" s="453"/>
      <c r="IOX972" s="3"/>
      <c r="IOY972" s="614"/>
      <c r="IOZ972" s="3"/>
      <c r="IPA972" s="453"/>
      <c r="IPB972" s="3"/>
      <c r="IPC972" s="614"/>
      <c r="IPD972" s="3"/>
      <c r="IPE972" s="453"/>
      <c r="IPF972" s="3"/>
      <c r="IPG972" s="614"/>
      <c r="IPH972" s="3"/>
      <c r="IPI972" s="453"/>
      <c r="IPJ972" s="3"/>
      <c r="IPK972" s="614"/>
      <c r="IPL972" s="3"/>
      <c r="IPM972" s="453"/>
      <c r="IPN972" s="3"/>
      <c r="IPO972" s="614"/>
      <c r="IPP972" s="3"/>
      <c r="IPQ972" s="453"/>
      <c r="IPR972" s="3"/>
      <c r="IPS972" s="614"/>
      <c r="IPT972" s="3"/>
      <c r="IPU972" s="453"/>
      <c r="IPV972" s="3"/>
      <c r="IPW972" s="614"/>
      <c r="IPX972" s="3"/>
      <c r="IPY972" s="453"/>
      <c r="IPZ972" s="3"/>
      <c r="IQA972" s="614"/>
      <c r="IQB972" s="3"/>
      <c r="IQC972" s="453"/>
      <c r="IQD972" s="3"/>
      <c r="IQE972" s="614"/>
      <c r="IQF972" s="3"/>
      <c r="IQG972" s="453"/>
      <c r="IQH972" s="3"/>
      <c r="IQI972" s="614"/>
      <c r="IQJ972" s="3"/>
      <c r="IQK972" s="453"/>
      <c r="IQL972" s="3"/>
      <c r="IQM972" s="614"/>
      <c r="IQN972" s="3"/>
      <c r="IQO972" s="453"/>
      <c r="IQP972" s="3"/>
      <c r="IQQ972" s="614"/>
      <c r="IQR972" s="3"/>
      <c r="IQS972" s="453"/>
      <c r="IQT972" s="3"/>
      <c r="IQU972" s="614"/>
      <c r="IQV972" s="3"/>
      <c r="IQW972" s="453"/>
      <c r="IQX972" s="3"/>
      <c r="IQY972" s="614"/>
      <c r="IQZ972" s="3"/>
      <c r="IRA972" s="453"/>
      <c r="IRB972" s="3"/>
      <c r="IRC972" s="614"/>
      <c r="IRD972" s="3"/>
      <c r="IRE972" s="453"/>
      <c r="IRF972" s="3"/>
      <c r="IRG972" s="614"/>
      <c r="IRH972" s="3"/>
      <c r="IRI972" s="453"/>
      <c r="IRJ972" s="3"/>
      <c r="IRK972" s="614"/>
      <c r="IRL972" s="3"/>
      <c r="IRM972" s="453"/>
      <c r="IRN972" s="3"/>
      <c r="IRO972" s="614"/>
      <c r="IRP972" s="3"/>
      <c r="IRQ972" s="453"/>
      <c r="IRR972" s="3"/>
      <c r="IRS972" s="614"/>
      <c r="IRT972" s="3"/>
      <c r="IRU972" s="453"/>
      <c r="IRV972" s="3"/>
      <c r="IRW972" s="614"/>
      <c r="IRX972" s="3"/>
      <c r="IRY972" s="453"/>
      <c r="IRZ972" s="3"/>
      <c r="ISA972" s="614"/>
      <c r="ISB972" s="3"/>
      <c r="ISC972" s="453"/>
      <c r="ISD972" s="3"/>
      <c r="ISE972" s="614"/>
      <c r="ISF972" s="3"/>
      <c r="ISG972" s="453"/>
      <c r="ISH972" s="3"/>
      <c r="ISI972" s="614"/>
      <c r="ISJ972" s="3"/>
      <c r="ISK972" s="453"/>
      <c r="ISL972" s="3"/>
      <c r="ISM972" s="614"/>
      <c r="ISN972" s="3"/>
      <c r="ISO972" s="453"/>
      <c r="ISP972" s="3"/>
      <c r="ISQ972" s="614"/>
      <c r="ISR972" s="3"/>
      <c r="ISS972" s="453"/>
      <c r="IST972" s="3"/>
      <c r="ISU972" s="614"/>
      <c r="ISV972" s="3"/>
      <c r="ISW972" s="453"/>
      <c r="ISX972" s="3"/>
      <c r="ISY972" s="614"/>
      <c r="ISZ972" s="3"/>
      <c r="ITA972" s="453"/>
      <c r="ITB972" s="3"/>
      <c r="ITC972" s="614"/>
      <c r="ITD972" s="3"/>
      <c r="ITE972" s="453"/>
      <c r="ITF972" s="3"/>
      <c r="ITG972" s="614"/>
      <c r="ITH972" s="3"/>
      <c r="ITI972" s="453"/>
      <c r="ITJ972" s="3"/>
      <c r="ITK972" s="614"/>
      <c r="ITL972" s="3"/>
      <c r="ITM972" s="453"/>
      <c r="ITN972" s="3"/>
      <c r="ITO972" s="614"/>
      <c r="ITP972" s="3"/>
      <c r="ITQ972" s="453"/>
      <c r="ITR972" s="3"/>
      <c r="ITS972" s="614"/>
      <c r="ITT972" s="3"/>
      <c r="ITU972" s="453"/>
      <c r="ITV972" s="3"/>
      <c r="ITW972" s="614"/>
      <c r="ITX972" s="3"/>
      <c r="ITY972" s="453"/>
      <c r="ITZ972" s="3"/>
      <c r="IUA972" s="614"/>
      <c r="IUB972" s="3"/>
      <c r="IUC972" s="453"/>
      <c r="IUD972" s="3"/>
      <c r="IUE972" s="614"/>
      <c r="IUF972" s="3"/>
      <c r="IUG972" s="453"/>
      <c r="IUH972" s="3"/>
      <c r="IUI972" s="614"/>
      <c r="IUJ972" s="3"/>
      <c r="IUK972" s="453"/>
      <c r="IUL972" s="3"/>
      <c r="IUM972" s="614"/>
      <c r="IUN972" s="3"/>
      <c r="IUO972" s="453"/>
      <c r="IUP972" s="3"/>
      <c r="IUQ972" s="614"/>
      <c r="IUR972" s="3"/>
      <c r="IUS972" s="453"/>
      <c r="IUT972" s="3"/>
      <c r="IUU972" s="614"/>
      <c r="IUV972" s="3"/>
      <c r="IUW972" s="453"/>
      <c r="IUX972" s="3"/>
      <c r="IUY972" s="614"/>
      <c r="IUZ972" s="3"/>
      <c r="IVA972" s="453"/>
      <c r="IVB972" s="3"/>
      <c r="IVC972" s="614"/>
      <c r="IVD972" s="3"/>
      <c r="IVE972" s="453"/>
      <c r="IVF972" s="3"/>
      <c r="IVG972" s="614"/>
      <c r="IVH972" s="3"/>
      <c r="IVI972" s="453"/>
      <c r="IVJ972" s="3"/>
      <c r="IVK972" s="614"/>
      <c r="IVL972" s="3"/>
      <c r="IVM972" s="453"/>
      <c r="IVN972" s="3"/>
      <c r="IVO972" s="614"/>
      <c r="IVP972" s="3"/>
      <c r="IVQ972" s="453"/>
      <c r="IVR972" s="3"/>
      <c r="IVS972" s="614"/>
      <c r="IVT972" s="3"/>
      <c r="IVU972" s="453"/>
      <c r="IVV972" s="3"/>
      <c r="IVW972" s="614"/>
      <c r="IVX972" s="3"/>
      <c r="IVY972" s="453"/>
      <c r="IVZ972" s="3"/>
      <c r="IWA972" s="614"/>
      <c r="IWB972" s="3"/>
      <c r="IWC972" s="453"/>
      <c r="IWD972" s="3"/>
      <c r="IWE972" s="614"/>
      <c r="IWF972" s="3"/>
      <c r="IWG972" s="453"/>
      <c r="IWH972" s="3"/>
      <c r="IWI972" s="614"/>
      <c r="IWJ972" s="3"/>
      <c r="IWK972" s="453"/>
      <c r="IWL972" s="3"/>
      <c r="IWM972" s="614"/>
      <c r="IWN972" s="3"/>
      <c r="IWO972" s="453"/>
      <c r="IWP972" s="3"/>
      <c r="IWQ972" s="614"/>
      <c r="IWR972" s="3"/>
      <c r="IWS972" s="453"/>
      <c r="IWT972" s="3"/>
      <c r="IWU972" s="614"/>
      <c r="IWV972" s="3"/>
      <c r="IWW972" s="453"/>
      <c r="IWX972" s="3"/>
      <c r="IWY972" s="614"/>
      <c r="IWZ972" s="3"/>
      <c r="IXA972" s="453"/>
      <c r="IXB972" s="3"/>
      <c r="IXC972" s="614"/>
      <c r="IXD972" s="3"/>
      <c r="IXE972" s="453"/>
      <c r="IXF972" s="3"/>
      <c r="IXG972" s="614"/>
      <c r="IXH972" s="3"/>
      <c r="IXI972" s="453"/>
      <c r="IXJ972" s="3"/>
      <c r="IXK972" s="614"/>
      <c r="IXL972" s="3"/>
      <c r="IXM972" s="453"/>
      <c r="IXN972" s="3"/>
      <c r="IXO972" s="614"/>
      <c r="IXP972" s="3"/>
      <c r="IXQ972" s="453"/>
      <c r="IXR972" s="3"/>
      <c r="IXS972" s="614"/>
      <c r="IXT972" s="3"/>
      <c r="IXU972" s="453"/>
      <c r="IXV972" s="3"/>
      <c r="IXW972" s="614"/>
      <c r="IXX972" s="3"/>
      <c r="IXY972" s="453"/>
      <c r="IXZ972" s="3"/>
      <c r="IYA972" s="614"/>
      <c r="IYB972" s="3"/>
      <c r="IYC972" s="453"/>
      <c r="IYD972" s="3"/>
      <c r="IYE972" s="614"/>
      <c r="IYF972" s="3"/>
      <c r="IYG972" s="453"/>
      <c r="IYH972" s="3"/>
      <c r="IYI972" s="614"/>
      <c r="IYJ972" s="3"/>
      <c r="IYK972" s="453"/>
      <c r="IYL972" s="3"/>
      <c r="IYM972" s="614"/>
      <c r="IYN972" s="3"/>
      <c r="IYO972" s="453"/>
      <c r="IYP972" s="3"/>
      <c r="IYQ972" s="614"/>
      <c r="IYR972" s="3"/>
      <c r="IYS972" s="453"/>
      <c r="IYT972" s="3"/>
      <c r="IYU972" s="614"/>
      <c r="IYV972" s="3"/>
      <c r="IYW972" s="453"/>
      <c r="IYX972" s="3"/>
      <c r="IYY972" s="614"/>
      <c r="IYZ972" s="3"/>
      <c r="IZA972" s="453"/>
      <c r="IZB972" s="3"/>
      <c r="IZC972" s="614"/>
      <c r="IZD972" s="3"/>
      <c r="IZE972" s="453"/>
      <c r="IZF972" s="3"/>
      <c r="IZG972" s="614"/>
      <c r="IZH972" s="3"/>
      <c r="IZI972" s="453"/>
      <c r="IZJ972" s="3"/>
      <c r="IZK972" s="614"/>
      <c r="IZL972" s="3"/>
      <c r="IZM972" s="453"/>
      <c r="IZN972" s="3"/>
      <c r="IZO972" s="614"/>
      <c r="IZP972" s="3"/>
      <c r="IZQ972" s="453"/>
      <c r="IZR972" s="3"/>
      <c r="IZS972" s="614"/>
      <c r="IZT972" s="3"/>
      <c r="IZU972" s="453"/>
      <c r="IZV972" s="3"/>
      <c r="IZW972" s="614"/>
      <c r="IZX972" s="3"/>
      <c r="IZY972" s="453"/>
      <c r="IZZ972" s="3"/>
      <c r="JAA972" s="614"/>
      <c r="JAB972" s="3"/>
      <c r="JAC972" s="453"/>
      <c r="JAD972" s="3"/>
      <c r="JAE972" s="614"/>
      <c r="JAF972" s="3"/>
      <c r="JAG972" s="453"/>
      <c r="JAH972" s="3"/>
      <c r="JAI972" s="614"/>
      <c r="JAJ972" s="3"/>
      <c r="JAK972" s="453"/>
      <c r="JAL972" s="3"/>
      <c r="JAM972" s="614"/>
      <c r="JAN972" s="3"/>
      <c r="JAO972" s="453"/>
      <c r="JAP972" s="3"/>
      <c r="JAQ972" s="614"/>
      <c r="JAR972" s="3"/>
      <c r="JAS972" s="453"/>
      <c r="JAT972" s="3"/>
      <c r="JAU972" s="614"/>
      <c r="JAV972" s="3"/>
      <c r="JAW972" s="453"/>
      <c r="JAX972" s="3"/>
      <c r="JAY972" s="614"/>
      <c r="JAZ972" s="3"/>
      <c r="JBA972" s="453"/>
      <c r="JBB972" s="3"/>
      <c r="JBC972" s="614"/>
      <c r="JBD972" s="3"/>
      <c r="JBE972" s="453"/>
      <c r="JBF972" s="3"/>
      <c r="JBG972" s="614"/>
      <c r="JBH972" s="3"/>
      <c r="JBI972" s="453"/>
      <c r="JBJ972" s="3"/>
      <c r="JBK972" s="614"/>
      <c r="JBL972" s="3"/>
      <c r="JBM972" s="453"/>
      <c r="JBN972" s="3"/>
      <c r="JBO972" s="614"/>
      <c r="JBP972" s="3"/>
      <c r="JBQ972" s="453"/>
      <c r="JBR972" s="3"/>
      <c r="JBS972" s="614"/>
      <c r="JBT972" s="3"/>
      <c r="JBU972" s="453"/>
      <c r="JBV972" s="3"/>
      <c r="JBW972" s="614"/>
      <c r="JBX972" s="3"/>
      <c r="JBY972" s="453"/>
      <c r="JBZ972" s="3"/>
      <c r="JCA972" s="614"/>
      <c r="JCB972" s="3"/>
      <c r="JCC972" s="453"/>
      <c r="JCD972" s="3"/>
      <c r="JCE972" s="614"/>
      <c r="JCF972" s="3"/>
      <c r="JCG972" s="453"/>
      <c r="JCH972" s="3"/>
      <c r="JCI972" s="614"/>
      <c r="JCJ972" s="3"/>
      <c r="JCK972" s="453"/>
      <c r="JCL972" s="3"/>
      <c r="JCM972" s="614"/>
      <c r="JCN972" s="3"/>
      <c r="JCO972" s="453"/>
      <c r="JCP972" s="3"/>
      <c r="JCQ972" s="614"/>
      <c r="JCR972" s="3"/>
      <c r="JCS972" s="453"/>
      <c r="JCT972" s="3"/>
      <c r="JCU972" s="614"/>
      <c r="JCV972" s="3"/>
      <c r="JCW972" s="453"/>
      <c r="JCX972" s="3"/>
      <c r="JCY972" s="614"/>
      <c r="JCZ972" s="3"/>
      <c r="JDA972" s="453"/>
      <c r="JDB972" s="3"/>
      <c r="JDC972" s="614"/>
      <c r="JDD972" s="3"/>
      <c r="JDE972" s="453"/>
      <c r="JDF972" s="3"/>
      <c r="JDG972" s="614"/>
      <c r="JDH972" s="3"/>
      <c r="JDI972" s="453"/>
      <c r="JDJ972" s="3"/>
      <c r="JDK972" s="614"/>
      <c r="JDL972" s="3"/>
      <c r="JDM972" s="453"/>
      <c r="JDN972" s="3"/>
      <c r="JDO972" s="614"/>
      <c r="JDP972" s="3"/>
      <c r="JDQ972" s="453"/>
      <c r="JDR972" s="3"/>
      <c r="JDS972" s="614"/>
      <c r="JDT972" s="3"/>
      <c r="JDU972" s="453"/>
      <c r="JDV972" s="3"/>
      <c r="JDW972" s="614"/>
      <c r="JDX972" s="3"/>
      <c r="JDY972" s="453"/>
      <c r="JDZ972" s="3"/>
      <c r="JEA972" s="614"/>
      <c r="JEB972" s="3"/>
      <c r="JEC972" s="453"/>
      <c r="JED972" s="3"/>
      <c r="JEE972" s="614"/>
      <c r="JEF972" s="3"/>
      <c r="JEG972" s="453"/>
      <c r="JEH972" s="3"/>
      <c r="JEI972" s="614"/>
      <c r="JEJ972" s="3"/>
      <c r="JEK972" s="453"/>
      <c r="JEL972" s="3"/>
      <c r="JEM972" s="614"/>
      <c r="JEN972" s="3"/>
      <c r="JEO972" s="453"/>
      <c r="JEP972" s="3"/>
      <c r="JEQ972" s="614"/>
      <c r="JER972" s="3"/>
      <c r="JES972" s="453"/>
      <c r="JET972" s="3"/>
      <c r="JEU972" s="614"/>
      <c r="JEV972" s="3"/>
      <c r="JEW972" s="453"/>
      <c r="JEX972" s="3"/>
      <c r="JEY972" s="614"/>
      <c r="JEZ972" s="3"/>
      <c r="JFA972" s="453"/>
      <c r="JFB972" s="3"/>
      <c r="JFC972" s="614"/>
      <c r="JFD972" s="3"/>
      <c r="JFE972" s="453"/>
      <c r="JFF972" s="3"/>
      <c r="JFG972" s="614"/>
      <c r="JFH972" s="3"/>
      <c r="JFI972" s="453"/>
      <c r="JFJ972" s="3"/>
      <c r="JFK972" s="614"/>
      <c r="JFL972" s="3"/>
      <c r="JFM972" s="453"/>
      <c r="JFN972" s="3"/>
      <c r="JFO972" s="614"/>
      <c r="JFP972" s="3"/>
      <c r="JFQ972" s="453"/>
      <c r="JFR972" s="3"/>
      <c r="JFS972" s="614"/>
      <c r="JFT972" s="3"/>
      <c r="JFU972" s="453"/>
      <c r="JFV972" s="3"/>
      <c r="JFW972" s="614"/>
      <c r="JFX972" s="3"/>
      <c r="JFY972" s="453"/>
      <c r="JFZ972" s="3"/>
      <c r="JGA972" s="614"/>
      <c r="JGB972" s="3"/>
      <c r="JGC972" s="453"/>
      <c r="JGD972" s="3"/>
      <c r="JGE972" s="614"/>
      <c r="JGF972" s="3"/>
      <c r="JGG972" s="453"/>
      <c r="JGH972" s="3"/>
      <c r="JGI972" s="614"/>
      <c r="JGJ972" s="3"/>
      <c r="JGK972" s="453"/>
      <c r="JGL972" s="3"/>
      <c r="JGM972" s="614"/>
      <c r="JGN972" s="3"/>
      <c r="JGO972" s="453"/>
      <c r="JGP972" s="3"/>
      <c r="JGQ972" s="614"/>
      <c r="JGR972" s="3"/>
      <c r="JGS972" s="453"/>
      <c r="JGT972" s="3"/>
      <c r="JGU972" s="614"/>
      <c r="JGV972" s="3"/>
      <c r="JGW972" s="453"/>
      <c r="JGX972" s="3"/>
      <c r="JGY972" s="614"/>
      <c r="JGZ972" s="3"/>
      <c r="JHA972" s="453"/>
      <c r="JHB972" s="3"/>
      <c r="JHC972" s="614"/>
      <c r="JHD972" s="3"/>
      <c r="JHE972" s="453"/>
      <c r="JHF972" s="3"/>
      <c r="JHG972" s="614"/>
      <c r="JHH972" s="3"/>
      <c r="JHI972" s="453"/>
      <c r="JHJ972" s="3"/>
      <c r="JHK972" s="614"/>
      <c r="JHL972" s="3"/>
      <c r="JHM972" s="453"/>
      <c r="JHN972" s="3"/>
      <c r="JHO972" s="614"/>
      <c r="JHP972" s="3"/>
      <c r="JHQ972" s="453"/>
      <c r="JHR972" s="3"/>
      <c r="JHS972" s="614"/>
      <c r="JHT972" s="3"/>
      <c r="JHU972" s="453"/>
      <c r="JHV972" s="3"/>
      <c r="JHW972" s="614"/>
      <c r="JHX972" s="3"/>
      <c r="JHY972" s="453"/>
      <c r="JHZ972" s="3"/>
      <c r="JIA972" s="614"/>
      <c r="JIB972" s="3"/>
      <c r="JIC972" s="453"/>
      <c r="JID972" s="3"/>
      <c r="JIE972" s="614"/>
      <c r="JIF972" s="3"/>
      <c r="JIG972" s="453"/>
      <c r="JIH972" s="3"/>
      <c r="JII972" s="614"/>
      <c r="JIJ972" s="3"/>
      <c r="JIK972" s="453"/>
      <c r="JIL972" s="3"/>
      <c r="JIM972" s="614"/>
      <c r="JIN972" s="3"/>
      <c r="JIO972" s="453"/>
      <c r="JIP972" s="3"/>
      <c r="JIQ972" s="614"/>
      <c r="JIR972" s="3"/>
      <c r="JIS972" s="453"/>
      <c r="JIT972" s="3"/>
      <c r="JIU972" s="614"/>
      <c r="JIV972" s="3"/>
      <c r="JIW972" s="453"/>
      <c r="JIX972" s="3"/>
      <c r="JIY972" s="614"/>
      <c r="JIZ972" s="3"/>
      <c r="JJA972" s="453"/>
      <c r="JJB972" s="3"/>
      <c r="JJC972" s="614"/>
      <c r="JJD972" s="3"/>
      <c r="JJE972" s="453"/>
      <c r="JJF972" s="3"/>
      <c r="JJG972" s="614"/>
      <c r="JJH972" s="3"/>
      <c r="JJI972" s="453"/>
      <c r="JJJ972" s="3"/>
      <c r="JJK972" s="614"/>
      <c r="JJL972" s="3"/>
      <c r="JJM972" s="453"/>
      <c r="JJN972" s="3"/>
      <c r="JJO972" s="614"/>
      <c r="JJP972" s="3"/>
      <c r="JJQ972" s="453"/>
      <c r="JJR972" s="3"/>
      <c r="JJS972" s="614"/>
      <c r="JJT972" s="3"/>
      <c r="JJU972" s="453"/>
      <c r="JJV972" s="3"/>
      <c r="JJW972" s="614"/>
      <c r="JJX972" s="3"/>
      <c r="JJY972" s="453"/>
      <c r="JJZ972" s="3"/>
      <c r="JKA972" s="614"/>
      <c r="JKB972" s="3"/>
      <c r="JKC972" s="453"/>
      <c r="JKD972" s="3"/>
      <c r="JKE972" s="614"/>
      <c r="JKF972" s="3"/>
      <c r="JKG972" s="453"/>
      <c r="JKH972" s="3"/>
      <c r="JKI972" s="614"/>
      <c r="JKJ972" s="3"/>
      <c r="JKK972" s="453"/>
      <c r="JKL972" s="3"/>
      <c r="JKM972" s="614"/>
      <c r="JKN972" s="3"/>
      <c r="JKO972" s="453"/>
      <c r="JKP972" s="3"/>
      <c r="JKQ972" s="614"/>
      <c r="JKR972" s="3"/>
      <c r="JKS972" s="453"/>
      <c r="JKT972" s="3"/>
      <c r="JKU972" s="614"/>
      <c r="JKV972" s="3"/>
      <c r="JKW972" s="453"/>
      <c r="JKX972" s="3"/>
      <c r="JKY972" s="614"/>
      <c r="JKZ972" s="3"/>
      <c r="JLA972" s="453"/>
      <c r="JLB972" s="3"/>
      <c r="JLC972" s="614"/>
      <c r="JLD972" s="3"/>
      <c r="JLE972" s="453"/>
      <c r="JLF972" s="3"/>
      <c r="JLG972" s="614"/>
      <c r="JLH972" s="3"/>
      <c r="JLI972" s="453"/>
      <c r="JLJ972" s="3"/>
      <c r="JLK972" s="614"/>
      <c r="JLL972" s="3"/>
      <c r="JLM972" s="453"/>
      <c r="JLN972" s="3"/>
      <c r="JLO972" s="614"/>
      <c r="JLP972" s="3"/>
      <c r="JLQ972" s="453"/>
      <c r="JLR972" s="3"/>
      <c r="JLS972" s="614"/>
      <c r="JLT972" s="3"/>
      <c r="JLU972" s="453"/>
      <c r="JLV972" s="3"/>
      <c r="JLW972" s="614"/>
      <c r="JLX972" s="3"/>
      <c r="JLY972" s="453"/>
      <c r="JLZ972" s="3"/>
      <c r="JMA972" s="614"/>
      <c r="JMB972" s="3"/>
      <c r="JMC972" s="453"/>
      <c r="JMD972" s="3"/>
      <c r="JME972" s="614"/>
      <c r="JMF972" s="3"/>
      <c r="JMG972" s="453"/>
      <c r="JMH972" s="3"/>
      <c r="JMI972" s="614"/>
      <c r="JMJ972" s="3"/>
      <c r="JMK972" s="453"/>
      <c r="JML972" s="3"/>
      <c r="JMM972" s="614"/>
      <c r="JMN972" s="3"/>
      <c r="JMO972" s="453"/>
      <c r="JMP972" s="3"/>
      <c r="JMQ972" s="614"/>
      <c r="JMR972" s="3"/>
      <c r="JMS972" s="453"/>
      <c r="JMT972" s="3"/>
      <c r="JMU972" s="614"/>
      <c r="JMV972" s="3"/>
      <c r="JMW972" s="453"/>
      <c r="JMX972" s="3"/>
      <c r="JMY972" s="614"/>
      <c r="JMZ972" s="3"/>
      <c r="JNA972" s="453"/>
      <c r="JNB972" s="3"/>
      <c r="JNC972" s="614"/>
      <c r="JND972" s="3"/>
      <c r="JNE972" s="453"/>
      <c r="JNF972" s="3"/>
      <c r="JNG972" s="614"/>
      <c r="JNH972" s="3"/>
      <c r="JNI972" s="453"/>
      <c r="JNJ972" s="3"/>
      <c r="JNK972" s="614"/>
      <c r="JNL972" s="3"/>
      <c r="JNM972" s="453"/>
      <c r="JNN972" s="3"/>
      <c r="JNO972" s="614"/>
      <c r="JNP972" s="3"/>
      <c r="JNQ972" s="453"/>
      <c r="JNR972" s="3"/>
      <c r="JNS972" s="614"/>
      <c r="JNT972" s="3"/>
      <c r="JNU972" s="453"/>
      <c r="JNV972" s="3"/>
      <c r="JNW972" s="614"/>
      <c r="JNX972" s="3"/>
      <c r="JNY972" s="453"/>
      <c r="JNZ972" s="3"/>
      <c r="JOA972" s="614"/>
      <c r="JOB972" s="3"/>
      <c r="JOC972" s="453"/>
      <c r="JOD972" s="3"/>
      <c r="JOE972" s="614"/>
      <c r="JOF972" s="3"/>
      <c r="JOG972" s="453"/>
      <c r="JOH972" s="3"/>
      <c r="JOI972" s="614"/>
      <c r="JOJ972" s="3"/>
      <c r="JOK972" s="453"/>
      <c r="JOL972" s="3"/>
      <c r="JOM972" s="614"/>
      <c r="JON972" s="3"/>
      <c r="JOO972" s="453"/>
      <c r="JOP972" s="3"/>
      <c r="JOQ972" s="614"/>
      <c r="JOR972" s="3"/>
      <c r="JOS972" s="453"/>
      <c r="JOT972" s="3"/>
      <c r="JOU972" s="614"/>
      <c r="JOV972" s="3"/>
      <c r="JOW972" s="453"/>
      <c r="JOX972" s="3"/>
      <c r="JOY972" s="614"/>
      <c r="JOZ972" s="3"/>
      <c r="JPA972" s="453"/>
      <c r="JPB972" s="3"/>
      <c r="JPC972" s="614"/>
      <c r="JPD972" s="3"/>
      <c r="JPE972" s="453"/>
      <c r="JPF972" s="3"/>
      <c r="JPG972" s="614"/>
      <c r="JPH972" s="3"/>
      <c r="JPI972" s="453"/>
      <c r="JPJ972" s="3"/>
      <c r="JPK972" s="614"/>
      <c r="JPL972" s="3"/>
      <c r="JPM972" s="453"/>
      <c r="JPN972" s="3"/>
      <c r="JPO972" s="614"/>
      <c r="JPP972" s="3"/>
      <c r="JPQ972" s="453"/>
      <c r="JPR972" s="3"/>
      <c r="JPS972" s="614"/>
      <c r="JPT972" s="3"/>
      <c r="JPU972" s="453"/>
      <c r="JPV972" s="3"/>
      <c r="JPW972" s="614"/>
      <c r="JPX972" s="3"/>
      <c r="JPY972" s="453"/>
      <c r="JPZ972" s="3"/>
      <c r="JQA972" s="614"/>
      <c r="JQB972" s="3"/>
      <c r="JQC972" s="453"/>
      <c r="JQD972" s="3"/>
      <c r="JQE972" s="614"/>
      <c r="JQF972" s="3"/>
      <c r="JQG972" s="453"/>
      <c r="JQH972" s="3"/>
      <c r="JQI972" s="614"/>
      <c r="JQJ972" s="3"/>
      <c r="JQK972" s="453"/>
      <c r="JQL972" s="3"/>
      <c r="JQM972" s="614"/>
      <c r="JQN972" s="3"/>
      <c r="JQO972" s="453"/>
      <c r="JQP972" s="3"/>
      <c r="JQQ972" s="614"/>
      <c r="JQR972" s="3"/>
      <c r="JQS972" s="453"/>
      <c r="JQT972" s="3"/>
      <c r="JQU972" s="614"/>
      <c r="JQV972" s="3"/>
      <c r="JQW972" s="453"/>
      <c r="JQX972" s="3"/>
      <c r="JQY972" s="614"/>
      <c r="JQZ972" s="3"/>
      <c r="JRA972" s="453"/>
      <c r="JRB972" s="3"/>
      <c r="JRC972" s="614"/>
      <c r="JRD972" s="3"/>
      <c r="JRE972" s="453"/>
      <c r="JRF972" s="3"/>
      <c r="JRG972" s="614"/>
      <c r="JRH972" s="3"/>
      <c r="JRI972" s="453"/>
      <c r="JRJ972" s="3"/>
      <c r="JRK972" s="614"/>
      <c r="JRL972" s="3"/>
      <c r="JRM972" s="453"/>
      <c r="JRN972" s="3"/>
      <c r="JRO972" s="614"/>
      <c r="JRP972" s="3"/>
      <c r="JRQ972" s="453"/>
      <c r="JRR972" s="3"/>
      <c r="JRS972" s="614"/>
      <c r="JRT972" s="3"/>
      <c r="JRU972" s="453"/>
      <c r="JRV972" s="3"/>
      <c r="JRW972" s="614"/>
      <c r="JRX972" s="3"/>
      <c r="JRY972" s="453"/>
      <c r="JRZ972" s="3"/>
      <c r="JSA972" s="614"/>
      <c r="JSB972" s="3"/>
      <c r="JSC972" s="453"/>
      <c r="JSD972" s="3"/>
      <c r="JSE972" s="614"/>
      <c r="JSF972" s="3"/>
      <c r="JSG972" s="453"/>
      <c r="JSH972" s="3"/>
      <c r="JSI972" s="614"/>
      <c r="JSJ972" s="3"/>
      <c r="JSK972" s="453"/>
      <c r="JSL972" s="3"/>
      <c r="JSM972" s="614"/>
      <c r="JSN972" s="3"/>
      <c r="JSO972" s="453"/>
      <c r="JSP972" s="3"/>
      <c r="JSQ972" s="614"/>
      <c r="JSR972" s="3"/>
      <c r="JSS972" s="453"/>
      <c r="JST972" s="3"/>
      <c r="JSU972" s="614"/>
      <c r="JSV972" s="3"/>
      <c r="JSW972" s="453"/>
      <c r="JSX972" s="3"/>
      <c r="JSY972" s="614"/>
      <c r="JSZ972" s="3"/>
      <c r="JTA972" s="453"/>
      <c r="JTB972" s="3"/>
      <c r="JTC972" s="614"/>
      <c r="JTD972" s="3"/>
      <c r="JTE972" s="453"/>
      <c r="JTF972" s="3"/>
      <c r="JTG972" s="614"/>
      <c r="JTH972" s="3"/>
      <c r="JTI972" s="453"/>
      <c r="JTJ972" s="3"/>
      <c r="JTK972" s="614"/>
      <c r="JTL972" s="3"/>
      <c r="JTM972" s="453"/>
      <c r="JTN972" s="3"/>
      <c r="JTO972" s="614"/>
      <c r="JTP972" s="3"/>
      <c r="JTQ972" s="453"/>
      <c r="JTR972" s="3"/>
      <c r="JTS972" s="614"/>
      <c r="JTT972" s="3"/>
      <c r="JTU972" s="453"/>
      <c r="JTV972" s="3"/>
      <c r="JTW972" s="614"/>
      <c r="JTX972" s="3"/>
      <c r="JTY972" s="453"/>
      <c r="JTZ972" s="3"/>
      <c r="JUA972" s="614"/>
      <c r="JUB972" s="3"/>
      <c r="JUC972" s="453"/>
      <c r="JUD972" s="3"/>
      <c r="JUE972" s="614"/>
      <c r="JUF972" s="3"/>
      <c r="JUG972" s="453"/>
      <c r="JUH972" s="3"/>
      <c r="JUI972" s="614"/>
      <c r="JUJ972" s="3"/>
      <c r="JUK972" s="453"/>
      <c r="JUL972" s="3"/>
      <c r="JUM972" s="614"/>
      <c r="JUN972" s="3"/>
      <c r="JUO972" s="453"/>
      <c r="JUP972" s="3"/>
      <c r="JUQ972" s="614"/>
      <c r="JUR972" s="3"/>
      <c r="JUS972" s="453"/>
      <c r="JUT972" s="3"/>
      <c r="JUU972" s="614"/>
      <c r="JUV972" s="3"/>
      <c r="JUW972" s="453"/>
      <c r="JUX972" s="3"/>
      <c r="JUY972" s="614"/>
      <c r="JUZ972" s="3"/>
      <c r="JVA972" s="453"/>
      <c r="JVB972" s="3"/>
      <c r="JVC972" s="614"/>
      <c r="JVD972" s="3"/>
      <c r="JVE972" s="453"/>
      <c r="JVF972" s="3"/>
      <c r="JVG972" s="614"/>
      <c r="JVH972" s="3"/>
      <c r="JVI972" s="453"/>
      <c r="JVJ972" s="3"/>
      <c r="JVK972" s="614"/>
      <c r="JVL972" s="3"/>
      <c r="JVM972" s="453"/>
      <c r="JVN972" s="3"/>
      <c r="JVO972" s="614"/>
      <c r="JVP972" s="3"/>
      <c r="JVQ972" s="453"/>
      <c r="JVR972" s="3"/>
      <c r="JVS972" s="614"/>
      <c r="JVT972" s="3"/>
      <c r="JVU972" s="453"/>
      <c r="JVV972" s="3"/>
      <c r="JVW972" s="614"/>
      <c r="JVX972" s="3"/>
      <c r="JVY972" s="453"/>
      <c r="JVZ972" s="3"/>
      <c r="JWA972" s="614"/>
      <c r="JWB972" s="3"/>
      <c r="JWC972" s="453"/>
      <c r="JWD972" s="3"/>
      <c r="JWE972" s="614"/>
      <c r="JWF972" s="3"/>
      <c r="JWG972" s="453"/>
      <c r="JWH972" s="3"/>
      <c r="JWI972" s="614"/>
      <c r="JWJ972" s="3"/>
      <c r="JWK972" s="453"/>
      <c r="JWL972" s="3"/>
      <c r="JWM972" s="614"/>
      <c r="JWN972" s="3"/>
      <c r="JWO972" s="453"/>
      <c r="JWP972" s="3"/>
      <c r="JWQ972" s="614"/>
      <c r="JWR972" s="3"/>
      <c r="JWS972" s="453"/>
      <c r="JWT972" s="3"/>
      <c r="JWU972" s="614"/>
      <c r="JWV972" s="3"/>
      <c r="JWW972" s="453"/>
      <c r="JWX972" s="3"/>
      <c r="JWY972" s="614"/>
      <c r="JWZ972" s="3"/>
      <c r="JXA972" s="453"/>
      <c r="JXB972" s="3"/>
      <c r="JXC972" s="614"/>
      <c r="JXD972" s="3"/>
      <c r="JXE972" s="453"/>
      <c r="JXF972" s="3"/>
      <c r="JXG972" s="614"/>
      <c r="JXH972" s="3"/>
      <c r="JXI972" s="453"/>
      <c r="JXJ972" s="3"/>
      <c r="JXK972" s="614"/>
      <c r="JXL972" s="3"/>
      <c r="JXM972" s="453"/>
      <c r="JXN972" s="3"/>
      <c r="JXO972" s="614"/>
      <c r="JXP972" s="3"/>
      <c r="JXQ972" s="453"/>
      <c r="JXR972" s="3"/>
      <c r="JXS972" s="614"/>
      <c r="JXT972" s="3"/>
      <c r="JXU972" s="453"/>
      <c r="JXV972" s="3"/>
      <c r="JXW972" s="614"/>
      <c r="JXX972" s="3"/>
      <c r="JXY972" s="453"/>
      <c r="JXZ972" s="3"/>
      <c r="JYA972" s="614"/>
      <c r="JYB972" s="3"/>
      <c r="JYC972" s="453"/>
      <c r="JYD972" s="3"/>
      <c r="JYE972" s="614"/>
      <c r="JYF972" s="3"/>
      <c r="JYG972" s="453"/>
      <c r="JYH972" s="3"/>
      <c r="JYI972" s="614"/>
      <c r="JYJ972" s="3"/>
      <c r="JYK972" s="453"/>
      <c r="JYL972" s="3"/>
      <c r="JYM972" s="614"/>
      <c r="JYN972" s="3"/>
      <c r="JYO972" s="453"/>
      <c r="JYP972" s="3"/>
      <c r="JYQ972" s="614"/>
      <c r="JYR972" s="3"/>
      <c r="JYS972" s="453"/>
      <c r="JYT972" s="3"/>
      <c r="JYU972" s="614"/>
      <c r="JYV972" s="3"/>
      <c r="JYW972" s="453"/>
      <c r="JYX972" s="3"/>
      <c r="JYY972" s="614"/>
      <c r="JYZ972" s="3"/>
      <c r="JZA972" s="453"/>
      <c r="JZB972" s="3"/>
      <c r="JZC972" s="614"/>
      <c r="JZD972" s="3"/>
      <c r="JZE972" s="453"/>
      <c r="JZF972" s="3"/>
      <c r="JZG972" s="614"/>
      <c r="JZH972" s="3"/>
      <c r="JZI972" s="453"/>
      <c r="JZJ972" s="3"/>
      <c r="JZK972" s="614"/>
      <c r="JZL972" s="3"/>
      <c r="JZM972" s="453"/>
      <c r="JZN972" s="3"/>
      <c r="JZO972" s="614"/>
      <c r="JZP972" s="3"/>
      <c r="JZQ972" s="453"/>
      <c r="JZR972" s="3"/>
      <c r="JZS972" s="614"/>
      <c r="JZT972" s="3"/>
      <c r="JZU972" s="453"/>
      <c r="JZV972" s="3"/>
      <c r="JZW972" s="614"/>
      <c r="JZX972" s="3"/>
      <c r="JZY972" s="453"/>
      <c r="JZZ972" s="3"/>
      <c r="KAA972" s="614"/>
      <c r="KAB972" s="3"/>
      <c r="KAC972" s="453"/>
      <c r="KAD972" s="3"/>
      <c r="KAE972" s="614"/>
      <c r="KAF972" s="3"/>
      <c r="KAG972" s="453"/>
      <c r="KAH972" s="3"/>
      <c r="KAI972" s="614"/>
      <c r="KAJ972" s="3"/>
      <c r="KAK972" s="453"/>
      <c r="KAL972" s="3"/>
      <c r="KAM972" s="614"/>
      <c r="KAN972" s="3"/>
      <c r="KAO972" s="453"/>
      <c r="KAP972" s="3"/>
      <c r="KAQ972" s="614"/>
      <c r="KAR972" s="3"/>
      <c r="KAS972" s="453"/>
      <c r="KAT972" s="3"/>
      <c r="KAU972" s="614"/>
      <c r="KAV972" s="3"/>
      <c r="KAW972" s="453"/>
      <c r="KAX972" s="3"/>
      <c r="KAY972" s="614"/>
      <c r="KAZ972" s="3"/>
      <c r="KBA972" s="453"/>
      <c r="KBB972" s="3"/>
      <c r="KBC972" s="614"/>
      <c r="KBD972" s="3"/>
      <c r="KBE972" s="453"/>
      <c r="KBF972" s="3"/>
      <c r="KBG972" s="614"/>
      <c r="KBH972" s="3"/>
      <c r="KBI972" s="453"/>
      <c r="KBJ972" s="3"/>
      <c r="KBK972" s="614"/>
      <c r="KBL972" s="3"/>
      <c r="KBM972" s="453"/>
      <c r="KBN972" s="3"/>
      <c r="KBO972" s="614"/>
      <c r="KBP972" s="3"/>
      <c r="KBQ972" s="453"/>
      <c r="KBR972" s="3"/>
      <c r="KBS972" s="614"/>
      <c r="KBT972" s="3"/>
      <c r="KBU972" s="453"/>
      <c r="KBV972" s="3"/>
      <c r="KBW972" s="614"/>
      <c r="KBX972" s="3"/>
      <c r="KBY972" s="453"/>
      <c r="KBZ972" s="3"/>
      <c r="KCA972" s="614"/>
      <c r="KCB972" s="3"/>
      <c r="KCC972" s="453"/>
      <c r="KCD972" s="3"/>
      <c r="KCE972" s="614"/>
      <c r="KCF972" s="3"/>
      <c r="KCG972" s="453"/>
      <c r="KCH972" s="3"/>
      <c r="KCI972" s="614"/>
      <c r="KCJ972" s="3"/>
      <c r="KCK972" s="453"/>
      <c r="KCL972" s="3"/>
      <c r="KCM972" s="614"/>
      <c r="KCN972" s="3"/>
      <c r="KCO972" s="453"/>
      <c r="KCP972" s="3"/>
      <c r="KCQ972" s="614"/>
      <c r="KCR972" s="3"/>
      <c r="KCS972" s="453"/>
      <c r="KCT972" s="3"/>
      <c r="KCU972" s="614"/>
      <c r="KCV972" s="3"/>
      <c r="KCW972" s="453"/>
      <c r="KCX972" s="3"/>
      <c r="KCY972" s="614"/>
      <c r="KCZ972" s="3"/>
      <c r="KDA972" s="453"/>
      <c r="KDB972" s="3"/>
      <c r="KDC972" s="614"/>
      <c r="KDD972" s="3"/>
      <c r="KDE972" s="453"/>
      <c r="KDF972" s="3"/>
      <c r="KDG972" s="614"/>
      <c r="KDH972" s="3"/>
      <c r="KDI972" s="453"/>
      <c r="KDJ972" s="3"/>
      <c r="KDK972" s="614"/>
      <c r="KDL972" s="3"/>
      <c r="KDM972" s="453"/>
      <c r="KDN972" s="3"/>
      <c r="KDO972" s="614"/>
      <c r="KDP972" s="3"/>
      <c r="KDQ972" s="453"/>
      <c r="KDR972" s="3"/>
      <c r="KDS972" s="614"/>
      <c r="KDT972" s="3"/>
      <c r="KDU972" s="453"/>
      <c r="KDV972" s="3"/>
      <c r="KDW972" s="614"/>
      <c r="KDX972" s="3"/>
      <c r="KDY972" s="453"/>
      <c r="KDZ972" s="3"/>
      <c r="KEA972" s="614"/>
      <c r="KEB972" s="3"/>
      <c r="KEC972" s="453"/>
      <c r="KED972" s="3"/>
      <c r="KEE972" s="614"/>
      <c r="KEF972" s="3"/>
      <c r="KEG972" s="453"/>
      <c r="KEH972" s="3"/>
      <c r="KEI972" s="614"/>
      <c r="KEJ972" s="3"/>
      <c r="KEK972" s="453"/>
      <c r="KEL972" s="3"/>
      <c r="KEM972" s="614"/>
      <c r="KEN972" s="3"/>
      <c r="KEO972" s="453"/>
      <c r="KEP972" s="3"/>
      <c r="KEQ972" s="614"/>
      <c r="KER972" s="3"/>
      <c r="KES972" s="453"/>
      <c r="KET972" s="3"/>
      <c r="KEU972" s="614"/>
      <c r="KEV972" s="3"/>
      <c r="KEW972" s="453"/>
      <c r="KEX972" s="3"/>
      <c r="KEY972" s="614"/>
      <c r="KEZ972" s="3"/>
      <c r="KFA972" s="453"/>
      <c r="KFB972" s="3"/>
      <c r="KFC972" s="614"/>
      <c r="KFD972" s="3"/>
      <c r="KFE972" s="453"/>
      <c r="KFF972" s="3"/>
      <c r="KFG972" s="614"/>
      <c r="KFH972" s="3"/>
      <c r="KFI972" s="453"/>
      <c r="KFJ972" s="3"/>
      <c r="KFK972" s="614"/>
      <c r="KFL972" s="3"/>
      <c r="KFM972" s="453"/>
      <c r="KFN972" s="3"/>
      <c r="KFO972" s="614"/>
      <c r="KFP972" s="3"/>
      <c r="KFQ972" s="453"/>
      <c r="KFR972" s="3"/>
      <c r="KFS972" s="614"/>
      <c r="KFT972" s="3"/>
      <c r="KFU972" s="453"/>
      <c r="KFV972" s="3"/>
      <c r="KFW972" s="614"/>
      <c r="KFX972" s="3"/>
      <c r="KFY972" s="453"/>
      <c r="KFZ972" s="3"/>
      <c r="KGA972" s="614"/>
      <c r="KGB972" s="3"/>
      <c r="KGC972" s="453"/>
      <c r="KGD972" s="3"/>
      <c r="KGE972" s="614"/>
      <c r="KGF972" s="3"/>
      <c r="KGG972" s="453"/>
      <c r="KGH972" s="3"/>
      <c r="KGI972" s="614"/>
      <c r="KGJ972" s="3"/>
      <c r="KGK972" s="453"/>
      <c r="KGL972" s="3"/>
      <c r="KGM972" s="614"/>
      <c r="KGN972" s="3"/>
      <c r="KGO972" s="453"/>
      <c r="KGP972" s="3"/>
      <c r="KGQ972" s="614"/>
      <c r="KGR972" s="3"/>
      <c r="KGS972" s="453"/>
      <c r="KGT972" s="3"/>
      <c r="KGU972" s="614"/>
      <c r="KGV972" s="3"/>
      <c r="KGW972" s="453"/>
      <c r="KGX972" s="3"/>
      <c r="KGY972" s="614"/>
      <c r="KGZ972" s="3"/>
      <c r="KHA972" s="453"/>
      <c r="KHB972" s="3"/>
      <c r="KHC972" s="614"/>
      <c r="KHD972" s="3"/>
      <c r="KHE972" s="453"/>
      <c r="KHF972" s="3"/>
      <c r="KHG972" s="614"/>
      <c r="KHH972" s="3"/>
      <c r="KHI972" s="453"/>
      <c r="KHJ972" s="3"/>
      <c r="KHK972" s="614"/>
      <c r="KHL972" s="3"/>
      <c r="KHM972" s="453"/>
      <c r="KHN972" s="3"/>
      <c r="KHO972" s="614"/>
      <c r="KHP972" s="3"/>
      <c r="KHQ972" s="453"/>
      <c r="KHR972" s="3"/>
      <c r="KHS972" s="614"/>
      <c r="KHT972" s="3"/>
      <c r="KHU972" s="453"/>
      <c r="KHV972" s="3"/>
      <c r="KHW972" s="614"/>
      <c r="KHX972" s="3"/>
      <c r="KHY972" s="453"/>
      <c r="KHZ972" s="3"/>
      <c r="KIA972" s="614"/>
      <c r="KIB972" s="3"/>
      <c r="KIC972" s="453"/>
      <c r="KID972" s="3"/>
      <c r="KIE972" s="614"/>
      <c r="KIF972" s="3"/>
      <c r="KIG972" s="453"/>
      <c r="KIH972" s="3"/>
      <c r="KII972" s="614"/>
      <c r="KIJ972" s="3"/>
      <c r="KIK972" s="453"/>
      <c r="KIL972" s="3"/>
      <c r="KIM972" s="614"/>
      <c r="KIN972" s="3"/>
      <c r="KIO972" s="453"/>
      <c r="KIP972" s="3"/>
      <c r="KIQ972" s="614"/>
      <c r="KIR972" s="3"/>
      <c r="KIS972" s="453"/>
      <c r="KIT972" s="3"/>
      <c r="KIU972" s="614"/>
      <c r="KIV972" s="3"/>
      <c r="KIW972" s="453"/>
      <c r="KIX972" s="3"/>
      <c r="KIY972" s="614"/>
      <c r="KIZ972" s="3"/>
      <c r="KJA972" s="453"/>
      <c r="KJB972" s="3"/>
      <c r="KJC972" s="614"/>
      <c r="KJD972" s="3"/>
      <c r="KJE972" s="453"/>
      <c r="KJF972" s="3"/>
      <c r="KJG972" s="614"/>
      <c r="KJH972" s="3"/>
      <c r="KJI972" s="453"/>
      <c r="KJJ972" s="3"/>
      <c r="KJK972" s="614"/>
      <c r="KJL972" s="3"/>
      <c r="KJM972" s="453"/>
      <c r="KJN972" s="3"/>
      <c r="KJO972" s="614"/>
      <c r="KJP972" s="3"/>
      <c r="KJQ972" s="453"/>
      <c r="KJR972" s="3"/>
      <c r="KJS972" s="614"/>
      <c r="KJT972" s="3"/>
      <c r="KJU972" s="453"/>
      <c r="KJV972" s="3"/>
      <c r="KJW972" s="614"/>
      <c r="KJX972" s="3"/>
      <c r="KJY972" s="453"/>
      <c r="KJZ972" s="3"/>
      <c r="KKA972" s="614"/>
      <c r="KKB972" s="3"/>
      <c r="KKC972" s="453"/>
      <c r="KKD972" s="3"/>
      <c r="KKE972" s="614"/>
      <c r="KKF972" s="3"/>
      <c r="KKG972" s="453"/>
      <c r="KKH972" s="3"/>
      <c r="KKI972" s="614"/>
      <c r="KKJ972" s="3"/>
      <c r="KKK972" s="453"/>
      <c r="KKL972" s="3"/>
      <c r="KKM972" s="614"/>
      <c r="KKN972" s="3"/>
      <c r="KKO972" s="453"/>
      <c r="KKP972" s="3"/>
      <c r="KKQ972" s="614"/>
      <c r="KKR972" s="3"/>
      <c r="KKS972" s="453"/>
      <c r="KKT972" s="3"/>
      <c r="KKU972" s="614"/>
      <c r="KKV972" s="3"/>
      <c r="KKW972" s="453"/>
      <c r="KKX972" s="3"/>
      <c r="KKY972" s="614"/>
      <c r="KKZ972" s="3"/>
      <c r="KLA972" s="453"/>
      <c r="KLB972" s="3"/>
      <c r="KLC972" s="614"/>
      <c r="KLD972" s="3"/>
      <c r="KLE972" s="453"/>
      <c r="KLF972" s="3"/>
      <c r="KLG972" s="614"/>
      <c r="KLH972" s="3"/>
      <c r="KLI972" s="453"/>
      <c r="KLJ972" s="3"/>
      <c r="KLK972" s="614"/>
      <c r="KLL972" s="3"/>
      <c r="KLM972" s="453"/>
      <c r="KLN972" s="3"/>
      <c r="KLO972" s="614"/>
      <c r="KLP972" s="3"/>
      <c r="KLQ972" s="453"/>
      <c r="KLR972" s="3"/>
      <c r="KLS972" s="614"/>
      <c r="KLT972" s="3"/>
      <c r="KLU972" s="453"/>
      <c r="KLV972" s="3"/>
      <c r="KLW972" s="614"/>
      <c r="KLX972" s="3"/>
      <c r="KLY972" s="453"/>
      <c r="KLZ972" s="3"/>
      <c r="KMA972" s="614"/>
      <c r="KMB972" s="3"/>
      <c r="KMC972" s="453"/>
      <c r="KMD972" s="3"/>
      <c r="KME972" s="614"/>
      <c r="KMF972" s="3"/>
      <c r="KMG972" s="453"/>
      <c r="KMH972" s="3"/>
      <c r="KMI972" s="614"/>
      <c r="KMJ972" s="3"/>
      <c r="KMK972" s="453"/>
      <c r="KML972" s="3"/>
      <c r="KMM972" s="614"/>
      <c r="KMN972" s="3"/>
      <c r="KMO972" s="453"/>
      <c r="KMP972" s="3"/>
      <c r="KMQ972" s="614"/>
      <c r="KMR972" s="3"/>
      <c r="KMS972" s="453"/>
      <c r="KMT972" s="3"/>
      <c r="KMU972" s="614"/>
      <c r="KMV972" s="3"/>
      <c r="KMW972" s="453"/>
      <c r="KMX972" s="3"/>
      <c r="KMY972" s="614"/>
      <c r="KMZ972" s="3"/>
      <c r="KNA972" s="453"/>
      <c r="KNB972" s="3"/>
      <c r="KNC972" s="614"/>
      <c r="KND972" s="3"/>
      <c r="KNE972" s="453"/>
      <c r="KNF972" s="3"/>
      <c r="KNG972" s="614"/>
      <c r="KNH972" s="3"/>
      <c r="KNI972" s="453"/>
      <c r="KNJ972" s="3"/>
      <c r="KNK972" s="614"/>
      <c r="KNL972" s="3"/>
      <c r="KNM972" s="453"/>
      <c r="KNN972" s="3"/>
      <c r="KNO972" s="614"/>
      <c r="KNP972" s="3"/>
      <c r="KNQ972" s="453"/>
      <c r="KNR972" s="3"/>
      <c r="KNS972" s="614"/>
      <c r="KNT972" s="3"/>
      <c r="KNU972" s="453"/>
      <c r="KNV972" s="3"/>
      <c r="KNW972" s="614"/>
      <c r="KNX972" s="3"/>
      <c r="KNY972" s="453"/>
      <c r="KNZ972" s="3"/>
      <c r="KOA972" s="614"/>
      <c r="KOB972" s="3"/>
      <c r="KOC972" s="453"/>
      <c r="KOD972" s="3"/>
      <c r="KOE972" s="614"/>
      <c r="KOF972" s="3"/>
      <c r="KOG972" s="453"/>
      <c r="KOH972" s="3"/>
      <c r="KOI972" s="614"/>
      <c r="KOJ972" s="3"/>
      <c r="KOK972" s="453"/>
      <c r="KOL972" s="3"/>
      <c r="KOM972" s="614"/>
      <c r="KON972" s="3"/>
      <c r="KOO972" s="453"/>
      <c r="KOP972" s="3"/>
      <c r="KOQ972" s="614"/>
      <c r="KOR972" s="3"/>
      <c r="KOS972" s="453"/>
      <c r="KOT972" s="3"/>
      <c r="KOU972" s="614"/>
      <c r="KOV972" s="3"/>
      <c r="KOW972" s="453"/>
      <c r="KOX972" s="3"/>
      <c r="KOY972" s="614"/>
      <c r="KOZ972" s="3"/>
      <c r="KPA972" s="453"/>
      <c r="KPB972" s="3"/>
      <c r="KPC972" s="614"/>
      <c r="KPD972" s="3"/>
      <c r="KPE972" s="453"/>
      <c r="KPF972" s="3"/>
      <c r="KPG972" s="614"/>
      <c r="KPH972" s="3"/>
      <c r="KPI972" s="453"/>
      <c r="KPJ972" s="3"/>
      <c r="KPK972" s="614"/>
      <c r="KPL972" s="3"/>
      <c r="KPM972" s="453"/>
      <c r="KPN972" s="3"/>
      <c r="KPO972" s="614"/>
      <c r="KPP972" s="3"/>
      <c r="KPQ972" s="453"/>
      <c r="KPR972" s="3"/>
      <c r="KPS972" s="614"/>
      <c r="KPT972" s="3"/>
      <c r="KPU972" s="453"/>
      <c r="KPV972" s="3"/>
      <c r="KPW972" s="614"/>
      <c r="KPX972" s="3"/>
      <c r="KPY972" s="453"/>
      <c r="KPZ972" s="3"/>
      <c r="KQA972" s="614"/>
      <c r="KQB972" s="3"/>
      <c r="KQC972" s="453"/>
      <c r="KQD972" s="3"/>
      <c r="KQE972" s="614"/>
      <c r="KQF972" s="3"/>
      <c r="KQG972" s="453"/>
      <c r="KQH972" s="3"/>
      <c r="KQI972" s="614"/>
      <c r="KQJ972" s="3"/>
      <c r="KQK972" s="453"/>
      <c r="KQL972" s="3"/>
      <c r="KQM972" s="614"/>
      <c r="KQN972" s="3"/>
      <c r="KQO972" s="453"/>
      <c r="KQP972" s="3"/>
      <c r="KQQ972" s="614"/>
      <c r="KQR972" s="3"/>
      <c r="KQS972" s="453"/>
      <c r="KQT972" s="3"/>
      <c r="KQU972" s="614"/>
      <c r="KQV972" s="3"/>
      <c r="KQW972" s="453"/>
      <c r="KQX972" s="3"/>
      <c r="KQY972" s="614"/>
      <c r="KQZ972" s="3"/>
      <c r="KRA972" s="453"/>
      <c r="KRB972" s="3"/>
      <c r="KRC972" s="614"/>
      <c r="KRD972" s="3"/>
      <c r="KRE972" s="453"/>
      <c r="KRF972" s="3"/>
      <c r="KRG972" s="614"/>
      <c r="KRH972" s="3"/>
      <c r="KRI972" s="453"/>
      <c r="KRJ972" s="3"/>
      <c r="KRK972" s="614"/>
      <c r="KRL972" s="3"/>
      <c r="KRM972" s="453"/>
      <c r="KRN972" s="3"/>
      <c r="KRO972" s="614"/>
      <c r="KRP972" s="3"/>
      <c r="KRQ972" s="453"/>
      <c r="KRR972" s="3"/>
      <c r="KRS972" s="614"/>
      <c r="KRT972" s="3"/>
      <c r="KRU972" s="453"/>
      <c r="KRV972" s="3"/>
      <c r="KRW972" s="614"/>
      <c r="KRX972" s="3"/>
      <c r="KRY972" s="453"/>
      <c r="KRZ972" s="3"/>
      <c r="KSA972" s="614"/>
      <c r="KSB972" s="3"/>
      <c r="KSC972" s="453"/>
      <c r="KSD972" s="3"/>
      <c r="KSE972" s="614"/>
      <c r="KSF972" s="3"/>
      <c r="KSG972" s="453"/>
      <c r="KSH972" s="3"/>
      <c r="KSI972" s="614"/>
      <c r="KSJ972" s="3"/>
      <c r="KSK972" s="453"/>
      <c r="KSL972" s="3"/>
      <c r="KSM972" s="614"/>
      <c r="KSN972" s="3"/>
      <c r="KSO972" s="453"/>
      <c r="KSP972" s="3"/>
      <c r="KSQ972" s="614"/>
      <c r="KSR972" s="3"/>
      <c r="KSS972" s="453"/>
      <c r="KST972" s="3"/>
      <c r="KSU972" s="614"/>
      <c r="KSV972" s="3"/>
      <c r="KSW972" s="453"/>
      <c r="KSX972" s="3"/>
      <c r="KSY972" s="614"/>
      <c r="KSZ972" s="3"/>
      <c r="KTA972" s="453"/>
      <c r="KTB972" s="3"/>
      <c r="KTC972" s="614"/>
      <c r="KTD972" s="3"/>
      <c r="KTE972" s="453"/>
      <c r="KTF972" s="3"/>
      <c r="KTG972" s="614"/>
      <c r="KTH972" s="3"/>
      <c r="KTI972" s="453"/>
      <c r="KTJ972" s="3"/>
      <c r="KTK972" s="614"/>
      <c r="KTL972" s="3"/>
      <c r="KTM972" s="453"/>
      <c r="KTN972" s="3"/>
      <c r="KTO972" s="614"/>
      <c r="KTP972" s="3"/>
      <c r="KTQ972" s="453"/>
      <c r="KTR972" s="3"/>
      <c r="KTS972" s="614"/>
      <c r="KTT972" s="3"/>
      <c r="KTU972" s="453"/>
      <c r="KTV972" s="3"/>
      <c r="KTW972" s="614"/>
      <c r="KTX972" s="3"/>
      <c r="KTY972" s="453"/>
      <c r="KTZ972" s="3"/>
      <c r="KUA972" s="614"/>
      <c r="KUB972" s="3"/>
      <c r="KUC972" s="453"/>
      <c r="KUD972" s="3"/>
      <c r="KUE972" s="614"/>
      <c r="KUF972" s="3"/>
      <c r="KUG972" s="453"/>
      <c r="KUH972" s="3"/>
      <c r="KUI972" s="614"/>
      <c r="KUJ972" s="3"/>
      <c r="KUK972" s="453"/>
      <c r="KUL972" s="3"/>
      <c r="KUM972" s="614"/>
      <c r="KUN972" s="3"/>
      <c r="KUO972" s="453"/>
      <c r="KUP972" s="3"/>
      <c r="KUQ972" s="614"/>
      <c r="KUR972" s="3"/>
      <c r="KUS972" s="453"/>
      <c r="KUT972" s="3"/>
      <c r="KUU972" s="614"/>
      <c r="KUV972" s="3"/>
      <c r="KUW972" s="453"/>
      <c r="KUX972" s="3"/>
      <c r="KUY972" s="614"/>
      <c r="KUZ972" s="3"/>
      <c r="KVA972" s="453"/>
      <c r="KVB972" s="3"/>
      <c r="KVC972" s="614"/>
      <c r="KVD972" s="3"/>
      <c r="KVE972" s="453"/>
      <c r="KVF972" s="3"/>
      <c r="KVG972" s="614"/>
      <c r="KVH972" s="3"/>
      <c r="KVI972" s="453"/>
      <c r="KVJ972" s="3"/>
      <c r="KVK972" s="614"/>
      <c r="KVL972" s="3"/>
      <c r="KVM972" s="453"/>
      <c r="KVN972" s="3"/>
      <c r="KVO972" s="614"/>
      <c r="KVP972" s="3"/>
      <c r="KVQ972" s="453"/>
      <c r="KVR972" s="3"/>
      <c r="KVS972" s="614"/>
      <c r="KVT972" s="3"/>
      <c r="KVU972" s="453"/>
      <c r="KVV972" s="3"/>
      <c r="KVW972" s="614"/>
      <c r="KVX972" s="3"/>
      <c r="KVY972" s="453"/>
      <c r="KVZ972" s="3"/>
      <c r="KWA972" s="614"/>
      <c r="KWB972" s="3"/>
      <c r="KWC972" s="453"/>
      <c r="KWD972" s="3"/>
      <c r="KWE972" s="614"/>
      <c r="KWF972" s="3"/>
      <c r="KWG972" s="453"/>
      <c r="KWH972" s="3"/>
      <c r="KWI972" s="614"/>
      <c r="KWJ972" s="3"/>
      <c r="KWK972" s="453"/>
      <c r="KWL972" s="3"/>
      <c r="KWM972" s="614"/>
      <c r="KWN972" s="3"/>
      <c r="KWO972" s="453"/>
      <c r="KWP972" s="3"/>
      <c r="KWQ972" s="614"/>
      <c r="KWR972" s="3"/>
      <c r="KWS972" s="453"/>
      <c r="KWT972" s="3"/>
      <c r="KWU972" s="614"/>
      <c r="KWV972" s="3"/>
      <c r="KWW972" s="453"/>
      <c r="KWX972" s="3"/>
      <c r="KWY972" s="614"/>
      <c r="KWZ972" s="3"/>
      <c r="KXA972" s="453"/>
      <c r="KXB972" s="3"/>
      <c r="KXC972" s="614"/>
      <c r="KXD972" s="3"/>
      <c r="KXE972" s="453"/>
      <c r="KXF972" s="3"/>
      <c r="KXG972" s="614"/>
      <c r="KXH972" s="3"/>
      <c r="KXI972" s="453"/>
      <c r="KXJ972" s="3"/>
      <c r="KXK972" s="614"/>
      <c r="KXL972" s="3"/>
      <c r="KXM972" s="453"/>
      <c r="KXN972" s="3"/>
      <c r="KXO972" s="614"/>
      <c r="KXP972" s="3"/>
      <c r="KXQ972" s="453"/>
      <c r="KXR972" s="3"/>
      <c r="KXS972" s="614"/>
      <c r="KXT972" s="3"/>
      <c r="KXU972" s="453"/>
      <c r="KXV972" s="3"/>
      <c r="KXW972" s="614"/>
      <c r="KXX972" s="3"/>
      <c r="KXY972" s="453"/>
      <c r="KXZ972" s="3"/>
      <c r="KYA972" s="614"/>
      <c r="KYB972" s="3"/>
      <c r="KYC972" s="453"/>
      <c r="KYD972" s="3"/>
      <c r="KYE972" s="614"/>
      <c r="KYF972" s="3"/>
      <c r="KYG972" s="453"/>
      <c r="KYH972" s="3"/>
      <c r="KYI972" s="614"/>
      <c r="KYJ972" s="3"/>
      <c r="KYK972" s="453"/>
      <c r="KYL972" s="3"/>
      <c r="KYM972" s="614"/>
      <c r="KYN972" s="3"/>
      <c r="KYO972" s="453"/>
      <c r="KYP972" s="3"/>
      <c r="KYQ972" s="614"/>
      <c r="KYR972" s="3"/>
      <c r="KYS972" s="453"/>
      <c r="KYT972" s="3"/>
      <c r="KYU972" s="614"/>
      <c r="KYV972" s="3"/>
      <c r="KYW972" s="453"/>
      <c r="KYX972" s="3"/>
      <c r="KYY972" s="614"/>
      <c r="KYZ972" s="3"/>
      <c r="KZA972" s="453"/>
      <c r="KZB972" s="3"/>
      <c r="KZC972" s="614"/>
      <c r="KZD972" s="3"/>
      <c r="KZE972" s="453"/>
      <c r="KZF972" s="3"/>
      <c r="KZG972" s="614"/>
      <c r="KZH972" s="3"/>
      <c r="KZI972" s="453"/>
      <c r="KZJ972" s="3"/>
      <c r="KZK972" s="614"/>
      <c r="KZL972" s="3"/>
      <c r="KZM972" s="453"/>
      <c r="KZN972" s="3"/>
      <c r="KZO972" s="614"/>
      <c r="KZP972" s="3"/>
      <c r="KZQ972" s="453"/>
      <c r="KZR972" s="3"/>
      <c r="KZS972" s="614"/>
      <c r="KZT972" s="3"/>
      <c r="KZU972" s="453"/>
      <c r="KZV972" s="3"/>
      <c r="KZW972" s="614"/>
      <c r="KZX972" s="3"/>
      <c r="KZY972" s="453"/>
      <c r="KZZ972" s="3"/>
      <c r="LAA972" s="614"/>
      <c r="LAB972" s="3"/>
      <c r="LAC972" s="453"/>
      <c r="LAD972" s="3"/>
      <c r="LAE972" s="614"/>
      <c r="LAF972" s="3"/>
      <c r="LAG972" s="453"/>
      <c r="LAH972" s="3"/>
      <c r="LAI972" s="614"/>
      <c r="LAJ972" s="3"/>
      <c r="LAK972" s="453"/>
      <c r="LAL972" s="3"/>
      <c r="LAM972" s="614"/>
      <c r="LAN972" s="3"/>
      <c r="LAO972" s="453"/>
      <c r="LAP972" s="3"/>
      <c r="LAQ972" s="614"/>
      <c r="LAR972" s="3"/>
      <c r="LAS972" s="453"/>
      <c r="LAT972" s="3"/>
      <c r="LAU972" s="614"/>
      <c r="LAV972" s="3"/>
      <c r="LAW972" s="453"/>
      <c r="LAX972" s="3"/>
      <c r="LAY972" s="614"/>
      <c r="LAZ972" s="3"/>
      <c r="LBA972" s="453"/>
      <c r="LBB972" s="3"/>
      <c r="LBC972" s="614"/>
      <c r="LBD972" s="3"/>
      <c r="LBE972" s="453"/>
      <c r="LBF972" s="3"/>
      <c r="LBG972" s="614"/>
      <c r="LBH972" s="3"/>
      <c r="LBI972" s="453"/>
      <c r="LBJ972" s="3"/>
      <c r="LBK972" s="614"/>
      <c r="LBL972" s="3"/>
      <c r="LBM972" s="453"/>
      <c r="LBN972" s="3"/>
      <c r="LBO972" s="614"/>
      <c r="LBP972" s="3"/>
      <c r="LBQ972" s="453"/>
      <c r="LBR972" s="3"/>
      <c r="LBS972" s="614"/>
      <c r="LBT972" s="3"/>
      <c r="LBU972" s="453"/>
      <c r="LBV972" s="3"/>
      <c r="LBW972" s="614"/>
      <c r="LBX972" s="3"/>
      <c r="LBY972" s="453"/>
      <c r="LBZ972" s="3"/>
      <c r="LCA972" s="614"/>
      <c r="LCB972" s="3"/>
      <c r="LCC972" s="453"/>
      <c r="LCD972" s="3"/>
      <c r="LCE972" s="614"/>
      <c r="LCF972" s="3"/>
      <c r="LCG972" s="453"/>
      <c r="LCH972" s="3"/>
      <c r="LCI972" s="614"/>
      <c r="LCJ972" s="3"/>
      <c r="LCK972" s="453"/>
      <c r="LCL972" s="3"/>
      <c r="LCM972" s="614"/>
      <c r="LCN972" s="3"/>
      <c r="LCO972" s="453"/>
      <c r="LCP972" s="3"/>
      <c r="LCQ972" s="614"/>
      <c r="LCR972" s="3"/>
      <c r="LCS972" s="453"/>
      <c r="LCT972" s="3"/>
      <c r="LCU972" s="614"/>
      <c r="LCV972" s="3"/>
      <c r="LCW972" s="453"/>
      <c r="LCX972" s="3"/>
      <c r="LCY972" s="614"/>
      <c r="LCZ972" s="3"/>
      <c r="LDA972" s="453"/>
      <c r="LDB972" s="3"/>
      <c r="LDC972" s="614"/>
      <c r="LDD972" s="3"/>
      <c r="LDE972" s="453"/>
      <c r="LDF972" s="3"/>
      <c r="LDG972" s="614"/>
      <c r="LDH972" s="3"/>
      <c r="LDI972" s="453"/>
      <c r="LDJ972" s="3"/>
      <c r="LDK972" s="614"/>
      <c r="LDL972" s="3"/>
      <c r="LDM972" s="453"/>
      <c r="LDN972" s="3"/>
      <c r="LDO972" s="614"/>
      <c r="LDP972" s="3"/>
      <c r="LDQ972" s="453"/>
      <c r="LDR972" s="3"/>
      <c r="LDS972" s="614"/>
      <c r="LDT972" s="3"/>
      <c r="LDU972" s="453"/>
      <c r="LDV972" s="3"/>
      <c r="LDW972" s="614"/>
      <c r="LDX972" s="3"/>
      <c r="LDY972" s="453"/>
      <c r="LDZ972" s="3"/>
      <c r="LEA972" s="614"/>
      <c r="LEB972" s="3"/>
      <c r="LEC972" s="453"/>
      <c r="LED972" s="3"/>
      <c r="LEE972" s="614"/>
      <c r="LEF972" s="3"/>
      <c r="LEG972" s="453"/>
      <c r="LEH972" s="3"/>
      <c r="LEI972" s="614"/>
      <c r="LEJ972" s="3"/>
      <c r="LEK972" s="453"/>
      <c r="LEL972" s="3"/>
      <c r="LEM972" s="614"/>
      <c r="LEN972" s="3"/>
      <c r="LEO972" s="453"/>
      <c r="LEP972" s="3"/>
      <c r="LEQ972" s="614"/>
      <c r="LER972" s="3"/>
      <c r="LES972" s="453"/>
      <c r="LET972" s="3"/>
      <c r="LEU972" s="614"/>
      <c r="LEV972" s="3"/>
      <c r="LEW972" s="453"/>
      <c r="LEX972" s="3"/>
      <c r="LEY972" s="614"/>
      <c r="LEZ972" s="3"/>
      <c r="LFA972" s="453"/>
      <c r="LFB972" s="3"/>
      <c r="LFC972" s="614"/>
      <c r="LFD972" s="3"/>
      <c r="LFE972" s="453"/>
      <c r="LFF972" s="3"/>
      <c r="LFG972" s="614"/>
      <c r="LFH972" s="3"/>
      <c r="LFI972" s="453"/>
      <c r="LFJ972" s="3"/>
      <c r="LFK972" s="614"/>
      <c r="LFL972" s="3"/>
      <c r="LFM972" s="453"/>
      <c r="LFN972" s="3"/>
      <c r="LFO972" s="614"/>
      <c r="LFP972" s="3"/>
      <c r="LFQ972" s="453"/>
      <c r="LFR972" s="3"/>
      <c r="LFS972" s="614"/>
      <c r="LFT972" s="3"/>
      <c r="LFU972" s="453"/>
      <c r="LFV972" s="3"/>
      <c r="LFW972" s="614"/>
      <c r="LFX972" s="3"/>
      <c r="LFY972" s="453"/>
      <c r="LFZ972" s="3"/>
      <c r="LGA972" s="614"/>
      <c r="LGB972" s="3"/>
      <c r="LGC972" s="453"/>
      <c r="LGD972" s="3"/>
      <c r="LGE972" s="614"/>
      <c r="LGF972" s="3"/>
      <c r="LGG972" s="453"/>
      <c r="LGH972" s="3"/>
      <c r="LGI972" s="614"/>
      <c r="LGJ972" s="3"/>
      <c r="LGK972" s="453"/>
      <c r="LGL972" s="3"/>
      <c r="LGM972" s="614"/>
      <c r="LGN972" s="3"/>
      <c r="LGO972" s="453"/>
      <c r="LGP972" s="3"/>
      <c r="LGQ972" s="614"/>
      <c r="LGR972" s="3"/>
      <c r="LGS972" s="453"/>
      <c r="LGT972" s="3"/>
      <c r="LGU972" s="614"/>
      <c r="LGV972" s="3"/>
      <c r="LGW972" s="453"/>
      <c r="LGX972" s="3"/>
      <c r="LGY972" s="614"/>
      <c r="LGZ972" s="3"/>
      <c r="LHA972" s="453"/>
      <c r="LHB972" s="3"/>
      <c r="LHC972" s="614"/>
      <c r="LHD972" s="3"/>
      <c r="LHE972" s="453"/>
      <c r="LHF972" s="3"/>
      <c r="LHG972" s="614"/>
      <c r="LHH972" s="3"/>
      <c r="LHI972" s="453"/>
      <c r="LHJ972" s="3"/>
      <c r="LHK972" s="614"/>
      <c r="LHL972" s="3"/>
      <c r="LHM972" s="453"/>
      <c r="LHN972" s="3"/>
      <c r="LHO972" s="614"/>
      <c r="LHP972" s="3"/>
      <c r="LHQ972" s="453"/>
      <c r="LHR972" s="3"/>
      <c r="LHS972" s="614"/>
      <c r="LHT972" s="3"/>
      <c r="LHU972" s="453"/>
      <c r="LHV972" s="3"/>
      <c r="LHW972" s="614"/>
      <c r="LHX972" s="3"/>
      <c r="LHY972" s="453"/>
      <c r="LHZ972" s="3"/>
      <c r="LIA972" s="614"/>
      <c r="LIB972" s="3"/>
      <c r="LIC972" s="453"/>
      <c r="LID972" s="3"/>
      <c r="LIE972" s="614"/>
      <c r="LIF972" s="3"/>
      <c r="LIG972" s="453"/>
      <c r="LIH972" s="3"/>
      <c r="LII972" s="614"/>
      <c r="LIJ972" s="3"/>
      <c r="LIK972" s="453"/>
      <c r="LIL972" s="3"/>
      <c r="LIM972" s="614"/>
      <c r="LIN972" s="3"/>
      <c r="LIO972" s="453"/>
      <c r="LIP972" s="3"/>
      <c r="LIQ972" s="614"/>
      <c r="LIR972" s="3"/>
      <c r="LIS972" s="453"/>
      <c r="LIT972" s="3"/>
      <c r="LIU972" s="614"/>
      <c r="LIV972" s="3"/>
      <c r="LIW972" s="453"/>
      <c r="LIX972" s="3"/>
      <c r="LIY972" s="614"/>
      <c r="LIZ972" s="3"/>
      <c r="LJA972" s="453"/>
      <c r="LJB972" s="3"/>
      <c r="LJC972" s="614"/>
      <c r="LJD972" s="3"/>
      <c r="LJE972" s="453"/>
      <c r="LJF972" s="3"/>
      <c r="LJG972" s="614"/>
      <c r="LJH972" s="3"/>
      <c r="LJI972" s="453"/>
      <c r="LJJ972" s="3"/>
      <c r="LJK972" s="614"/>
      <c r="LJL972" s="3"/>
      <c r="LJM972" s="453"/>
      <c r="LJN972" s="3"/>
      <c r="LJO972" s="614"/>
      <c r="LJP972" s="3"/>
      <c r="LJQ972" s="453"/>
      <c r="LJR972" s="3"/>
      <c r="LJS972" s="614"/>
      <c r="LJT972" s="3"/>
      <c r="LJU972" s="453"/>
      <c r="LJV972" s="3"/>
      <c r="LJW972" s="614"/>
      <c r="LJX972" s="3"/>
      <c r="LJY972" s="453"/>
      <c r="LJZ972" s="3"/>
      <c r="LKA972" s="614"/>
      <c r="LKB972" s="3"/>
      <c r="LKC972" s="453"/>
      <c r="LKD972" s="3"/>
      <c r="LKE972" s="614"/>
      <c r="LKF972" s="3"/>
      <c r="LKG972" s="453"/>
      <c r="LKH972" s="3"/>
      <c r="LKI972" s="614"/>
      <c r="LKJ972" s="3"/>
      <c r="LKK972" s="453"/>
      <c r="LKL972" s="3"/>
      <c r="LKM972" s="614"/>
      <c r="LKN972" s="3"/>
      <c r="LKO972" s="453"/>
      <c r="LKP972" s="3"/>
      <c r="LKQ972" s="614"/>
      <c r="LKR972" s="3"/>
      <c r="LKS972" s="453"/>
      <c r="LKT972" s="3"/>
      <c r="LKU972" s="614"/>
      <c r="LKV972" s="3"/>
      <c r="LKW972" s="453"/>
      <c r="LKX972" s="3"/>
      <c r="LKY972" s="614"/>
      <c r="LKZ972" s="3"/>
      <c r="LLA972" s="453"/>
      <c r="LLB972" s="3"/>
      <c r="LLC972" s="614"/>
      <c r="LLD972" s="3"/>
      <c r="LLE972" s="453"/>
      <c r="LLF972" s="3"/>
      <c r="LLG972" s="614"/>
      <c r="LLH972" s="3"/>
      <c r="LLI972" s="453"/>
      <c r="LLJ972" s="3"/>
      <c r="LLK972" s="614"/>
      <c r="LLL972" s="3"/>
      <c r="LLM972" s="453"/>
      <c r="LLN972" s="3"/>
      <c r="LLO972" s="614"/>
      <c r="LLP972" s="3"/>
      <c r="LLQ972" s="453"/>
      <c r="LLR972" s="3"/>
      <c r="LLS972" s="614"/>
      <c r="LLT972" s="3"/>
      <c r="LLU972" s="453"/>
      <c r="LLV972" s="3"/>
      <c r="LLW972" s="614"/>
      <c r="LLX972" s="3"/>
      <c r="LLY972" s="453"/>
      <c r="LLZ972" s="3"/>
      <c r="LMA972" s="614"/>
      <c r="LMB972" s="3"/>
      <c r="LMC972" s="453"/>
      <c r="LMD972" s="3"/>
      <c r="LME972" s="614"/>
      <c r="LMF972" s="3"/>
      <c r="LMG972" s="453"/>
      <c r="LMH972" s="3"/>
      <c r="LMI972" s="614"/>
      <c r="LMJ972" s="3"/>
      <c r="LMK972" s="453"/>
      <c r="LML972" s="3"/>
      <c r="LMM972" s="614"/>
      <c r="LMN972" s="3"/>
      <c r="LMO972" s="453"/>
      <c r="LMP972" s="3"/>
      <c r="LMQ972" s="614"/>
      <c r="LMR972" s="3"/>
      <c r="LMS972" s="453"/>
      <c r="LMT972" s="3"/>
      <c r="LMU972" s="614"/>
      <c r="LMV972" s="3"/>
      <c r="LMW972" s="453"/>
      <c r="LMX972" s="3"/>
      <c r="LMY972" s="614"/>
      <c r="LMZ972" s="3"/>
      <c r="LNA972" s="453"/>
      <c r="LNB972" s="3"/>
      <c r="LNC972" s="614"/>
      <c r="LND972" s="3"/>
      <c r="LNE972" s="453"/>
      <c r="LNF972" s="3"/>
      <c r="LNG972" s="614"/>
      <c r="LNH972" s="3"/>
      <c r="LNI972" s="453"/>
      <c r="LNJ972" s="3"/>
      <c r="LNK972" s="614"/>
      <c r="LNL972" s="3"/>
      <c r="LNM972" s="453"/>
      <c r="LNN972" s="3"/>
      <c r="LNO972" s="614"/>
      <c r="LNP972" s="3"/>
      <c r="LNQ972" s="453"/>
      <c r="LNR972" s="3"/>
      <c r="LNS972" s="614"/>
      <c r="LNT972" s="3"/>
      <c r="LNU972" s="453"/>
      <c r="LNV972" s="3"/>
      <c r="LNW972" s="614"/>
      <c r="LNX972" s="3"/>
      <c r="LNY972" s="453"/>
      <c r="LNZ972" s="3"/>
      <c r="LOA972" s="614"/>
      <c r="LOB972" s="3"/>
      <c r="LOC972" s="453"/>
      <c r="LOD972" s="3"/>
      <c r="LOE972" s="614"/>
      <c r="LOF972" s="3"/>
      <c r="LOG972" s="453"/>
      <c r="LOH972" s="3"/>
      <c r="LOI972" s="614"/>
      <c r="LOJ972" s="3"/>
      <c r="LOK972" s="453"/>
      <c r="LOL972" s="3"/>
      <c r="LOM972" s="614"/>
      <c r="LON972" s="3"/>
      <c r="LOO972" s="453"/>
      <c r="LOP972" s="3"/>
      <c r="LOQ972" s="614"/>
      <c r="LOR972" s="3"/>
      <c r="LOS972" s="453"/>
      <c r="LOT972" s="3"/>
      <c r="LOU972" s="614"/>
      <c r="LOV972" s="3"/>
      <c r="LOW972" s="453"/>
      <c r="LOX972" s="3"/>
      <c r="LOY972" s="614"/>
      <c r="LOZ972" s="3"/>
      <c r="LPA972" s="453"/>
      <c r="LPB972" s="3"/>
      <c r="LPC972" s="614"/>
      <c r="LPD972" s="3"/>
      <c r="LPE972" s="453"/>
      <c r="LPF972" s="3"/>
      <c r="LPG972" s="614"/>
      <c r="LPH972" s="3"/>
      <c r="LPI972" s="453"/>
      <c r="LPJ972" s="3"/>
      <c r="LPK972" s="614"/>
      <c r="LPL972" s="3"/>
      <c r="LPM972" s="453"/>
      <c r="LPN972" s="3"/>
      <c r="LPO972" s="614"/>
      <c r="LPP972" s="3"/>
      <c r="LPQ972" s="453"/>
      <c r="LPR972" s="3"/>
      <c r="LPS972" s="614"/>
      <c r="LPT972" s="3"/>
      <c r="LPU972" s="453"/>
      <c r="LPV972" s="3"/>
      <c r="LPW972" s="614"/>
      <c r="LPX972" s="3"/>
      <c r="LPY972" s="453"/>
      <c r="LPZ972" s="3"/>
      <c r="LQA972" s="614"/>
      <c r="LQB972" s="3"/>
      <c r="LQC972" s="453"/>
      <c r="LQD972" s="3"/>
      <c r="LQE972" s="614"/>
      <c r="LQF972" s="3"/>
      <c r="LQG972" s="453"/>
      <c r="LQH972" s="3"/>
      <c r="LQI972" s="614"/>
      <c r="LQJ972" s="3"/>
      <c r="LQK972" s="453"/>
      <c r="LQL972" s="3"/>
      <c r="LQM972" s="614"/>
      <c r="LQN972" s="3"/>
      <c r="LQO972" s="453"/>
      <c r="LQP972" s="3"/>
      <c r="LQQ972" s="614"/>
      <c r="LQR972" s="3"/>
      <c r="LQS972" s="453"/>
      <c r="LQT972" s="3"/>
      <c r="LQU972" s="614"/>
      <c r="LQV972" s="3"/>
      <c r="LQW972" s="453"/>
      <c r="LQX972" s="3"/>
      <c r="LQY972" s="614"/>
      <c r="LQZ972" s="3"/>
      <c r="LRA972" s="453"/>
      <c r="LRB972" s="3"/>
      <c r="LRC972" s="614"/>
      <c r="LRD972" s="3"/>
      <c r="LRE972" s="453"/>
      <c r="LRF972" s="3"/>
      <c r="LRG972" s="614"/>
      <c r="LRH972" s="3"/>
      <c r="LRI972" s="453"/>
      <c r="LRJ972" s="3"/>
      <c r="LRK972" s="614"/>
      <c r="LRL972" s="3"/>
      <c r="LRM972" s="453"/>
      <c r="LRN972" s="3"/>
      <c r="LRO972" s="614"/>
      <c r="LRP972" s="3"/>
      <c r="LRQ972" s="453"/>
      <c r="LRR972" s="3"/>
      <c r="LRS972" s="614"/>
      <c r="LRT972" s="3"/>
      <c r="LRU972" s="453"/>
      <c r="LRV972" s="3"/>
      <c r="LRW972" s="614"/>
      <c r="LRX972" s="3"/>
      <c r="LRY972" s="453"/>
      <c r="LRZ972" s="3"/>
      <c r="LSA972" s="614"/>
      <c r="LSB972" s="3"/>
      <c r="LSC972" s="453"/>
      <c r="LSD972" s="3"/>
      <c r="LSE972" s="614"/>
      <c r="LSF972" s="3"/>
      <c r="LSG972" s="453"/>
      <c r="LSH972" s="3"/>
      <c r="LSI972" s="614"/>
      <c r="LSJ972" s="3"/>
      <c r="LSK972" s="453"/>
      <c r="LSL972" s="3"/>
      <c r="LSM972" s="614"/>
      <c r="LSN972" s="3"/>
      <c r="LSO972" s="453"/>
      <c r="LSP972" s="3"/>
      <c r="LSQ972" s="614"/>
      <c r="LSR972" s="3"/>
      <c r="LSS972" s="453"/>
      <c r="LST972" s="3"/>
      <c r="LSU972" s="614"/>
      <c r="LSV972" s="3"/>
      <c r="LSW972" s="453"/>
      <c r="LSX972" s="3"/>
      <c r="LSY972" s="614"/>
      <c r="LSZ972" s="3"/>
      <c r="LTA972" s="453"/>
      <c r="LTB972" s="3"/>
      <c r="LTC972" s="614"/>
      <c r="LTD972" s="3"/>
      <c r="LTE972" s="453"/>
      <c r="LTF972" s="3"/>
      <c r="LTG972" s="614"/>
      <c r="LTH972" s="3"/>
      <c r="LTI972" s="453"/>
      <c r="LTJ972" s="3"/>
      <c r="LTK972" s="614"/>
      <c r="LTL972" s="3"/>
      <c r="LTM972" s="453"/>
      <c r="LTN972" s="3"/>
      <c r="LTO972" s="614"/>
      <c r="LTP972" s="3"/>
      <c r="LTQ972" s="453"/>
      <c r="LTR972" s="3"/>
      <c r="LTS972" s="614"/>
      <c r="LTT972" s="3"/>
      <c r="LTU972" s="453"/>
      <c r="LTV972" s="3"/>
      <c r="LTW972" s="614"/>
      <c r="LTX972" s="3"/>
      <c r="LTY972" s="453"/>
      <c r="LTZ972" s="3"/>
      <c r="LUA972" s="614"/>
      <c r="LUB972" s="3"/>
      <c r="LUC972" s="453"/>
      <c r="LUD972" s="3"/>
      <c r="LUE972" s="614"/>
      <c r="LUF972" s="3"/>
      <c r="LUG972" s="453"/>
      <c r="LUH972" s="3"/>
      <c r="LUI972" s="614"/>
      <c r="LUJ972" s="3"/>
      <c r="LUK972" s="453"/>
      <c r="LUL972" s="3"/>
      <c r="LUM972" s="614"/>
      <c r="LUN972" s="3"/>
      <c r="LUO972" s="453"/>
      <c r="LUP972" s="3"/>
      <c r="LUQ972" s="614"/>
      <c r="LUR972" s="3"/>
      <c r="LUS972" s="453"/>
      <c r="LUT972" s="3"/>
      <c r="LUU972" s="614"/>
      <c r="LUV972" s="3"/>
      <c r="LUW972" s="453"/>
      <c r="LUX972" s="3"/>
      <c r="LUY972" s="614"/>
      <c r="LUZ972" s="3"/>
      <c r="LVA972" s="453"/>
      <c r="LVB972" s="3"/>
      <c r="LVC972" s="614"/>
      <c r="LVD972" s="3"/>
      <c r="LVE972" s="453"/>
      <c r="LVF972" s="3"/>
      <c r="LVG972" s="614"/>
      <c r="LVH972" s="3"/>
      <c r="LVI972" s="453"/>
      <c r="LVJ972" s="3"/>
      <c r="LVK972" s="614"/>
      <c r="LVL972" s="3"/>
      <c r="LVM972" s="453"/>
      <c r="LVN972" s="3"/>
      <c r="LVO972" s="614"/>
      <c r="LVP972" s="3"/>
      <c r="LVQ972" s="453"/>
      <c r="LVR972" s="3"/>
      <c r="LVS972" s="614"/>
      <c r="LVT972" s="3"/>
      <c r="LVU972" s="453"/>
      <c r="LVV972" s="3"/>
      <c r="LVW972" s="614"/>
      <c r="LVX972" s="3"/>
      <c r="LVY972" s="453"/>
      <c r="LVZ972" s="3"/>
      <c r="LWA972" s="614"/>
      <c r="LWB972" s="3"/>
      <c r="LWC972" s="453"/>
      <c r="LWD972" s="3"/>
      <c r="LWE972" s="614"/>
      <c r="LWF972" s="3"/>
      <c r="LWG972" s="453"/>
      <c r="LWH972" s="3"/>
      <c r="LWI972" s="614"/>
      <c r="LWJ972" s="3"/>
      <c r="LWK972" s="453"/>
      <c r="LWL972" s="3"/>
      <c r="LWM972" s="614"/>
      <c r="LWN972" s="3"/>
      <c r="LWO972" s="453"/>
      <c r="LWP972" s="3"/>
      <c r="LWQ972" s="614"/>
      <c r="LWR972" s="3"/>
      <c r="LWS972" s="453"/>
      <c r="LWT972" s="3"/>
      <c r="LWU972" s="614"/>
      <c r="LWV972" s="3"/>
      <c r="LWW972" s="453"/>
      <c r="LWX972" s="3"/>
      <c r="LWY972" s="614"/>
      <c r="LWZ972" s="3"/>
      <c r="LXA972" s="453"/>
      <c r="LXB972" s="3"/>
      <c r="LXC972" s="614"/>
      <c r="LXD972" s="3"/>
      <c r="LXE972" s="453"/>
      <c r="LXF972" s="3"/>
      <c r="LXG972" s="614"/>
      <c r="LXH972" s="3"/>
      <c r="LXI972" s="453"/>
      <c r="LXJ972" s="3"/>
      <c r="LXK972" s="614"/>
      <c r="LXL972" s="3"/>
      <c r="LXM972" s="453"/>
      <c r="LXN972" s="3"/>
      <c r="LXO972" s="614"/>
      <c r="LXP972" s="3"/>
      <c r="LXQ972" s="453"/>
      <c r="LXR972" s="3"/>
      <c r="LXS972" s="614"/>
      <c r="LXT972" s="3"/>
      <c r="LXU972" s="453"/>
      <c r="LXV972" s="3"/>
      <c r="LXW972" s="614"/>
      <c r="LXX972" s="3"/>
      <c r="LXY972" s="453"/>
      <c r="LXZ972" s="3"/>
      <c r="LYA972" s="614"/>
      <c r="LYB972" s="3"/>
      <c r="LYC972" s="453"/>
      <c r="LYD972" s="3"/>
      <c r="LYE972" s="614"/>
      <c r="LYF972" s="3"/>
      <c r="LYG972" s="453"/>
      <c r="LYH972" s="3"/>
      <c r="LYI972" s="614"/>
      <c r="LYJ972" s="3"/>
      <c r="LYK972" s="453"/>
      <c r="LYL972" s="3"/>
      <c r="LYM972" s="614"/>
      <c r="LYN972" s="3"/>
      <c r="LYO972" s="453"/>
      <c r="LYP972" s="3"/>
      <c r="LYQ972" s="614"/>
      <c r="LYR972" s="3"/>
      <c r="LYS972" s="453"/>
      <c r="LYT972" s="3"/>
      <c r="LYU972" s="614"/>
      <c r="LYV972" s="3"/>
      <c r="LYW972" s="453"/>
      <c r="LYX972" s="3"/>
      <c r="LYY972" s="614"/>
      <c r="LYZ972" s="3"/>
      <c r="LZA972" s="453"/>
      <c r="LZB972" s="3"/>
      <c r="LZC972" s="614"/>
      <c r="LZD972" s="3"/>
      <c r="LZE972" s="453"/>
      <c r="LZF972" s="3"/>
      <c r="LZG972" s="614"/>
      <c r="LZH972" s="3"/>
      <c r="LZI972" s="453"/>
      <c r="LZJ972" s="3"/>
      <c r="LZK972" s="614"/>
      <c r="LZL972" s="3"/>
      <c r="LZM972" s="453"/>
      <c r="LZN972" s="3"/>
      <c r="LZO972" s="614"/>
      <c r="LZP972" s="3"/>
      <c r="LZQ972" s="453"/>
      <c r="LZR972" s="3"/>
      <c r="LZS972" s="614"/>
      <c r="LZT972" s="3"/>
      <c r="LZU972" s="453"/>
      <c r="LZV972" s="3"/>
      <c r="LZW972" s="614"/>
      <c r="LZX972" s="3"/>
      <c r="LZY972" s="453"/>
      <c r="LZZ972" s="3"/>
      <c r="MAA972" s="614"/>
      <c r="MAB972" s="3"/>
      <c r="MAC972" s="453"/>
      <c r="MAD972" s="3"/>
      <c r="MAE972" s="614"/>
      <c r="MAF972" s="3"/>
      <c r="MAG972" s="453"/>
      <c r="MAH972" s="3"/>
      <c r="MAI972" s="614"/>
      <c r="MAJ972" s="3"/>
      <c r="MAK972" s="453"/>
      <c r="MAL972" s="3"/>
      <c r="MAM972" s="614"/>
      <c r="MAN972" s="3"/>
      <c r="MAO972" s="453"/>
      <c r="MAP972" s="3"/>
      <c r="MAQ972" s="614"/>
      <c r="MAR972" s="3"/>
      <c r="MAS972" s="453"/>
      <c r="MAT972" s="3"/>
      <c r="MAU972" s="614"/>
      <c r="MAV972" s="3"/>
      <c r="MAW972" s="453"/>
      <c r="MAX972" s="3"/>
      <c r="MAY972" s="614"/>
      <c r="MAZ972" s="3"/>
      <c r="MBA972" s="453"/>
      <c r="MBB972" s="3"/>
      <c r="MBC972" s="614"/>
      <c r="MBD972" s="3"/>
      <c r="MBE972" s="453"/>
      <c r="MBF972" s="3"/>
      <c r="MBG972" s="614"/>
      <c r="MBH972" s="3"/>
      <c r="MBI972" s="453"/>
      <c r="MBJ972" s="3"/>
      <c r="MBK972" s="614"/>
      <c r="MBL972" s="3"/>
      <c r="MBM972" s="453"/>
      <c r="MBN972" s="3"/>
      <c r="MBO972" s="614"/>
      <c r="MBP972" s="3"/>
      <c r="MBQ972" s="453"/>
      <c r="MBR972" s="3"/>
      <c r="MBS972" s="614"/>
      <c r="MBT972" s="3"/>
      <c r="MBU972" s="453"/>
      <c r="MBV972" s="3"/>
      <c r="MBW972" s="614"/>
      <c r="MBX972" s="3"/>
      <c r="MBY972" s="453"/>
      <c r="MBZ972" s="3"/>
      <c r="MCA972" s="614"/>
      <c r="MCB972" s="3"/>
      <c r="MCC972" s="453"/>
      <c r="MCD972" s="3"/>
      <c r="MCE972" s="614"/>
      <c r="MCF972" s="3"/>
      <c r="MCG972" s="453"/>
      <c r="MCH972" s="3"/>
      <c r="MCI972" s="614"/>
      <c r="MCJ972" s="3"/>
      <c r="MCK972" s="453"/>
      <c r="MCL972" s="3"/>
      <c r="MCM972" s="614"/>
      <c r="MCN972" s="3"/>
      <c r="MCO972" s="453"/>
      <c r="MCP972" s="3"/>
      <c r="MCQ972" s="614"/>
      <c r="MCR972" s="3"/>
      <c r="MCS972" s="453"/>
      <c r="MCT972" s="3"/>
      <c r="MCU972" s="614"/>
      <c r="MCV972" s="3"/>
      <c r="MCW972" s="453"/>
      <c r="MCX972" s="3"/>
      <c r="MCY972" s="614"/>
      <c r="MCZ972" s="3"/>
      <c r="MDA972" s="453"/>
      <c r="MDB972" s="3"/>
      <c r="MDC972" s="614"/>
      <c r="MDD972" s="3"/>
      <c r="MDE972" s="453"/>
      <c r="MDF972" s="3"/>
      <c r="MDG972" s="614"/>
      <c r="MDH972" s="3"/>
      <c r="MDI972" s="453"/>
      <c r="MDJ972" s="3"/>
      <c r="MDK972" s="614"/>
      <c r="MDL972" s="3"/>
      <c r="MDM972" s="453"/>
      <c r="MDN972" s="3"/>
      <c r="MDO972" s="614"/>
      <c r="MDP972" s="3"/>
      <c r="MDQ972" s="453"/>
      <c r="MDR972" s="3"/>
      <c r="MDS972" s="614"/>
      <c r="MDT972" s="3"/>
      <c r="MDU972" s="453"/>
      <c r="MDV972" s="3"/>
      <c r="MDW972" s="614"/>
      <c r="MDX972" s="3"/>
      <c r="MDY972" s="453"/>
      <c r="MDZ972" s="3"/>
      <c r="MEA972" s="614"/>
      <c r="MEB972" s="3"/>
      <c r="MEC972" s="453"/>
      <c r="MED972" s="3"/>
      <c r="MEE972" s="614"/>
      <c r="MEF972" s="3"/>
      <c r="MEG972" s="453"/>
      <c r="MEH972" s="3"/>
      <c r="MEI972" s="614"/>
      <c r="MEJ972" s="3"/>
      <c r="MEK972" s="453"/>
      <c r="MEL972" s="3"/>
      <c r="MEM972" s="614"/>
      <c r="MEN972" s="3"/>
      <c r="MEO972" s="453"/>
      <c r="MEP972" s="3"/>
      <c r="MEQ972" s="614"/>
      <c r="MER972" s="3"/>
      <c r="MES972" s="453"/>
      <c r="MET972" s="3"/>
      <c r="MEU972" s="614"/>
      <c r="MEV972" s="3"/>
      <c r="MEW972" s="453"/>
      <c r="MEX972" s="3"/>
      <c r="MEY972" s="614"/>
      <c r="MEZ972" s="3"/>
      <c r="MFA972" s="453"/>
      <c r="MFB972" s="3"/>
      <c r="MFC972" s="614"/>
      <c r="MFD972" s="3"/>
      <c r="MFE972" s="453"/>
      <c r="MFF972" s="3"/>
      <c r="MFG972" s="614"/>
      <c r="MFH972" s="3"/>
      <c r="MFI972" s="453"/>
      <c r="MFJ972" s="3"/>
      <c r="MFK972" s="614"/>
      <c r="MFL972" s="3"/>
      <c r="MFM972" s="453"/>
      <c r="MFN972" s="3"/>
      <c r="MFO972" s="614"/>
      <c r="MFP972" s="3"/>
      <c r="MFQ972" s="453"/>
      <c r="MFR972" s="3"/>
      <c r="MFS972" s="614"/>
      <c r="MFT972" s="3"/>
      <c r="MFU972" s="453"/>
      <c r="MFV972" s="3"/>
      <c r="MFW972" s="614"/>
      <c r="MFX972" s="3"/>
      <c r="MFY972" s="453"/>
      <c r="MFZ972" s="3"/>
      <c r="MGA972" s="614"/>
      <c r="MGB972" s="3"/>
      <c r="MGC972" s="453"/>
      <c r="MGD972" s="3"/>
      <c r="MGE972" s="614"/>
      <c r="MGF972" s="3"/>
      <c r="MGG972" s="453"/>
      <c r="MGH972" s="3"/>
      <c r="MGI972" s="614"/>
      <c r="MGJ972" s="3"/>
      <c r="MGK972" s="453"/>
      <c r="MGL972" s="3"/>
      <c r="MGM972" s="614"/>
      <c r="MGN972" s="3"/>
      <c r="MGO972" s="453"/>
      <c r="MGP972" s="3"/>
      <c r="MGQ972" s="614"/>
      <c r="MGR972" s="3"/>
      <c r="MGS972" s="453"/>
      <c r="MGT972" s="3"/>
      <c r="MGU972" s="614"/>
      <c r="MGV972" s="3"/>
      <c r="MGW972" s="453"/>
      <c r="MGX972" s="3"/>
      <c r="MGY972" s="614"/>
      <c r="MGZ972" s="3"/>
      <c r="MHA972" s="453"/>
      <c r="MHB972" s="3"/>
      <c r="MHC972" s="614"/>
      <c r="MHD972" s="3"/>
      <c r="MHE972" s="453"/>
      <c r="MHF972" s="3"/>
      <c r="MHG972" s="614"/>
      <c r="MHH972" s="3"/>
      <c r="MHI972" s="453"/>
      <c r="MHJ972" s="3"/>
      <c r="MHK972" s="614"/>
      <c r="MHL972" s="3"/>
      <c r="MHM972" s="453"/>
      <c r="MHN972" s="3"/>
      <c r="MHO972" s="614"/>
      <c r="MHP972" s="3"/>
      <c r="MHQ972" s="453"/>
      <c r="MHR972" s="3"/>
      <c r="MHS972" s="614"/>
      <c r="MHT972" s="3"/>
      <c r="MHU972" s="453"/>
      <c r="MHV972" s="3"/>
      <c r="MHW972" s="614"/>
      <c r="MHX972" s="3"/>
      <c r="MHY972" s="453"/>
      <c r="MHZ972" s="3"/>
      <c r="MIA972" s="614"/>
      <c r="MIB972" s="3"/>
      <c r="MIC972" s="453"/>
      <c r="MID972" s="3"/>
      <c r="MIE972" s="614"/>
      <c r="MIF972" s="3"/>
      <c r="MIG972" s="453"/>
      <c r="MIH972" s="3"/>
      <c r="MII972" s="614"/>
      <c r="MIJ972" s="3"/>
      <c r="MIK972" s="453"/>
      <c r="MIL972" s="3"/>
      <c r="MIM972" s="614"/>
      <c r="MIN972" s="3"/>
      <c r="MIO972" s="453"/>
      <c r="MIP972" s="3"/>
      <c r="MIQ972" s="614"/>
      <c r="MIR972" s="3"/>
      <c r="MIS972" s="453"/>
      <c r="MIT972" s="3"/>
      <c r="MIU972" s="614"/>
      <c r="MIV972" s="3"/>
      <c r="MIW972" s="453"/>
      <c r="MIX972" s="3"/>
      <c r="MIY972" s="614"/>
      <c r="MIZ972" s="3"/>
      <c r="MJA972" s="453"/>
      <c r="MJB972" s="3"/>
      <c r="MJC972" s="614"/>
      <c r="MJD972" s="3"/>
      <c r="MJE972" s="453"/>
      <c r="MJF972" s="3"/>
      <c r="MJG972" s="614"/>
      <c r="MJH972" s="3"/>
      <c r="MJI972" s="453"/>
      <c r="MJJ972" s="3"/>
      <c r="MJK972" s="614"/>
      <c r="MJL972" s="3"/>
      <c r="MJM972" s="453"/>
      <c r="MJN972" s="3"/>
      <c r="MJO972" s="614"/>
      <c r="MJP972" s="3"/>
      <c r="MJQ972" s="453"/>
      <c r="MJR972" s="3"/>
      <c r="MJS972" s="614"/>
      <c r="MJT972" s="3"/>
      <c r="MJU972" s="453"/>
      <c r="MJV972" s="3"/>
      <c r="MJW972" s="614"/>
      <c r="MJX972" s="3"/>
      <c r="MJY972" s="453"/>
      <c r="MJZ972" s="3"/>
      <c r="MKA972" s="614"/>
      <c r="MKB972" s="3"/>
      <c r="MKC972" s="453"/>
      <c r="MKD972" s="3"/>
      <c r="MKE972" s="614"/>
      <c r="MKF972" s="3"/>
      <c r="MKG972" s="453"/>
      <c r="MKH972" s="3"/>
      <c r="MKI972" s="614"/>
      <c r="MKJ972" s="3"/>
      <c r="MKK972" s="453"/>
      <c r="MKL972" s="3"/>
      <c r="MKM972" s="614"/>
      <c r="MKN972" s="3"/>
      <c r="MKO972" s="453"/>
      <c r="MKP972" s="3"/>
      <c r="MKQ972" s="614"/>
      <c r="MKR972" s="3"/>
      <c r="MKS972" s="453"/>
      <c r="MKT972" s="3"/>
      <c r="MKU972" s="614"/>
      <c r="MKV972" s="3"/>
      <c r="MKW972" s="453"/>
      <c r="MKX972" s="3"/>
      <c r="MKY972" s="614"/>
      <c r="MKZ972" s="3"/>
      <c r="MLA972" s="453"/>
      <c r="MLB972" s="3"/>
      <c r="MLC972" s="614"/>
      <c r="MLD972" s="3"/>
      <c r="MLE972" s="453"/>
      <c r="MLF972" s="3"/>
      <c r="MLG972" s="614"/>
      <c r="MLH972" s="3"/>
      <c r="MLI972" s="453"/>
      <c r="MLJ972" s="3"/>
      <c r="MLK972" s="614"/>
      <c r="MLL972" s="3"/>
      <c r="MLM972" s="453"/>
      <c r="MLN972" s="3"/>
      <c r="MLO972" s="614"/>
      <c r="MLP972" s="3"/>
      <c r="MLQ972" s="453"/>
      <c r="MLR972" s="3"/>
      <c r="MLS972" s="614"/>
      <c r="MLT972" s="3"/>
      <c r="MLU972" s="453"/>
      <c r="MLV972" s="3"/>
      <c r="MLW972" s="614"/>
      <c r="MLX972" s="3"/>
      <c r="MLY972" s="453"/>
      <c r="MLZ972" s="3"/>
      <c r="MMA972" s="614"/>
      <c r="MMB972" s="3"/>
      <c r="MMC972" s="453"/>
      <c r="MMD972" s="3"/>
      <c r="MME972" s="614"/>
      <c r="MMF972" s="3"/>
      <c r="MMG972" s="453"/>
      <c r="MMH972" s="3"/>
      <c r="MMI972" s="614"/>
      <c r="MMJ972" s="3"/>
      <c r="MMK972" s="453"/>
      <c r="MML972" s="3"/>
      <c r="MMM972" s="614"/>
      <c r="MMN972" s="3"/>
      <c r="MMO972" s="453"/>
      <c r="MMP972" s="3"/>
      <c r="MMQ972" s="614"/>
      <c r="MMR972" s="3"/>
      <c r="MMS972" s="453"/>
      <c r="MMT972" s="3"/>
      <c r="MMU972" s="614"/>
      <c r="MMV972" s="3"/>
      <c r="MMW972" s="453"/>
      <c r="MMX972" s="3"/>
      <c r="MMY972" s="614"/>
      <c r="MMZ972" s="3"/>
      <c r="MNA972" s="453"/>
      <c r="MNB972" s="3"/>
      <c r="MNC972" s="614"/>
      <c r="MND972" s="3"/>
      <c r="MNE972" s="453"/>
      <c r="MNF972" s="3"/>
      <c r="MNG972" s="614"/>
      <c r="MNH972" s="3"/>
      <c r="MNI972" s="453"/>
      <c r="MNJ972" s="3"/>
      <c r="MNK972" s="614"/>
      <c r="MNL972" s="3"/>
      <c r="MNM972" s="453"/>
      <c r="MNN972" s="3"/>
      <c r="MNO972" s="614"/>
      <c r="MNP972" s="3"/>
      <c r="MNQ972" s="453"/>
      <c r="MNR972" s="3"/>
      <c r="MNS972" s="614"/>
      <c r="MNT972" s="3"/>
      <c r="MNU972" s="453"/>
      <c r="MNV972" s="3"/>
      <c r="MNW972" s="614"/>
      <c r="MNX972" s="3"/>
      <c r="MNY972" s="453"/>
      <c r="MNZ972" s="3"/>
      <c r="MOA972" s="614"/>
      <c r="MOB972" s="3"/>
      <c r="MOC972" s="453"/>
      <c r="MOD972" s="3"/>
      <c r="MOE972" s="614"/>
      <c r="MOF972" s="3"/>
      <c r="MOG972" s="453"/>
      <c r="MOH972" s="3"/>
      <c r="MOI972" s="614"/>
      <c r="MOJ972" s="3"/>
      <c r="MOK972" s="453"/>
      <c r="MOL972" s="3"/>
      <c r="MOM972" s="614"/>
      <c r="MON972" s="3"/>
      <c r="MOO972" s="453"/>
      <c r="MOP972" s="3"/>
      <c r="MOQ972" s="614"/>
      <c r="MOR972" s="3"/>
      <c r="MOS972" s="453"/>
      <c r="MOT972" s="3"/>
      <c r="MOU972" s="614"/>
      <c r="MOV972" s="3"/>
      <c r="MOW972" s="453"/>
      <c r="MOX972" s="3"/>
      <c r="MOY972" s="614"/>
      <c r="MOZ972" s="3"/>
      <c r="MPA972" s="453"/>
      <c r="MPB972" s="3"/>
      <c r="MPC972" s="614"/>
      <c r="MPD972" s="3"/>
      <c r="MPE972" s="453"/>
      <c r="MPF972" s="3"/>
      <c r="MPG972" s="614"/>
      <c r="MPH972" s="3"/>
      <c r="MPI972" s="453"/>
      <c r="MPJ972" s="3"/>
      <c r="MPK972" s="614"/>
      <c r="MPL972" s="3"/>
      <c r="MPM972" s="453"/>
      <c r="MPN972" s="3"/>
      <c r="MPO972" s="614"/>
      <c r="MPP972" s="3"/>
      <c r="MPQ972" s="453"/>
      <c r="MPR972" s="3"/>
      <c r="MPS972" s="614"/>
      <c r="MPT972" s="3"/>
      <c r="MPU972" s="453"/>
      <c r="MPV972" s="3"/>
      <c r="MPW972" s="614"/>
      <c r="MPX972" s="3"/>
      <c r="MPY972" s="453"/>
      <c r="MPZ972" s="3"/>
      <c r="MQA972" s="614"/>
      <c r="MQB972" s="3"/>
      <c r="MQC972" s="453"/>
      <c r="MQD972" s="3"/>
      <c r="MQE972" s="614"/>
      <c r="MQF972" s="3"/>
      <c r="MQG972" s="453"/>
      <c r="MQH972" s="3"/>
      <c r="MQI972" s="614"/>
      <c r="MQJ972" s="3"/>
      <c r="MQK972" s="453"/>
      <c r="MQL972" s="3"/>
      <c r="MQM972" s="614"/>
      <c r="MQN972" s="3"/>
      <c r="MQO972" s="453"/>
      <c r="MQP972" s="3"/>
      <c r="MQQ972" s="614"/>
      <c r="MQR972" s="3"/>
      <c r="MQS972" s="453"/>
      <c r="MQT972" s="3"/>
      <c r="MQU972" s="614"/>
      <c r="MQV972" s="3"/>
      <c r="MQW972" s="453"/>
      <c r="MQX972" s="3"/>
      <c r="MQY972" s="614"/>
      <c r="MQZ972" s="3"/>
      <c r="MRA972" s="453"/>
      <c r="MRB972" s="3"/>
      <c r="MRC972" s="614"/>
      <c r="MRD972" s="3"/>
      <c r="MRE972" s="453"/>
      <c r="MRF972" s="3"/>
      <c r="MRG972" s="614"/>
      <c r="MRH972" s="3"/>
      <c r="MRI972" s="453"/>
      <c r="MRJ972" s="3"/>
      <c r="MRK972" s="614"/>
      <c r="MRL972" s="3"/>
      <c r="MRM972" s="453"/>
      <c r="MRN972" s="3"/>
      <c r="MRO972" s="614"/>
      <c r="MRP972" s="3"/>
      <c r="MRQ972" s="453"/>
      <c r="MRR972" s="3"/>
      <c r="MRS972" s="614"/>
      <c r="MRT972" s="3"/>
      <c r="MRU972" s="453"/>
      <c r="MRV972" s="3"/>
      <c r="MRW972" s="614"/>
      <c r="MRX972" s="3"/>
      <c r="MRY972" s="453"/>
      <c r="MRZ972" s="3"/>
      <c r="MSA972" s="614"/>
      <c r="MSB972" s="3"/>
      <c r="MSC972" s="453"/>
      <c r="MSD972" s="3"/>
      <c r="MSE972" s="614"/>
      <c r="MSF972" s="3"/>
      <c r="MSG972" s="453"/>
      <c r="MSH972" s="3"/>
      <c r="MSI972" s="614"/>
      <c r="MSJ972" s="3"/>
      <c r="MSK972" s="453"/>
      <c r="MSL972" s="3"/>
      <c r="MSM972" s="614"/>
      <c r="MSN972" s="3"/>
      <c r="MSO972" s="453"/>
      <c r="MSP972" s="3"/>
      <c r="MSQ972" s="614"/>
      <c r="MSR972" s="3"/>
      <c r="MSS972" s="453"/>
      <c r="MST972" s="3"/>
      <c r="MSU972" s="614"/>
      <c r="MSV972" s="3"/>
      <c r="MSW972" s="453"/>
      <c r="MSX972" s="3"/>
      <c r="MSY972" s="614"/>
      <c r="MSZ972" s="3"/>
      <c r="MTA972" s="453"/>
      <c r="MTB972" s="3"/>
      <c r="MTC972" s="614"/>
      <c r="MTD972" s="3"/>
      <c r="MTE972" s="453"/>
      <c r="MTF972" s="3"/>
      <c r="MTG972" s="614"/>
      <c r="MTH972" s="3"/>
      <c r="MTI972" s="453"/>
      <c r="MTJ972" s="3"/>
      <c r="MTK972" s="614"/>
      <c r="MTL972" s="3"/>
      <c r="MTM972" s="453"/>
      <c r="MTN972" s="3"/>
      <c r="MTO972" s="614"/>
      <c r="MTP972" s="3"/>
      <c r="MTQ972" s="453"/>
      <c r="MTR972" s="3"/>
      <c r="MTS972" s="614"/>
      <c r="MTT972" s="3"/>
      <c r="MTU972" s="453"/>
      <c r="MTV972" s="3"/>
      <c r="MTW972" s="614"/>
      <c r="MTX972" s="3"/>
      <c r="MTY972" s="453"/>
      <c r="MTZ972" s="3"/>
      <c r="MUA972" s="614"/>
      <c r="MUB972" s="3"/>
      <c r="MUC972" s="453"/>
      <c r="MUD972" s="3"/>
      <c r="MUE972" s="614"/>
      <c r="MUF972" s="3"/>
      <c r="MUG972" s="453"/>
      <c r="MUH972" s="3"/>
      <c r="MUI972" s="614"/>
      <c r="MUJ972" s="3"/>
      <c r="MUK972" s="453"/>
      <c r="MUL972" s="3"/>
      <c r="MUM972" s="614"/>
      <c r="MUN972" s="3"/>
      <c r="MUO972" s="453"/>
      <c r="MUP972" s="3"/>
      <c r="MUQ972" s="614"/>
      <c r="MUR972" s="3"/>
      <c r="MUS972" s="453"/>
      <c r="MUT972" s="3"/>
      <c r="MUU972" s="614"/>
      <c r="MUV972" s="3"/>
      <c r="MUW972" s="453"/>
      <c r="MUX972" s="3"/>
      <c r="MUY972" s="614"/>
      <c r="MUZ972" s="3"/>
      <c r="MVA972" s="453"/>
      <c r="MVB972" s="3"/>
      <c r="MVC972" s="614"/>
      <c r="MVD972" s="3"/>
      <c r="MVE972" s="453"/>
      <c r="MVF972" s="3"/>
      <c r="MVG972" s="614"/>
      <c r="MVH972" s="3"/>
      <c r="MVI972" s="453"/>
      <c r="MVJ972" s="3"/>
      <c r="MVK972" s="614"/>
      <c r="MVL972" s="3"/>
      <c r="MVM972" s="453"/>
      <c r="MVN972" s="3"/>
      <c r="MVO972" s="614"/>
      <c r="MVP972" s="3"/>
      <c r="MVQ972" s="453"/>
      <c r="MVR972" s="3"/>
      <c r="MVS972" s="614"/>
      <c r="MVT972" s="3"/>
      <c r="MVU972" s="453"/>
      <c r="MVV972" s="3"/>
      <c r="MVW972" s="614"/>
      <c r="MVX972" s="3"/>
      <c r="MVY972" s="453"/>
      <c r="MVZ972" s="3"/>
      <c r="MWA972" s="614"/>
      <c r="MWB972" s="3"/>
      <c r="MWC972" s="453"/>
      <c r="MWD972" s="3"/>
      <c r="MWE972" s="614"/>
      <c r="MWF972" s="3"/>
      <c r="MWG972" s="453"/>
      <c r="MWH972" s="3"/>
      <c r="MWI972" s="614"/>
      <c r="MWJ972" s="3"/>
      <c r="MWK972" s="453"/>
      <c r="MWL972" s="3"/>
      <c r="MWM972" s="614"/>
      <c r="MWN972" s="3"/>
      <c r="MWO972" s="453"/>
      <c r="MWP972" s="3"/>
      <c r="MWQ972" s="614"/>
      <c r="MWR972" s="3"/>
      <c r="MWS972" s="453"/>
      <c r="MWT972" s="3"/>
      <c r="MWU972" s="614"/>
      <c r="MWV972" s="3"/>
      <c r="MWW972" s="453"/>
      <c r="MWX972" s="3"/>
      <c r="MWY972" s="614"/>
      <c r="MWZ972" s="3"/>
      <c r="MXA972" s="453"/>
      <c r="MXB972" s="3"/>
      <c r="MXC972" s="614"/>
      <c r="MXD972" s="3"/>
      <c r="MXE972" s="453"/>
      <c r="MXF972" s="3"/>
      <c r="MXG972" s="614"/>
      <c r="MXH972" s="3"/>
      <c r="MXI972" s="453"/>
      <c r="MXJ972" s="3"/>
      <c r="MXK972" s="614"/>
      <c r="MXL972" s="3"/>
      <c r="MXM972" s="453"/>
      <c r="MXN972" s="3"/>
      <c r="MXO972" s="614"/>
      <c r="MXP972" s="3"/>
      <c r="MXQ972" s="453"/>
      <c r="MXR972" s="3"/>
      <c r="MXS972" s="614"/>
      <c r="MXT972" s="3"/>
      <c r="MXU972" s="453"/>
      <c r="MXV972" s="3"/>
      <c r="MXW972" s="614"/>
      <c r="MXX972" s="3"/>
      <c r="MXY972" s="453"/>
      <c r="MXZ972" s="3"/>
      <c r="MYA972" s="614"/>
      <c r="MYB972" s="3"/>
      <c r="MYC972" s="453"/>
      <c r="MYD972" s="3"/>
      <c r="MYE972" s="614"/>
      <c r="MYF972" s="3"/>
      <c r="MYG972" s="453"/>
      <c r="MYH972" s="3"/>
      <c r="MYI972" s="614"/>
      <c r="MYJ972" s="3"/>
      <c r="MYK972" s="453"/>
      <c r="MYL972" s="3"/>
      <c r="MYM972" s="614"/>
      <c r="MYN972" s="3"/>
      <c r="MYO972" s="453"/>
      <c r="MYP972" s="3"/>
      <c r="MYQ972" s="614"/>
      <c r="MYR972" s="3"/>
      <c r="MYS972" s="453"/>
      <c r="MYT972" s="3"/>
      <c r="MYU972" s="614"/>
      <c r="MYV972" s="3"/>
      <c r="MYW972" s="453"/>
      <c r="MYX972" s="3"/>
      <c r="MYY972" s="614"/>
      <c r="MYZ972" s="3"/>
      <c r="MZA972" s="453"/>
      <c r="MZB972" s="3"/>
      <c r="MZC972" s="614"/>
      <c r="MZD972" s="3"/>
      <c r="MZE972" s="453"/>
      <c r="MZF972" s="3"/>
      <c r="MZG972" s="614"/>
      <c r="MZH972" s="3"/>
      <c r="MZI972" s="453"/>
      <c r="MZJ972" s="3"/>
      <c r="MZK972" s="614"/>
      <c r="MZL972" s="3"/>
      <c r="MZM972" s="453"/>
      <c r="MZN972" s="3"/>
      <c r="MZO972" s="614"/>
      <c r="MZP972" s="3"/>
      <c r="MZQ972" s="453"/>
      <c r="MZR972" s="3"/>
      <c r="MZS972" s="614"/>
      <c r="MZT972" s="3"/>
      <c r="MZU972" s="453"/>
      <c r="MZV972" s="3"/>
      <c r="MZW972" s="614"/>
      <c r="MZX972" s="3"/>
      <c r="MZY972" s="453"/>
      <c r="MZZ972" s="3"/>
      <c r="NAA972" s="614"/>
      <c r="NAB972" s="3"/>
      <c r="NAC972" s="453"/>
      <c r="NAD972" s="3"/>
      <c r="NAE972" s="614"/>
      <c r="NAF972" s="3"/>
      <c r="NAG972" s="453"/>
      <c r="NAH972" s="3"/>
      <c r="NAI972" s="614"/>
      <c r="NAJ972" s="3"/>
      <c r="NAK972" s="453"/>
      <c r="NAL972" s="3"/>
      <c r="NAM972" s="614"/>
      <c r="NAN972" s="3"/>
      <c r="NAO972" s="453"/>
      <c r="NAP972" s="3"/>
      <c r="NAQ972" s="614"/>
      <c r="NAR972" s="3"/>
      <c r="NAS972" s="453"/>
      <c r="NAT972" s="3"/>
      <c r="NAU972" s="614"/>
      <c r="NAV972" s="3"/>
      <c r="NAW972" s="453"/>
      <c r="NAX972" s="3"/>
      <c r="NAY972" s="614"/>
      <c r="NAZ972" s="3"/>
      <c r="NBA972" s="453"/>
      <c r="NBB972" s="3"/>
      <c r="NBC972" s="614"/>
      <c r="NBD972" s="3"/>
      <c r="NBE972" s="453"/>
      <c r="NBF972" s="3"/>
      <c r="NBG972" s="614"/>
      <c r="NBH972" s="3"/>
      <c r="NBI972" s="453"/>
      <c r="NBJ972" s="3"/>
      <c r="NBK972" s="614"/>
      <c r="NBL972" s="3"/>
      <c r="NBM972" s="453"/>
      <c r="NBN972" s="3"/>
      <c r="NBO972" s="614"/>
      <c r="NBP972" s="3"/>
      <c r="NBQ972" s="453"/>
      <c r="NBR972" s="3"/>
      <c r="NBS972" s="614"/>
      <c r="NBT972" s="3"/>
      <c r="NBU972" s="453"/>
      <c r="NBV972" s="3"/>
      <c r="NBW972" s="614"/>
      <c r="NBX972" s="3"/>
      <c r="NBY972" s="453"/>
      <c r="NBZ972" s="3"/>
      <c r="NCA972" s="614"/>
      <c r="NCB972" s="3"/>
      <c r="NCC972" s="453"/>
      <c r="NCD972" s="3"/>
      <c r="NCE972" s="614"/>
      <c r="NCF972" s="3"/>
      <c r="NCG972" s="453"/>
      <c r="NCH972" s="3"/>
      <c r="NCI972" s="614"/>
      <c r="NCJ972" s="3"/>
      <c r="NCK972" s="453"/>
      <c r="NCL972" s="3"/>
      <c r="NCM972" s="614"/>
      <c r="NCN972" s="3"/>
      <c r="NCO972" s="453"/>
      <c r="NCP972" s="3"/>
      <c r="NCQ972" s="614"/>
      <c r="NCR972" s="3"/>
      <c r="NCS972" s="453"/>
      <c r="NCT972" s="3"/>
      <c r="NCU972" s="614"/>
      <c r="NCV972" s="3"/>
      <c r="NCW972" s="453"/>
      <c r="NCX972" s="3"/>
      <c r="NCY972" s="614"/>
      <c r="NCZ972" s="3"/>
      <c r="NDA972" s="453"/>
      <c r="NDB972" s="3"/>
      <c r="NDC972" s="614"/>
      <c r="NDD972" s="3"/>
      <c r="NDE972" s="453"/>
      <c r="NDF972" s="3"/>
      <c r="NDG972" s="614"/>
      <c r="NDH972" s="3"/>
      <c r="NDI972" s="453"/>
      <c r="NDJ972" s="3"/>
      <c r="NDK972" s="614"/>
      <c r="NDL972" s="3"/>
      <c r="NDM972" s="453"/>
      <c r="NDN972" s="3"/>
      <c r="NDO972" s="614"/>
      <c r="NDP972" s="3"/>
      <c r="NDQ972" s="453"/>
      <c r="NDR972" s="3"/>
      <c r="NDS972" s="614"/>
      <c r="NDT972" s="3"/>
      <c r="NDU972" s="453"/>
      <c r="NDV972" s="3"/>
      <c r="NDW972" s="614"/>
      <c r="NDX972" s="3"/>
      <c r="NDY972" s="453"/>
      <c r="NDZ972" s="3"/>
      <c r="NEA972" s="614"/>
      <c r="NEB972" s="3"/>
      <c r="NEC972" s="453"/>
      <c r="NED972" s="3"/>
      <c r="NEE972" s="614"/>
      <c r="NEF972" s="3"/>
      <c r="NEG972" s="453"/>
      <c r="NEH972" s="3"/>
      <c r="NEI972" s="614"/>
      <c r="NEJ972" s="3"/>
      <c r="NEK972" s="453"/>
      <c r="NEL972" s="3"/>
      <c r="NEM972" s="614"/>
      <c r="NEN972" s="3"/>
      <c r="NEO972" s="453"/>
      <c r="NEP972" s="3"/>
      <c r="NEQ972" s="614"/>
      <c r="NER972" s="3"/>
      <c r="NES972" s="453"/>
      <c r="NET972" s="3"/>
      <c r="NEU972" s="614"/>
      <c r="NEV972" s="3"/>
      <c r="NEW972" s="453"/>
      <c r="NEX972" s="3"/>
      <c r="NEY972" s="614"/>
      <c r="NEZ972" s="3"/>
      <c r="NFA972" s="453"/>
      <c r="NFB972" s="3"/>
      <c r="NFC972" s="614"/>
      <c r="NFD972" s="3"/>
      <c r="NFE972" s="453"/>
      <c r="NFF972" s="3"/>
      <c r="NFG972" s="614"/>
      <c r="NFH972" s="3"/>
      <c r="NFI972" s="453"/>
      <c r="NFJ972" s="3"/>
      <c r="NFK972" s="614"/>
      <c r="NFL972" s="3"/>
      <c r="NFM972" s="453"/>
      <c r="NFN972" s="3"/>
      <c r="NFO972" s="614"/>
      <c r="NFP972" s="3"/>
      <c r="NFQ972" s="453"/>
      <c r="NFR972" s="3"/>
      <c r="NFS972" s="614"/>
      <c r="NFT972" s="3"/>
      <c r="NFU972" s="453"/>
      <c r="NFV972" s="3"/>
      <c r="NFW972" s="614"/>
      <c r="NFX972" s="3"/>
      <c r="NFY972" s="453"/>
      <c r="NFZ972" s="3"/>
      <c r="NGA972" s="614"/>
      <c r="NGB972" s="3"/>
      <c r="NGC972" s="453"/>
      <c r="NGD972" s="3"/>
      <c r="NGE972" s="614"/>
      <c r="NGF972" s="3"/>
      <c r="NGG972" s="453"/>
      <c r="NGH972" s="3"/>
      <c r="NGI972" s="614"/>
      <c r="NGJ972" s="3"/>
      <c r="NGK972" s="453"/>
      <c r="NGL972" s="3"/>
      <c r="NGM972" s="614"/>
      <c r="NGN972" s="3"/>
      <c r="NGO972" s="453"/>
      <c r="NGP972" s="3"/>
      <c r="NGQ972" s="614"/>
      <c r="NGR972" s="3"/>
      <c r="NGS972" s="453"/>
      <c r="NGT972" s="3"/>
      <c r="NGU972" s="614"/>
      <c r="NGV972" s="3"/>
      <c r="NGW972" s="453"/>
      <c r="NGX972" s="3"/>
      <c r="NGY972" s="614"/>
      <c r="NGZ972" s="3"/>
      <c r="NHA972" s="453"/>
      <c r="NHB972" s="3"/>
      <c r="NHC972" s="614"/>
      <c r="NHD972" s="3"/>
      <c r="NHE972" s="453"/>
      <c r="NHF972" s="3"/>
      <c r="NHG972" s="614"/>
      <c r="NHH972" s="3"/>
      <c r="NHI972" s="453"/>
      <c r="NHJ972" s="3"/>
      <c r="NHK972" s="614"/>
      <c r="NHL972" s="3"/>
      <c r="NHM972" s="453"/>
      <c r="NHN972" s="3"/>
      <c r="NHO972" s="614"/>
      <c r="NHP972" s="3"/>
      <c r="NHQ972" s="453"/>
      <c r="NHR972" s="3"/>
      <c r="NHS972" s="614"/>
      <c r="NHT972" s="3"/>
      <c r="NHU972" s="453"/>
      <c r="NHV972" s="3"/>
      <c r="NHW972" s="614"/>
      <c r="NHX972" s="3"/>
      <c r="NHY972" s="453"/>
      <c r="NHZ972" s="3"/>
      <c r="NIA972" s="614"/>
      <c r="NIB972" s="3"/>
      <c r="NIC972" s="453"/>
      <c r="NID972" s="3"/>
      <c r="NIE972" s="614"/>
      <c r="NIF972" s="3"/>
      <c r="NIG972" s="453"/>
      <c r="NIH972" s="3"/>
      <c r="NII972" s="614"/>
      <c r="NIJ972" s="3"/>
      <c r="NIK972" s="453"/>
      <c r="NIL972" s="3"/>
      <c r="NIM972" s="614"/>
      <c r="NIN972" s="3"/>
      <c r="NIO972" s="453"/>
      <c r="NIP972" s="3"/>
      <c r="NIQ972" s="614"/>
      <c r="NIR972" s="3"/>
      <c r="NIS972" s="453"/>
      <c r="NIT972" s="3"/>
      <c r="NIU972" s="614"/>
      <c r="NIV972" s="3"/>
      <c r="NIW972" s="453"/>
      <c r="NIX972" s="3"/>
      <c r="NIY972" s="614"/>
      <c r="NIZ972" s="3"/>
      <c r="NJA972" s="453"/>
      <c r="NJB972" s="3"/>
      <c r="NJC972" s="614"/>
      <c r="NJD972" s="3"/>
      <c r="NJE972" s="453"/>
      <c r="NJF972" s="3"/>
      <c r="NJG972" s="614"/>
      <c r="NJH972" s="3"/>
      <c r="NJI972" s="453"/>
      <c r="NJJ972" s="3"/>
      <c r="NJK972" s="614"/>
      <c r="NJL972" s="3"/>
      <c r="NJM972" s="453"/>
      <c r="NJN972" s="3"/>
      <c r="NJO972" s="614"/>
      <c r="NJP972" s="3"/>
      <c r="NJQ972" s="453"/>
      <c r="NJR972" s="3"/>
      <c r="NJS972" s="614"/>
      <c r="NJT972" s="3"/>
      <c r="NJU972" s="453"/>
      <c r="NJV972" s="3"/>
      <c r="NJW972" s="614"/>
      <c r="NJX972" s="3"/>
      <c r="NJY972" s="453"/>
      <c r="NJZ972" s="3"/>
      <c r="NKA972" s="614"/>
      <c r="NKB972" s="3"/>
      <c r="NKC972" s="453"/>
      <c r="NKD972" s="3"/>
      <c r="NKE972" s="614"/>
      <c r="NKF972" s="3"/>
      <c r="NKG972" s="453"/>
      <c r="NKH972" s="3"/>
      <c r="NKI972" s="614"/>
      <c r="NKJ972" s="3"/>
      <c r="NKK972" s="453"/>
      <c r="NKL972" s="3"/>
      <c r="NKM972" s="614"/>
      <c r="NKN972" s="3"/>
      <c r="NKO972" s="453"/>
      <c r="NKP972" s="3"/>
      <c r="NKQ972" s="614"/>
      <c r="NKR972" s="3"/>
      <c r="NKS972" s="453"/>
      <c r="NKT972" s="3"/>
      <c r="NKU972" s="614"/>
      <c r="NKV972" s="3"/>
      <c r="NKW972" s="453"/>
      <c r="NKX972" s="3"/>
      <c r="NKY972" s="614"/>
      <c r="NKZ972" s="3"/>
      <c r="NLA972" s="453"/>
      <c r="NLB972" s="3"/>
      <c r="NLC972" s="614"/>
      <c r="NLD972" s="3"/>
      <c r="NLE972" s="453"/>
      <c r="NLF972" s="3"/>
      <c r="NLG972" s="614"/>
      <c r="NLH972" s="3"/>
      <c r="NLI972" s="453"/>
      <c r="NLJ972" s="3"/>
      <c r="NLK972" s="614"/>
      <c r="NLL972" s="3"/>
      <c r="NLM972" s="453"/>
      <c r="NLN972" s="3"/>
      <c r="NLO972" s="614"/>
      <c r="NLP972" s="3"/>
      <c r="NLQ972" s="453"/>
      <c r="NLR972" s="3"/>
      <c r="NLS972" s="614"/>
      <c r="NLT972" s="3"/>
      <c r="NLU972" s="453"/>
      <c r="NLV972" s="3"/>
      <c r="NLW972" s="614"/>
      <c r="NLX972" s="3"/>
      <c r="NLY972" s="453"/>
      <c r="NLZ972" s="3"/>
      <c r="NMA972" s="614"/>
      <c r="NMB972" s="3"/>
      <c r="NMC972" s="453"/>
      <c r="NMD972" s="3"/>
      <c r="NME972" s="614"/>
      <c r="NMF972" s="3"/>
      <c r="NMG972" s="453"/>
      <c r="NMH972" s="3"/>
      <c r="NMI972" s="614"/>
      <c r="NMJ972" s="3"/>
      <c r="NMK972" s="453"/>
      <c r="NML972" s="3"/>
      <c r="NMM972" s="614"/>
      <c r="NMN972" s="3"/>
      <c r="NMO972" s="453"/>
      <c r="NMP972" s="3"/>
      <c r="NMQ972" s="614"/>
      <c r="NMR972" s="3"/>
      <c r="NMS972" s="453"/>
      <c r="NMT972" s="3"/>
      <c r="NMU972" s="614"/>
      <c r="NMV972" s="3"/>
      <c r="NMW972" s="453"/>
      <c r="NMX972" s="3"/>
      <c r="NMY972" s="614"/>
      <c r="NMZ972" s="3"/>
      <c r="NNA972" s="453"/>
      <c r="NNB972" s="3"/>
      <c r="NNC972" s="614"/>
      <c r="NND972" s="3"/>
      <c r="NNE972" s="453"/>
      <c r="NNF972" s="3"/>
      <c r="NNG972" s="614"/>
      <c r="NNH972" s="3"/>
      <c r="NNI972" s="453"/>
      <c r="NNJ972" s="3"/>
      <c r="NNK972" s="614"/>
      <c r="NNL972" s="3"/>
      <c r="NNM972" s="453"/>
      <c r="NNN972" s="3"/>
      <c r="NNO972" s="614"/>
      <c r="NNP972" s="3"/>
      <c r="NNQ972" s="453"/>
      <c r="NNR972" s="3"/>
      <c r="NNS972" s="614"/>
      <c r="NNT972" s="3"/>
      <c r="NNU972" s="453"/>
      <c r="NNV972" s="3"/>
      <c r="NNW972" s="614"/>
      <c r="NNX972" s="3"/>
      <c r="NNY972" s="453"/>
      <c r="NNZ972" s="3"/>
      <c r="NOA972" s="614"/>
      <c r="NOB972" s="3"/>
      <c r="NOC972" s="453"/>
      <c r="NOD972" s="3"/>
      <c r="NOE972" s="614"/>
      <c r="NOF972" s="3"/>
      <c r="NOG972" s="453"/>
      <c r="NOH972" s="3"/>
      <c r="NOI972" s="614"/>
      <c r="NOJ972" s="3"/>
      <c r="NOK972" s="453"/>
      <c r="NOL972" s="3"/>
      <c r="NOM972" s="614"/>
      <c r="NON972" s="3"/>
      <c r="NOO972" s="453"/>
      <c r="NOP972" s="3"/>
      <c r="NOQ972" s="614"/>
      <c r="NOR972" s="3"/>
      <c r="NOS972" s="453"/>
      <c r="NOT972" s="3"/>
      <c r="NOU972" s="614"/>
      <c r="NOV972" s="3"/>
      <c r="NOW972" s="453"/>
      <c r="NOX972" s="3"/>
      <c r="NOY972" s="614"/>
      <c r="NOZ972" s="3"/>
      <c r="NPA972" s="453"/>
      <c r="NPB972" s="3"/>
      <c r="NPC972" s="614"/>
      <c r="NPD972" s="3"/>
      <c r="NPE972" s="453"/>
      <c r="NPF972" s="3"/>
      <c r="NPG972" s="614"/>
      <c r="NPH972" s="3"/>
      <c r="NPI972" s="453"/>
      <c r="NPJ972" s="3"/>
      <c r="NPK972" s="614"/>
      <c r="NPL972" s="3"/>
      <c r="NPM972" s="453"/>
      <c r="NPN972" s="3"/>
      <c r="NPO972" s="614"/>
      <c r="NPP972" s="3"/>
      <c r="NPQ972" s="453"/>
      <c r="NPR972" s="3"/>
      <c r="NPS972" s="614"/>
      <c r="NPT972" s="3"/>
      <c r="NPU972" s="453"/>
      <c r="NPV972" s="3"/>
      <c r="NPW972" s="614"/>
      <c r="NPX972" s="3"/>
      <c r="NPY972" s="453"/>
      <c r="NPZ972" s="3"/>
      <c r="NQA972" s="614"/>
      <c r="NQB972" s="3"/>
      <c r="NQC972" s="453"/>
      <c r="NQD972" s="3"/>
      <c r="NQE972" s="614"/>
      <c r="NQF972" s="3"/>
      <c r="NQG972" s="453"/>
      <c r="NQH972" s="3"/>
      <c r="NQI972" s="614"/>
      <c r="NQJ972" s="3"/>
      <c r="NQK972" s="453"/>
      <c r="NQL972" s="3"/>
      <c r="NQM972" s="614"/>
      <c r="NQN972" s="3"/>
      <c r="NQO972" s="453"/>
      <c r="NQP972" s="3"/>
      <c r="NQQ972" s="614"/>
      <c r="NQR972" s="3"/>
      <c r="NQS972" s="453"/>
      <c r="NQT972" s="3"/>
      <c r="NQU972" s="614"/>
      <c r="NQV972" s="3"/>
      <c r="NQW972" s="453"/>
      <c r="NQX972" s="3"/>
      <c r="NQY972" s="614"/>
      <c r="NQZ972" s="3"/>
      <c r="NRA972" s="453"/>
      <c r="NRB972" s="3"/>
      <c r="NRC972" s="614"/>
      <c r="NRD972" s="3"/>
      <c r="NRE972" s="453"/>
      <c r="NRF972" s="3"/>
      <c r="NRG972" s="614"/>
      <c r="NRH972" s="3"/>
      <c r="NRI972" s="453"/>
      <c r="NRJ972" s="3"/>
      <c r="NRK972" s="614"/>
      <c r="NRL972" s="3"/>
      <c r="NRM972" s="453"/>
      <c r="NRN972" s="3"/>
      <c r="NRO972" s="614"/>
      <c r="NRP972" s="3"/>
      <c r="NRQ972" s="453"/>
      <c r="NRR972" s="3"/>
      <c r="NRS972" s="614"/>
      <c r="NRT972" s="3"/>
      <c r="NRU972" s="453"/>
      <c r="NRV972" s="3"/>
      <c r="NRW972" s="614"/>
      <c r="NRX972" s="3"/>
      <c r="NRY972" s="453"/>
      <c r="NRZ972" s="3"/>
      <c r="NSA972" s="614"/>
      <c r="NSB972" s="3"/>
      <c r="NSC972" s="453"/>
      <c r="NSD972" s="3"/>
      <c r="NSE972" s="614"/>
      <c r="NSF972" s="3"/>
      <c r="NSG972" s="453"/>
      <c r="NSH972" s="3"/>
      <c r="NSI972" s="614"/>
      <c r="NSJ972" s="3"/>
      <c r="NSK972" s="453"/>
      <c r="NSL972" s="3"/>
      <c r="NSM972" s="614"/>
      <c r="NSN972" s="3"/>
      <c r="NSO972" s="453"/>
      <c r="NSP972" s="3"/>
      <c r="NSQ972" s="614"/>
      <c r="NSR972" s="3"/>
      <c r="NSS972" s="453"/>
      <c r="NST972" s="3"/>
      <c r="NSU972" s="614"/>
      <c r="NSV972" s="3"/>
      <c r="NSW972" s="453"/>
      <c r="NSX972" s="3"/>
      <c r="NSY972" s="614"/>
      <c r="NSZ972" s="3"/>
      <c r="NTA972" s="453"/>
      <c r="NTB972" s="3"/>
      <c r="NTC972" s="614"/>
      <c r="NTD972" s="3"/>
      <c r="NTE972" s="453"/>
      <c r="NTF972" s="3"/>
      <c r="NTG972" s="614"/>
      <c r="NTH972" s="3"/>
      <c r="NTI972" s="453"/>
      <c r="NTJ972" s="3"/>
      <c r="NTK972" s="614"/>
      <c r="NTL972" s="3"/>
      <c r="NTM972" s="453"/>
      <c r="NTN972" s="3"/>
      <c r="NTO972" s="614"/>
      <c r="NTP972" s="3"/>
      <c r="NTQ972" s="453"/>
      <c r="NTR972" s="3"/>
      <c r="NTS972" s="614"/>
      <c r="NTT972" s="3"/>
      <c r="NTU972" s="453"/>
      <c r="NTV972" s="3"/>
      <c r="NTW972" s="614"/>
      <c r="NTX972" s="3"/>
      <c r="NTY972" s="453"/>
      <c r="NTZ972" s="3"/>
      <c r="NUA972" s="614"/>
      <c r="NUB972" s="3"/>
      <c r="NUC972" s="453"/>
      <c r="NUD972" s="3"/>
      <c r="NUE972" s="614"/>
      <c r="NUF972" s="3"/>
      <c r="NUG972" s="453"/>
      <c r="NUH972" s="3"/>
      <c r="NUI972" s="614"/>
      <c r="NUJ972" s="3"/>
      <c r="NUK972" s="453"/>
      <c r="NUL972" s="3"/>
      <c r="NUM972" s="614"/>
      <c r="NUN972" s="3"/>
      <c r="NUO972" s="453"/>
      <c r="NUP972" s="3"/>
      <c r="NUQ972" s="614"/>
      <c r="NUR972" s="3"/>
      <c r="NUS972" s="453"/>
      <c r="NUT972" s="3"/>
      <c r="NUU972" s="614"/>
      <c r="NUV972" s="3"/>
      <c r="NUW972" s="453"/>
      <c r="NUX972" s="3"/>
      <c r="NUY972" s="614"/>
      <c r="NUZ972" s="3"/>
      <c r="NVA972" s="453"/>
      <c r="NVB972" s="3"/>
      <c r="NVC972" s="614"/>
      <c r="NVD972" s="3"/>
      <c r="NVE972" s="453"/>
      <c r="NVF972" s="3"/>
      <c r="NVG972" s="614"/>
      <c r="NVH972" s="3"/>
      <c r="NVI972" s="453"/>
      <c r="NVJ972" s="3"/>
      <c r="NVK972" s="614"/>
      <c r="NVL972" s="3"/>
      <c r="NVM972" s="453"/>
      <c r="NVN972" s="3"/>
      <c r="NVO972" s="614"/>
      <c r="NVP972" s="3"/>
      <c r="NVQ972" s="453"/>
      <c r="NVR972" s="3"/>
      <c r="NVS972" s="614"/>
      <c r="NVT972" s="3"/>
      <c r="NVU972" s="453"/>
      <c r="NVV972" s="3"/>
      <c r="NVW972" s="614"/>
      <c r="NVX972" s="3"/>
      <c r="NVY972" s="453"/>
      <c r="NVZ972" s="3"/>
      <c r="NWA972" s="614"/>
      <c r="NWB972" s="3"/>
      <c r="NWC972" s="453"/>
      <c r="NWD972" s="3"/>
      <c r="NWE972" s="614"/>
      <c r="NWF972" s="3"/>
      <c r="NWG972" s="453"/>
      <c r="NWH972" s="3"/>
      <c r="NWI972" s="614"/>
      <c r="NWJ972" s="3"/>
      <c r="NWK972" s="453"/>
      <c r="NWL972" s="3"/>
      <c r="NWM972" s="614"/>
      <c r="NWN972" s="3"/>
      <c r="NWO972" s="453"/>
      <c r="NWP972" s="3"/>
      <c r="NWQ972" s="614"/>
      <c r="NWR972" s="3"/>
      <c r="NWS972" s="453"/>
      <c r="NWT972" s="3"/>
      <c r="NWU972" s="614"/>
      <c r="NWV972" s="3"/>
      <c r="NWW972" s="453"/>
      <c r="NWX972" s="3"/>
      <c r="NWY972" s="614"/>
      <c r="NWZ972" s="3"/>
      <c r="NXA972" s="453"/>
      <c r="NXB972" s="3"/>
      <c r="NXC972" s="614"/>
      <c r="NXD972" s="3"/>
      <c r="NXE972" s="453"/>
      <c r="NXF972" s="3"/>
      <c r="NXG972" s="614"/>
      <c r="NXH972" s="3"/>
      <c r="NXI972" s="453"/>
      <c r="NXJ972" s="3"/>
      <c r="NXK972" s="614"/>
      <c r="NXL972" s="3"/>
      <c r="NXM972" s="453"/>
      <c r="NXN972" s="3"/>
      <c r="NXO972" s="614"/>
      <c r="NXP972" s="3"/>
      <c r="NXQ972" s="453"/>
      <c r="NXR972" s="3"/>
      <c r="NXS972" s="614"/>
      <c r="NXT972" s="3"/>
      <c r="NXU972" s="453"/>
      <c r="NXV972" s="3"/>
      <c r="NXW972" s="614"/>
      <c r="NXX972" s="3"/>
      <c r="NXY972" s="453"/>
      <c r="NXZ972" s="3"/>
      <c r="NYA972" s="614"/>
      <c r="NYB972" s="3"/>
      <c r="NYC972" s="453"/>
      <c r="NYD972" s="3"/>
      <c r="NYE972" s="614"/>
      <c r="NYF972" s="3"/>
      <c r="NYG972" s="453"/>
      <c r="NYH972" s="3"/>
      <c r="NYI972" s="614"/>
      <c r="NYJ972" s="3"/>
      <c r="NYK972" s="453"/>
      <c r="NYL972" s="3"/>
      <c r="NYM972" s="614"/>
      <c r="NYN972" s="3"/>
      <c r="NYO972" s="453"/>
      <c r="NYP972" s="3"/>
      <c r="NYQ972" s="614"/>
      <c r="NYR972" s="3"/>
      <c r="NYS972" s="453"/>
      <c r="NYT972" s="3"/>
      <c r="NYU972" s="614"/>
      <c r="NYV972" s="3"/>
      <c r="NYW972" s="453"/>
      <c r="NYX972" s="3"/>
      <c r="NYY972" s="614"/>
      <c r="NYZ972" s="3"/>
      <c r="NZA972" s="453"/>
      <c r="NZB972" s="3"/>
      <c r="NZC972" s="614"/>
      <c r="NZD972" s="3"/>
      <c r="NZE972" s="453"/>
      <c r="NZF972" s="3"/>
      <c r="NZG972" s="614"/>
      <c r="NZH972" s="3"/>
      <c r="NZI972" s="453"/>
      <c r="NZJ972" s="3"/>
      <c r="NZK972" s="614"/>
      <c r="NZL972" s="3"/>
      <c r="NZM972" s="453"/>
      <c r="NZN972" s="3"/>
      <c r="NZO972" s="614"/>
      <c r="NZP972" s="3"/>
      <c r="NZQ972" s="453"/>
      <c r="NZR972" s="3"/>
      <c r="NZS972" s="614"/>
      <c r="NZT972" s="3"/>
      <c r="NZU972" s="453"/>
      <c r="NZV972" s="3"/>
      <c r="NZW972" s="614"/>
      <c r="NZX972" s="3"/>
      <c r="NZY972" s="453"/>
      <c r="NZZ972" s="3"/>
      <c r="OAA972" s="614"/>
      <c r="OAB972" s="3"/>
      <c r="OAC972" s="453"/>
      <c r="OAD972" s="3"/>
      <c r="OAE972" s="614"/>
      <c r="OAF972" s="3"/>
      <c r="OAG972" s="453"/>
      <c r="OAH972" s="3"/>
      <c r="OAI972" s="614"/>
      <c r="OAJ972" s="3"/>
      <c r="OAK972" s="453"/>
      <c r="OAL972" s="3"/>
      <c r="OAM972" s="614"/>
      <c r="OAN972" s="3"/>
      <c r="OAO972" s="453"/>
      <c r="OAP972" s="3"/>
      <c r="OAQ972" s="614"/>
      <c r="OAR972" s="3"/>
      <c r="OAS972" s="453"/>
      <c r="OAT972" s="3"/>
      <c r="OAU972" s="614"/>
      <c r="OAV972" s="3"/>
      <c r="OAW972" s="453"/>
      <c r="OAX972" s="3"/>
      <c r="OAY972" s="614"/>
      <c r="OAZ972" s="3"/>
      <c r="OBA972" s="453"/>
      <c r="OBB972" s="3"/>
      <c r="OBC972" s="614"/>
      <c r="OBD972" s="3"/>
      <c r="OBE972" s="453"/>
      <c r="OBF972" s="3"/>
      <c r="OBG972" s="614"/>
      <c r="OBH972" s="3"/>
      <c r="OBI972" s="453"/>
      <c r="OBJ972" s="3"/>
      <c r="OBK972" s="614"/>
      <c r="OBL972" s="3"/>
      <c r="OBM972" s="453"/>
      <c r="OBN972" s="3"/>
      <c r="OBO972" s="614"/>
      <c r="OBP972" s="3"/>
      <c r="OBQ972" s="453"/>
      <c r="OBR972" s="3"/>
      <c r="OBS972" s="614"/>
      <c r="OBT972" s="3"/>
      <c r="OBU972" s="453"/>
      <c r="OBV972" s="3"/>
      <c r="OBW972" s="614"/>
      <c r="OBX972" s="3"/>
      <c r="OBY972" s="453"/>
      <c r="OBZ972" s="3"/>
      <c r="OCA972" s="614"/>
      <c r="OCB972" s="3"/>
      <c r="OCC972" s="453"/>
      <c r="OCD972" s="3"/>
      <c r="OCE972" s="614"/>
      <c r="OCF972" s="3"/>
      <c r="OCG972" s="453"/>
      <c r="OCH972" s="3"/>
      <c r="OCI972" s="614"/>
      <c r="OCJ972" s="3"/>
      <c r="OCK972" s="453"/>
      <c r="OCL972" s="3"/>
      <c r="OCM972" s="614"/>
      <c r="OCN972" s="3"/>
      <c r="OCO972" s="453"/>
      <c r="OCP972" s="3"/>
      <c r="OCQ972" s="614"/>
      <c r="OCR972" s="3"/>
      <c r="OCS972" s="453"/>
      <c r="OCT972" s="3"/>
      <c r="OCU972" s="614"/>
      <c r="OCV972" s="3"/>
      <c r="OCW972" s="453"/>
      <c r="OCX972" s="3"/>
      <c r="OCY972" s="614"/>
      <c r="OCZ972" s="3"/>
      <c r="ODA972" s="453"/>
      <c r="ODB972" s="3"/>
      <c r="ODC972" s="614"/>
      <c r="ODD972" s="3"/>
      <c r="ODE972" s="453"/>
      <c r="ODF972" s="3"/>
      <c r="ODG972" s="614"/>
      <c r="ODH972" s="3"/>
      <c r="ODI972" s="453"/>
      <c r="ODJ972" s="3"/>
      <c r="ODK972" s="614"/>
      <c r="ODL972" s="3"/>
      <c r="ODM972" s="453"/>
      <c r="ODN972" s="3"/>
      <c r="ODO972" s="614"/>
      <c r="ODP972" s="3"/>
      <c r="ODQ972" s="453"/>
      <c r="ODR972" s="3"/>
      <c r="ODS972" s="614"/>
      <c r="ODT972" s="3"/>
      <c r="ODU972" s="453"/>
      <c r="ODV972" s="3"/>
      <c r="ODW972" s="614"/>
      <c r="ODX972" s="3"/>
      <c r="ODY972" s="453"/>
      <c r="ODZ972" s="3"/>
      <c r="OEA972" s="614"/>
      <c r="OEB972" s="3"/>
      <c r="OEC972" s="453"/>
      <c r="OED972" s="3"/>
      <c r="OEE972" s="614"/>
      <c r="OEF972" s="3"/>
      <c r="OEG972" s="453"/>
      <c r="OEH972" s="3"/>
      <c r="OEI972" s="614"/>
      <c r="OEJ972" s="3"/>
      <c r="OEK972" s="453"/>
      <c r="OEL972" s="3"/>
      <c r="OEM972" s="614"/>
      <c r="OEN972" s="3"/>
      <c r="OEO972" s="453"/>
      <c r="OEP972" s="3"/>
      <c r="OEQ972" s="614"/>
      <c r="OER972" s="3"/>
      <c r="OES972" s="453"/>
      <c r="OET972" s="3"/>
      <c r="OEU972" s="614"/>
      <c r="OEV972" s="3"/>
      <c r="OEW972" s="453"/>
      <c r="OEX972" s="3"/>
      <c r="OEY972" s="614"/>
      <c r="OEZ972" s="3"/>
      <c r="OFA972" s="453"/>
      <c r="OFB972" s="3"/>
      <c r="OFC972" s="614"/>
      <c r="OFD972" s="3"/>
      <c r="OFE972" s="453"/>
      <c r="OFF972" s="3"/>
      <c r="OFG972" s="614"/>
      <c r="OFH972" s="3"/>
      <c r="OFI972" s="453"/>
      <c r="OFJ972" s="3"/>
      <c r="OFK972" s="614"/>
      <c r="OFL972" s="3"/>
      <c r="OFM972" s="453"/>
      <c r="OFN972" s="3"/>
      <c r="OFO972" s="614"/>
      <c r="OFP972" s="3"/>
      <c r="OFQ972" s="453"/>
      <c r="OFR972" s="3"/>
      <c r="OFS972" s="614"/>
      <c r="OFT972" s="3"/>
      <c r="OFU972" s="453"/>
      <c r="OFV972" s="3"/>
      <c r="OFW972" s="614"/>
      <c r="OFX972" s="3"/>
      <c r="OFY972" s="453"/>
      <c r="OFZ972" s="3"/>
      <c r="OGA972" s="614"/>
      <c r="OGB972" s="3"/>
      <c r="OGC972" s="453"/>
      <c r="OGD972" s="3"/>
      <c r="OGE972" s="614"/>
      <c r="OGF972" s="3"/>
      <c r="OGG972" s="453"/>
      <c r="OGH972" s="3"/>
      <c r="OGI972" s="614"/>
      <c r="OGJ972" s="3"/>
      <c r="OGK972" s="453"/>
      <c r="OGL972" s="3"/>
      <c r="OGM972" s="614"/>
      <c r="OGN972" s="3"/>
      <c r="OGO972" s="453"/>
      <c r="OGP972" s="3"/>
      <c r="OGQ972" s="614"/>
      <c r="OGR972" s="3"/>
      <c r="OGS972" s="453"/>
      <c r="OGT972" s="3"/>
      <c r="OGU972" s="614"/>
      <c r="OGV972" s="3"/>
      <c r="OGW972" s="453"/>
      <c r="OGX972" s="3"/>
      <c r="OGY972" s="614"/>
      <c r="OGZ972" s="3"/>
      <c r="OHA972" s="453"/>
      <c r="OHB972" s="3"/>
      <c r="OHC972" s="614"/>
      <c r="OHD972" s="3"/>
      <c r="OHE972" s="453"/>
      <c r="OHF972" s="3"/>
      <c r="OHG972" s="614"/>
      <c r="OHH972" s="3"/>
      <c r="OHI972" s="453"/>
      <c r="OHJ972" s="3"/>
      <c r="OHK972" s="614"/>
      <c r="OHL972" s="3"/>
      <c r="OHM972" s="453"/>
      <c r="OHN972" s="3"/>
      <c r="OHO972" s="614"/>
      <c r="OHP972" s="3"/>
      <c r="OHQ972" s="453"/>
      <c r="OHR972" s="3"/>
      <c r="OHS972" s="614"/>
      <c r="OHT972" s="3"/>
      <c r="OHU972" s="453"/>
      <c r="OHV972" s="3"/>
      <c r="OHW972" s="614"/>
      <c r="OHX972" s="3"/>
      <c r="OHY972" s="453"/>
      <c r="OHZ972" s="3"/>
      <c r="OIA972" s="614"/>
      <c r="OIB972" s="3"/>
      <c r="OIC972" s="453"/>
      <c r="OID972" s="3"/>
      <c r="OIE972" s="614"/>
      <c r="OIF972" s="3"/>
      <c r="OIG972" s="453"/>
      <c r="OIH972" s="3"/>
      <c r="OII972" s="614"/>
      <c r="OIJ972" s="3"/>
      <c r="OIK972" s="453"/>
      <c r="OIL972" s="3"/>
      <c r="OIM972" s="614"/>
      <c r="OIN972" s="3"/>
      <c r="OIO972" s="453"/>
      <c r="OIP972" s="3"/>
      <c r="OIQ972" s="614"/>
      <c r="OIR972" s="3"/>
      <c r="OIS972" s="453"/>
      <c r="OIT972" s="3"/>
      <c r="OIU972" s="614"/>
      <c r="OIV972" s="3"/>
      <c r="OIW972" s="453"/>
      <c r="OIX972" s="3"/>
      <c r="OIY972" s="614"/>
      <c r="OIZ972" s="3"/>
      <c r="OJA972" s="453"/>
      <c r="OJB972" s="3"/>
      <c r="OJC972" s="614"/>
      <c r="OJD972" s="3"/>
      <c r="OJE972" s="453"/>
      <c r="OJF972" s="3"/>
      <c r="OJG972" s="614"/>
      <c r="OJH972" s="3"/>
      <c r="OJI972" s="453"/>
      <c r="OJJ972" s="3"/>
      <c r="OJK972" s="614"/>
      <c r="OJL972" s="3"/>
      <c r="OJM972" s="453"/>
      <c r="OJN972" s="3"/>
      <c r="OJO972" s="614"/>
      <c r="OJP972" s="3"/>
      <c r="OJQ972" s="453"/>
      <c r="OJR972" s="3"/>
      <c r="OJS972" s="614"/>
      <c r="OJT972" s="3"/>
      <c r="OJU972" s="453"/>
      <c r="OJV972" s="3"/>
      <c r="OJW972" s="614"/>
      <c r="OJX972" s="3"/>
      <c r="OJY972" s="453"/>
      <c r="OJZ972" s="3"/>
      <c r="OKA972" s="614"/>
      <c r="OKB972" s="3"/>
      <c r="OKC972" s="453"/>
      <c r="OKD972" s="3"/>
      <c r="OKE972" s="614"/>
      <c r="OKF972" s="3"/>
      <c r="OKG972" s="453"/>
      <c r="OKH972" s="3"/>
      <c r="OKI972" s="614"/>
      <c r="OKJ972" s="3"/>
      <c r="OKK972" s="453"/>
      <c r="OKL972" s="3"/>
      <c r="OKM972" s="614"/>
      <c r="OKN972" s="3"/>
      <c r="OKO972" s="453"/>
      <c r="OKP972" s="3"/>
      <c r="OKQ972" s="614"/>
      <c r="OKR972" s="3"/>
      <c r="OKS972" s="453"/>
      <c r="OKT972" s="3"/>
      <c r="OKU972" s="614"/>
      <c r="OKV972" s="3"/>
      <c r="OKW972" s="453"/>
      <c r="OKX972" s="3"/>
      <c r="OKY972" s="614"/>
      <c r="OKZ972" s="3"/>
      <c r="OLA972" s="453"/>
      <c r="OLB972" s="3"/>
      <c r="OLC972" s="614"/>
      <c r="OLD972" s="3"/>
      <c r="OLE972" s="453"/>
      <c r="OLF972" s="3"/>
      <c r="OLG972" s="614"/>
      <c r="OLH972" s="3"/>
      <c r="OLI972" s="453"/>
      <c r="OLJ972" s="3"/>
      <c r="OLK972" s="614"/>
      <c r="OLL972" s="3"/>
      <c r="OLM972" s="453"/>
      <c r="OLN972" s="3"/>
      <c r="OLO972" s="614"/>
      <c r="OLP972" s="3"/>
      <c r="OLQ972" s="453"/>
      <c r="OLR972" s="3"/>
      <c r="OLS972" s="614"/>
      <c r="OLT972" s="3"/>
      <c r="OLU972" s="453"/>
      <c r="OLV972" s="3"/>
      <c r="OLW972" s="614"/>
      <c r="OLX972" s="3"/>
      <c r="OLY972" s="453"/>
      <c r="OLZ972" s="3"/>
      <c r="OMA972" s="614"/>
      <c r="OMB972" s="3"/>
      <c r="OMC972" s="453"/>
      <c r="OMD972" s="3"/>
      <c r="OME972" s="614"/>
      <c r="OMF972" s="3"/>
      <c r="OMG972" s="453"/>
      <c r="OMH972" s="3"/>
      <c r="OMI972" s="614"/>
      <c r="OMJ972" s="3"/>
      <c r="OMK972" s="453"/>
      <c r="OML972" s="3"/>
      <c r="OMM972" s="614"/>
      <c r="OMN972" s="3"/>
      <c r="OMO972" s="453"/>
      <c r="OMP972" s="3"/>
      <c r="OMQ972" s="614"/>
      <c r="OMR972" s="3"/>
      <c r="OMS972" s="453"/>
      <c r="OMT972" s="3"/>
      <c r="OMU972" s="614"/>
      <c r="OMV972" s="3"/>
      <c r="OMW972" s="453"/>
      <c r="OMX972" s="3"/>
      <c r="OMY972" s="614"/>
      <c r="OMZ972" s="3"/>
      <c r="ONA972" s="453"/>
      <c r="ONB972" s="3"/>
      <c r="ONC972" s="614"/>
      <c r="OND972" s="3"/>
      <c r="ONE972" s="453"/>
      <c r="ONF972" s="3"/>
      <c r="ONG972" s="614"/>
      <c r="ONH972" s="3"/>
      <c r="ONI972" s="453"/>
      <c r="ONJ972" s="3"/>
      <c r="ONK972" s="614"/>
      <c r="ONL972" s="3"/>
      <c r="ONM972" s="453"/>
      <c r="ONN972" s="3"/>
      <c r="ONO972" s="614"/>
      <c r="ONP972" s="3"/>
      <c r="ONQ972" s="453"/>
      <c r="ONR972" s="3"/>
      <c r="ONS972" s="614"/>
      <c r="ONT972" s="3"/>
      <c r="ONU972" s="453"/>
      <c r="ONV972" s="3"/>
      <c r="ONW972" s="614"/>
      <c r="ONX972" s="3"/>
      <c r="ONY972" s="453"/>
      <c r="ONZ972" s="3"/>
      <c r="OOA972" s="614"/>
      <c r="OOB972" s="3"/>
      <c r="OOC972" s="453"/>
      <c r="OOD972" s="3"/>
      <c r="OOE972" s="614"/>
      <c r="OOF972" s="3"/>
      <c r="OOG972" s="453"/>
      <c r="OOH972" s="3"/>
      <c r="OOI972" s="614"/>
      <c r="OOJ972" s="3"/>
      <c r="OOK972" s="453"/>
      <c r="OOL972" s="3"/>
      <c r="OOM972" s="614"/>
      <c r="OON972" s="3"/>
      <c r="OOO972" s="453"/>
      <c r="OOP972" s="3"/>
      <c r="OOQ972" s="614"/>
      <c r="OOR972" s="3"/>
      <c r="OOS972" s="453"/>
      <c r="OOT972" s="3"/>
      <c r="OOU972" s="614"/>
      <c r="OOV972" s="3"/>
      <c r="OOW972" s="453"/>
      <c r="OOX972" s="3"/>
      <c r="OOY972" s="614"/>
      <c r="OOZ972" s="3"/>
      <c r="OPA972" s="453"/>
      <c r="OPB972" s="3"/>
      <c r="OPC972" s="614"/>
      <c r="OPD972" s="3"/>
      <c r="OPE972" s="453"/>
      <c r="OPF972" s="3"/>
      <c r="OPG972" s="614"/>
      <c r="OPH972" s="3"/>
      <c r="OPI972" s="453"/>
      <c r="OPJ972" s="3"/>
      <c r="OPK972" s="614"/>
      <c r="OPL972" s="3"/>
      <c r="OPM972" s="453"/>
      <c r="OPN972" s="3"/>
      <c r="OPO972" s="614"/>
      <c r="OPP972" s="3"/>
      <c r="OPQ972" s="453"/>
      <c r="OPR972" s="3"/>
      <c r="OPS972" s="614"/>
      <c r="OPT972" s="3"/>
      <c r="OPU972" s="453"/>
      <c r="OPV972" s="3"/>
      <c r="OPW972" s="614"/>
      <c r="OPX972" s="3"/>
      <c r="OPY972" s="453"/>
      <c r="OPZ972" s="3"/>
      <c r="OQA972" s="614"/>
      <c r="OQB972" s="3"/>
      <c r="OQC972" s="453"/>
      <c r="OQD972" s="3"/>
      <c r="OQE972" s="614"/>
      <c r="OQF972" s="3"/>
      <c r="OQG972" s="453"/>
      <c r="OQH972" s="3"/>
      <c r="OQI972" s="614"/>
      <c r="OQJ972" s="3"/>
      <c r="OQK972" s="453"/>
      <c r="OQL972" s="3"/>
      <c r="OQM972" s="614"/>
      <c r="OQN972" s="3"/>
      <c r="OQO972" s="453"/>
      <c r="OQP972" s="3"/>
      <c r="OQQ972" s="614"/>
      <c r="OQR972" s="3"/>
      <c r="OQS972" s="453"/>
      <c r="OQT972" s="3"/>
      <c r="OQU972" s="614"/>
      <c r="OQV972" s="3"/>
      <c r="OQW972" s="453"/>
      <c r="OQX972" s="3"/>
      <c r="OQY972" s="614"/>
      <c r="OQZ972" s="3"/>
      <c r="ORA972" s="453"/>
      <c r="ORB972" s="3"/>
      <c r="ORC972" s="614"/>
      <c r="ORD972" s="3"/>
      <c r="ORE972" s="453"/>
      <c r="ORF972" s="3"/>
      <c r="ORG972" s="614"/>
      <c r="ORH972" s="3"/>
      <c r="ORI972" s="453"/>
      <c r="ORJ972" s="3"/>
      <c r="ORK972" s="614"/>
      <c r="ORL972" s="3"/>
      <c r="ORM972" s="453"/>
      <c r="ORN972" s="3"/>
      <c r="ORO972" s="614"/>
      <c r="ORP972" s="3"/>
      <c r="ORQ972" s="453"/>
      <c r="ORR972" s="3"/>
      <c r="ORS972" s="614"/>
      <c r="ORT972" s="3"/>
      <c r="ORU972" s="453"/>
      <c r="ORV972" s="3"/>
      <c r="ORW972" s="614"/>
      <c r="ORX972" s="3"/>
      <c r="ORY972" s="453"/>
      <c r="ORZ972" s="3"/>
      <c r="OSA972" s="614"/>
      <c r="OSB972" s="3"/>
      <c r="OSC972" s="453"/>
      <c r="OSD972" s="3"/>
      <c r="OSE972" s="614"/>
      <c r="OSF972" s="3"/>
      <c r="OSG972" s="453"/>
      <c r="OSH972" s="3"/>
      <c r="OSI972" s="614"/>
      <c r="OSJ972" s="3"/>
      <c r="OSK972" s="453"/>
      <c r="OSL972" s="3"/>
      <c r="OSM972" s="614"/>
      <c r="OSN972" s="3"/>
      <c r="OSO972" s="453"/>
      <c r="OSP972" s="3"/>
      <c r="OSQ972" s="614"/>
      <c r="OSR972" s="3"/>
      <c r="OSS972" s="453"/>
      <c r="OST972" s="3"/>
      <c r="OSU972" s="614"/>
      <c r="OSV972" s="3"/>
      <c r="OSW972" s="453"/>
      <c r="OSX972" s="3"/>
      <c r="OSY972" s="614"/>
      <c r="OSZ972" s="3"/>
      <c r="OTA972" s="453"/>
      <c r="OTB972" s="3"/>
      <c r="OTC972" s="614"/>
      <c r="OTD972" s="3"/>
      <c r="OTE972" s="453"/>
      <c r="OTF972" s="3"/>
      <c r="OTG972" s="614"/>
      <c r="OTH972" s="3"/>
      <c r="OTI972" s="453"/>
      <c r="OTJ972" s="3"/>
      <c r="OTK972" s="614"/>
      <c r="OTL972" s="3"/>
      <c r="OTM972" s="453"/>
      <c r="OTN972" s="3"/>
      <c r="OTO972" s="614"/>
      <c r="OTP972" s="3"/>
      <c r="OTQ972" s="453"/>
      <c r="OTR972" s="3"/>
      <c r="OTS972" s="614"/>
      <c r="OTT972" s="3"/>
      <c r="OTU972" s="453"/>
      <c r="OTV972" s="3"/>
      <c r="OTW972" s="614"/>
      <c r="OTX972" s="3"/>
      <c r="OTY972" s="453"/>
      <c r="OTZ972" s="3"/>
      <c r="OUA972" s="614"/>
      <c r="OUB972" s="3"/>
      <c r="OUC972" s="453"/>
      <c r="OUD972" s="3"/>
      <c r="OUE972" s="614"/>
      <c r="OUF972" s="3"/>
      <c r="OUG972" s="453"/>
      <c r="OUH972" s="3"/>
      <c r="OUI972" s="614"/>
      <c r="OUJ972" s="3"/>
      <c r="OUK972" s="453"/>
      <c r="OUL972" s="3"/>
      <c r="OUM972" s="614"/>
      <c r="OUN972" s="3"/>
      <c r="OUO972" s="453"/>
      <c r="OUP972" s="3"/>
      <c r="OUQ972" s="614"/>
      <c r="OUR972" s="3"/>
      <c r="OUS972" s="453"/>
      <c r="OUT972" s="3"/>
      <c r="OUU972" s="614"/>
      <c r="OUV972" s="3"/>
      <c r="OUW972" s="453"/>
      <c r="OUX972" s="3"/>
      <c r="OUY972" s="614"/>
      <c r="OUZ972" s="3"/>
      <c r="OVA972" s="453"/>
      <c r="OVB972" s="3"/>
      <c r="OVC972" s="614"/>
      <c r="OVD972" s="3"/>
      <c r="OVE972" s="453"/>
      <c r="OVF972" s="3"/>
      <c r="OVG972" s="614"/>
      <c r="OVH972" s="3"/>
      <c r="OVI972" s="453"/>
      <c r="OVJ972" s="3"/>
      <c r="OVK972" s="614"/>
      <c r="OVL972" s="3"/>
      <c r="OVM972" s="453"/>
      <c r="OVN972" s="3"/>
      <c r="OVO972" s="614"/>
      <c r="OVP972" s="3"/>
      <c r="OVQ972" s="453"/>
      <c r="OVR972" s="3"/>
      <c r="OVS972" s="614"/>
      <c r="OVT972" s="3"/>
      <c r="OVU972" s="453"/>
      <c r="OVV972" s="3"/>
      <c r="OVW972" s="614"/>
      <c r="OVX972" s="3"/>
      <c r="OVY972" s="453"/>
      <c r="OVZ972" s="3"/>
      <c r="OWA972" s="614"/>
      <c r="OWB972" s="3"/>
      <c r="OWC972" s="453"/>
      <c r="OWD972" s="3"/>
      <c r="OWE972" s="614"/>
      <c r="OWF972" s="3"/>
      <c r="OWG972" s="453"/>
      <c r="OWH972" s="3"/>
      <c r="OWI972" s="614"/>
      <c r="OWJ972" s="3"/>
      <c r="OWK972" s="453"/>
      <c r="OWL972" s="3"/>
      <c r="OWM972" s="614"/>
      <c r="OWN972" s="3"/>
      <c r="OWO972" s="453"/>
      <c r="OWP972" s="3"/>
      <c r="OWQ972" s="614"/>
      <c r="OWR972" s="3"/>
      <c r="OWS972" s="453"/>
      <c r="OWT972" s="3"/>
      <c r="OWU972" s="614"/>
      <c r="OWV972" s="3"/>
      <c r="OWW972" s="453"/>
      <c r="OWX972" s="3"/>
      <c r="OWY972" s="614"/>
      <c r="OWZ972" s="3"/>
      <c r="OXA972" s="453"/>
      <c r="OXB972" s="3"/>
      <c r="OXC972" s="614"/>
      <c r="OXD972" s="3"/>
      <c r="OXE972" s="453"/>
      <c r="OXF972" s="3"/>
      <c r="OXG972" s="614"/>
      <c r="OXH972" s="3"/>
      <c r="OXI972" s="453"/>
      <c r="OXJ972" s="3"/>
      <c r="OXK972" s="614"/>
      <c r="OXL972" s="3"/>
      <c r="OXM972" s="453"/>
      <c r="OXN972" s="3"/>
      <c r="OXO972" s="614"/>
      <c r="OXP972" s="3"/>
      <c r="OXQ972" s="453"/>
      <c r="OXR972" s="3"/>
      <c r="OXS972" s="614"/>
      <c r="OXT972" s="3"/>
      <c r="OXU972" s="453"/>
      <c r="OXV972" s="3"/>
      <c r="OXW972" s="614"/>
      <c r="OXX972" s="3"/>
      <c r="OXY972" s="453"/>
      <c r="OXZ972" s="3"/>
      <c r="OYA972" s="614"/>
      <c r="OYB972" s="3"/>
      <c r="OYC972" s="453"/>
      <c r="OYD972" s="3"/>
      <c r="OYE972" s="614"/>
      <c r="OYF972" s="3"/>
      <c r="OYG972" s="453"/>
      <c r="OYH972" s="3"/>
      <c r="OYI972" s="614"/>
      <c r="OYJ972" s="3"/>
      <c r="OYK972" s="453"/>
      <c r="OYL972" s="3"/>
      <c r="OYM972" s="614"/>
      <c r="OYN972" s="3"/>
      <c r="OYO972" s="453"/>
      <c r="OYP972" s="3"/>
      <c r="OYQ972" s="614"/>
      <c r="OYR972" s="3"/>
      <c r="OYS972" s="453"/>
      <c r="OYT972" s="3"/>
      <c r="OYU972" s="614"/>
      <c r="OYV972" s="3"/>
      <c r="OYW972" s="453"/>
      <c r="OYX972" s="3"/>
      <c r="OYY972" s="614"/>
      <c r="OYZ972" s="3"/>
      <c r="OZA972" s="453"/>
      <c r="OZB972" s="3"/>
      <c r="OZC972" s="614"/>
      <c r="OZD972" s="3"/>
      <c r="OZE972" s="453"/>
      <c r="OZF972" s="3"/>
      <c r="OZG972" s="614"/>
      <c r="OZH972" s="3"/>
      <c r="OZI972" s="453"/>
      <c r="OZJ972" s="3"/>
      <c r="OZK972" s="614"/>
      <c r="OZL972" s="3"/>
      <c r="OZM972" s="453"/>
      <c r="OZN972" s="3"/>
      <c r="OZO972" s="614"/>
      <c r="OZP972" s="3"/>
      <c r="OZQ972" s="453"/>
      <c r="OZR972" s="3"/>
      <c r="OZS972" s="614"/>
      <c r="OZT972" s="3"/>
      <c r="OZU972" s="453"/>
      <c r="OZV972" s="3"/>
      <c r="OZW972" s="614"/>
      <c r="OZX972" s="3"/>
      <c r="OZY972" s="453"/>
      <c r="OZZ972" s="3"/>
      <c r="PAA972" s="614"/>
      <c r="PAB972" s="3"/>
      <c r="PAC972" s="453"/>
      <c r="PAD972" s="3"/>
      <c r="PAE972" s="614"/>
      <c r="PAF972" s="3"/>
      <c r="PAG972" s="453"/>
      <c r="PAH972" s="3"/>
      <c r="PAI972" s="614"/>
      <c r="PAJ972" s="3"/>
      <c r="PAK972" s="453"/>
      <c r="PAL972" s="3"/>
      <c r="PAM972" s="614"/>
      <c r="PAN972" s="3"/>
      <c r="PAO972" s="453"/>
      <c r="PAP972" s="3"/>
      <c r="PAQ972" s="614"/>
      <c r="PAR972" s="3"/>
      <c r="PAS972" s="453"/>
      <c r="PAT972" s="3"/>
      <c r="PAU972" s="614"/>
      <c r="PAV972" s="3"/>
      <c r="PAW972" s="453"/>
      <c r="PAX972" s="3"/>
      <c r="PAY972" s="614"/>
      <c r="PAZ972" s="3"/>
      <c r="PBA972" s="453"/>
      <c r="PBB972" s="3"/>
      <c r="PBC972" s="614"/>
      <c r="PBD972" s="3"/>
      <c r="PBE972" s="453"/>
      <c r="PBF972" s="3"/>
      <c r="PBG972" s="614"/>
      <c r="PBH972" s="3"/>
      <c r="PBI972" s="453"/>
      <c r="PBJ972" s="3"/>
      <c r="PBK972" s="614"/>
      <c r="PBL972" s="3"/>
      <c r="PBM972" s="453"/>
      <c r="PBN972" s="3"/>
      <c r="PBO972" s="614"/>
      <c r="PBP972" s="3"/>
      <c r="PBQ972" s="453"/>
      <c r="PBR972" s="3"/>
      <c r="PBS972" s="614"/>
      <c r="PBT972" s="3"/>
      <c r="PBU972" s="453"/>
      <c r="PBV972" s="3"/>
      <c r="PBW972" s="614"/>
      <c r="PBX972" s="3"/>
      <c r="PBY972" s="453"/>
      <c r="PBZ972" s="3"/>
      <c r="PCA972" s="614"/>
      <c r="PCB972" s="3"/>
      <c r="PCC972" s="453"/>
      <c r="PCD972" s="3"/>
      <c r="PCE972" s="614"/>
      <c r="PCF972" s="3"/>
      <c r="PCG972" s="453"/>
      <c r="PCH972" s="3"/>
      <c r="PCI972" s="614"/>
      <c r="PCJ972" s="3"/>
      <c r="PCK972" s="453"/>
      <c r="PCL972" s="3"/>
      <c r="PCM972" s="614"/>
      <c r="PCN972" s="3"/>
      <c r="PCO972" s="453"/>
      <c r="PCP972" s="3"/>
      <c r="PCQ972" s="614"/>
      <c r="PCR972" s="3"/>
      <c r="PCS972" s="453"/>
      <c r="PCT972" s="3"/>
      <c r="PCU972" s="614"/>
      <c r="PCV972" s="3"/>
      <c r="PCW972" s="453"/>
      <c r="PCX972" s="3"/>
      <c r="PCY972" s="614"/>
      <c r="PCZ972" s="3"/>
      <c r="PDA972" s="453"/>
      <c r="PDB972" s="3"/>
      <c r="PDC972" s="614"/>
      <c r="PDD972" s="3"/>
      <c r="PDE972" s="453"/>
      <c r="PDF972" s="3"/>
      <c r="PDG972" s="614"/>
      <c r="PDH972" s="3"/>
      <c r="PDI972" s="453"/>
      <c r="PDJ972" s="3"/>
      <c r="PDK972" s="614"/>
      <c r="PDL972" s="3"/>
      <c r="PDM972" s="453"/>
      <c r="PDN972" s="3"/>
      <c r="PDO972" s="614"/>
      <c r="PDP972" s="3"/>
      <c r="PDQ972" s="453"/>
      <c r="PDR972" s="3"/>
      <c r="PDS972" s="614"/>
      <c r="PDT972" s="3"/>
      <c r="PDU972" s="453"/>
      <c r="PDV972" s="3"/>
      <c r="PDW972" s="614"/>
      <c r="PDX972" s="3"/>
      <c r="PDY972" s="453"/>
      <c r="PDZ972" s="3"/>
      <c r="PEA972" s="614"/>
      <c r="PEB972" s="3"/>
      <c r="PEC972" s="453"/>
      <c r="PED972" s="3"/>
      <c r="PEE972" s="614"/>
      <c r="PEF972" s="3"/>
      <c r="PEG972" s="453"/>
      <c r="PEH972" s="3"/>
      <c r="PEI972" s="614"/>
      <c r="PEJ972" s="3"/>
      <c r="PEK972" s="453"/>
      <c r="PEL972" s="3"/>
      <c r="PEM972" s="614"/>
      <c r="PEN972" s="3"/>
      <c r="PEO972" s="453"/>
      <c r="PEP972" s="3"/>
      <c r="PEQ972" s="614"/>
      <c r="PER972" s="3"/>
      <c r="PES972" s="453"/>
      <c r="PET972" s="3"/>
      <c r="PEU972" s="614"/>
      <c r="PEV972" s="3"/>
      <c r="PEW972" s="453"/>
      <c r="PEX972" s="3"/>
      <c r="PEY972" s="614"/>
      <c r="PEZ972" s="3"/>
      <c r="PFA972" s="453"/>
      <c r="PFB972" s="3"/>
      <c r="PFC972" s="614"/>
      <c r="PFD972" s="3"/>
      <c r="PFE972" s="453"/>
      <c r="PFF972" s="3"/>
      <c r="PFG972" s="614"/>
      <c r="PFH972" s="3"/>
      <c r="PFI972" s="453"/>
      <c r="PFJ972" s="3"/>
      <c r="PFK972" s="614"/>
      <c r="PFL972" s="3"/>
      <c r="PFM972" s="453"/>
      <c r="PFN972" s="3"/>
      <c r="PFO972" s="614"/>
      <c r="PFP972" s="3"/>
      <c r="PFQ972" s="453"/>
      <c r="PFR972" s="3"/>
      <c r="PFS972" s="614"/>
      <c r="PFT972" s="3"/>
      <c r="PFU972" s="453"/>
      <c r="PFV972" s="3"/>
      <c r="PFW972" s="614"/>
      <c r="PFX972" s="3"/>
      <c r="PFY972" s="453"/>
      <c r="PFZ972" s="3"/>
      <c r="PGA972" s="614"/>
      <c r="PGB972" s="3"/>
      <c r="PGC972" s="453"/>
      <c r="PGD972" s="3"/>
      <c r="PGE972" s="614"/>
      <c r="PGF972" s="3"/>
      <c r="PGG972" s="453"/>
      <c r="PGH972" s="3"/>
      <c r="PGI972" s="614"/>
      <c r="PGJ972" s="3"/>
      <c r="PGK972" s="453"/>
      <c r="PGL972" s="3"/>
      <c r="PGM972" s="614"/>
      <c r="PGN972" s="3"/>
      <c r="PGO972" s="453"/>
      <c r="PGP972" s="3"/>
      <c r="PGQ972" s="614"/>
      <c r="PGR972" s="3"/>
      <c r="PGS972" s="453"/>
      <c r="PGT972" s="3"/>
      <c r="PGU972" s="614"/>
      <c r="PGV972" s="3"/>
      <c r="PGW972" s="453"/>
      <c r="PGX972" s="3"/>
      <c r="PGY972" s="614"/>
      <c r="PGZ972" s="3"/>
      <c r="PHA972" s="453"/>
      <c r="PHB972" s="3"/>
      <c r="PHC972" s="614"/>
      <c r="PHD972" s="3"/>
      <c r="PHE972" s="453"/>
      <c r="PHF972" s="3"/>
      <c r="PHG972" s="614"/>
      <c r="PHH972" s="3"/>
      <c r="PHI972" s="453"/>
      <c r="PHJ972" s="3"/>
      <c r="PHK972" s="614"/>
      <c r="PHL972" s="3"/>
      <c r="PHM972" s="453"/>
      <c r="PHN972" s="3"/>
      <c r="PHO972" s="614"/>
      <c r="PHP972" s="3"/>
      <c r="PHQ972" s="453"/>
      <c r="PHR972" s="3"/>
      <c r="PHS972" s="614"/>
      <c r="PHT972" s="3"/>
      <c r="PHU972" s="453"/>
      <c r="PHV972" s="3"/>
      <c r="PHW972" s="614"/>
      <c r="PHX972" s="3"/>
      <c r="PHY972" s="453"/>
      <c r="PHZ972" s="3"/>
      <c r="PIA972" s="614"/>
      <c r="PIB972" s="3"/>
      <c r="PIC972" s="453"/>
      <c r="PID972" s="3"/>
      <c r="PIE972" s="614"/>
      <c r="PIF972" s="3"/>
      <c r="PIG972" s="453"/>
      <c r="PIH972" s="3"/>
      <c r="PII972" s="614"/>
      <c r="PIJ972" s="3"/>
      <c r="PIK972" s="453"/>
      <c r="PIL972" s="3"/>
      <c r="PIM972" s="614"/>
      <c r="PIN972" s="3"/>
      <c r="PIO972" s="453"/>
      <c r="PIP972" s="3"/>
      <c r="PIQ972" s="614"/>
      <c r="PIR972" s="3"/>
      <c r="PIS972" s="453"/>
      <c r="PIT972" s="3"/>
      <c r="PIU972" s="614"/>
      <c r="PIV972" s="3"/>
      <c r="PIW972" s="453"/>
      <c r="PIX972" s="3"/>
      <c r="PIY972" s="614"/>
      <c r="PIZ972" s="3"/>
      <c r="PJA972" s="453"/>
      <c r="PJB972" s="3"/>
      <c r="PJC972" s="614"/>
      <c r="PJD972" s="3"/>
      <c r="PJE972" s="453"/>
      <c r="PJF972" s="3"/>
      <c r="PJG972" s="614"/>
      <c r="PJH972" s="3"/>
      <c r="PJI972" s="453"/>
      <c r="PJJ972" s="3"/>
      <c r="PJK972" s="614"/>
      <c r="PJL972" s="3"/>
      <c r="PJM972" s="453"/>
      <c r="PJN972" s="3"/>
      <c r="PJO972" s="614"/>
      <c r="PJP972" s="3"/>
      <c r="PJQ972" s="453"/>
      <c r="PJR972" s="3"/>
      <c r="PJS972" s="614"/>
      <c r="PJT972" s="3"/>
      <c r="PJU972" s="453"/>
      <c r="PJV972" s="3"/>
      <c r="PJW972" s="614"/>
      <c r="PJX972" s="3"/>
      <c r="PJY972" s="453"/>
      <c r="PJZ972" s="3"/>
      <c r="PKA972" s="614"/>
      <c r="PKB972" s="3"/>
      <c r="PKC972" s="453"/>
      <c r="PKD972" s="3"/>
      <c r="PKE972" s="614"/>
      <c r="PKF972" s="3"/>
      <c r="PKG972" s="453"/>
      <c r="PKH972" s="3"/>
      <c r="PKI972" s="614"/>
      <c r="PKJ972" s="3"/>
      <c r="PKK972" s="453"/>
      <c r="PKL972" s="3"/>
      <c r="PKM972" s="614"/>
      <c r="PKN972" s="3"/>
      <c r="PKO972" s="453"/>
      <c r="PKP972" s="3"/>
      <c r="PKQ972" s="614"/>
      <c r="PKR972" s="3"/>
      <c r="PKS972" s="453"/>
      <c r="PKT972" s="3"/>
      <c r="PKU972" s="614"/>
      <c r="PKV972" s="3"/>
      <c r="PKW972" s="453"/>
      <c r="PKX972" s="3"/>
      <c r="PKY972" s="614"/>
      <c r="PKZ972" s="3"/>
      <c r="PLA972" s="453"/>
      <c r="PLB972" s="3"/>
      <c r="PLC972" s="614"/>
      <c r="PLD972" s="3"/>
      <c r="PLE972" s="453"/>
      <c r="PLF972" s="3"/>
      <c r="PLG972" s="614"/>
      <c r="PLH972" s="3"/>
      <c r="PLI972" s="453"/>
      <c r="PLJ972" s="3"/>
      <c r="PLK972" s="614"/>
      <c r="PLL972" s="3"/>
      <c r="PLM972" s="453"/>
      <c r="PLN972" s="3"/>
      <c r="PLO972" s="614"/>
      <c r="PLP972" s="3"/>
      <c r="PLQ972" s="453"/>
      <c r="PLR972" s="3"/>
      <c r="PLS972" s="614"/>
      <c r="PLT972" s="3"/>
      <c r="PLU972" s="453"/>
      <c r="PLV972" s="3"/>
      <c r="PLW972" s="614"/>
      <c r="PLX972" s="3"/>
      <c r="PLY972" s="453"/>
      <c r="PLZ972" s="3"/>
      <c r="PMA972" s="614"/>
      <c r="PMB972" s="3"/>
      <c r="PMC972" s="453"/>
      <c r="PMD972" s="3"/>
      <c r="PME972" s="614"/>
      <c r="PMF972" s="3"/>
      <c r="PMG972" s="453"/>
      <c r="PMH972" s="3"/>
      <c r="PMI972" s="614"/>
      <c r="PMJ972" s="3"/>
      <c r="PMK972" s="453"/>
      <c r="PML972" s="3"/>
      <c r="PMM972" s="614"/>
      <c r="PMN972" s="3"/>
      <c r="PMO972" s="453"/>
      <c r="PMP972" s="3"/>
      <c r="PMQ972" s="614"/>
      <c r="PMR972" s="3"/>
      <c r="PMS972" s="453"/>
      <c r="PMT972" s="3"/>
      <c r="PMU972" s="614"/>
      <c r="PMV972" s="3"/>
      <c r="PMW972" s="453"/>
      <c r="PMX972" s="3"/>
      <c r="PMY972" s="614"/>
      <c r="PMZ972" s="3"/>
      <c r="PNA972" s="453"/>
      <c r="PNB972" s="3"/>
      <c r="PNC972" s="614"/>
      <c r="PND972" s="3"/>
      <c r="PNE972" s="453"/>
      <c r="PNF972" s="3"/>
      <c r="PNG972" s="614"/>
      <c r="PNH972" s="3"/>
      <c r="PNI972" s="453"/>
      <c r="PNJ972" s="3"/>
      <c r="PNK972" s="614"/>
      <c r="PNL972" s="3"/>
      <c r="PNM972" s="453"/>
      <c r="PNN972" s="3"/>
      <c r="PNO972" s="614"/>
      <c r="PNP972" s="3"/>
      <c r="PNQ972" s="453"/>
      <c r="PNR972" s="3"/>
      <c r="PNS972" s="614"/>
      <c r="PNT972" s="3"/>
      <c r="PNU972" s="453"/>
      <c r="PNV972" s="3"/>
      <c r="PNW972" s="614"/>
      <c r="PNX972" s="3"/>
      <c r="PNY972" s="453"/>
      <c r="PNZ972" s="3"/>
      <c r="POA972" s="614"/>
      <c r="POB972" s="3"/>
      <c r="POC972" s="453"/>
      <c r="POD972" s="3"/>
      <c r="POE972" s="614"/>
      <c r="POF972" s="3"/>
      <c r="POG972" s="453"/>
      <c r="POH972" s="3"/>
      <c r="POI972" s="614"/>
      <c r="POJ972" s="3"/>
      <c r="POK972" s="453"/>
      <c r="POL972" s="3"/>
      <c r="POM972" s="614"/>
      <c r="PON972" s="3"/>
      <c r="POO972" s="453"/>
      <c r="POP972" s="3"/>
      <c r="POQ972" s="614"/>
      <c r="POR972" s="3"/>
      <c r="POS972" s="453"/>
      <c r="POT972" s="3"/>
      <c r="POU972" s="614"/>
      <c r="POV972" s="3"/>
      <c r="POW972" s="453"/>
      <c r="POX972" s="3"/>
      <c r="POY972" s="614"/>
      <c r="POZ972" s="3"/>
      <c r="PPA972" s="453"/>
      <c r="PPB972" s="3"/>
      <c r="PPC972" s="614"/>
      <c r="PPD972" s="3"/>
      <c r="PPE972" s="453"/>
      <c r="PPF972" s="3"/>
      <c r="PPG972" s="614"/>
      <c r="PPH972" s="3"/>
      <c r="PPI972" s="453"/>
      <c r="PPJ972" s="3"/>
      <c r="PPK972" s="614"/>
      <c r="PPL972" s="3"/>
      <c r="PPM972" s="453"/>
      <c r="PPN972" s="3"/>
      <c r="PPO972" s="614"/>
      <c r="PPP972" s="3"/>
      <c r="PPQ972" s="453"/>
      <c r="PPR972" s="3"/>
      <c r="PPS972" s="614"/>
      <c r="PPT972" s="3"/>
      <c r="PPU972" s="453"/>
      <c r="PPV972" s="3"/>
      <c r="PPW972" s="614"/>
      <c r="PPX972" s="3"/>
      <c r="PPY972" s="453"/>
      <c r="PPZ972" s="3"/>
      <c r="PQA972" s="614"/>
      <c r="PQB972" s="3"/>
      <c r="PQC972" s="453"/>
      <c r="PQD972" s="3"/>
      <c r="PQE972" s="614"/>
      <c r="PQF972" s="3"/>
      <c r="PQG972" s="453"/>
      <c r="PQH972" s="3"/>
      <c r="PQI972" s="614"/>
      <c r="PQJ972" s="3"/>
      <c r="PQK972" s="453"/>
      <c r="PQL972" s="3"/>
      <c r="PQM972" s="614"/>
      <c r="PQN972" s="3"/>
      <c r="PQO972" s="453"/>
      <c r="PQP972" s="3"/>
      <c r="PQQ972" s="614"/>
      <c r="PQR972" s="3"/>
      <c r="PQS972" s="453"/>
      <c r="PQT972" s="3"/>
      <c r="PQU972" s="614"/>
      <c r="PQV972" s="3"/>
      <c r="PQW972" s="453"/>
      <c r="PQX972" s="3"/>
      <c r="PQY972" s="614"/>
      <c r="PQZ972" s="3"/>
      <c r="PRA972" s="453"/>
      <c r="PRB972" s="3"/>
      <c r="PRC972" s="614"/>
      <c r="PRD972" s="3"/>
      <c r="PRE972" s="453"/>
      <c r="PRF972" s="3"/>
      <c r="PRG972" s="614"/>
      <c r="PRH972" s="3"/>
      <c r="PRI972" s="453"/>
      <c r="PRJ972" s="3"/>
      <c r="PRK972" s="614"/>
      <c r="PRL972" s="3"/>
      <c r="PRM972" s="453"/>
      <c r="PRN972" s="3"/>
      <c r="PRO972" s="614"/>
      <c r="PRP972" s="3"/>
      <c r="PRQ972" s="453"/>
      <c r="PRR972" s="3"/>
      <c r="PRS972" s="614"/>
      <c r="PRT972" s="3"/>
      <c r="PRU972" s="453"/>
      <c r="PRV972" s="3"/>
      <c r="PRW972" s="614"/>
      <c r="PRX972" s="3"/>
      <c r="PRY972" s="453"/>
      <c r="PRZ972" s="3"/>
      <c r="PSA972" s="614"/>
      <c r="PSB972" s="3"/>
      <c r="PSC972" s="453"/>
      <c r="PSD972" s="3"/>
      <c r="PSE972" s="614"/>
      <c r="PSF972" s="3"/>
      <c r="PSG972" s="453"/>
      <c r="PSH972" s="3"/>
      <c r="PSI972" s="614"/>
      <c r="PSJ972" s="3"/>
      <c r="PSK972" s="453"/>
      <c r="PSL972" s="3"/>
      <c r="PSM972" s="614"/>
      <c r="PSN972" s="3"/>
      <c r="PSO972" s="453"/>
      <c r="PSP972" s="3"/>
      <c r="PSQ972" s="614"/>
      <c r="PSR972" s="3"/>
      <c r="PSS972" s="453"/>
      <c r="PST972" s="3"/>
      <c r="PSU972" s="614"/>
      <c r="PSV972" s="3"/>
      <c r="PSW972" s="453"/>
      <c r="PSX972" s="3"/>
      <c r="PSY972" s="614"/>
      <c r="PSZ972" s="3"/>
      <c r="PTA972" s="453"/>
      <c r="PTB972" s="3"/>
      <c r="PTC972" s="614"/>
      <c r="PTD972" s="3"/>
      <c r="PTE972" s="453"/>
      <c r="PTF972" s="3"/>
      <c r="PTG972" s="614"/>
      <c r="PTH972" s="3"/>
      <c r="PTI972" s="453"/>
      <c r="PTJ972" s="3"/>
      <c r="PTK972" s="614"/>
      <c r="PTL972" s="3"/>
      <c r="PTM972" s="453"/>
      <c r="PTN972" s="3"/>
      <c r="PTO972" s="614"/>
      <c r="PTP972" s="3"/>
      <c r="PTQ972" s="453"/>
      <c r="PTR972" s="3"/>
      <c r="PTS972" s="614"/>
      <c r="PTT972" s="3"/>
      <c r="PTU972" s="453"/>
      <c r="PTV972" s="3"/>
      <c r="PTW972" s="614"/>
      <c r="PTX972" s="3"/>
      <c r="PTY972" s="453"/>
      <c r="PTZ972" s="3"/>
      <c r="PUA972" s="614"/>
      <c r="PUB972" s="3"/>
      <c r="PUC972" s="453"/>
      <c r="PUD972" s="3"/>
      <c r="PUE972" s="614"/>
      <c r="PUF972" s="3"/>
      <c r="PUG972" s="453"/>
      <c r="PUH972" s="3"/>
      <c r="PUI972" s="614"/>
      <c r="PUJ972" s="3"/>
      <c r="PUK972" s="453"/>
      <c r="PUL972" s="3"/>
      <c r="PUM972" s="614"/>
      <c r="PUN972" s="3"/>
      <c r="PUO972" s="453"/>
      <c r="PUP972" s="3"/>
      <c r="PUQ972" s="614"/>
      <c r="PUR972" s="3"/>
      <c r="PUS972" s="453"/>
      <c r="PUT972" s="3"/>
      <c r="PUU972" s="614"/>
      <c r="PUV972" s="3"/>
      <c r="PUW972" s="453"/>
      <c r="PUX972" s="3"/>
      <c r="PUY972" s="614"/>
      <c r="PUZ972" s="3"/>
      <c r="PVA972" s="453"/>
      <c r="PVB972" s="3"/>
      <c r="PVC972" s="614"/>
      <c r="PVD972" s="3"/>
      <c r="PVE972" s="453"/>
      <c r="PVF972" s="3"/>
      <c r="PVG972" s="614"/>
      <c r="PVH972" s="3"/>
      <c r="PVI972" s="453"/>
      <c r="PVJ972" s="3"/>
      <c r="PVK972" s="614"/>
      <c r="PVL972" s="3"/>
      <c r="PVM972" s="453"/>
      <c r="PVN972" s="3"/>
      <c r="PVO972" s="614"/>
      <c r="PVP972" s="3"/>
      <c r="PVQ972" s="453"/>
      <c r="PVR972" s="3"/>
      <c r="PVS972" s="614"/>
      <c r="PVT972" s="3"/>
      <c r="PVU972" s="453"/>
      <c r="PVV972" s="3"/>
      <c r="PVW972" s="614"/>
      <c r="PVX972" s="3"/>
      <c r="PVY972" s="453"/>
      <c r="PVZ972" s="3"/>
      <c r="PWA972" s="614"/>
      <c r="PWB972" s="3"/>
      <c r="PWC972" s="453"/>
      <c r="PWD972" s="3"/>
      <c r="PWE972" s="614"/>
      <c r="PWF972" s="3"/>
      <c r="PWG972" s="453"/>
      <c r="PWH972" s="3"/>
      <c r="PWI972" s="614"/>
      <c r="PWJ972" s="3"/>
      <c r="PWK972" s="453"/>
      <c r="PWL972" s="3"/>
      <c r="PWM972" s="614"/>
      <c r="PWN972" s="3"/>
      <c r="PWO972" s="453"/>
      <c r="PWP972" s="3"/>
      <c r="PWQ972" s="614"/>
      <c r="PWR972" s="3"/>
      <c r="PWS972" s="453"/>
      <c r="PWT972" s="3"/>
      <c r="PWU972" s="614"/>
      <c r="PWV972" s="3"/>
      <c r="PWW972" s="453"/>
      <c r="PWX972" s="3"/>
      <c r="PWY972" s="614"/>
      <c r="PWZ972" s="3"/>
      <c r="PXA972" s="453"/>
      <c r="PXB972" s="3"/>
      <c r="PXC972" s="614"/>
      <c r="PXD972" s="3"/>
      <c r="PXE972" s="453"/>
      <c r="PXF972" s="3"/>
      <c r="PXG972" s="614"/>
      <c r="PXH972" s="3"/>
      <c r="PXI972" s="453"/>
      <c r="PXJ972" s="3"/>
      <c r="PXK972" s="614"/>
      <c r="PXL972" s="3"/>
      <c r="PXM972" s="453"/>
      <c r="PXN972" s="3"/>
      <c r="PXO972" s="614"/>
      <c r="PXP972" s="3"/>
      <c r="PXQ972" s="453"/>
      <c r="PXR972" s="3"/>
      <c r="PXS972" s="614"/>
      <c r="PXT972" s="3"/>
      <c r="PXU972" s="453"/>
      <c r="PXV972" s="3"/>
      <c r="PXW972" s="614"/>
      <c r="PXX972" s="3"/>
      <c r="PXY972" s="453"/>
      <c r="PXZ972" s="3"/>
      <c r="PYA972" s="614"/>
      <c r="PYB972" s="3"/>
      <c r="PYC972" s="453"/>
      <c r="PYD972" s="3"/>
      <c r="PYE972" s="614"/>
      <c r="PYF972" s="3"/>
      <c r="PYG972" s="453"/>
      <c r="PYH972" s="3"/>
      <c r="PYI972" s="614"/>
      <c r="PYJ972" s="3"/>
      <c r="PYK972" s="453"/>
      <c r="PYL972" s="3"/>
      <c r="PYM972" s="614"/>
      <c r="PYN972" s="3"/>
      <c r="PYO972" s="453"/>
      <c r="PYP972" s="3"/>
      <c r="PYQ972" s="614"/>
      <c r="PYR972" s="3"/>
      <c r="PYS972" s="453"/>
      <c r="PYT972" s="3"/>
      <c r="PYU972" s="614"/>
      <c r="PYV972" s="3"/>
      <c r="PYW972" s="453"/>
      <c r="PYX972" s="3"/>
      <c r="PYY972" s="614"/>
      <c r="PYZ972" s="3"/>
      <c r="PZA972" s="453"/>
      <c r="PZB972" s="3"/>
      <c r="PZC972" s="614"/>
      <c r="PZD972" s="3"/>
      <c r="PZE972" s="453"/>
      <c r="PZF972" s="3"/>
      <c r="PZG972" s="614"/>
      <c r="PZH972" s="3"/>
      <c r="PZI972" s="453"/>
      <c r="PZJ972" s="3"/>
      <c r="PZK972" s="614"/>
      <c r="PZL972" s="3"/>
      <c r="PZM972" s="453"/>
      <c r="PZN972" s="3"/>
      <c r="PZO972" s="614"/>
      <c r="PZP972" s="3"/>
      <c r="PZQ972" s="453"/>
      <c r="PZR972" s="3"/>
      <c r="PZS972" s="614"/>
      <c r="PZT972" s="3"/>
      <c r="PZU972" s="453"/>
      <c r="PZV972" s="3"/>
      <c r="PZW972" s="614"/>
      <c r="PZX972" s="3"/>
      <c r="PZY972" s="453"/>
      <c r="PZZ972" s="3"/>
      <c r="QAA972" s="614"/>
      <c r="QAB972" s="3"/>
      <c r="QAC972" s="453"/>
      <c r="QAD972" s="3"/>
      <c r="QAE972" s="614"/>
      <c r="QAF972" s="3"/>
      <c r="QAG972" s="453"/>
      <c r="QAH972" s="3"/>
      <c r="QAI972" s="614"/>
      <c r="QAJ972" s="3"/>
      <c r="QAK972" s="453"/>
      <c r="QAL972" s="3"/>
      <c r="QAM972" s="614"/>
      <c r="QAN972" s="3"/>
      <c r="QAO972" s="453"/>
      <c r="QAP972" s="3"/>
      <c r="QAQ972" s="614"/>
      <c r="QAR972" s="3"/>
      <c r="QAS972" s="453"/>
      <c r="QAT972" s="3"/>
      <c r="QAU972" s="614"/>
      <c r="QAV972" s="3"/>
      <c r="QAW972" s="453"/>
      <c r="QAX972" s="3"/>
      <c r="QAY972" s="614"/>
      <c r="QAZ972" s="3"/>
      <c r="QBA972" s="453"/>
      <c r="QBB972" s="3"/>
      <c r="QBC972" s="614"/>
      <c r="QBD972" s="3"/>
      <c r="QBE972" s="453"/>
      <c r="QBF972" s="3"/>
      <c r="QBG972" s="614"/>
      <c r="QBH972" s="3"/>
      <c r="QBI972" s="453"/>
      <c r="QBJ972" s="3"/>
      <c r="QBK972" s="614"/>
      <c r="QBL972" s="3"/>
      <c r="QBM972" s="453"/>
      <c r="QBN972" s="3"/>
      <c r="QBO972" s="614"/>
      <c r="QBP972" s="3"/>
      <c r="QBQ972" s="453"/>
      <c r="QBR972" s="3"/>
      <c r="QBS972" s="614"/>
      <c r="QBT972" s="3"/>
      <c r="QBU972" s="453"/>
      <c r="QBV972" s="3"/>
      <c r="QBW972" s="614"/>
      <c r="QBX972" s="3"/>
      <c r="QBY972" s="453"/>
      <c r="QBZ972" s="3"/>
      <c r="QCA972" s="614"/>
      <c r="QCB972" s="3"/>
      <c r="QCC972" s="453"/>
      <c r="QCD972" s="3"/>
      <c r="QCE972" s="614"/>
      <c r="QCF972" s="3"/>
      <c r="QCG972" s="453"/>
      <c r="QCH972" s="3"/>
      <c r="QCI972" s="614"/>
      <c r="QCJ972" s="3"/>
      <c r="QCK972" s="453"/>
      <c r="QCL972" s="3"/>
      <c r="QCM972" s="614"/>
      <c r="QCN972" s="3"/>
      <c r="QCO972" s="453"/>
      <c r="QCP972" s="3"/>
      <c r="QCQ972" s="614"/>
      <c r="QCR972" s="3"/>
      <c r="QCS972" s="453"/>
      <c r="QCT972" s="3"/>
      <c r="QCU972" s="614"/>
      <c r="QCV972" s="3"/>
      <c r="QCW972" s="453"/>
      <c r="QCX972" s="3"/>
      <c r="QCY972" s="614"/>
      <c r="QCZ972" s="3"/>
      <c r="QDA972" s="453"/>
      <c r="QDB972" s="3"/>
      <c r="QDC972" s="614"/>
      <c r="QDD972" s="3"/>
      <c r="QDE972" s="453"/>
      <c r="QDF972" s="3"/>
      <c r="QDG972" s="614"/>
      <c r="QDH972" s="3"/>
      <c r="QDI972" s="453"/>
      <c r="QDJ972" s="3"/>
      <c r="QDK972" s="614"/>
      <c r="QDL972" s="3"/>
      <c r="QDM972" s="453"/>
      <c r="QDN972" s="3"/>
      <c r="QDO972" s="614"/>
      <c r="QDP972" s="3"/>
      <c r="QDQ972" s="453"/>
      <c r="QDR972" s="3"/>
      <c r="QDS972" s="614"/>
      <c r="QDT972" s="3"/>
      <c r="QDU972" s="453"/>
      <c r="QDV972" s="3"/>
      <c r="QDW972" s="614"/>
      <c r="QDX972" s="3"/>
      <c r="QDY972" s="453"/>
      <c r="QDZ972" s="3"/>
      <c r="QEA972" s="614"/>
      <c r="QEB972" s="3"/>
      <c r="QEC972" s="453"/>
      <c r="QED972" s="3"/>
      <c r="QEE972" s="614"/>
      <c r="QEF972" s="3"/>
      <c r="QEG972" s="453"/>
      <c r="QEH972" s="3"/>
      <c r="QEI972" s="614"/>
      <c r="QEJ972" s="3"/>
      <c r="QEK972" s="453"/>
      <c r="QEL972" s="3"/>
      <c r="QEM972" s="614"/>
      <c r="QEN972" s="3"/>
      <c r="QEO972" s="453"/>
      <c r="QEP972" s="3"/>
      <c r="QEQ972" s="614"/>
      <c r="QER972" s="3"/>
      <c r="QES972" s="453"/>
      <c r="QET972" s="3"/>
      <c r="QEU972" s="614"/>
      <c r="QEV972" s="3"/>
      <c r="QEW972" s="453"/>
      <c r="QEX972" s="3"/>
      <c r="QEY972" s="614"/>
      <c r="QEZ972" s="3"/>
      <c r="QFA972" s="453"/>
      <c r="QFB972" s="3"/>
      <c r="QFC972" s="614"/>
      <c r="QFD972" s="3"/>
      <c r="QFE972" s="453"/>
      <c r="QFF972" s="3"/>
      <c r="QFG972" s="614"/>
      <c r="QFH972" s="3"/>
      <c r="QFI972" s="453"/>
      <c r="QFJ972" s="3"/>
      <c r="QFK972" s="614"/>
      <c r="QFL972" s="3"/>
      <c r="QFM972" s="453"/>
      <c r="QFN972" s="3"/>
      <c r="QFO972" s="614"/>
      <c r="QFP972" s="3"/>
      <c r="QFQ972" s="453"/>
      <c r="QFR972" s="3"/>
      <c r="QFS972" s="614"/>
      <c r="QFT972" s="3"/>
      <c r="QFU972" s="453"/>
      <c r="QFV972" s="3"/>
      <c r="QFW972" s="614"/>
      <c r="QFX972" s="3"/>
      <c r="QFY972" s="453"/>
      <c r="QFZ972" s="3"/>
      <c r="QGA972" s="614"/>
      <c r="QGB972" s="3"/>
      <c r="QGC972" s="453"/>
      <c r="QGD972" s="3"/>
      <c r="QGE972" s="614"/>
      <c r="QGF972" s="3"/>
      <c r="QGG972" s="453"/>
      <c r="QGH972" s="3"/>
      <c r="QGI972" s="614"/>
      <c r="QGJ972" s="3"/>
      <c r="QGK972" s="453"/>
      <c r="QGL972" s="3"/>
      <c r="QGM972" s="614"/>
      <c r="QGN972" s="3"/>
      <c r="QGO972" s="453"/>
      <c r="QGP972" s="3"/>
      <c r="QGQ972" s="614"/>
      <c r="QGR972" s="3"/>
      <c r="QGS972" s="453"/>
      <c r="QGT972" s="3"/>
      <c r="QGU972" s="614"/>
      <c r="QGV972" s="3"/>
      <c r="QGW972" s="453"/>
      <c r="QGX972" s="3"/>
      <c r="QGY972" s="614"/>
      <c r="QGZ972" s="3"/>
      <c r="QHA972" s="453"/>
      <c r="QHB972" s="3"/>
      <c r="QHC972" s="614"/>
      <c r="QHD972" s="3"/>
      <c r="QHE972" s="453"/>
      <c r="QHF972" s="3"/>
      <c r="QHG972" s="614"/>
      <c r="QHH972" s="3"/>
      <c r="QHI972" s="453"/>
      <c r="QHJ972" s="3"/>
      <c r="QHK972" s="614"/>
      <c r="QHL972" s="3"/>
      <c r="QHM972" s="453"/>
      <c r="QHN972" s="3"/>
      <c r="QHO972" s="614"/>
      <c r="QHP972" s="3"/>
      <c r="QHQ972" s="453"/>
      <c r="QHR972" s="3"/>
      <c r="QHS972" s="614"/>
      <c r="QHT972" s="3"/>
      <c r="QHU972" s="453"/>
      <c r="QHV972" s="3"/>
      <c r="QHW972" s="614"/>
      <c r="QHX972" s="3"/>
      <c r="QHY972" s="453"/>
      <c r="QHZ972" s="3"/>
      <c r="QIA972" s="614"/>
      <c r="QIB972" s="3"/>
      <c r="QIC972" s="453"/>
      <c r="QID972" s="3"/>
      <c r="QIE972" s="614"/>
      <c r="QIF972" s="3"/>
      <c r="QIG972" s="453"/>
      <c r="QIH972" s="3"/>
      <c r="QII972" s="614"/>
      <c r="QIJ972" s="3"/>
      <c r="QIK972" s="453"/>
      <c r="QIL972" s="3"/>
      <c r="QIM972" s="614"/>
      <c r="QIN972" s="3"/>
      <c r="QIO972" s="453"/>
      <c r="QIP972" s="3"/>
      <c r="QIQ972" s="614"/>
      <c r="QIR972" s="3"/>
      <c r="QIS972" s="453"/>
      <c r="QIT972" s="3"/>
      <c r="QIU972" s="614"/>
      <c r="QIV972" s="3"/>
      <c r="QIW972" s="453"/>
      <c r="QIX972" s="3"/>
      <c r="QIY972" s="614"/>
      <c r="QIZ972" s="3"/>
      <c r="QJA972" s="453"/>
      <c r="QJB972" s="3"/>
      <c r="QJC972" s="614"/>
      <c r="QJD972" s="3"/>
      <c r="QJE972" s="453"/>
      <c r="QJF972" s="3"/>
      <c r="QJG972" s="614"/>
      <c r="QJH972" s="3"/>
      <c r="QJI972" s="453"/>
      <c r="QJJ972" s="3"/>
      <c r="QJK972" s="614"/>
      <c r="QJL972" s="3"/>
      <c r="QJM972" s="453"/>
      <c r="QJN972" s="3"/>
      <c r="QJO972" s="614"/>
      <c r="QJP972" s="3"/>
      <c r="QJQ972" s="453"/>
      <c r="QJR972" s="3"/>
      <c r="QJS972" s="614"/>
      <c r="QJT972" s="3"/>
      <c r="QJU972" s="453"/>
      <c r="QJV972" s="3"/>
      <c r="QJW972" s="614"/>
      <c r="QJX972" s="3"/>
      <c r="QJY972" s="453"/>
      <c r="QJZ972" s="3"/>
      <c r="QKA972" s="614"/>
      <c r="QKB972" s="3"/>
      <c r="QKC972" s="453"/>
      <c r="QKD972" s="3"/>
      <c r="QKE972" s="614"/>
      <c r="QKF972" s="3"/>
      <c r="QKG972" s="453"/>
      <c r="QKH972" s="3"/>
      <c r="QKI972" s="614"/>
      <c r="QKJ972" s="3"/>
      <c r="QKK972" s="453"/>
      <c r="QKL972" s="3"/>
      <c r="QKM972" s="614"/>
      <c r="QKN972" s="3"/>
      <c r="QKO972" s="453"/>
      <c r="QKP972" s="3"/>
      <c r="QKQ972" s="614"/>
      <c r="QKR972" s="3"/>
      <c r="QKS972" s="453"/>
      <c r="QKT972" s="3"/>
      <c r="QKU972" s="614"/>
      <c r="QKV972" s="3"/>
      <c r="QKW972" s="453"/>
      <c r="QKX972" s="3"/>
      <c r="QKY972" s="614"/>
      <c r="QKZ972" s="3"/>
      <c r="QLA972" s="453"/>
      <c r="QLB972" s="3"/>
      <c r="QLC972" s="614"/>
      <c r="QLD972" s="3"/>
      <c r="QLE972" s="453"/>
      <c r="QLF972" s="3"/>
      <c r="QLG972" s="614"/>
      <c r="QLH972" s="3"/>
      <c r="QLI972" s="453"/>
      <c r="QLJ972" s="3"/>
      <c r="QLK972" s="614"/>
      <c r="QLL972" s="3"/>
      <c r="QLM972" s="453"/>
      <c r="QLN972" s="3"/>
      <c r="QLO972" s="614"/>
      <c r="QLP972" s="3"/>
      <c r="QLQ972" s="453"/>
      <c r="QLR972" s="3"/>
      <c r="QLS972" s="614"/>
      <c r="QLT972" s="3"/>
      <c r="QLU972" s="453"/>
      <c r="QLV972" s="3"/>
      <c r="QLW972" s="614"/>
      <c r="QLX972" s="3"/>
      <c r="QLY972" s="453"/>
      <c r="QLZ972" s="3"/>
      <c r="QMA972" s="614"/>
      <c r="QMB972" s="3"/>
      <c r="QMC972" s="453"/>
      <c r="QMD972" s="3"/>
      <c r="QME972" s="614"/>
      <c r="QMF972" s="3"/>
      <c r="QMG972" s="453"/>
      <c r="QMH972" s="3"/>
      <c r="QMI972" s="614"/>
      <c r="QMJ972" s="3"/>
      <c r="QMK972" s="453"/>
      <c r="QML972" s="3"/>
      <c r="QMM972" s="614"/>
      <c r="QMN972" s="3"/>
      <c r="QMO972" s="453"/>
      <c r="QMP972" s="3"/>
      <c r="QMQ972" s="614"/>
      <c r="QMR972" s="3"/>
      <c r="QMS972" s="453"/>
      <c r="QMT972" s="3"/>
      <c r="QMU972" s="614"/>
      <c r="QMV972" s="3"/>
      <c r="QMW972" s="453"/>
      <c r="QMX972" s="3"/>
      <c r="QMY972" s="614"/>
      <c r="QMZ972" s="3"/>
      <c r="QNA972" s="453"/>
      <c r="QNB972" s="3"/>
      <c r="QNC972" s="614"/>
      <c r="QND972" s="3"/>
      <c r="QNE972" s="453"/>
      <c r="QNF972" s="3"/>
      <c r="QNG972" s="614"/>
      <c r="QNH972" s="3"/>
      <c r="QNI972" s="453"/>
      <c r="QNJ972" s="3"/>
      <c r="QNK972" s="614"/>
      <c r="QNL972" s="3"/>
      <c r="QNM972" s="453"/>
      <c r="QNN972" s="3"/>
      <c r="QNO972" s="614"/>
      <c r="QNP972" s="3"/>
      <c r="QNQ972" s="453"/>
      <c r="QNR972" s="3"/>
      <c r="QNS972" s="614"/>
      <c r="QNT972" s="3"/>
      <c r="QNU972" s="453"/>
      <c r="QNV972" s="3"/>
      <c r="QNW972" s="614"/>
      <c r="QNX972" s="3"/>
      <c r="QNY972" s="453"/>
      <c r="QNZ972" s="3"/>
      <c r="QOA972" s="614"/>
      <c r="QOB972" s="3"/>
      <c r="QOC972" s="453"/>
      <c r="QOD972" s="3"/>
      <c r="QOE972" s="614"/>
      <c r="QOF972" s="3"/>
      <c r="QOG972" s="453"/>
      <c r="QOH972" s="3"/>
      <c r="QOI972" s="614"/>
      <c r="QOJ972" s="3"/>
      <c r="QOK972" s="453"/>
      <c r="QOL972" s="3"/>
      <c r="QOM972" s="614"/>
      <c r="QON972" s="3"/>
      <c r="QOO972" s="453"/>
      <c r="QOP972" s="3"/>
      <c r="QOQ972" s="614"/>
      <c r="QOR972" s="3"/>
      <c r="QOS972" s="453"/>
      <c r="QOT972" s="3"/>
      <c r="QOU972" s="614"/>
      <c r="QOV972" s="3"/>
      <c r="QOW972" s="453"/>
      <c r="QOX972" s="3"/>
      <c r="QOY972" s="614"/>
      <c r="QOZ972" s="3"/>
      <c r="QPA972" s="453"/>
      <c r="QPB972" s="3"/>
      <c r="QPC972" s="614"/>
      <c r="QPD972" s="3"/>
      <c r="QPE972" s="453"/>
      <c r="QPF972" s="3"/>
      <c r="QPG972" s="614"/>
      <c r="QPH972" s="3"/>
      <c r="QPI972" s="453"/>
      <c r="QPJ972" s="3"/>
      <c r="QPK972" s="614"/>
      <c r="QPL972" s="3"/>
      <c r="QPM972" s="453"/>
      <c r="QPN972" s="3"/>
      <c r="QPO972" s="614"/>
      <c r="QPP972" s="3"/>
      <c r="QPQ972" s="453"/>
      <c r="QPR972" s="3"/>
      <c r="QPS972" s="614"/>
      <c r="QPT972" s="3"/>
      <c r="QPU972" s="453"/>
      <c r="QPV972" s="3"/>
      <c r="QPW972" s="614"/>
      <c r="QPX972" s="3"/>
      <c r="QPY972" s="453"/>
      <c r="QPZ972" s="3"/>
      <c r="QQA972" s="614"/>
      <c r="QQB972" s="3"/>
      <c r="QQC972" s="453"/>
      <c r="QQD972" s="3"/>
      <c r="QQE972" s="614"/>
      <c r="QQF972" s="3"/>
      <c r="QQG972" s="453"/>
      <c r="QQH972" s="3"/>
      <c r="QQI972" s="614"/>
      <c r="QQJ972" s="3"/>
      <c r="QQK972" s="453"/>
      <c r="QQL972" s="3"/>
      <c r="QQM972" s="614"/>
      <c r="QQN972" s="3"/>
      <c r="QQO972" s="453"/>
      <c r="QQP972" s="3"/>
      <c r="QQQ972" s="614"/>
      <c r="QQR972" s="3"/>
      <c r="QQS972" s="453"/>
      <c r="QQT972" s="3"/>
      <c r="QQU972" s="614"/>
      <c r="QQV972" s="3"/>
      <c r="QQW972" s="453"/>
      <c r="QQX972" s="3"/>
      <c r="QQY972" s="614"/>
      <c r="QQZ972" s="3"/>
      <c r="QRA972" s="453"/>
      <c r="QRB972" s="3"/>
      <c r="QRC972" s="614"/>
      <c r="QRD972" s="3"/>
      <c r="QRE972" s="453"/>
      <c r="QRF972" s="3"/>
      <c r="QRG972" s="614"/>
      <c r="QRH972" s="3"/>
      <c r="QRI972" s="453"/>
      <c r="QRJ972" s="3"/>
      <c r="QRK972" s="614"/>
      <c r="QRL972" s="3"/>
      <c r="QRM972" s="453"/>
      <c r="QRN972" s="3"/>
      <c r="QRO972" s="614"/>
      <c r="QRP972" s="3"/>
      <c r="QRQ972" s="453"/>
      <c r="QRR972" s="3"/>
      <c r="QRS972" s="614"/>
      <c r="QRT972" s="3"/>
      <c r="QRU972" s="453"/>
      <c r="QRV972" s="3"/>
      <c r="QRW972" s="614"/>
      <c r="QRX972" s="3"/>
      <c r="QRY972" s="453"/>
      <c r="QRZ972" s="3"/>
      <c r="QSA972" s="614"/>
      <c r="QSB972" s="3"/>
      <c r="QSC972" s="453"/>
      <c r="QSD972" s="3"/>
      <c r="QSE972" s="614"/>
      <c r="QSF972" s="3"/>
      <c r="QSG972" s="453"/>
      <c r="QSH972" s="3"/>
      <c r="QSI972" s="614"/>
      <c r="QSJ972" s="3"/>
      <c r="QSK972" s="453"/>
      <c r="QSL972" s="3"/>
      <c r="QSM972" s="614"/>
      <c r="QSN972" s="3"/>
      <c r="QSO972" s="453"/>
      <c r="QSP972" s="3"/>
      <c r="QSQ972" s="614"/>
      <c r="QSR972" s="3"/>
      <c r="QSS972" s="453"/>
      <c r="QST972" s="3"/>
      <c r="QSU972" s="614"/>
      <c r="QSV972" s="3"/>
      <c r="QSW972" s="453"/>
      <c r="QSX972" s="3"/>
      <c r="QSY972" s="614"/>
      <c r="QSZ972" s="3"/>
      <c r="QTA972" s="453"/>
      <c r="QTB972" s="3"/>
      <c r="QTC972" s="614"/>
      <c r="QTD972" s="3"/>
      <c r="QTE972" s="453"/>
      <c r="QTF972" s="3"/>
      <c r="QTG972" s="614"/>
      <c r="QTH972" s="3"/>
      <c r="QTI972" s="453"/>
      <c r="QTJ972" s="3"/>
      <c r="QTK972" s="614"/>
      <c r="QTL972" s="3"/>
      <c r="QTM972" s="453"/>
      <c r="QTN972" s="3"/>
      <c r="QTO972" s="614"/>
      <c r="QTP972" s="3"/>
      <c r="QTQ972" s="453"/>
      <c r="QTR972" s="3"/>
      <c r="QTS972" s="614"/>
      <c r="QTT972" s="3"/>
      <c r="QTU972" s="453"/>
      <c r="QTV972" s="3"/>
      <c r="QTW972" s="614"/>
      <c r="QTX972" s="3"/>
      <c r="QTY972" s="453"/>
      <c r="QTZ972" s="3"/>
      <c r="QUA972" s="614"/>
      <c r="QUB972" s="3"/>
      <c r="QUC972" s="453"/>
      <c r="QUD972" s="3"/>
      <c r="QUE972" s="614"/>
      <c r="QUF972" s="3"/>
      <c r="QUG972" s="453"/>
      <c r="QUH972" s="3"/>
      <c r="QUI972" s="614"/>
      <c r="QUJ972" s="3"/>
      <c r="QUK972" s="453"/>
      <c r="QUL972" s="3"/>
      <c r="QUM972" s="614"/>
      <c r="QUN972" s="3"/>
      <c r="QUO972" s="453"/>
      <c r="QUP972" s="3"/>
      <c r="QUQ972" s="614"/>
      <c r="QUR972" s="3"/>
      <c r="QUS972" s="453"/>
      <c r="QUT972" s="3"/>
      <c r="QUU972" s="614"/>
      <c r="QUV972" s="3"/>
      <c r="QUW972" s="453"/>
      <c r="QUX972" s="3"/>
      <c r="QUY972" s="614"/>
      <c r="QUZ972" s="3"/>
      <c r="QVA972" s="453"/>
      <c r="QVB972" s="3"/>
      <c r="QVC972" s="614"/>
      <c r="QVD972" s="3"/>
      <c r="QVE972" s="453"/>
      <c r="QVF972" s="3"/>
      <c r="QVG972" s="614"/>
      <c r="QVH972" s="3"/>
      <c r="QVI972" s="453"/>
      <c r="QVJ972" s="3"/>
      <c r="QVK972" s="614"/>
      <c r="QVL972" s="3"/>
      <c r="QVM972" s="453"/>
      <c r="QVN972" s="3"/>
      <c r="QVO972" s="614"/>
      <c r="QVP972" s="3"/>
      <c r="QVQ972" s="453"/>
      <c r="QVR972" s="3"/>
      <c r="QVS972" s="614"/>
      <c r="QVT972" s="3"/>
      <c r="QVU972" s="453"/>
      <c r="QVV972" s="3"/>
      <c r="QVW972" s="614"/>
      <c r="QVX972" s="3"/>
      <c r="QVY972" s="453"/>
      <c r="QVZ972" s="3"/>
      <c r="QWA972" s="614"/>
      <c r="QWB972" s="3"/>
      <c r="QWC972" s="453"/>
      <c r="QWD972" s="3"/>
      <c r="QWE972" s="614"/>
      <c r="QWF972" s="3"/>
      <c r="QWG972" s="453"/>
      <c r="QWH972" s="3"/>
      <c r="QWI972" s="614"/>
      <c r="QWJ972" s="3"/>
      <c r="QWK972" s="453"/>
      <c r="QWL972" s="3"/>
      <c r="QWM972" s="614"/>
      <c r="QWN972" s="3"/>
      <c r="QWO972" s="453"/>
      <c r="QWP972" s="3"/>
      <c r="QWQ972" s="614"/>
      <c r="QWR972" s="3"/>
      <c r="QWS972" s="453"/>
      <c r="QWT972" s="3"/>
      <c r="QWU972" s="614"/>
      <c r="QWV972" s="3"/>
      <c r="QWW972" s="453"/>
      <c r="QWX972" s="3"/>
      <c r="QWY972" s="614"/>
      <c r="QWZ972" s="3"/>
      <c r="QXA972" s="453"/>
      <c r="QXB972" s="3"/>
      <c r="QXC972" s="614"/>
      <c r="QXD972" s="3"/>
      <c r="QXE972" s="453"/>
      <c r="QXF972" s="3"/>
      <c r="QXG972" s="614"/>
      <c r="QXH972" s="3"/>
      <c r="QXI972" s="453"/>
      <c r="QXJ972" s="3"/>
      <c r="QXK972" s="614"/>
      <c r="QXL972" s="3"/>
      <c r="QXM972" s="453"/>
      <c r="QXN972" s="3"/>
      <c r="QXO972" s="614"/>
      <c r="QXP972" s="3"/>
      <c r="QXQ972" s="453"/>
      <c r="QXR972" s="3"/>
      <c r="QXS972" s="614"/>
      <c r="QXT972" s="3"/>
      <c r="QXU972" s="453"/>
      <c r="QXV972" s="3"/>
      <c r="QXW972" s="614"/>
      <c r="QXX972" s="3"/>
      <c r="QXY972" s="453"/>
      <c r="QXZ972" s="3"/>
      <c r="QYA972" s="614"/>
      <c r="QYB972" s="3"/>
      <c r="QYC972" s="453"/>
      <c r="QYD972" s="3"/>
      <c r="QYE972" s="614"/>
      <c r="QYF972" s="3"/>
      <c r="QYG972" s="453"/>
      <c r="QYH972" s="3"/>
      <c r="QYI972" s="614"/>
      <c r="QYJ972" s="3"/>
      <c r="QYK972" s="453"/>
      <c r="QYL972" s="3"/>
      <c r="QYM972" s="614"/>
      <c r="QYN972" s="3"/>
      <c r="QYO972" s="453"/>
      <c r="QYP972" s="3"/>
      <c r="QYQ972" s="614"/>
      <c r="QYR972" s="3"/>
      <c r="QYS972" s="453"/>
      <c r="QYT972" s="3"/>
      <c r="QYU972" s="614"/>
      <c r="QYV972" s="3"/>
      <c r="QYW972" s="453"/>
      <c r="QYX972" s="3"/>
      <c r="QYY972" s="614"/>
      <c r="QYZ972" s="3"/>
      <c r="QZA972" s="453"/>
      <c r="QZB972" s="3"/>
      <c r="QZC972" s="614"/>
      <c r="QZD972" s="3"/>
      <c r="QZE972" s="453"/>
      <c r="QZF972" s="3"/>
      <c r="QZG972" s="614"/>
      <c r="QZH972" s="3"/>
      <c r="QZI972" s="453"/>
      <c r="QZJ972" s="3"/>
      <c r="QZK972" s="614"/>
      <c r="QZL972" s="3"/>
      <c r="QZM972" s="453"/>
      <c r="QZN972" s="3"/>
      <c r="QZO972" s="614"/>
      <c r="QZP972" s="3"/>
      <c r="QZQ972" s="453"/>
      <c r="QZR972" s="3"/>
      <c r="QZS972" s="614"/>
      <c r="QZT972" s="3"/>
      <c r="QZU972" s="453"/>
      <c r="QZV972" s="3"/>
      <c r="QZW972" s="614"/>
      <c r="QZX972" s="3"/>
      <c r="QZY972" s="453"/>
      <c r="QZZ972" s="3"/>
      <c r="RAA972" s="614"/>
      <c r="RAB972" s="3"/>
      <c r="RAC972" s="453"/>
      <c r="RAD972" s="3"/>
      <c r="RAE972" s="614"/>
      <c r="RAF972" s="3"/>
      <c r="RAG972" s="453"/>
      <c r="RAH972" s="3"/>
      <c r="RAI972" s="614"/>
      <c r="RAJ972" s="3"/>
      <c r="RAK972" s="453"/>
      <c r="RAL972" s="3"/>
      <c r="RAM972" s="614"/>
      <c r="RAN972" s="3"/>
      <c r="RAO972" s="453"/>
      <c r="RAP972" s="3"/>
      <c r="RAQ972" s="614"/>
      <c r="RAR972" s="3"/>
      <c r="RAS972" s="453"/>
      <c r="RAT972" s="3"/>
      <c r="RAU972" s="614"/>
      <c r="RAV972" s="3"/>
      <c r="RAW972" s="453"/>
      <c r="RAX972" s="3"/>
      <c r="RAY972" s="614"/>
      <c r="RAZ972" s="3"/>
      <c r="RBA972" s="453"/>
      <c r="RBB972" s="3"/>
      <c r="RBC972" s="614"/>
      <c r="RBD972" s="3"/>
      <c r="RBE972" s="453"/>
      <c r="RBF972" s="3"/>
      <c r="RBG972" s="614"/>
      <c r="RBH972" s="3"/>
      <c r="RBI972" s="453"/>
      <c r="RBJ972" s="3"/>
      <c r="RBK972" s="614"/>
      <c r="RBL972" s="3"/>
      <c r="RBM972" s="453"/>
      <c r="RBN972" s="3"/>
      <c r="RBO972" s="614"/>
      <c r="RBP972" s="3"/>
      <c r="RBQ972" s="453"/>
      <c r="RBR972" s="3"/>
      <c r="RBS972" s="614"/>
      <c r="RBT972" s="3"/>
      <c r="RBU972" s="453"/>
      <c r="RBV972" s="3"/>
      <c r="RBW972" s="614"/>
      <c r="RBX972" s="3"/>
      <c r="RBY972" s="453"/>
      <c r="RBZ972" s="3"/>
      <c r="RCA972" s="614"/>
      <c r="RCB972" s="3"/>
      <c r="RCC972" s="453"/>
      <c r="RCD972" s="3"/>
      <c r="RCE972" s="614"/>
      <c r="RCF972" s="3"/>
      <c r="RCG972" s="453"/>
      <c r="RCH972" s="3"/>
      <c r="RCI972" s="614"/>
      <c r="RCJ972" s="3"/>
      <c r="RCK972" s="453"/>
      <c r="RCL972" s="3"/>
      <c r="RCM972" s="614"/>
      <c r="RCN972" s="3"/>
      <c r="RCO972" s="453"/>
      <c r="RCP972" s="3"/>
      <c r="RCQ972" s="614"/>
      <c r="RCR972" s="3"/>
      <c r="RCS972" s="453"/>
      <c r="RCT972" s="3"/>
      <c r="RCU972" s="614"/>
      <c r="RCV972" s="3"/>
      <c r="RCW972" s="453"/>
      <c r="RCX972" s="3"/>
      <c r="RCY972" s="614"/>
      <c r="RCZ972" s="3"/>
      <c r="RDA972" s="453"/>
      <c r="RDB972" s="3"/>
      <c r="RDC972" s="614"/>
      <c r="RDD972" s="3"/>
      <c r="RDE972" s="453"/>
      <c r="RDF972" s="3"/>
      <c r="RDG972" s="614"/>
      <c r="RDH972" s="3"/>
      <c r="RDI972" s="453"/>
      <c r="RDJ972" s="3"/>
      <c r="RDK972" s="614"/>
      <c r="RDL972" s="3"/>
      <c r="RDM972" s="453"/>
      <c r="RDN972" s="3"/>
      <c r="RDO972" s="614"/>
      <c r="RDP972" s="3"/>
      <c r="RDQ972" s="453"/>
      <c r="RDR972" s="3"/>
      <c r="RDS972" s="614"/>
      <c r="RDT972" s="3"/>
      <c r="RDU972" s="453"/>
      <c r="RDV972" s="3"/>
      <c r="RDW972" s="614"/>
      <c r="RDX972" s="3"/>
      <c r="RDY972" s="453"/>
      <c r="RDZ972" s="3"/>
      <c r="REA972" s="614"/>
      <c r="REB972" s="3"/>
      <c r="REC972" s="453"/>
      <c r="RED972" s="3"/>
      <c r="REE972" s="614"/>
      <c r="REF972" s="3"/>
      <c r="REG972" s="453"/>
      <c r="REH972" s="3"/>
      <c r="REI972" s="614"/>
      <c r="REJ972" s="3"/>
      <c r="REK972" s="453"/>
      <c r="REL972" s="3"/>
      <c r="REM972" s="614"/>
      <c r="REN972" s="3"/>
      <c r="REO972" s="453"/>
      <c r="REP972" s="3"/>
      <c r="REQ972" s="614"/>
      <c r="RER972" s="3"/>
      <c r="RES972" s="453"/>
      <c r="RET972" s="3"/>
      <c r="REU972" s="614"/>
      <c r="REV972" s="3"/>
      <c r="REW972" s="453"/>
      <c r="REX972" s="3"/>
      <c r="REY972" s="614"/>
      <c r="REZ972" s="3"/>
      <c r="RFA972" s="453"/>
      <c r="RFB972" s="3"/>
      <c r="RFC972" s="614"/>
      <c r="RFD972" s="3"/>
      <c r="RFE972" s="453"/>
      <c r="RFF972" s="3"/>
      <c r="RFG972" s="614"/>
      <c r="RFH972" s="3"/>
      <c r="RFI972" s="453"/>
      <c r="RFJ972" s="3"/>
      <c r="RFK972" s="614"/>
      <c r="RFL972" s="3"/>
      <c r="RFM972" s="453"/>
      <c r="RFN972" s="3"/>
      <c r="RFO972" s="614"/>
      <c r="RFP972" s="3"/>
      <c r="RFQ972" s="453"/>
      <c r="RFR972" s="3"/>
      <c r="RFS972" s="614"/>
      <c r="RFT972" s="3"/>
      <c r="RFU972" s="453"/>
      <c r="RFV972" s="3"/>
      <c r="RFW972" s="614"/>
      <c r="RFX972" s="3"/>
      <c r="RFY972" s="453"/>
      <c r="RFZ972" s="3"/>
      <c r="RGA972" s="614"/>
      <c r="RGB972" s="3"/>
      <c r="RGC972" s="453"/>
      <c r="RGD972" s="3"/>
      <c r="RGE972" s="614"/>
      <c r="RGF972" s="3"/>
      <c r="RGG972" s="453"/>
      <c r="RGH972" s="3"/>
      <c r="RGI972" s="614"/>
      <c r="RGJ972" s="3"/>
      <c r="RGK972" s="453"/>
      <c r="RGL972" s="3"/>
      <c r="RGM972" s="614"/>
      <c r="RGN972" s="3"/>
      <c r="RGO972" s="453"/>
      <c r="RGP972" s="3"/>
      <c r="RGQ972" s="614"/>
      <c r="RGR972" s="3"/>
      <c r="RGS972" s="453"/>
      <c r="RGT972" s="3"/>
      <c r="RGU972" s="614"/>
      <c r="RGV972" s="3"/>
      <c r="RGW972" s="453"/>
      <c r="RGX972" s="3"/>
      <c r="RGY972" s="614"/>
      <c r="RGZ972" s="3"/>
      <c r="RHA972" s="453"/>
      <c r="RHB972" s="3"/>
      <c r="RHC972" s="614"/>
      <c r="RHD972" s="3"/>
      <c r="RHE972" s="453"/>
      <c r="RHF972" s="3"/>
      <c r="RHG972" s="614"/>
      <c r="RHH972" s="3"/>
      <c r="RHI972" s="453"/>
      <c r="RHJ972" s="3"/>
      <c r="RHK972" s="614"/>
      <c r="RHL972" s="3"/>
      <c r="RHM972" s="453"/>
      <c r="RHN972" s="3"/>
      <c r="RHO972" s="614"/>
      <c r="RHP972" s="3"/>
      <c r="RHQ972" s="453"/>
      <c r="RHR972" s="3"/>
      <c r="RHS972" s="614"/>
      <c r="RHT972" s="3"/>
      <c r="RHU972" s="453"/>
      <c r="RHV972" s="3"/>
      <c r="RHW972" s="614"/>
      <c r="RHX972" s="3"/>
      <c r="RHY972" s="453"/>
      <c r="RHZ972" s="3"/>
      <c r="RIA972" s="614"/>
      <c r="RIB972" s="3"/>
      <c r="RIC972" s="453"/>
      <c r="RID972" s="3"/>
      <c r="RIE972" s="614"/>
      <c r="RIF972" s="3"/>
      <c r="RIG972" s="453"/>
      <c r="RIH972" s="3"/>
      <c r="RII972" s="614"/>
      <c r="RIJ972" s="3"/>
      <c r="RIK972" s="453"/>
      <c r="RIL972" s="3"/>
      <c r="RIM972" s="614"/>
      <c r="RIN972" s="3"/>
      <c r="RIO972" s="453"/>
      <c r="RIP972" s="3"/>
      <c r="RIQ972" s="614"/>
      <c r="RIR972" s="3"/>
      <c r="RIS972" s="453"/>
      <c r="RIT972" s="3"/>
      <c r="RIU972" s="614"/>
      <c r="RIV972" s="3"/>
      <c r="RIW972" s="453"/>
      <c r="RIX972" s="3"/>
      <c r="RIY972" s="614"/>
      <c r="RIZ972" s="3"/>
      <c r="RJA972" s="453"/>
      <c r="RJB972" s="3"/>
      <c r="RJC972" s="614"/>
      <c r="RJD972" s="3"/>
      <c r="RJE972" s="453"/>
      <c r="RJF972" s="3"/>
      <c r="RJG972" s="614"/>
      <c r="RJH972" s="3"/>
      <c r="RJI972" s="453"/>
      <c r="RJJ972" s="3"/>
      <c r="RJK972" s="614"/>
      <c r="RJL972" s="3"/>
      <c r="RJM972" s="453"/>
      <c r="RJN972" s="3"/>
      <c r="RJO972" s="614"/>
      <c r="RJP972" s="3"/>
      <c r="RJQ972" s="453"/>
      <c r="RJR972" s="3"/>
      <c r="RJS972" s="614"/>
      <c r="RJT972" s="3"/>
      <c r="RJU972" s="453"/>
      <c r="RJV972" s="3"/>
      <c r="RJW972" s="614"/>
      <c r="RJX972" s="3"/>
      <c r="RJY972" s="453"/>
      <c r="RJZ972" s="3"/>
      <c r="RKA972" s="614"/>
      <c r="RKB972" s="3"/>
      <c r="RKC972" s="453"/>
      <c r="RKD972" s="3"/>
      <c r="RKE972" s="614"/>
      <c r="RKF972" s="3"/>
      <c r="RKG972" s="453"/>
      <c r="RKH972" s="3"/>
      <c r="RKI972" s="614"/>
      <c r="RKJ972" s="3"/>
      <c r="RKK972" s="453"/>
      <c r="RKL972" s="3"/>
      <c r="RKM972" s="614"/>
      <c r="RKN972" s="3"/>
      <c r="RKO972" s="453"/>
      <c r="RKP972" s="3"/>
      <c r="RKQ972" s="614"/>
      <c r="RKR972" s="3"/>
      <c r="RKS972" s="453"/>
      <c r="RKT972" s="3"/>
      <c r="RKU972" s="614"/>
      <c r="RKV972" s="3"/>
      <c r="RKW972" s="453"/>
      <c r="RKX972" s="3"/>
      <c r="RKY972" s="614"/>
      <c r="RKZ972" s="3"/>
      <c r="RLA972" s="453"/>
      <c r="RLB972" s="3"/>
      <c r="RLC972" s="614"/>
      <c r="RLD972" s="3"/>
      <c r="RLE972" s="453"/>
      <c r="RLF972" s="3"/>
      <c r="RLG972" s="614"/>
      <c r="RLH972" s="3"/>
      <c r="RLI972" s="453"/>
      <c r="RLJ972" s="3"/>
      <c r="RLK972" s="614"/>
      <c r="RLL972" s="3"/>
      <c r="RLM972" s="453"/>
      <c r="RLN972" s="3"/>
      <c r="RLO972" s="614"/>
      <c r="RLP972" s="3"/>
      <c r="RLQ972" s="453"/>
      <c r="RLR972" s="3"/>
      <c r="RLS972" s="614"/>
      <c r="RLT972" s="3"/>
      <c r="RLU972" s="453"/>
      <c r="RLV972" s="3"/>
      <c r="RLW972" s="614"/>
      <c r="RLX972" s="3"/>
      <c r="RLY972" s="453"/>
      <c r="RLZ972" s="3"/>
      <c r="RMA972" s="614"/>
      <c r="RMB972" s="3"/>
      <c r="RMC972" s="453"/>
      <c r="RMD972" s="3"/>
      <c r="RME972" s="614"/>
      <c r="RMF972" s="3"/>
      <c r="RMG972" s="453"/>
      <c r="RMH972" s="3"/>
      <c r="RMI972" s="614"/>
      <c r="RMJ972" s="3"/>
      <c r="RMK972" s="453"/>
      <c r="RML972" s="3"/>
      <c r="RMM972" s="614"/>
      <c r="RMN972" s="3"/>
      <c r="RMO972" s="453"/>
      <c r="RMP972" s="3"/>
      <c r="RMQ972" s="614"/>
      <c r="RMR972" s="3"/>
      <c r="RMS972" s="453"/>
      <c r="RMT972" s="3"/>
      <c r="RMU972" s="614"/>
      <c r="RMV972" s="3"/>
      <c r="RMW972" s="453"/>
      <c r="RMX972" s="3"/>
      <c r="RMY972" s="614"/>
      <c r="RMZ972" s="3"/>
      <c r="RNA972" s="453"/>
      <c r="RNB972" s="3"/>
      <c r="RNC972" s="614"/>
      <c r="RND972" s="3"/>
      <c r="RNE972" s="453"/>
      <c r="RNF972" s="3"/>
      <c r="RNG972" s="614"/>
      <c r="RNH972" s="3"/>
      <c r="RNI972" s="453"/>
      <c r="RNJ972" s="3"/>
      <c r="RNK972" s="614"/>
      <c r="RNL972" s="3"/>
      <c r="RNM972" s="453"/>
      <c r="RNN972" s="3"/>
      <c r="RNO972" s="614"/>
      <c r="RNP972" s="3"/>
      <c r="RNQ972" s="453"/>
      <c r="RNR972" s="3"/>
      <c r="RNS972" s="614"/>
      <c r="RNT972" s="3"/>
      <c r="RNU972" s="453"/>
      <c r="RNV972" s="3"/>
      <c r="RNW972" s="614"/>
      <c r="RNX972" s="3"/>
      <c r="RNY972" s="453"/>
      <c r="RNZ972" s="3"/>
      <c r="ROA972" s="614"/>
      <c r="ROB972" s="3"/>
      <c r="ROC972" s="453"/>
      <c r="ROD972" s="3"/>
      <c r="ROE972" s="614"/>
      <c r="ROF972" s="3"/>
      <c r="ROG972" s="453"/>
      <c r="ROH972" s="3"/>
      <c r="ROI972" s="614"/>
      <c r="ROJ972" s="3"/>
      <c r="ROK972" s="453"/>
      <c r="ROL972" s="3"/>
      <c r="ROM972" s="614"/>
      <c r="RON972" s="3"/>
      <c r="ROO972" s="453"/>
      <c r="ROP972" s="3"/>
      <c r="ROQ972" s="614"/>
      <c r="ROR972" s="3"/>
      <c r="ROS972" s="453"/>
      <c r="ROT972" s="3"/>
      <c r="ROU972" s="614"/>
      <c r="ROV972" s="3"/>
      <c r="ROW972" s="453"/>
      <c r="ROX972" s="3"/>
      <c r="ROY972" s="614"/>
      <c r="ROZ972" s="3"/>
      <c r="RPA972" s="453"/>
      <c r="RPB972" s="3"/>
      <c r="RPC972" s="614"/>
      <c r="RPD972" s="3"/>
      <c r="RPE972" s="453"/>
      <c r="RPF972" s="3"/>
      <c r="RPG972" s="614"/>
      <c r="RPH972" s="3"/>
      <c r="RPI972" s="453"/>
      <c r="RPJ972" s="3"/>
      <c r="RPK972" s="614"/>
      <c r="RPL972" s="3"/>
      <c r="RPM972" s="453"/>
      <c r="RPN972" s="3"/>
      <c r="RPO972" s="614"/>
      <c r="RPP972" s="3"/>
      <c r="RPQ972" s="453"/>
      <c r="RPR972" s="3"/>
      <c r="RPS972" s="614"/>
      <c r="RPT972" s="3"/>
      <c r="RPU972" s="453"/>
      <c r="RPV972" s="3"/>
      <c r="RPW972" s="614"/>
      <c r="RPX972" s="3"/>
      <c r="RPY972" s="453"/>
      <c r="RPZ972" s="3"/>
      <c r="RQA972" s="614"/>
      <c r="RQB972" s="3"/>
      <c r="RQC972" s="453"/>
      <c r="RQD972" s="3"/>
      <c r="RQE972" s="614"/>
      <c r="RQF972" s="3"/>
      <c r="RQG972" s="453"/>
      <c r="RQH972" s="3"/>
      <c r="RQI972" s="614"/>
      <c r="RQJ972" s="3"/>
      <c r="RQK972" s="453"/>
      <c r="RQL972" s="3"/>
      <c r="RQM972" s="614"/>
      <c r="RQN972" s="3"/>
      <c r="RQO972" s="453"/>
      <c r="RQP972" s="3"/>
      <c r="RQQ972" s="614"/>
      <c r="RQR972" s="3"/>
      <c r="RQS972" s="453"/>
      <c r="RQT972" s="3"/>
      <c r="RQU972" s="614"/>
      <c r="RQV972" s="3"/>
      <c r="RQW972" s="453"/>
      <c r="RQX972" s="3"/>
      <c r="RQY972" s="614"/>
      <c r="RQZ972" s="3"/>
      <c r="RRA972" s="453"/>
      <c r="RRB972" s="3"/>
      <c r="RRC972" s="614"/>
      <c r="RRD972" s="3"/>
      <c r="RRE972" s="453"/>
      <c r="RRF972" s="3"/>
      <c r="RRG972" s="614"/>
      <c r="RRH972" s="3"/>
      <c r="RRI972" s="453"/>
      <c r="RRJ972" s="3"/>
      <c r="RRK972" s="614"/>
      <c r="RRL972" s="3"/>
      <c r="RRM972" s="453"/>
      <c r="RRN972" s="3"/>
      <c r="RRO972" s="614"/>
      <c r="RRP972" s="3"/>
      <c r="RRQ972" s="453"/>
      <c r="RRR972" s="3"/>
      <c r="RRS972" s="614"/>
      <c r="RRT972" s="3"/>
      <c r="RRU972" s="453"/>
      <c r="RRV972" s="3"/>
      <c r="RRW972" s="614"/>
      <c r="RRX972" s="3"/>
      <c r="RRY972" s="453"/>
      <c r="RRZ972" s="3"/>
      <c r="RSA972" s="614"/>
      <c r="RSB972" s="3"/>
      <c r="RSC972" s="453"/>
      <c r="RSD972" s="3"/>
      <c r="RSE972" s="614"/>
      <c r="RSF972" s="3"/>
      <c r="RSG972" s="453"/>
      <c r="RSH972" s="3"/>
      <c r="RSI972" s="614"/>
      <c r="RSJ972" s="3"/>
      <c r="RSK972" s="453"/>
      <c r="RSL972" s="3"/>
      <c r="RSM972" s="614"/>
      <c r="RSN972" s="3"/>
      <c r="RSO972" s="453"/>
      <c r="RSP972" s="3"/>
      <c r="RSQ972" s="614"/>
      <c r="RSR972" s="3"/>
      <c r="RSS972" s="453"/>
      <c r="RST972" s="3"/>
      <c r="RSU972" s="614"/>
      <c r="RSV972" s="3"/>
      <c r="RSW972" s="453"/>
      <c r="RSX972" s="3"/>
      <c r="RSY972" s="614"/>
      <c r="RSZ972" s="3"/>
      <c r="RTA972" s="453"/>
      <c r="RTB972" s="3"/>
      <c r="RTC972" s="614"/>
      <c r="RTD972" s="3"/>
      <c r="RTE972" s="453"/>
      <c r="RTF972" s="3"/>
      <c r="RTG972" s="614"/>
      <c r="RTH972" s="3"/>
      <c r="RTI972" s="453"/>
      <c r="RTJ972" s="3"/>
      <c r="RTK972" s="614"/>
      <c r="RTL972" s="3"/>
      <c r="RTM972" s="453"/>
      <c r="RTN972" s="3"/>
      <c r="RTO972" s="614"/>
      <c r="RTP972" s="3"/>
      <c r="RTQ972" s="453"/>
      <c r="RTR972" s="3"/>
      <c r="RTS972" s="614"/>
      <c r="RTT972" s="3"/>
      <c r="RTU972" s="453"/>
      <c r="RTV972" s="3"/>
      <c r="RTW972" s="614"/>
      <c r="RTX972" s="3"/>
      <c r="RTY972" s="453"/>
      <c r="RTZ972" s="3"/>
      <c r="RUA972" s="614"/>
      <c r="RUB972" s="3"/>
      <c r="RUC972" s="453"/>
      <c r="RUD972" s="3"/>
      <c r="RUE972" s="614"/>
      <c r="RUF972" s="3"/>
      <c r="RUG972" s="453"/>
      <c r="RUH972" s="3"/>
      <c r="RUI972" s="614"/>
      <c r="RUJ972" s="3"/>
      <c r="RUK972" s="453"/>
      <c r="RUL972" s="3"/>
      <c r="RUM972" s="614"/>
      <c r="RUN972" s="3"/>
      <c r="RUO972" s="453"/>
      <c r="RUP972" s="3"/>
      <c r="RUQ972" s="614"/>
      <c r="RUR972" s="3"/>
      <c r="RUS972" s="453"/>
      <c r="RUT972" s="3"/>
      <c r="RUU972" s="614"/>
      <c r="RUV972" s="3"/>
      <c r="RUW972" s="453"/>
      <c r="RUX972" s="3"/>
      <c r="RUY972" s="614"/>
      <c r="RUZ972" s="3"/>
      <c r="RVA972" s="453"/>
      <c r="RVB972" s="3"/>
      <c r="RVC972" s="614"/>
      <c r="RVD972" s="3"/>
      <c r="RVE972" s="453"/>
      <c r="RVF972" s="3"/>
      <c r="RVG972" s="614"/>
      <c r="RVH972" s="3"/>
      <c r="RVI972" s="453"/>
      <c r="RVJ972" s="3"/>
      <c r="RVK972" s="614"/>
      <c r="RVL972" s="3"/>
      <c r="RVM972" s="453"/>
      <c r="RVN972" s="3"/>
      <c r="RVO972" s="614"/>
      <c r="RVP972" s="3"/>
      <c r="RVQ972" s="453"/>
      <c r="RVR972" s="3"/>
      <c r="RVS972" s="614"/>
      <c r="RVT972" s="3"/>
      <c r="RVU972" s="453"/>
      <c r="RVV972" s="3"/>
      <c r="RVW972" s="614"/>
      <c r="RVX972" s="3"/>
      <c r="RVY972" s="453"/>
      <c r="RVZ972" s="3"/>
      <c r="RWA972" s="614"/>
      <c r="RWB972" s="3"/>
      <c r="RWC972" s="453"/>
      <c r="RWD972" s="3"/>
      <c r="RWE972" s="614"/>
      <c r="RWF972" s="3"/>
      <c r="RWG972" s="453"/>
      <c r="RWH972" s="3"/>
      <c r="RWI972" s="614"/>
      <c r="RWJ972" s="3"/>
      <c r="RWK972" s="453"/>
      <c r="RWL972" s="3"/>
      <c r="RWM972" s="614"/>
      <c r="RWN972" s="3"/>
      <c r="RWO972" s="453"/>
      <c r="RWP972" s="3"/>
      <c r="RWQ972" s="614"/>
      <c r="RWR972" s="3"/>
      <c r="RWS972" s="453"/>
      <c r="RWT972" s="3"/>
      <c r="RWU972" s="614"/>
      <c r="RWV972" s="3"/>
      <c r="RWW972" s="453"/>
      <c r="RWX972" s="3"/>
      <c r="RWY972" s="614"/>
      <c r="RWZ972" s="3"/>
      <c r="RXA972" s="453"/>
      <c r="RXB972" s="3"/>
      <c r="RXC972" s="614"/>
      <c r="RXD972" s="3"/>
      <c r="RXE972" s="453"/>
      <c r="RXF972" s="3"/>
      <c r="RXG972" s="614"/>
      <c r="RXH972" s="3"/>
      <c r="RXI972" s="453"/>
      <c r="RXJ972" s="3"/>
      <c r="RXK972" s="614"/>
      <c r="RXL972" s="3"/>
      <c r="RXM972" s="453"/>
      <c r="RXN972" s="3"/>
      <c r="RXO972" s="614"/>
      <c r="RXP972" s="3"/>
      <c r="RXQ972" s="453"/>
      <c r="RXR972" s="3"/>
      <c r="RXS972" s="614"/>
      <c r="RXT972" s="3"/>
      <c r="RXU972" s="453"/>
      <c r="RXV972" s="3"/>
      <c r="RXW972" s="614"/>
      <c r="RXX972" s="3"/>
      <c r="RXY972" s="453"/>
      <c r="RXZ972" s="3"/>
      <c r="RYA972" s="614"/>
      <c r="RYB972" s="3"/>
      <c r="RYC972" s="453"/>
      <c r="RYD972" s="3"/>
      <c r="RYE972" s="614"/>
      <c r="RYF972" s="3"/>
      <c r="RYG972" s="453"/>
      <c r="RYH972" s="3"/>
      <c r="RYI972" s="614"/>
      <c r="RYJ972" s="3"/>
      <c r="RYK972" s="453"/>
      <c r="RYL972" s="3"/>
      <c r="RYM972" s="614"/>
      <c r="RYN972" s="3"/>
      <c r="RYO972" s="453"/>
      <c r="RYP972" s="3"/>
      <c r="RYQ972" s="614"/>
      <c r="RYR972" s="3"/>
      <c r="RYS972" s="453"/>
      <c r="RYT972" s="3"/>
      <c r="RYU972" s="614"/>
      <c r="RYV972" s="3"/>
      <c r="RYW972" s="453"/>
      <c r="RYX972" s="3"/>
      <c r="RYY972" s="614"/>
      <c r="RYZ972" s="3"/>
      <c r="RZA972" s="453"/>
      <c r="RZB972" s="3"/>
      <c r="RZC972" s="614"/>
      <c r="RZD972" s="3"/>
      <c r="RZE972" s="453"/>
      <c r="RZF972" s="3"/>
      <c r="RZG972" s="614"/>
      <c r="RZH972" s="3"/>
      <c r="RZI972" s="453"/>
      <c r="RZJ972" s="3"/>
      <c r="RZK972" s="614"/>
      <c r="RZL972" s="3"/>
      <c r="RZM972" s="453"/>
      <c r="RZN972" s="3"/>
      <c r="RZO972" s="614"/>
      <c r="RZP972" s="3"/>
      <c r="RZQ972" s="453"/>
      <c r="RZR972" s="3"/>
      <c r="RZS972" s="614"/>
      <c r="RZT972" s="3"/>
      <c r="RZU972" s="453"/>
      <c r="RZV972" s="3"/>
      <c r="RZW972" s="614"/>
      <c r="RZX972" s="3"/>
      <c r="RZY972" s="453"/>
      <c r="RZZ972" s="3"/>
      <c r="SAA972" s="614"/>
      <c r="SAB972" s="3"/>
      <c r="SAC972" s="453"/>
      <c r="SAD972" s="3"/>
      <c r="SAE972" s="614"/>
      <c r="SAF972" s="3"/>
      <c r="SAG972" s="453"/>
      <c r="SAH972" s="3"/>
      <c r="SAI972" s="614"/>
      <c r="SAJ972" s="3"/>
      <c r="SAK972" s="453"/>
      <c r="SAL972" s="3"/>
      <c r="SAM972" s="614"/>
      <c r="SAN972" s="3"/>
      <c r="SAO972" s="453"/>
      <c r="SAP972" s="3"/>
      <c r="SAQ972" s="614"/>
      <c r="SAR972" s="3"/>
      <c r="SAS972" s="453"/>
      <c r="SAT972" s="3"/>
      <c r="SAU972" s="614"/>
      <c r="SAV972" s="3"/>
      <c r="SAW972" s="453"/>
      <c r="SAX972" s="3"/>
      <c r="SAY972" s="614"/>
      <c r="SAZ972" s="3"/>
      <c r="SBA972" s="453"/>
      <c r="SBB972" s="3"/>
      <c r="SBC972" s="614"/>
      <c r="SBD972" s="3"/>
      <c r="SBE972" s="453"/>
      <c r="SBF972" s="3"/>
      <c r="SBG972" s="614"/>
      <c r="SBH972" s="3"/>
      <c r="SBI972" s="453"/>
      <c r="SBJ972" s="3"/>
      <c r="SBK972" s="614"/>
      <c r="SBL972" s="3"/>
      <c r="SBM972" s="453"/>
      <c r="SBN972" s="3"/>
      <c r="SBO972" s="614"/>
      <c r="SBP972" s="3"/>
      <c r="SBQ972" s="453"/>
      <c r="SBR972" s="3"/>
      <c r="SBS972" s="614"/>
      <c r="SBT972" s="3"/>
      <c r="SBU972" s="453"/>
      <c r="SBV972" s="3"/>
      <c r="SBW972" s="614"/>
      <c r="SBX972" s="3"/>
      <c r="SBY972" s="453"/>
      <c r="SBZ972" s="3"/>
      <c r="SCA972" s="614"/>
      <c r="SCB972" s="3"/>
      <c r="SCC972" s="453"/>
      <c r="SCD972" s="3"/>
      <c r="SCE972" s="614"/>
      <c r="SCF972" s="3"/>
      <c r="SCG972" s="453"/>
      <c r="SCH972" s="3"/>
      <c r="SCI972" s="614"/>
      <c r="SCJ972" s="3"/>
      <c r="SCK972" s="453"/>
      <c r="SCL972" s="3"/>
      <c r="SCM972" s="614"/>
      <c r="SCN972" s="3"/>
      <c r="SCO972" s="453"/>
      <c r="SCP972" s="3"/>
      <c r="SCQ972" s="614"/>
      <c r="SCR972" s="3"/>
      <c r="SCS972" s="453"/>
      <c r="SCT972" s="3"/>
      <c r="SCU972" s="614"/>
      <c r="SCV972" s="3"/>
      <c r="SCW972" s="453"/>
      <c r="SCX972" s="3"/>
      <c r="SCY972" s="614"/>
      <c r="SCZ972" s="3"/>
      <c r="SDA972" s="453"/>
      <c r="SDB972" s="3"/>
      <c r="SDC972" s="614"/>
      <c r="SDD972" s="3"/>
      <c r="SDE972" s="453"/>
      <c r="SDF972" s="3"/>
      <c r="SDG972" s="614"/>
      <c r="SDH972" s="3"/>
      <c r="SDI972" s="453"/>
      <c r="SDJ972" s="3"/>
      <c r="SDK972" s="614"/>
      <c r="SDL972" s="3"/>
      <c r="SDM972" s="453"/>
      <c r="SDN972" s="3"/>
      <c r="SDO972" s="614"/>
      <c r="SDP972" s="3"/>
      <c r="SDQ972" s="453"/>
      <c r="SDR972" s="3"/>
      <c r="SDS972" s="614"/>
      <c r="SDT972" s="3"/>
      <c r="SDU972" s="453"/>
      <c r="SDV972" s="3"/>
      <c r="SDW972" s="614"/>
      <c r="SDX972" s="3"/>
      <c r="SDY972" s="453"/>
      <c r="SDZ972" s="3"/>
      <c r="SEA972" s="614"/>
      <c r="SEB972" s="3"/>
      <c r="SEC972" s="453"/>
      <c r="SED972" s="3"/>
      <c r="SEE972" s="614"/>
      <c r="SEF972" s="3"/>
      <c r="SEG972" s="453"/>
      <c r="SEH972" s="3"/>
      <c r="SEI972" s="614"/>
      <c r="SEJ972" s="3"/>
      <c r="SEK972" s="453"/>
      <c r="SEL972" s="3"/>
      <c r="SEM972" s="614"/>
      <c r="SEN972" s="3"/>
      <c r="SEO972" s="453"/>
      <c r="SEP972" s="3"/>
      <c r="SEQ972" s="614"/>
      <c r="SER972" s="3"/>
      <c r="SES972" s="453"/>
      <c r="SET972" s="3"/>
      <c r="SEU972" s="614"/>
      <c r="SEV972" s="3"/>
      <c r="SEW972" s="453"/>
      <c r="SEX972" s="3"/>
      <c r="SEY972" s="614"/>
      <c r="SEZ972" s="3"/>
      <c r="SFA972" s="453"/>
      <c r="SFB972" s="3"/>
      <c r="SFC972" s="614"/>
      <c r="SFD972" s="3"/>
      <c r="SFE972" s="453"/>
      <c r="SFF972" s="3"/>
      <c r="SFG972" s="614"/>
      <c r="SFH972" s="3"/>
      <c r="SFI972" s="453"/>
      <c r="SFJ972" s="3"/>
      <c r="SFK972" s="614"/>
      <c r="SFL972" s="3"/>
      <c r="SFM972" s="453"/>
      <c r="SFN972" s="3"/>
      <c r="SFO972" s="614"/>
      <c r="SFP972" s="3"/>
      <c r="SFQ972" s="453"/>
      <c r="SFR972" s="3"/>
      <c r="SFS972" s="614"/>
      <c r="SFT972" s="3"/>
      <c r="SFU972" s="453"/>
      <c r="SFV972" s="3"/>
      <c r="SFW972" s="614"/>
      <c r="SFX972" s="3"/>
      <c r="SFY972" s="453"/>
      <c r="SFZ972" s="3"/>
      <c r="SGA972" s="614"/>
      <c r="SGB972" s="3"/>
      <c r="SGC972" s="453"/>
      <c r="SGD972" s="3"/>
      <c r="SGE972" s="614"/>
      <c r="SGF972" s="3"/>
      <c r="SGG972" s="453"/>
      <c r="SGH972" s="3"/>
      <c r="SGI972" s="614"/>
      <c r="SGJ972" s="3"/>
      <c r="SGK972" s="453"/>
      <c r="SGL972" s="3"/>
      <c r="SGM972" s="614"/>
      <c r="SGN972" s="3"/>
      <c r="SGO972" s="453"/>
      <c r="SGP972" s="3"/>
      <c r="SGQ972" s="614"/>
      <c r="SGR972" s="3"/>
      <c r="SGS972" s="453"/>
      <c r="SGT972" s="3"/>
      <c r="SGU972" s="614"/>
      <c r="SGV972" s="3"/>
      <c r="SGW972" s="453"/>
      <c r="SGX972" s="3"/>
      <c r="SGY972" s="614"/>
      <c r="SGZ972" s="3"/>
      <c r="SHA972" s="453"/>
      <c r="SHB972" s="3"/>
      <c r="SHC972" s="614"/>
      <c r="SHD972" s="3"/>
      <c r="SHE972" s="453"/>
      <c r="SHF972" s="3"/>
      <c r="SHG972" s="614"/>
      <c r="SHH972" s="3"/>
      <c r="SHI972" s="453"/>
      <c r="SHJ972" s="3"/>
      <c r="SHK972" s="614"/>
      <c r="SHL972" s="3"/>
      <c r="SHM972" s="453"/>
      <c r="SHN972" s="3"/>
      <c r="SHO972" s="614"/>
      <c r="SHP972" s="3"/>
      <c r="SHQ972" s="453"/>
      <c r="SHR972" s="3"/>
      <c r="SHS972" s="614"/>
      <c r="SHT972" s="3"/>
      <c r="SHU972" s="453"/>
      <c r="SHV972" s="3"/>
      <c r="SHW972" s="614"/>
      <c r="SHX972" s="3"/>
      <c r="SHY972" s="453"/>
      <c r="SHZ972" s="3"/>
      <c r="SIA972" s="614"/>
      <c r="SIB972" s="3"/>
      <c r="SIC972" s="453"/>
      <c r="SID972" s="3"/>
      <c r="SIE972" s="614"/>
      <c r="SIF972" s="3"/>
      <c r="SIG972" s="453"/>
      <c r="SIH972" s="3"/>
      <c r="SII972" s="614"/>
      <c r="SIJ972" s="3"/>
      <c r="SIK972" s="453"/>
      <c r="SIL972" s="3"/>
      <c r="SIM972" s="614"/>
      <c r="SIN972" s="3"/>
      <c r="SIO972" s="453"/>
      <c r="SIP972" s="3"/>
      <c r="SIQ972" s="614"/>
      <c r="SIR972" s="3"/>
      <c r="SIS972" s="453"/>
      <c r="SIT972" s="3"/>
      <c r="SIU972" s="614"/>
      <c r="SIV972" s="3"/>
      <c r="SIW972" s="453"/>
      <c r="SIX972" s="3"/>
      <c r="SIY972" s="614"/>
      <c r="SIZ972" s="3"/>
      <c r="SJA972" s="453"/>
      <c r="SJB972" s="3"/>
      <c r="SJC972" s="614"/>
      <c r="SJD972" s="3"/>
      <c r="SJE972" s="453"/>
      <c r="SJF972" s="3"/>
      <c r="SJG972" s="614"/>
      <c r="SJH972" s="3"/>
      <c r="SJI972" s="453"/>
      <c r="SJJ972" s="3"/>
      <c r="SJK972" s="614"/>
      <c r="SJL972" s="3"/>
      <c r="SJM972" s="453"/>
      <c r="SJN972" s="3"/>
      <c r="SJO972" s="614"/>
      <c r="SJP972" s="3"/>
      <c r="SJQ972" s="453"/>
      <c r="SJR972" s="3"/>
      <c r="SJS972" s="614"/>
      <c r="SJT972" s="3"/>
      <c r="SJU972" s="453"/>
      <c r="SJV972" s="3"/>
      <c r="SJW972" s="614"/>
      <c r="SJX972" s="3"/>
      <c r="SJY972" s="453"/>
      <c r="SJZ972" s="3"/>
      <c r="SKA972" s="614"/>
      <c r="SKB972" s="3"/>
      <c r="SKC972" s="453"/>
      <c r="SKD972" s="3"/>
      <c r="SKE972" s="614"/>
      <c r="SKF972" s="3"/>
      <c r="SKG972" s="453"/>
      <c r="SKH972" s="3"/>
      <c r="SKI972" s="614"/>
      <c r="SKJ972" s="3"/>
      <c r="SKK972" s="453"/>
      <c r="SKL972" s="3"/>
      <c r="SKM972" s="614"/>
      <c r="SKN972" s="3"/>
      <c r="SKO972" s="453"/>
      <c r="SKP972" s="3"/>
      <c r="SKQ972" s="614"/>
      <c r="SKR972" s="3"/>
      <c r="SKS972" s="453"/>
      <c r="SKT972" s="3"/>
      <c r="SKU972" s="614"/>
      <c r="SKV972" s="3"/>
      <c r="SKW972" s="453"/>
      <c r="SKX972" s="3"/>
      <c r="SKY972" s="614"/>
      <c r="SKZ972" s="3"/>
      <c r="SLA972" s="453"/>
      <c r="SLB972" s="3"/>
      <c r="SLC972" s="614"/>
      <c r="SLD972" s="3"/>
      <c r="SLE972" s="453"/>
      <c r="SLF972" s="3"/>
      <c r="SLG972" s="614"/>
      <c r="SLH972" s="3"/>
      <c r="SLI972" s="453"/>
      <c r="SLJ972" s="3"/>
      <c r="SLK972" s="614"/>
      <c r="SLL972" s="3"/>
      <c r="SLM972" s="453"/>
      <c r="SLN972" s="3"/>
      <c r="SLO972" s="614"/>
      <c r="SLP972" s="3"/>
      <c r="SLQ972" s="453"/>
      <c r="SLR972" s="3"/>
      <c r="SLS972" s="614"/>
      <c r="SLT972" s="3"/>
      <c r="SLU972" s="453"/>
      <c r="SLV972" s="3"/>
      <c r="SLW972" s="614"/>
      <c r="SLX972" s="3"/>
      <c r="SLY972" s="453"/>
      <c r="SLZ972" s="3"/>
      <c r="SMA972" s="614"/>
      <c r="SMB972" s="3"/>
      <c r="SMC972" s="453"/>
      <c r="SMD972" s="3"/>
      <c r="SME972" s="614"/>
      <c r="SMF972" s="3"/>
      <c r="SMG972" s="453"/>
      <c r="SMH972" s="3"/>
      <c r="SMI972" s="614"/>
      <c r="SMJ972" s="3"/>
      <c r="SMK972" s="453"/>
      <c r="SML972" s="3"/>
      <c r="SMM972" s="614"/>
      <c r="SMN972" s="3"/>
      <c r="SMO972" s="453"/>
      <c r="SMP972" s="3"/>
      <c r="SMQ972" s="614"/>
      <c r="SMR972" s="3"/>
      <c r="SMS972" s="453"/>
      <c r="SMT972" s="3"/>
      <c r="SMU972" s="614"/>
      <c r="SMV972" s="3"/>
      <c r="SMW972" s="453"/>
      <c r="SMX972" s="3"/>
      <c r="SMY972" s="614"/>
      <c r="SMZ972" s="3"/>
      <c r="SNA972" s="453"/>
      <c r="SNB972" s="3"/>
      <c r="SNC972" s="614"/>
      <c r="SND972" s="3"/>
      <c r="SNE972" s="453"/>
      <c r="SNF972" s="3"/>
      <c r="SNG972" s="614"/>
      <c r="SNH972" s="3"/>
      <c r="SNI972" s="453"/>
      <c r="SNJ972" s="3"/>
      <c r="SNK972" s="614"/>
      <c r="SNL972" s="3"/>
      <c r="SNM972" s="453"/>
      <c r="SNN972" s="3"/>
      <c r="SNO972" s="614"/>
      <c r="SNP972" s="3"/>
      <c r="SNQ972" s="453"/>
      <c r="SNR972" s="3"/>
      <c r="SNS972" s="614"/>
      <c r="SNT972" s="3"/>
      <c r="SNU972" s="453"/>
      <c r="SNV972" s="3"/>
      <c r="SNW972" s="614"/>
      <c r="SNX972" s="3"/>
      <c r="SNY972" s="453"/>
      <c r="SNZ972" s="3"/>
      <c r="SOA972" s="614"/>
      <c r="SOB972" s="3"/>
      <c r="SOC972" s="453"/>
      <c r="SOD972" s="3"/>
      <c r="SOE972" s="614"/>
      <c r="SOF972" s="3"/>
      <c r="SOG972" s="453"/>
      <c r="SOH972" s="3"/>
      <c r="SOI972" s="614"/>
      <c r="SOJ972" s="3"/>
      <c r="SOK972" s="453"/>
      <c r="SOL972" s="3"/>
      <c r="SOM972" s="614"/>
      <c r="SON972" s="3"/>
      <c r="SOO972" s="453"/>
      <c r="SOP972" s="3"/>
      <c r="SOQ972" s="614"/>
      <c r="SOR972" s="3"/>
      <c r="SOS972" s="453"/>
      <c r="SOT972" s="3"/>
      <c r="SOU972" s="614"/>
      <c r="SOV972" s="3"/>
      <c r="SOW972" s="453"/>
      <c r="SOX972" s="3"/>
      <c r="SOY972" s="614"/>
      <c r="SOZ972" s="3"/>
      <c r="SPA972" s="453"/>
      <c r="SPB972" s="3"/>
      <c r="SPC972" s="614"/>
      <c r="SPD972" s="3"/>
      <c r="SPE972" s="453"/>
      <c r="SPF972" s="3"/>
      <c r="SPG972" s="614"/>
      <c r="SPH972" s="3"/>
      <c r="SPI972" s="453"/>
      <c r="SPJ972" s="3"/>
      <c r="SPK972" s="614"/>
      <c r="SPL972" s="3"/>
      <c r="SPM972" s="453"/>
      <c r="SPN972" s="3"/>
      <c r="SPO972" s="614"/>
      <c r="SPP972" s="3"/>
      <c r="SPQ972" s="453"/>
      <c r="SPR972" s="3"/>
      <c r="SPS972" s="614"/>
      <c r="SPT972" s="3"/>
      <c r="SPU972" s="453"/>
      <c r="SPV972" s="3"/>
      <c r="SPW972" s="614"/>
      <c r="SPX972" s="3"/>
      <c r="SPY972" s="453"/>
      <c r="SPZ972" s="3"/>
      <c r="SQA972" s="614"/>
      <c r="SQB972" s="3"/>
      <c r="SQC972" s="453"/>
      <c r="SQD972" s="3"/>
      <c r="SQE972" s="614"/>
      <c r="SQF972" s="3"/>
      <c r="SQG972" s="453"/>
      <c r="SQH972" s="3"/>
      <c r="SQI972" s="614"/>
      <c r="SQJ972" s="3"/>
      <c r="SQK972" s="453"/>
      <c r="SQL972" s="3"/>
      <c r="SQM972" s="614"/>
      <c r="SQN972" s="3"/>
      <c r="SQO972" s="453"/>
      <c r="SQP972" s="3"/>
      <c r="SQQ972" s="614"/>
      <c r="SQR972" s="3"/>
      <c r="SQS972" s="453"/>
      <c r="SQT972" s="3"/>
      <c r="SQU972" s="614"/>
      <c r="SQV972" s="3"/>
      <c r="SQW972" s="453"/>
      <c r="SQX972" s="3"/>
      <c r="SQY972" s="614"/>
      <c r="SQZ972" s="3"/>
      <c r="SRA972" s="453"/>
      <c r="SRB972" s="3"/>
      <c r="SRC972" s="614"/>
      <c r="SRD972" s="3"/>
      <c r="SRE972" s="453"/>
      <c r="SRF972" s="3"/>
      <c r="SRG972" s="614"/>
      <c r="SRH972" s="3"/>
      <c r="SRI972" s="453"/>
      <c r="SRJ972" s="3"/>
      <c r="SRK972" s="614"/>
      <c r="SRL972" s="3"/>
      <c r="SRM972" s="453"/>
      <c r="SRN972" s="3"/>
      <c r="SRO972" s="614"/>
      <c r="SRP972" s="3"/>
      <c r="SRQ972" s="453"/>
      <c r="SRR972" s="3"/>
      <c r="SRS972" s="614"/>
      <c r="SRT972" s="3"/>
      <c r="SRU972" s="453"/>
      <c r="SRV972" s="3"/>
      <c r="SRW972" s="614"/>
      <c r="SRX972" s="3"/>
      <c r="SRY972" s="453"/>
      <c r="SRZ972" s="3"/>
      <c r="SSA972" s="614"/>
      <c r="SSB972" s="3"/>
      <c r="SSC972" s="453"/>
      <c r="SSD972" s="3"/>
      <c r="SSE972" s="614"/>
      <c r="SSF972" s="3"/>
      <c r="SSG972" s="453"/>
      <c r="SSH972" s="3"/>
      <c r="SSI972" s="614"/>
      <c r="SSJ972" s="3"/>
      <c r="SSK972" s="453"/>
      <c r="SSL972" s="3"/>
      <c r="SSM972" s="614"/>
      <c r="SSN972" s="3"/>
      <c r="SSO972" s="453"/>
      <c r="SSP972" s="3"/>
      <c r="SSQ972" s="614"/>
      <c r="SSR972" s="3"/>
      <c r="SSS972" s="453"/>
      <c r="SST972" s="3"/>
      <c r="SSU972" s="614"/>
      <c r="SSV972" s="3"/>
      <c r="SSW972" s="453"/>
      <c r="SSX972" s="3"/>
      <c r="SSY972" s="614"/>
      <c r="SSZ972" s="3"/>
      <c r="STA972" s="453"/>
      <c r="STB972" s="3"/>
      <c r="STC972" s="614"/>
      <c r="STD972" s="3"/>
      <c r="STE972" s="453"/>
      <c r="STF972" s="3"/>
      <c r="STG972" s="614"/>
      <c r="STH972" s="3"/>
      <c r="STI972" s="453"/>
      <c r="STJ972" s="3"/>
      <c r="STK972" s="614"/>
      <c r="STL972" s="3"/>
      <c r="STM972" s="453"/>
      <c r="STN972" s="3"/>
      <c r="STO972" s="614"/>
      <c r="STP972" s="3"/>
      <c r="STQ972" s="453"/>
      <c r="STR972" s="3"/>
      <c r="STS972" s="614"/>
      <c r="STT972" s="3"/>
      <c r="STU972" s="453"/>
      <c r="STV972" s="3"/>
      <c r="STW972" s="614"/>
      <c r="STX972" s="3"/>
      <c r="STY972" s="453"/>
      <c r="STZ972" s="3"/>
      <c r="SUA972" s="614"/>
      <c r="SUB972" s="3"/>
      <c r="SUC972" s="453"/>
      <c r="SUD972" s="3"/>
      <c r="SUE972" s="614"/>
      <c r="SUF972" s="3"/>
      <c r="SUG972" s="453"/>
      <c r="SUH972" s="3"/>
      <c r="SUI972" s="614"/>
      <c r="SUJ972" s="3"/>
      <c r="SUK972" s="453"/>
      <c r="SUL972" s="3"/>
      <c r="SUM972" s="614"/>
      <c r="SUN972" s="3"/>
      <c r="SUO972" s="453"/>
      <c r="SUP972" s="3"/>
      <c r="SUQ972" s="614"/>
      <c r="SUR972" s="3"/>
      <c r="SUS972" s="453"/>
      <c r="SUT972" s="3"/>
      <c r="SUU972" s="614"/>
      <c r="SUV972" s="3"/>
      <c r="SUW972" s="453"/>
      <c r="SUX972" s="3"/>
      <c r="SUY972" s="614"/>
      <c r="SUZ972" s="3"/>
      <c r="SVA972" s="453"/>
      <c r="SVB972" s="3"/>
      <c r="SVC972" s="614"/>
      <c r="SVD972" s="3"/>
      <c r="SVE972" s="453"/>
      <c r="SVF972" s="3"/>
      <c r="SVG972" s="614"/>
      <c r="SVH972" s="3"/>
      <c r="SVI972" s="453"/>
      <c r="SVJ972" s="3"/>
      <c r="SVK972" s="614"/>
      <c r="SVL972" s="3"/>
      <c r="SVM972" s="453"/>
      <c r="SVN972" s="3"/>
      <c r="SVO972" s="614"/>
      <c r="SVP972" s="3"/>
      <c r="SVQ972" s="453"/>
      <c r="SVR972" s="3"/>
      <c r="SVS972" s="614"/>
      <c r="SVT972" s="3"/>
      <c r="SVU972" s="453"/>
      <c r="SVV972" s="3"/>
      <c r="SVW972" s="614"/>
      <c r="SVX972" s="3"/>
      <c r="SVY972" s="453"/>
      <c r="SVZ972" s="3"/>
      <c r="SWA972" s="614"/>
      <c r="SWB972" s="3"/>
      <c r="SWC972" s="453"/>
      <c r="SWD972" s="3"/>
      <c r="SWE972" s="614"/>
      <c r="SWF972" s="3"/>
      <c r="SWG972" s="453"/>
      <c r="SWH972" s="3"/>
      <c r="SWI972" s="614"/>
      <c r="SWJ972" s="3"/>
      <c r="SWK972" s="453"/>
      <c r="SWL972" s="3"/>
      <c r="SWM972" s="614"/>
      <c r="SWN972" s="3"/>
      <c r="SWO972" s="453"/>
      <c r="SWP972" s="3"/>
      <c r="SWQ972" s="614"/>
      <c r="SWR972" s="3"/>
      <c r="SWS972" s="453"/>
      <c r="SWT972" s="3"/>
      <c r="SWU972" s="614"/>
      <c r="SWV972" s="3"/>
      <c r="SWW972" s="453"/>
      <c r="SWX972" s="3"/>
      <c r="SWY972" s="614"/>
      <c r="SWZ972" s="3"/>
      <c r="SXA972" s="453"/>
      <c r="SXB972" s="3"/>
      <c r="SXC972" s="614"/>
      <c r="SXD972" s="3"/>
      <c r="SXE972" s="453"/>
      <c r="SXF972" s="3"/>
      <c r="SXG972" s="614"/>
      <c r="SXH972" s="3"/>
      <c r="SXI972" s="453"/>
      <c r="SXJ972" s="3"/>
      <c r="SXK972" s="614"/>
      <c r="SXL972" s="3"/>
      <c r="SXM972" s="453"/>
      <c r="SXN972" s="3"/>
      <c r="SXO972" s="614"/>
      <c r="SXP972" s="3"/>
      <c r="SXQ972" s="453"/>
      <c r="SXR972" s="3"/>
      <c r="SXS972" s="614"/>
      <c r="SXT972" s="3"/>
      <c r="SXU972" s="453"/>
      <c r="SXV972" s="3"/>
      <c r="SXW972" s="614"/>
      <c r="SXX972" s="3"/>
      <c r="SXY972" s="453"/>
      <c r="SXZ972" s="3"/>
      <c r="SYA972" s="614"/>
      <c r="SYB972" s="3"/>
      <c r="SYC972" s="453"/>
      <c r="SYD972" s="3"/>
      <c r="SYE972" s="614"/>
      <c r="SYF972" s="3"/>
      <c r="SYG972" s="453"/>
      <c r="SYH972" s="3"/>
      <c r="SYI972" s="614"/>
      <c r="SYJ972" s="3"/>
      <c r="SYK972" s="453"/>
      <c r="SYL972" s="3"/>
      <c r="SYM972" s="614"/>
      <c r="SYN972" s="3"/>
      <c r="SYO972" s="453"/>
      <c r="SYP972" s="3"/>
      <c r="SYQ972" s="614"/>
      <c r="SYR972" s="3"/>
      <c r="SYS972" s="453"/>
      <c r="SYT972" s="3"/>
      <c r="SYU972" s="614"/>
      <c r="SYV972" s="3"/>
      <c r="SYW972" s="453"/>
      <c r="SYX972" s="3"/>
      <c r="SYY972" s="614"/>
      <c r="SYZ972" s="3"/>
      <c r="SZA972" s="453"/>
      <c r="SZB972" s="3"/>
      <c r="SZC972" s="614"/>
      <c r="SZD972" s="3"/>
      <c r="SZE972" s="453"/>
      <c r="SZF972" s="3"/>
      <c r="SZG972" s="614"/>
      <c r="SZH972" s="3"/>
      <c r="SZI972" s="453"/>
      <c r="SZJ972" s="3"/>
      <c r="SZK972" s="614"/>
      <c r="SZL972" s="3"/>
      <c r="SZM972" s="453"/>
      <c r="SZN972" s="3"/>
      <c r="SZO972" s="614"/>
      <c r="SZP972" s="3"/>
      <c r="SZQ972" s="453"/>
      <c r="SZR972" s="3"/>
      <c r="SZS972" s="614"/>
      <c r="SZT972" s="3"/>
      <c r="SZU972" s="453"/>
      <c r="SZV972" s="3"/>
      <c r="SZW972" s="614"/>
      <c r="SZX972" s="3"/>
      <c r="SZY972" s="453"/>
      <c r="SZZ972" s="3"/>
      <c r="TAA972" s="614"/>
      <c r="TAB972" s="3"/>
      <c r="TAC972" s="453"/>
      <c r="TAD972" s="3"/>
      <c r="TAE972" s="614"/>
      <c r="TAF972" s="3"/>
      <c r="TAG972" s="453"/>
      <c r="TAH972" s="3"/>
      <c r="TAI972" s="614"/>
      <c r="TAJ972" s="3"/>
      <c r="TAK972" s="453"/>
      <c r="TAL972" s="3"/>
      <c r="TAM972" s="614"/>
      <c r="TAN972" s="3"/>
      <c r="TAO972" s="453"/>
      <c r="TAP972" s="3"/>
      <c r="TAQ972" s="614"/>
      <c r="TAR972" s="3"/>
      <c r="TAS972" s="453"/>
      <c r="TAT972" s="3"/>
      <c r="TAU972" s="614"/>
      <c r="TAV972" s="3"/>
      <c r="TAW972" s="453"/>
      <c r="TAX972" s="3"/>
      <c r="TAY972" s="614"/>
      <c r="TAZ972" s="3"/>
      <c r="TBA972" s="453"/>
      <c r="TBB972" s="3"/>
      <c r="TBC972" s="614"/>
      <c r="TBD972" s="3"/>
      <c r="TBE972" s="453"/>
      <c r="TBF972" s="3"/>
      <c r="TBG972" s="614"/>
      <c r="TBH972" s="3"/>
      <c r="TBI972" s="453"/>
      <c r="TBJ972" s="3"/>
      <c r="TBK972" s="614"/>
      <c r="TBL972" s="3"/>
      <c r="TBM972" s="453"/>
      <c r="TBN972" s="3"/>
      <c r="TBO972" s="614"/>
      <c r="TBP972" s="3"/>
      <c r="TBQ972" s="453"/>
      <c r="TBR972" s="3"/>
      <c r="TBS972" s="614"/>
      <c r="TBT972" s="3"/>
      <c r="TBU972" s="453"/>
      <c r="TBV972" s="3"/>
      <c r="TBW972" s="614"/>
      <c r="TBX972" s="3"/>
      <c r="TBY972" s="453"/>
      <c r="TBZ972" s="3"/>
      <c r="TCA972" s="614"/>
      <c r="TCB972" s="3"/>
      <c r="TCC972" s="453"/>
      <c r="TCD972" s="3"/>
      <c r="TCE972" s="614"/>
      <c r="TCF972" s="3"/>
      <c r="TCG972" s="453"/>
      <c r="TCH972" s="3"/>
      <c r="TCI972" s="614"/>
      <c r="TCJ972" s="3"/>
      <c r="TCK972" s="453"/>
      <c r="TCL972" s="3"/>
      <c r="TCM972" s="614"/>
      <c r="TCN972" s="3"/>
      <c r="TCO972" s="453"/>
      <c r="TCP972" s="3"/>
      <c r="TCQ972" s="614"/>
      <c r="TCR972" s="3"/>
      <c r="TCS972" s="453"/>
      <c r="TCT972" s="3"/>
      <c r="TCU972" s="614"/>
      <c r="TCV972" s="3"/>
      <c r="TCW972" s="453"/>
      <c r="TCX972" s="3"/>
      <c r="TCY972" s="614"/>
      <c r="TCZ972" s="3"/>
      <c r="TDA972" s="453"/>
      <c r="TDB972" s="3"/>
      <c r="TDC972" s="614"/>
      <c r="TDD972" s="3"/>
      <c r="TDE972" s="453"/>
      <c r="TDF972" s="3"/>
      <c r="TDG972" s="614"/>
      <c r="TDH972" s="3"/>
      <c r="TDI972" s="453"/>
      <c r="TDJ972" s="3"/>
      <c r="TDK972" s="614"/>
      <c r="TDL972" s="3"/>
      <c r="TDM972" s="453"/>
      <c r="TDN972" s="3"/>
      <c r="TDO972" s="614"/>
      <c r="TDP972" s="3"/>
      <c r="TDQ972" s="453"/>
      <c r="TDR972" s="3"/>
      <c r="TDS972" s="614"/>
      <c r="TDT972" s="3"/>
      <c r="TDU972" s="453"/>
      <c r="TDV972" s="3"/>
      <c r="TDW972" s="614"/>
      <c r="TDX972" s="3"/>
      <c r="TDY972" s="453"/>
      <c r="TDZ972" s="3"/>
      <c r="TEA972" s="614"/>
      <c r="TEB972" s="3"/>
      <c r="TEC972" s="453"/>
      <c r="TED972" s="3"/>
      <c r="TEE972" s="614"/>
      <c r="TEF972" s="3"/>
      <c r="TEG972" s="453"/>
      <c r="TEH972" s="3"/>
      <c r="TEI972" s="614"/>
      <c r="TEJ972" s="3"/>
      <c r="TEK972" s="453"/>
      <c r="TEL972" s="3"/>
      <c r="TEM972" s="614"/>
      <c r="TEN972" s="3"/>
      <c r="TEO972" s="453"/>
      <c r="TEP972" s="3"/>
      <c r="TEQ972" s="614"/>
      <c r="TER972" s="3"/>
      <c r="TES972" s="453"/>
      <c r="TET972" s="3"/>
      <c r="TEU972" s="614"/>
      <c r="TEV972" s="3"/>
      <c r="TEW972" s="453"/>
      <c r="TEX972" s="3"/>
      <c r="TEY972" s="614"/>
      <c r="TEZ972" s="3"/>
      <c r="TFA972" s="453"/>
      <c r="TFB972" s="3"/>
      <c r="TFC972" s="614"/>
      <c r="TFD972" s="3"/>
      <c r="TFE972" s="453"/>
      <c r="TFF972" s="3"/>
      <c r="TFG972" s="614"/>
      <c r="TFH972" s="3"/>
      <c r="TFI972" s="453"/>
      <c r="TFJ972" s="3"/>
      <c r="TFK972" s="614"/>
      <c r="TFL972" s="3"/>
      <c r="TFM972" s="453"/>
      <c r="TFN972" s="3"/>
      <c r="TFO972" s="614"/>
      <c r="TFP972" s="3"/>
      <c r="TFQ972" s="453"/>
      <c r="TFR972" s="3"/>
      <c r="TFS972" s="614"/>
      <c r="TFT972" s="3"/>
      <c r="TFU972" s="453"/>
      <c r="TFV972" s="3"/>
      <c r="TFW972" s="614"/>
      <c r="TFX972" s="3"/>
      <c r="TFY972" s="453"/>
      <c r="TFZ972" s="3"/>
      <c r="TGA972" s="614"/>
      <c r="TGB972" s="3"/>
      <c r="TGC972" s="453"/>
      <c r="TGD972" s="3"/>
      <c r="TGE972" s="614"/>
      <c r="TGF972" s="3"/>
      <c r="TGG972" s="453"/>
      <c r="TGH972" s="3"/>
      <c r="TGI972" s="614"/>
      <c r="TGJ972" s="3"/>
      <c r="TGK972" s="453"/>
      <c r="TGL972" s="3"/>
      <c r="TGM972" s="614"/>
      <c r="TGN972" s="3"/>
      <c r="TGO972" s="453"/>
      <c r="TGP972" s="3"/>
      <c r="TGQ972" s="614"/>
      <c r="TGR972" s="3"/>
      <c r="TGS972" s="453"/>
      <c r="TGT972" s="3"/>
      <c r="TGU972" s="614"/>
      <c r="TGV972" s="3"/>
      <c r="TGW972" s="453"/>
      <c r="TGX972" s="3"/>
      <c r="TGY972" s="614"/>
      <c r="TGZ972" s="3"/>
      <c r="THA972" s="453"/>
      <c r="THB972" s="3"/>
      <c r="THC972" s="614"/>
      <c r="THD972" s="3"/>
      <c r="THE972" s="453"/>
      <c r="THF972" s="3"/>
      <c r="THG972" s="614"/>
      <c r="THH972" s="3"/>
      <c r="THI972" s="453"/>
      <c r="THJ972" s="3"/>
      <c r="THK972" s="614"/>
      <c r="THL972" s="3"/>
      <c r="THM972" s="453"/>
      <c r="THN972" s="3"/>
      <c r="THO972" s="614"/>
      <c r="THP972" s="3"/>
      <c r="THQ972" s="453"/>
      <c r="THR972" s="3"/>
      <c r="THS972" s="614"/>
      <c r="THT972" s="3"/>
      <c r="THU972" s="453"/>
      <c r="THV972" s="3"/>
      <c r="THW972" s="614"/>
      <c r="THX972" s="3"/>
      <c r="THY972" s="453"/>
      <c r="THZ972" s="3"/>
      <c r="TIA972" s="614"/>
      <c r="TIB972" s="3"/>
      <c r="TIC972" s="453"/>
      <c r="TID972" s="3"/>
      <c r="TIE972" s="614"/>
      <c r="TIF972" s="3"/>
      <c r="TIG972" s="453"/>
      <c r="TIH972" s="3"/>
      <c r="TII972" s="614"/>
      <c r="TIJ972" s="3"/>
      <c r="TIK972" s="453"/>
      <c r="TIL972" s="3"/>
      <c r="TIM972" s="614"/>
      <c r="TIN972" s="3"/>
      <c r="TIO972" s="453"/>
      <c r="TIP972" s="3"/>
      <c r="TIQ972" s="614"/>
      <c r="TIR972" s="3"/>
      <c r="TIS972" s="453"/>
      <c r="TIT972" s="3"/>
      <c r="TIU972" s="614"/>
      <c r="TIV972" s="3"/>
      <c r="TIW972" s="453"/>
      <c r="TIX972" s="3"/>
      <c r="TIY972" s="614"/>
      <c r="TIZ972" s="3"/>
      <c r="TJA972" s="453"/>
      <c r="TJB972" s="3"/>
      <c r="TJC972" s="614"/>
      <c r="TJD972" s="3"/>
      <c r="TJE972" s="453"/>
      <c r="TJF972" s="3"/>
      <c r="TJG972" s="614"/>
      <c r="TJH972" s="3"/>
      <c r="TJI972" s="453"/>
      <c r="TJJ972" s="3"/>
      <c r="TJK972" s="614"/>
      <c r="TJL972" s="3"/>
      <c r="TJM972" s="453"/>
      <c r="TJN972" s="3"/>
      <c r="TJO972" s="614"/>
      <c r="TJP972" s="3"/>
      <c r="TJQ972" s="453"/>
      <c r="TJR972" s="3"/>
      <c r="TJS972" s="614"/>
      <c r="TJT972" s="3"/>
      <c r="TJU972" s="453"/>
      <c r="TJV972" s="3"/>
      <c r="TJW972" s="614"/>
      <c r="TJX972" s="3"/>
      <c r="TJY972" s="453"/>
      <c r="TJZ972" s="3"/>
      <c r="TKA972" s="614"/>
      <c r="TKB972" s="3"/>
      <c r="TKC972" s="453"/>
      <c r="TKD972" s="3"/>
      <c r="TKE972" s="614"/>
      <c r="TKF972" s="3"/>
      <c r="TKG972" s="453"/>
      <c r="TKH972" s="3"/>
      <c r="TKI972" s="614"/>
      <c r="TKJ972" s="3"/>
      <c r="TKK972" s="453"/>
      <c r="TKL972" s="3"/>
      <c r="TKM972" s="614"/>
      <c r="TKN972" s="3"/>
      <c r="TKO972" s="453"/>
      <c r="TKP972" s="3"/>
      <c r="TKQ972" s="614"/>
      <c r="TKR972" s="3"/>
      <c r="TKS972" s="453"/>
      <c r="TKT972" s="3"/>
      <c r="TKU972" s="614"/>
      <c r="TKV972" s="3"/>
      <c r="TKW972" s="453"/>
      <c r="TKX972" s="3"/>
      <c r="TKY972" s="614"/>
      <c r="TKZ972" s="3"/>
      <c r="TLA972" s="453"/>
      <c r="TLB972" s="3"/>
      <c r="TLC972" s="614"/>
      <c r="TLD972" s="3"/>
      <c r="TLE972" s="453"/>
      <c r="TLF972" s="3"/>
      <c r="TLG972" s="614"/>
      <c r="TLH972" s="3"/>
      <c r="TLI972" s="453"/>
      <c r="TLJ972" s="3"/>
      <c r="TLK972" s="614"/>
      <c r="TLL972" s="3"/>
      <c r="TLM972" s="453"/>
      <c r="TLN972" s="3"/>
      <c r="TLO972" s="614"/>
      <c r="TLP972" s="3"/>
      <c r="TLQ972" s="453"/>
      <c r="TLR972" s="3"/>
      <c r="TLS972" s="614"/>
      <c r="TLT972" s="3"/>
      <c r="TLU972" s="453"/>
      <c r="TLV972" s="3"/>
      <c r="TLW972" s="614"/>
      <c r="TLX972" s="3"/>
      <c r="TLY972" s="453"/>
      <c r="TLZ972" s="3"/>
      <c r="TMA972" s="614"/>
      <c r="TMB972" s="3"/>
      <c r="TMC972" s="453"/>
      <c r="TMD972" s="3"/>
      <c r="TME972" s="614"/>
      <c r="TMF972" s="3"/>
      <c r="TMG972" s="453"/>
      <c r="TMH972" s="3"/>
      <c r="TMI972" s="614"/>
      <c r="TMJ972" s="3"/>
      <c r="TMK972" s="453"/>
      <c r="TML972" s="3"/>
      <c r="TMM972" s="614"/>
      <c r="TMN972" s="3"/>
      <c r="TMO972" s="453"/>
      <c r="TMP972" s="3"/>
      <c r="TMQ972" s="614"/>
      <c r="TMR972" s="3"/>
      <c r="TMS972" s="453"/>
      <c r="TMT972" s="3"/>
      <c r="TMU972" s="614"/>
      <c r="TMV972" s="3"/>
      <c r="TMW972" s="453"/>
      <c r="TMX972" s="3"/>
      <c r="TMY972" s="614"/>
      <c r="TMZ972" s="3"/>
      <c r="TNA972" s="453"/>
      <c r="TNB972" s="3"/>
      <c r="TNC972" s="614"/>
      <c r="TND972" s="3"/>
      <c r="TNE972" s="453"/>
      <c r="TNF972" s="3"/>
      <c r="TNG972" s="614"/>
      <c r="TNH972" s="3"/>
      <c r="TNI972" s="453"/>
      <c r="TNJ972" s="3"/>
      <c r="TNK972" s="614"/>
      <c r="TNL972" s="3"/>
      <c r="TNM972" s="453"/>
      <c r="TNN972" s="3"/>
      <c r="TNO972" s="614"/>
      <c r="TNP972" s="3"/>
      <c r="TNQ972" s="453"/>
      <c r="TNR972" s="3"/>
      <c r="TNS972" s="614"/>
      <c r="TNT972" s="3"/>
      <c r="TNU972" s="453"/>
      <c r="TNV972" s="3"/>
      <c r="TNW972" s="614"/>
      <c r="TNX972" s="3"/>
      <c r="TNY972" s="453"/>
      <c r="TNZ972" s="3"/>
      <c r="TOA972" s="614"/>
      <c r="TOB972" s="3"/>
      <c r="TOC972" s="453"/>
      <c r="TOD972" s="3"/>
      <c r="TOE972" s="614"/>
      <c r="TOF972" s="3"/>
      <c r="TOG972" s="453"/>
      <c r="TOH972" s="3"/>
      <c r="TOI972" s="614"/>
      <c r="TOJ972" s="3"/>
      <c r="TOK972" s="453"/>
      <c r="TOL972" s="3"/>
      <c r="TOM972" s="614"/>
      <c r="TON972" s="3"/>
      <c r="TOO972" s="453"/>
      <c r="TOP972" s="3"/>
      <c r="TOQ972" s="614"/>
      <c r="TOR972" s="3"/>
      <c r="TOS972" s="453"/>
      <c r="TOT972" s="3"/>
      <c r="TOU972" s="614"/>
      <c r="TOV972" s="3"/>
      <c r="TOW972" s="453"/>
      <c r="TOX972" s="3"/>
      <c r="TOY972" s="614"/>
      <c r="TOZ972" s="3"/>
      <c r="TPA972" s="453"/>
      <c r="TPB972" s="3"/>
      <c r="TPC972" s="614"/>
      <c r="TPD972" s="3"/>
      <c r="TPE972" s="453"/>
      <c r="TPF972" s="3"/>
      <c r="TPG972" s="614"/>
      <c r="TPH972" s="3"/>
      <c r="TPI972" s="453"/>
      <c r="TPJ972" s="3"/>
      <c r="TPK972" s="614"/>
      <c r="TPL972" s="3"/>
      <c r="TPM972" s="453"/>
      <c r="TPN972" s="3"/>
      <c r="TPO972" s="614"/>
      <c r="TPP972" s="3"/>
      <c r="TPQ972" s="453"/>
      <c r="TPR972" s="3"/>
      <c r="TPS972" s="614"/>
      <c r="TPT972" s="3"/>
      <c r="TPU972" s="453"/>
      <c r="TPV972" s="3"/>
      <c r="TPW972" s="614"/>
      <c r="TPX972" s="3"/>
      <c r="TPY972" s="453"/>
      <c r="TPZ972" s="3"/>
      <c r="TQA972" s="614"/>
      <c r="TQB972" s="3"/>
      <c r="TQC972" s="453"/>
      <c r="TQD972" s="3"/>
      <c r="TQE972" s="614"/>
      <c r="TQF972" s="3"/>
      <c r="TQG972" s="453"/>
      <c r="TQH972" s="3"/>
      <c r="TQI972" s="614"/>
      <c r="TQJ972" s="3"/>
      <c r="TQK972" s="453"/>
      <c r="TQL972" s="3"/>
      <c r="TQM972" s="614"/>
      <c r="TQN972" s="3"/>
      <c r="TQO972" s="453"/>
      <c r="TQP972" s="3"/>
      <c r="TQQ972" s="614"/>
      <c r="TQR972" s="3"/>
      <c r="TQS972" s="453"/>
      <c r="TQT972" s="3"/>
      <c r="TQU972" s="614"/>
      <c r="TQV972" s="3"/>
      <c r="TQW972" s="453"/>
      <c r="TQX972" s="3"/>
      <c r="TQY972" s="614"/>
      <c r="TQZ972" s="3"/>
      <c r="TRA972" s="453"/>
      <c r="TRB972" s="3"/>
      <c r="TRC972" s="614"/>
      <c r="TRD972" s="3"/>
      <c r="TRE972" s="453"/>
      <c r="TRF972" s="3"/>
      <c r="TRG972" s="614"/>
      <c r="TRH972" s="3"/>
      <c r="TRI972" s="453"/>
      <c r="TRJ972" s="3"/>
      <c r="TRK972" s="614"/>
      <c r="TRL972" s="3"/>
      <c r="TRM972" s="453"/>
      <c r="TRN972" s="3"/>
      <c r="TRO972" s="614"/>
      <c r="TRP972" s="3"/>
      <c r="TRQ972" s="453"/>
      <c r="TRR972" s="3"/>
      <c r="TRS972" s="614"/>
      <c r="TRT972" s="3"/>
      <c r="TRU972" s="453"/>
      <c r="TRV972" s="3"/>
      <c r="TRW972" s="614"/>
      <c r="TRX972" s="3"/>
      <c r="TRY972" s="453"/>
      <c r="TRZ972" s="3"/>
      <c r="TSA972" s="614"/>
      <c r="TSB972" s="3"/>
      <c r="TSC972" s="453"/>
      <c r="TSD972" s="3"/>
      <c r="TSE972" s="614"/>
      <c r="TSF972" s="3"/>
      <c r="TSG972" s="453"/>
      <c r="TSH972" s="3"/>
      <c r="TSI972" s="614"/>
      <c r="TSJ972" s="3"/>
      <c r="TSK972" s="453"/>
      <c r="TSL972" s="3"/>
      <c r="TSM972" s="614"/>
      <c r="TSN972" s="3"/>
      <c r="TSO972" s="453"/>
      <c r="TSP972" s="3"/>
      <c r="TSQ972" s="614"/>
      <c r="TSR972" s="3"/>
      <c r="TSS972" s="453"/>
      <c r="TST972" s="3"/>
      <c r="TSU972" s="614"/>
      <c r="TSV972" s="3"/>
      <c r="TSW972" s="453"/>
      <c r="TSX972" s="3"/>
      <c r="TSY972" s="614"/>
      <c r="TSZ972" s="3"/>
      <c r="TTA972" s="453"/>
      <c r="TTB972" s="3"/>
      <c r="TTC972" s="614"/>
      <c r="TTD972" s="3"/>
      <c r="TTE972" s="453"/>
      <c r="TTF972" s="3"/>
      <c r="TTG972" s="614"/>
      <c r="TTH972" s="3"/>
      <c r="TTI972" s="453"/>
      <c r="TTJ972" s="3"/>
      <c r="TTK972" s="614"/>
      <c r="TTL972" s="3"/>
      <c r="TTM972" s="453"/>
      <c r="TTN972" s="3"/>
      <c r="TTO972" s="614"/>
      <c r="TTP972" s="3"/>
      <c r="TTQ972" s="453"/>
      <c r="TTR972" s="3"/>
      <c r="TTS972" s="614"/>
      <c r="TTT972" s="3"/>
      <c r="TTU972" s="453"/>
      <c r="TTV972" s="3"/>
      <c r="TTW972" s="614"/>
      <c r="TTX972" s="3"/>
      <c r="TTY972" s="453"/>
      <c r="TTZ972" s="3"/>
      <c r="TUA972" s="614"/>
      <c r="TUB972" s="3"/>
      <c r="TUC972" s="453"/>
      <c r="TUD972" s="3"/>
      <c r="TUE972" s="614"/>
      <c r="TUF972" s="3"/>
      <c r="TUG972" s="453"/>
      <c r="TUH972" s="3"/>
      <c r="TUI972" s="614"/>
      <c r="TUJ972" s="3"/>
      <c r="TUK972" s="453"/>
      <c r="TUL972" s="3"/>
      <c r="TUM972" s="614"/>
      <c r="TUN972" s="3"/>
      <c r="TUO972" s="453"/>
      <c r="TUP972" s="3"/>
      <c r="TUQ972" s="614"/>
      <c r="TUR972" s="3"/>
      <c r="TUS972" s="453"/>
      <c r="TUT972" s="3"/>
      <c r="TUU972" s="614"/>
      <c r="TUV972" s="3"/>
      <c r="TUW972" s="453"/>
      <c r="TUX972" s="3"/>
      <c r="TUY972" s="614"/>
      <c r="TUZ972" s="3"/>
      <c r="TVA972" s="453"/>
      <c r="TVB972" s="3"/>
      <c r="TVC972" s="614"/>
      <c r="TVD972" s="3"/>
      <c r="TVE972" s="453"/>
      <c r="TVF972" s="3"/>
      <c r="TVG972" s="614"/>
      <c r="TVH972" s="3"/>
      <c r="TVI972" s="453"/>
      <c r="TVJ972" s="3"/>
      <c r="TVK972" s="614"/>
      <c r="TVL972" s="3"/>
      <c r="TVM972" s="453"/>
      <c r="TVN972" s="3"/>
      <c r="TVO972" s="614"/>
      <c r="TVP972" s="3"/>
      <c r="TVQ972" s="453"/>
      <c r="TVR972" s="3"/>
      <c r="TVS972" s="614"/>
      <c r="TVT972" s="3"/>
      <c r="TVU972" s="453"/>
      <c r="TVV972" s="3"/>
      <c r="TVW972" s="614"/>
      <c r="TVX972" s="3"/>
      <c r="TVY972" s="453"/>
      <c r="TVZ972" s="3"/>
      <c r="TWA972" s="614"/>
      <c r="TWB972" s="3"/>
      <c r="TWC972" s="453"/>
      <c r="TWD972" s="3"/>
      <c r="TWE972" s="614"/>
      <c r="TWF972" s="3"/>
      <c r="TWG972" s="453"/>
      <c r="TWH972" s="3"/>
      <c r="TWI972" s="614"/>
      <c r="TWJ972" s="3"/>
      <c r="TWK972" s="453"/>
      <c r="TWL972" s="3"/>
      <c r="TWM972" s="614"/>
      <c r="TWN972" s="3"/>
      <c r="TWO972" s="453"/>
      <c r="TWP972" s="3"/>
      <c r="TWQ972" s="614"/>
      <c r="TWR972" s="3"/>
      <c r="TWS972" s="453"/>
      <c r="TWT972" s="3"/>
      <c r="TWU972" s="614"/>
      <c r="TWV972" s="3"/>
      <c r="TWW972" s="453"/>
      <c r="TWX972" s="3"/>
      <c r="TWY972" s="614"/>
      <c r="TWZ972" s="3"/>
      <c r="TXA972" s="453"/>
      <c r="TXB972" s="3"/>
      <c r="TXC972" s="614"/>
      <c r="TXD972" s="3"/>
      <c r="TXE972" s="453"/>
      <c r="TXF972" s="3"/>
      <c r="TXG972" s="614"/>
      <c r="TXH972" s="3"/>
      <c r="TXI972" s="453"/>
      <c r="TXJ972" s="3"/>
      <c r="TXK972" s="614"/>
      <c r="TXL972" s="3"/>
      <c r="TXM972" s="453"/>
      <c r="TXN972" s="3"/>
      <c r="TXO972" s="614"/>
      <c r="TXP972" s="3"/>
      <c r="TXQ972" s="453"/>
      <c r="TXR972" s="3"/>
      <c r="TXS972" s="614"/>
      <c r="TXT972" s="3"/>
      <c r="TXU972" s="453"/>
      <c r="TXV972" s="3"/>
      <c r="TXW972" s="614"/>
      <c r="TXX972" s="3"/>
      <c r="TXY972" s="453"/>
      <c r="TXZ972" s="3"/>
      <c r="TYA972" s="614"/>
      <c r="TYB972" s="3"/>
      <c r="TYC972" s="453"/>
      <c r="TYD972" s="3"/>
      <c r="TYE972" s="614"/>
      <c r="TYF972" s="3"/>
      <c r="TYG972" s="453"/>
      <c r="TYH972" s="3"/>
      <c r="TYI972" s="614"/>
      <c r="TYJ972" s="3"/>
      <c r="TYK972" s="453"/>
      <c r="TYL972" s="3"/>
      <c r="TYM972" s="614"/>
      <c r="TYN972" s="3"/>
      <c r="TYO972" s="453"/>
      <c r="TYP972" s="3"/>
      <c r="TYQ972" s="614"/>
      <c r="TYR972" s="3"/>
      <c r="TYS972" s="453"/>
      <c r="TYT972" s="3"/>
      <c r="TYU972" s="614"/>
      <c r="TYV972" s="3"/>
      <c r="TYW972" s="453"/>
      <c r="TYX972" s="3"/>
      <c r="TYY972" s="614"/>
      <c r="TYZ972" s="3"/>
      <c r="TZA972" s="453"/>
      <c r="TZB972" s="3"/>
      <c r="TZC972" s="614"/>
      <c r="TZD972" s="3"/>
      <c r="TZE972" s="453"/>
      <c r="TZF972" s="3"/>
      <c r="TZG972" s="614"/>
      <c r="TZH972" s="3"/>
      <c r="TZI972" s="453"/>
      <c r="TZJ972" s="3"/>
      <c r="TZK972" s="614"/>
      <c r="TZL972" s="3"/>
      <c r="TZM972" s="453"/>
      <c r="TZN972" s="3"/>
      <c r="TZO972" s="614"/>
      <c r="TZP972" s="3"/>
      <c r="TZQ972" s="453"/>
      <c r="TZR972" s="3"/>
      <c r="TZS972" s="614"/>
      <c r="TZT972" s="3"/>
      <c r="TZU972" s="453"/>
      <c r="TZV972" s="3"/>
      <c r="TZW972" s="614"/>
      <c r="TZX972" s="3"/>
      <c r="TZY972" s="453"/>
      <c r="TZZ972" s="3"/>
      <c r="UAA972" s="614"/>
      <c r="UAB972" s="3"/>
      <c r="UAC972" s="453"/>
      <c r="UAD972" s="3"/>
      <c r="UAE972" s="614"/>
      <c r="UAF972" s="3"/>
      <c r="UAG972" s="453"/>
      <c r="UAH972" s="3"/>
      <c r="UAI972" s="614"/>
      <c r="UAJ972" s="3"/>
      <c r="UAK972" s="453"/>
      <c r="UAL972" s="3"/>
      <c r="UAM972" s="614"/>
      <c r="UAN972" s="3"/>
      <c r="UAO972" s="453"/>
      <c r="UAP972" s="3"/>
      <c r="UAQ972" s="614"/>
      <c r="UAR972" s="3"/>
      <c r="UAS972" s="453"/>
      <c r="UAT972" s="3"/>
      <c r="UAU972" s="614"/>
      <c r="UAV972" s="3"/>
      <c r="UAW972" s="453"/>
      <c r="UAX972" s="3"/>
      <c r="UAY972" s="614"/>
      <c r="UAZ972" s="3"/>
      <c r="UBA972" s="453"/>
      <c r="UBB972" s="3"/>
      <c r="UBC972" s="614"/>
      <c r="UBD972" s="3"/>
      <c r="UBE972" s="453"/>
      <c r="UBF972" s="3"/>
      <c r="UBG972" s="614"/>
      <c r="UBH972" s="3"/>
      <c r="UBI972" s="453"/>
      <c r="UBJ972" s="3"/>
      <c r="UBK972" s="614"/>
      <c r="UBL972" s="3"/>
      <c r="UBM972" s="453"/>
      <c r="UBN972" s="3"/>
      <c r="UBO972" s="614"/>
      <c r="UBP972" s="3"/>
      <c r="UBQ972" s="453"/>
      <c r="UBR972" s="3"/>
      <c r="UBS972" s="614"/>
      <c r="UBT972" s="3"/>
      <c r="UBU972" s="453"/>
      <c r="UBV972" s="3"/>
      <c r="UBW972" s="614"/>
      <c r="UBX972" s="3"/>
      <c r="UBY972" s="453"/>
      <c r="UBZ972" s="3"/>
      <c r="UCA972" s="614"/>
      <c r="UCB972" s="3"/>
      <c r="UCC972" s="453"/>
      <c r="UCD972" s="3"/>
      <c r="UCE972" s="614"/>
      <c r="UCF972" s="3"/>
      <c r="UCG972" s="453"/>
      <c r="UCH972" s="3"/>
      <c r="UCI972" s="614"/>
      <c r="UCJ972" s="3"/>
      <c r="UCK972" s="453"/>
      <c r="UCL972" s="3"/>
      <c r="UCM972" s="614"/>
      <c r="UCN972" s="3"/>
      <c r="UCO972" s="453"/>
      <c r="UCP972" s="3"/>
      <c r="UCQ972" s="614"/>
      <c r="UCR972" s="3"/>
      <c r="UCS972" s="453"/>
      <c r="UCT972" s="3"/>
      <c r="UCU972" s="614"/>
      <c r="UCV972" s="3"/>
      <c r="UCW972" s="453"/>
      <c r="UCX972" s="3"/>
      <c r="UCY972" s="614"/>
      <c r="UCZ972" s="3"/>
      <c r="UDA972" s="453"/>
      <c r="UDB972" s="3"/>
      <c r="UDC972" s="614"/>
      <c r="UDD972" s="3"/>
      <c r="UDE972" s="453"/>
      <c r="UDF972" s="3"/>
      <c r="UDG972" s="614"/>
      <c r="UDH972" s="3"/>
      <c r="UDI972" s="453"/>
      <c r="UDJ972" s="3"/>
      <c r="UDK972" s="614"/>
      <c r="UDL972" s="3"/>
      <c r="UDM972" s="453"/>
      <c r="UDN972" s="3"/>
      <c r="UDO972" s="614"/>
      <c r="UDP972" s="3"/>
      <c r="UDQ972" s="453"/>
      <c r="UDR972" s="3"/>
      <c r="UDS972" s="614"/>
      <c r="UDT972" s="3"/>
      <c r="UDU972" s="453"/>
      <c r="UDV972" s="3"/>
      <c r="UDW972" s="614"/>
      <c r="UDX972" s="3"/>
      <c r="UDY972" s="453"/>
      <c r="UDZ972" s="3"/>
      <c r="UEA972" s="614"/>
      <c r="UEB972" s="3"/>
      <c r="UEC972" s="453"/>
      <c r="UED972" s="3"/>
      <c r="UEE972" s="614"/>
      <c r="UEF972" s="3"/>
      <c r="UEG972" s="453"/>
      <c r="UEH972" s="3"/>
      <c r="UEI972" s="614"/>
      <c r="UEJ972" s="3"/>
      <c r="UEK972" s="453"/>
      <c r="UEL972" s="3"/>
      <c r="UEM972" s="614"/>
      <c r="UEN972" s="3"/>
      <c r="UEO972" s="453"/>
      <c r="UEP972" s="3"/>
      <c r="UEQ972" s="614"/>
      <c r="UER972" s="3"/>
      <c r="UES972" s="453"/>
      <c r="UET972" s="3"/>
      <c r="UEU972" s="614"/>
      <c r="UEV972" s="3"/>
      <c r="UEW972" s="453"/>
      <c r="UEX972" s="3"/>
      <c r="UEY972" s="614"/>
      <c r="UEZ972" s="3"/>
      <c r="UFA972" s="453"/>
      <c r="UFB972" s="3"/>
      <c r="UFC972" s="614"/>
      <c r="UFD972" s="3"/>
      <c r="UFE972" s="453"/>
      <c r="UFF972" s="3"/>
      <c r="UFG972" s="614"/>
      <c r="UFH972" s="3"/>
      <c r="UFI972" s="453"/>
      <c r="UFJ972" s="3"/>
      <c r="UFK972" s="614"/>
      <c r="UFL972" s="3"/>
      <c r="UFM972" s="453"/>
      <c r="UFN972" s="3"/>
      <c r="UFO972" s="614"/>
      <c r="UFP972" s="3"/>
      <c r="UFQ972" s="453"/>
      <c r="UFR972" s="3"/>
      <c r="UFS972" s="614"/>
      <c r="UFT972" s="3"/>
      <c r="UFU972" s="453"/>
      <c r="UFV972" s="3"/>
      <c r="UFW972" s="614"/>
      <c r="UFX972" s="3"/>
      <c r="UFY972" s="453"/>
      <c r="UFZ972" s="3"/>
      <c r="UGA972" s="614"/>
      <c r="UGB972" s="3"/>
      <c r="UGC972" s="453"/>
      <c r="UGD972" s="3"/>
      <c r="UGE972" s="614"/>
      <c r="UGF972" s="3"/>
      <c r="UGG972" s="453"/>
      <c r="UGH972" s="3"/>
      <c r="UGI972" s="614"/>
      <c r="UGJ972" s="3"/>
      <c r="UGK972" s="453"/>
      <c r="UGL972" s="3"/>
      <c r="UGM972" s="614"/>
      <c r="UGN972" s="3"/>
      <c r="UGO972" s="453"/>
      <c r="UGP972" s="3"/>
      <c r="UGQ972" s="614"/>
      <c r="UGR972" s="3"/>
      <c r="UGS972" s="453"/>
      <c r="UGT972" s="3"/>
      <c r="UGU972" s="614"/>
      <c r="UGV972" s="3"/>
      <c r="UGW972" s="453"/>
      <c r="UGX972" s="3"/>
      <c r="UGY972" s="614"/>
      <c r="UGZ972" s="3"/>
      <c r="UHA972" s="453"/>
      <c r="UHB972" s="3"/>
      <c r="UHC972" s="614"/>
      <c r="UHD972" s="3"/>
      <c r="UHE972" s="453"/>
      <c r="UHF972" s="3"/>
      <c r="UHG972" s="614"/>
      <c r="UHH972" s="3"/>
      <c r="UHI972" s="453"/>
      <c r="UHJ972" s="3"/>
      <c r="UHK972" s="614"/>
      <c r="UHL972" s="3"/>
      <c r="UHM972" s="453"/>
      <c r="UHN972" s="3"/>
      <c r="UHO972" s="614"/>
      <c r="UHP972" s="3"/>
      <c r="UHQ972" s="453"/>
      <c r="UHR972" s="3"/>
      <c r="UHS972" s="614"/>
      <c r="UHT972" s="3"/>
      <c r="UHU972" s="453"/>
      <c r="UHV972" s="3"/>
      <c r="UHW972" s="614"/>
      <c r="UHX972" s="3"/>
      <c r="UHY972" s="453"/>
      <c r="UHZ972" s="3"/>
      <c r="UIA972" s="614"/>
      <c r="UIB972" s="3"/>
      <c r="UIC972" s="453"/>
      <c r="UID972" s="3"/>
      <c r="UIE972" s="614"/>
      <c r="UIF972" s="3"/>
      <c r="UIG972" s="453"/>
      <c r="UIH972" s="3"/>
      <c r="UII972" s="614"/>
      <c r="UIJ972" s="3"/>
      <c r="UIK972" s="453"/>
      <c r="UIL972" s="3"/>
      <c r="UIM972" s="614"/>
      <c r="UIN972" s="3"/>
      <c r="UIO972" s="453"/>
      <c r="UIP972" s="3"/>
      <c r="UIQ972" s="614"/>
      <c r="UIR972" s="3"/>
      <c r="UIS972" s="453"/>
      <c r="UIT972" s="3"/>
      <c r="UIU972" s="614"/>
      <c r="UIV972" s="3"/>
      <c r="UIW972" s="453"/>
      <c r="UIX972" s="3"/>
      <c r="UIY972" s="614"/>
      <c r="UIZ972" s="3"/>
      <c r="UJA972" s="453"/>
      <c r="UJB972" s="3"/>
      <c r="UJC972" s="614"/>
      <c r="UJD972" s="3"/>
      <c r="UJE972" s="453"/>
      <c r="UJF972" s="3"/>
      <c r="UJG972" s="614"/>
      <c r="UJH972" s="3"/>
      <c r="UJI972" s="453"/>
      <c r="UJJ972" s="3"/>
      <c r="UJK972" s="614"/>
      <c r="UJL972" s="3"/>
      <c r="UJM972" s="453"/>
      <c r="UJN972" s="3"/>
      <c r="UJO972" s="614"/>
      <c r="UJP972" s="3"/>
      <c r="UJQ972" s="453"/>
      <c r="UJR972" s="3"/>
      <c r="UJS972" s="614"/>
      <c r="UJT972" s="3"/>
      <c r="UJU972" s="453"/>
      <c r="UJV972" s="3"/>
      <c r="UJW972" s="614"/>
      <c r="UJX972" s="3"/>
      <c r="UJY972" s="453"/>
      <c r="UJZ972" s="3"/>
      <c r="UKA972" s="614"/>
      <c r="UKB972" s="3"/>
      <c r="UKC972" s="453"/>
      <c r="UKD972" s="3"/>
      <c r="UKE972" s="614"/>
      <c r="UKF972" s="3"/>
      <c r="UKG972" s="453"/>
      <c r="UKH972" s="3"/>
      <c r="UKI972" s="614"/>
      <c r="UKJ972" s="3"/>
      <c r="UKK972" s="453"/>
      <c r="UKL972" s="3"/>
      <c r="UKM972" s="614"/>
      <c r="UKN972" s="3"/>
      <c r="UKO972" s="453"/>
      <c r="UKP972" s="3"/>
      <c r="UKQ972" s="614"/>
      <c r="UKR972" s="3"/>
      <c r="UKS972" s="453"/>
      <c r="UKT972" s="3"/>
      <c r="UKU972" s="614"/>
      <c r="UKV972" s="3"/>
      <c r="UKW972" s="453"/>
      <c r="UKX972" s="3"/>
      <c r="UKY972" s="614"/>
      <c r="UKZ972" s="3"/>
      <c r="ULA972" s="453"/>
      <c r="ULB972" s="3"/>
      <c r="ULC972" s="614"/>
      <c r="ULD972" s="3"/>
      <c r="ULE972" s="453"/>
      <c r="ULF972" s="3"/>
      <c r="ULG972" s="614"/>
      <c r="ULH972" s="3"/>
      <c r="ULI972" s="453"/>
      <c r="ULJ972" s="3"/>
      <c r="ULK972" s="614"/>
      <c r="ULL972" s="3"/>
      <c r="ULM972" s="453"/>
      <c r="ULN972" s="3"/>
      <c r="ULO972" s="614"/>
      <c r="ULP972" s="3"/>
      <c r="ULQ972" s="453"/>
      <c r="ULR972" s="3"/>
      <c r="ULS972" s="614"/>
      <c r="ULT972" s="3"/>
      <c r="ULU972" s="453"/>
      <c r="ULV972" s="3"/>
      <c r="ULW972" s="614"/>
      <c r="ULX972" s="3"/>
      <c r="ULY972" s="453"/>
      <c r="ULZ972" s="3"/>
      <c r="UMA972" s="614"/>
      <c r="UMB972" s="3"/>
      <c r="UMC972" s="453"/>
      <c r="UMD972" s="3"/>
      <c r="UME972" s="614"/>
      <c r="UMF972" s="3"/>
      <c r="UMG972" s="453"/>
      <c r="UMH972" s="3"/>
      <c r="UMI972" s="614"/>
      <c r="UMJ972" s="3"/>
      <c r="UMK972" s="453"/>
      <c r="UML972" s="3"/>
      <c r="UMM972" s="614"/>
      <c r="UMN972" s="3"/>
      <c r="UMO972" s="453"/>
      <c r="UMP972" s="3"/>
      <c r="UMQ972" s="614"/>
      <c r="UMR972" s="3"/>
      <c r="UMS972" s="453"/>
      <c r="UMT972" s="3"/>
      <c r="UMU972" s="614"/>
      <c r="UMV972" s="3"/>
      <c r="UMW972" s="453"/>
      <c r="UMX972" s="3"/>
      <c r="UMY972" s="614"/>
      <c r="UMZ972" s="3"/>
      <c r="UNA972" s="453"/>
      <c r="UNB972" s="3"/>
      <c r="UNC972" s="614"/>
      <c r="UND972" s="3"/>
      <c r="UNE972" s="453"/>
      <c r="UNF972" s="3"/>
      <c r="UNG972" s="614"/>
      <c r="UNH972" s="3"/>
      <c r="UNI972" s="453"/>
      <c r="UNJ972" s="3"/>
      <c r="UNK972" s="614"/>
      <c r="UNL972" s="3"/>
      <c r="UNM972" s="453"/>
      <c r="UNN972" s="3"/>
      <c r="UNO972" s="614"/>
      <c r="UNP972" s="3"/>
      <c r="UNQ972" s="453"/>
      <c r="UNR972" s="3"/>
      <c r="UNS972" s="614"/>
      <c r="UNT972" s="3"/>
      <c r="UNU972" s="453"/>
      <c r="UNV972" s="3"/>
      <c r="UNW972" s="614"/>
      <c r="UNX972" s="3"/>
      <c r="UNY972" s="453"/>
      <c r="UNZ972" s="3"/>
      <c r="UOA972" s="614"/>
      <c r="UOB972" s="3"/>
      <c r="UOC972" s="453"/>
      <c r="UOD972" s="3"/>
      <c r="UOE972" s="614"/>
      <c r="UOF972" s="3"/>
      <c r="UOG972" s="453"/>
      <c r="UOH972" s="3"/>
      <c r="UOI972" s="614"/>
      <c r="UOJ972" s="3"/>
      <c r="UOK972" s="453"/>
      <c r="UOL972" s="3"/>
      <c r="UOM972" s="614"/>
      <c r="UON972" s="3"/>
      <c r="UOO972" s="453"/>
      <c r="UOP972" s="3"/>
      <c r="UOQ972" s="614"/>
      <c r="UOR972" s="3"/>
      <c r="UOS972" s="453"/>
      <c r="UOT972" s="3"/>
      <c r="UOU972" s="614"/>
      <c r="UOV972" s="3"/>
      <c r="UOW972" s="453"/>
      <c r="UOX972" s="3"/>
      <c r="UOY972" s="614"/>
      <c r="UOZ972" s="3"/>
      <c r="UPA972" s="453"/>
      <c r="UPB972" s="3"/>
      <c r="UPC972" s="614"/>
      <c r="UPD972" s="3"/>
      <c r="UPE972" s="453"/>
      <c r="UPF972" s="3"/>
      <c r="UPG972" s="614"/>
      <c r="UPH972" s="3"/>
      <c r="UPI972" s="453"/>
      <c r="UPJ972" s="3"/>
      <c r="UPK972" s="614"/>
      <c r="UPL972" s="3"/>
      <c r="UPM972" s="453"/>
      <c r="UPN972" s="3"/>
      <c r="UPO972" s="614"/>
      <c r="UPP972" s="3"/>
      <c r="UPQ972" s="453"/>
      <c r="UPR972" s="3"/>
      <c r="UPS972" s="614"/>
      <c r="UPT972" s="3"/>
      <c r="UPU972" s="453"/>
      <c r="UPV972" s="3"/>
      <c r="UPW972" s="614"/>
      <c r="UPX972" s="3"/>
      <c r="UPY972" s="453"/>
      <c r="UPZ972" s="3"/>
      <c r="UQA972" s="614"/>
      <c r="UQB972" s="3"/>
      <c r="UQC972" s="453"/>
      <c r="UQD972" s="3"/>
      <c r="UQE972" s="614"/>
      <c r="UQF972" s="3"/>
      <c r="UQG972" s="453"/>
      <c r="UQH972" s="3"/>
      <c r="UQI972" s="614"/>
      <c r="UQJ972" s="3"/>
      <c r="UQK972" s="453"/>
      <c r="UQL972" s="3"/>
      <c r="UQM972" s="614"/>
      <c r="UQN972" s="3"/>
      <c r="UQO972" s="453"/>
      <c r="UQP972" s="3"/>
      <c r="UQQ972" s="614"/>
      <c r="UQR972" s="3"/>
      <c r="UQS972" s="453"/>
      <c r="UQT972" s="3"/>
      <c r="UQU972" s="614"/>
      <c r="UQV972" s="3"/>
      <c r="UQW972" s="453"/>
      <c r="UQX972" s="3"/>
      <c r="UQY972" s="614"/>
      <c r="UQZ972" s="3"/>
      <c r="URA972" s="453"/>
      <c r="URB972" s="3"/>
      <c r="URC972" s="614"/>
      <c r="URD972" s="3"/>
      <c r="URE972" s="453"/>
      <c r="URF972" s="3"/>
      <c r="URG972" s="614"/>
      <c r="URH972" s="3"/>
      <c r="URI972" s="453"/>
      <c r="URJ972" s="3"/>
      <c r="URK972" s="614"/>
      <c r="URL972" s="3"/>
      <c r="URM972" s="453"/>
      <c r="URN972" s="3"/>
      <c r="URO972" s="614"/>
      <c r="URP972" s="3"/>
      <c r="URQ972" s="453"/>
      <c r="URR972" s="3"/>
      <c r="URS972" s="614"/>
      <c r="URT972" s="3"/>
      <c r="URU972" s="453"/>
      <c r="URV972" s="3"/>
      <c r="URW972" s="614"/>
      <c r="URX972" s="3"/>
      <c r="URY972" s="453"/>
      <c r="URZ972" s="3"/>
      <c r="USA972" s="614"/>
      <c r="USB972" s="3"/>
      <c r="USC972" s="453"/>
      <c r="USD972" s="3"/>
      <c r="USE972" s="614"/>
      <c r="USF972" s="3"/>
      <c r="USG972" s="453"/>
      <c r="USH972" s="3"/>
      <c r="USI972" s="614"/>
      <c r="USJ972" s="3"/>
      <c r="USK972" s="453"/>
      <c r="USL972" s="3"/>
      <c r="USM972" s="614"/>
      <c r="USN972" s="3"/>
      <c r="USO972" s="453"/>
      <c r="USP972" s="3"/>
      <c r="USQ972" s="614"/>
      <c r="USR972" s="3"/>
      <c r="USS972" s="453"/>
      <c r="UST972" s="3"/>
      <c r="USU972" s="614"/>
      <c r="USV972" s="3"/>
      <c r="USW972" s="453"/>
      <c r="USX972" s="3"/>
      <c r="USY972" s="614"/>
      <c r="USZ972" s="3"/>
      <c r="UTA972" s="453"/>
      <c r="UTB972" s="3"/>
      <c r="UTC972" s="614"/>
      <c r="UTD972" s="3"/>
      <c r="UTE972" s="453"/>
      <c r="UTF972" s="3"/>
      <c r="UTG972" s="614"/>
      <c r="UTH972" s="3"/>
      <c r="UTI972" s="453"/>
      <c r="UTJ972" s="3"/>
      <c r="UTK972" s="614"/>
      <c r="UTL972" s="3"/>
      <c r="UTM972" s="453"/>
      <c r="UTN972" s="3"/>
      <c r="UTO972" s="614"/>
      <c r="UTP972" s="3"/>
      <c r="UTQ972" s="453"/>
      <c r="UTR972" s="3"/>
      <c r="UTS972" s="614"/>
      <c r="UTT972" s="3"/>
      <c r="UTU972" s="453"/>
      <c r="UTV972" s="3"/>
      <c r="UTW972" s="614"/>
      <c r="UTX972" s="3"/>
      <c r="UTY972" s="453"/>
      <c r="UTZ972" s="3"/>
      <c r="UUA972" s="614"/>
      <c r="UUB972" s="3"/>
      <c r="UUC972" s="453"/>
      <c r="UUD972" s="3"/>
      <c r="UUE972" s="614"/>
      <c r="UUF972" s="3"/>
      <c r="UUG972" s="453"/>
      <c r="UUH972" s="3"/>
      <c r="UUI972" s="614"/>
      <c r="UUJ972" s="3"/>
      <c r="UUK972" s="453"/>
      <c r="UUL972" s="3"/>
      <c r="UUM972" s="614"/>
      <c r="UUN972" s="3"/>
      <c r="UUO972" s="453"/>
      <c r="UUP972" s="3"/>
      <c r="UUQ972" s="614"/>
      <c r="UUR972" s="3"/>
      <c r="UUS972" s="453"/>
      <c r="UUT972" s="3"/>
      <c r="UUU972" s="614"/>
      <c r="UUV972" s="3"/>
      <c r="UUW972" s="453"/>
      <c r="UUX972" s="3"/>
      <c r="UUY972" s="614"/>
      <c r="UUZ972" s="3"/>
      <c r="UVA972" s="453"/>
      <c r="UVB972" s="3"/>
      <c r="UVC972" s="614"/>
      <c r="UVD972" s="3"/>
      <c r="UVE972" s="453"/>
      <c r="UVF972" s="3"/>
      <c r="UVG972" s="614"/>
      <c r="UVH972" s="3"/>
      <c r="UVI972" s="453"/>
      <c r="UVJ972" s="3"/>
      <c r="UVK972" s="614"/>
      <c r="UVL972" s="3"/>
      <c r="UVM972" s="453"/>
      <c r="UVN972" s="3"/>
      <c r="UVO972" s="614"/>
      <c r="UVP972" s="3"/>
      <c r="UVQ972" s="453"/>
      <c r="UVR972" s="3"/>
      <c r="UVS972" s="614"/>
      <c r="UVT972" s="3"/>
      <c r="UVU972" s="453"/>
      <c r="UVV972" s="3"/>
      <c r="UVW972" s="614"/>
      <c r="UVX972" s="3"/>
      <c r="UVY972" s="453"/>
      <c r="UVZ972" s="3"/>
      <c r="UWA972" s="614"/>
      <c r="UWB972" s="3"/>
      <c r="UWC972" s="453"/>
      <c r="UWD972" s="3"/>
      <c r="UWE972" s="614"/>
      <c r="UWF972" s="3"/>
      <c r="UWG972" s="453"/>
      <c r="UWH972" s="3"/>
      <c r="UWI972" s="614"/>
      <c r="UWJ972" s="3"/>
      <c r="UWK972" s="453"/>
      <c r="UWL972" s="3"/>
      <c r="UWM972" s="614"/>
      <c r="UWN972" s="3"/>
      <c r="UWO972" s="453"/>
      <c r="UWP972" s="3"/>
      <c r="UWQ972" s="614"/>
      <c r="UWR972" s="3"/>
      <c r="UWS972" s="453"/>
      <c r="UWT972" s="3"/>
      <c r="UWU972" s="614"/>
      <c r="UWV972" s="3"/>
      <c r="UWW972" s="453"/>
      <c r="UWX972" s="3"/>
      <c r="UWY972" s="614"/>
      <c r="UWZ972" s="3"/>
      <c r="UXA972" s="453"/>
      <c r="UXB972" s="3"/>
      <c r="UXC972" s="614"/>
      <c r="UXD972" s="3"/>
      <c r="UXE972" s="453"/>
      <c r="UXF972" s="3"/>
      <c r="UXG972" s="614"/>
      <c r="UXH972" s="3"/>
      <c r="UXI972" s="453"/>
      <c r="UXJ972" s="3"/>
      <c r="UXK972" s="614"/>
      <c r="UXL972" s="3"/>
      <c r="UXM972" s="453"/>
      <c r="UXN972" s="3"/>
      <c r="UXO972" s="614"/>
      <c r="UXP972" s="3"/>
      <c r="UXQ972" s="453"/>
      <c r="UXR972" s="3"/>
      <c r="UXS972" s="614"/>
      <c r="UXT972" s="3"/>
      <c r="UXU972" s="453"/>
      <c r="UXV972" s="3"/>
      <c r="UXW972" s="614"/>
      <c r="UXX972" s="3"/>
      <c r="UXY972" s="453"/>
      <c r="UXZ972" s="3"/>
      <c r="UYA972" s="614"/>
      <c r="UYB972" s="3"/>
      <c r="UYC972" s="453"/>
      <c r="UYD972" s="3"/>
      <c r="UYE972" s="614"/>
      <c r="UYF972" s="3"/>
      <c r="UYG972" s="453"/>
      <c r="UYH972" s="3"/>
      <c r="UYI972" s="614"/>
      <c r="UYJ972" s="3"/>
      <c r="UYK972" s="453"/>
      <c r="UYL972" s="3"/>
      <c r="UYM972" s="614"/>
      <c r="UYN972" s="3"/>
      <c r="UYO972" s="453"/>
      <c r="UYP972" s="3"/>
      <c r="UYQ972" s="614"/>
      <c r="UYR972" s="3"/>
      <c r="UYS972" s="453"/>
      <c r="UYT972" s="3"/>
      <c r="UYU972" s="614"/>
      <c r="UYV972" s="3"/>
      <c r="UYW972" s="453"/>
      <c r="UYX972" s="3"/>
      <c r="UYY972" s="614"/>
      <c r="UYZ972" s="3"/>
      <c r="UZA972" s="453"/>
      <c r="UZB972" s="3"/>
      <c r="UZC972" s="614"/>
      <c r="UZD972" s="3"/>
      <c r="UZE972" s="453"/>
      <c r="UZF972" s="3"/>
      <c r="UZG972" s="614"/>
      <c r="UZH972" s="3"/>
      <c r="UZI972" s="453"/>
      <c r="UZJ972" s="3"/>
      <c r="UZK972" s="614"/>
      <c r="UZL972" s="3"/>
      <c r="UZM972" s="453"/>
      <c r="UZN972" s="3"/>
      <c r="UZO972" s="614"/>
      <c r="UZP972" s="3"/>
      <c r="UZQ972" s="453"/>
      <c r="UZR972" s="3"/>
      <c r="UZS972" s="614"/>
      <c r="UZT972" s="3"/>
      <c r="UZU972" s="453"/>
      <c r="UZV972" s="3"/>
      <c r="UZW972" s="614"/>
      <c r="UZX972" s="3"/>
      <c r="UZY972" s="453"/>
      <c r="UZZ972" s="3"/>
      <c r="VAA972" s="614"/>
      <c r="VAB972" s="3"/>
      <c r="VAC972" s="453"/>
      <c r="VAD972" s="3"/>
      <c r="VAE972" s="614"/>
      <c r="VAF972" s="3"/>
      <c r="VAG972" s="453"/>
      <c r="VAH972" s="3"/>
      <c r="VAI972" s="614"/>
      <c r="VAJ972" s="3"/>
      <c r="VAK972" s="453"/>
      <c r="VAL972" s="3"/>
      <c r="VAM972" s="614"/>
      <c r="VAN972" s="3"/>
      <c r="VAO972" s="453"/>
      <c r="VAP972" s="3"/>
      <c r="VAQ972" s="614"/>
      <c r="VAR972" s="3"/>
      <c r="VAS972" s="453"/>
      <c r="VAT972" s="3"/>
      <c r="VAU972" s="614"/>
      <c r="VAV972" s="3"/>
      <c r="VAW972" s="453"/>
      <c r="VAX972" s="3"/>
      <c r="VAY972" s="614"/>
      <c r="VAZ972" s="3"/>
      <c r="VBA972" s="453"/>
      <c r="VBB972" s="3"/>
      <c r="VBC972" s="614"/>
      <c r="VBD972" s="3"/>
      <c r="VBE972" s="453"/>
      <c r="VBF972" s="3"/>
      <c r="VBG972" s="614"/>
      <c r="VBH972" s="3"/>
      <c r="VBI972" s="453"/>
      <c r="VBJ972" s="3"/>
      <c r="VBK972" s="614"/>
      <c r="VBL972" s="3"/>
      <c r="VBM972" s="453"/>
      <c r="VBN972" s="3"/>
      <c r="VBO972" s="614"/>
      <c r="VBP972" s="3"/>
      <c r="VBQ972" s="453"/>
      <c r="VBR972" s="3"/>
      <c r="VBS972" s="614"/>
      <c r="VBT972" s="3"/>
      <c r="VBU972" s="453"/>
      <c r="VBV972" s="3"/>
      <c r="VBW972" s="614"/>
      <c r="VBX972" s="3"/>
      <c r="VBY972" s="453"/>
      <c r="VBZ972" s="3"/>
      <c r="VCA972" s="614"/>
      <c r="VCB972" s="3"/>
      <c r="VCC972" s="453"/>
      <c r="VCD972" s="3"/>
      <c r="VCE972" s="614"/>
      <c r="VCF972" s="3"/>
      <c r="VCG972" s="453"/>
      <c r="VCH972" s="3"/>
      <c r="VCI972" s="614"/>
      <c r="VCJ972" s="3"/>
      <c r="VCK972" s="453"/>
      <c r="VCL972" s="3"/>
      <c r="VCM972" s="614"/>
      <c r="VCN972" s="3"/>
      <c r="VCO972" s="453"/>
      <c r="VCP972" s="3"/>
      <c r="VCQ972" s="614"/>
      <c r="VCR972" s="3"/>
      <c r="VCS972" s="453"/>
      <c r="VCT972" s="3"/>
      <c r="VCU972" s="614"/>
      <c r="VCV972" s="3"/>
      <c r="VCW972" s="453"/>
      <c r="VCX972" s="3"/>
      <c r="VCY972" s="614"/>
      <c r="VCZ972" s="3"/>
      <c r="VDA972" s="453"/>
      <c r="VDB972" s="3"/>
      <c r="VDC972" s="614"/>
      <c r="VDD972" s="3"/>
      <c r="VDE972" s="453"/>
      <c r="VDF972" s="3"/>
      <c r="VDG972" s="614"/>
      <c r="VDH972" s="3"/>
      <c r="VDI972" s="453"/>
      <c r="VDJ972" s="3"/>
      <c r="VDK972" s="614"/>
      <c r="VDL972" s="3"/>
      <c r="VDM972" s="453"/>
      <c r="VDN972" s="3"/>
      <c r="VDO972" s="614"/>
      <c r="VDP972" s="3"/>
      <c r="VDQ972" s="453"/>
      <c r="VDR972" s="3"/>
      <c r="VDS972" s="614"/>
      <c r="VDT972" s="3"/>
      <c r="VDU972" s="453"/>
      <c r="VDV972" s="3"/>
      <c r="VDW972" s="614"/>
      <c r="VDX972" s="3"/>
      <c r="VDY972" s="453"/>
      <c r="VDZ972" s="3"/>
      <c r="VEA972" s="614"/>
      <c r="VEB972" s="3"/>
      <c r="VEC972" s="453"/>
      <c r="VED972" s="3"/>
      <c r="VEE972" s="614"/>
      <c r="VEF972" s="3"/>
      <c r="VEG972" s="453"/>
      <c r="VEH972" s="3"/>
      <c r="VEI972" s="614"/>
      <c r="VEJ972" s="3"/>
      <c r="VEK972" s="453"/>
      <c r="VEL972" s="3"/>
      <c r="VEM972" s="614"/>
      <c r="VEN972" s="3"/>
      <c r="VEO972" s="453"/>
      <c r="VEP972" s="3"/>
      <c r="VEQ972" s="614"/>
      <c r="VER972" s="3"/>
      <c r="VES972" s="453"/>
      <c r="VET972" s="3"/>
      <c r="VEU972" s="614"/>
      <c r="VEV972" s="3"/>
      <c r="VEW972" s="453"/>
      <c r="VEX972" s="3"/>
      <c r="VEY972" s="614"/>
      <c r="VEZ972" s="3"/>
      <c r="VFA972" s="453"/>
      <c r="VFB972" s="3"/>
      <c r="VFC972" s="614"/>
      <c r="VFD972" s="3"/>
      <c r="VFE972" s="453"/>
      <c r="VFF972" s="3"/>
      <c r="VFG972" s="614"/>
      <c r="VFH972" s="3"/>
      <c r="VFI972" s="453"/>
      <c r="VFJ972" s="3"/>
      <c r="VFK972" s="614"/>
      <c r="VFL972" s="3"/>
      <c r="VFM972" s="453"/>
      <c r="VFN972" s="3"/>
      <c r="VFO972" s="614"/>
      <c r="VFP972" s="3"/>
      <c r="VFQ972" s="453"/>
      <c r="VFR972" s="3"/>
      <c r="VFS972" s="614"/>
      <c r="VFT972" s="3"/>
      <c r="VFU972" s="453"/>
      <c r="VFV972" s="3"/>
      <c r="VFW972" s="614"/>
      <c r="VFX972" s="3"/>
      <c r="VFY972" s="453"/>
      <c r="VFZ972" s="3"/>
      <c r="VGA972" s="614"/>
      <c r="VGB972" s="3"/>
      <c r="VGC972" s="453"/>
      <c r="VGD972" s="3"/>
      <c r="VGE972" s="614"/>
      <c r="VGF972" s="3"/>
      <c r="VGG972" s="453"/>
      <c r="VGH972" s="3"/>
      <c r="VGI972" s="614"/>
      <c r="VGJ972" s="3"/>
      <c r="VGK972" s="453"/>
      <c r="VGL972" s="3"/>
      <c r="VGM972" s="614"/>
      <c r="VGN972" s="3"/>
      <c r="VGO972" s="453"/>
      <c r="VGP972" s="3"/>
      <c r="VGQ972" s="614"/>
      <c r="VGR972" s="3"/>
      <c r="VGS972" s="453"/>
      <c r="VGT972" s="3"/>
      <c r="VGU972" s="614"/>
      <c r="VGV972" s="3"/>
      <c r="VGW972" s="453"/>
      <c r="VGX972" s="3"/>
      <c r="VGY972" s="614"/>
      <c r="VGZ972" s="3"/>
      <c r="VHA972" s="453"/>
      <c r="VHB972" s="3"/>
      <c r="VHC972" s="614"/>
      <c r="VHD972" s="3"/>
      <c r="VHE972" s="453"/>
      <c r="VHF972" s="3"/>
      <c r="VHG972" s="614"/>
      <c r="VHH972" s="3"/>
      <c r="VHI972" s="453"/>
      <c r="VHJ972" s="3"/>
      <c r="VHK972" s="614"/>
      <c r="VHL972" s="3"/>
      <c r="VHM972" s="453"/>
      <c r="VHN972" s="3"/>
      <c r="VHO972" s="614"/>
      <c r="VHP972" s="3"/>
      <c r="VHQ972" s="453"/>
      <c r="VHR972" s="3"/>
      <c r="VHS972" s="614"/>
      <c r="VHT972" s="3"/>
      <c r="VHU972" s="453"/>
      <c r="VHV972" s="3"/>
      <c r="VHW972" s="614"/>
      <c r="VHX972" s="3"/>
      <c r="VHY972" s="453"/>
      <c r="VHZ972" s="3"/>
      <c r="VIA972" s="614"/>
      <c r="VIB972" s="3"/>
      <c r="VIC972" s="453"/>
      <c r="VID972" s="3"/>
      <c r="VIE972" s="614"/>
      <c r="VIF972" s="3"/>
      <c r="VIG972" s="453"/>
      <c r="VIH972" s="3"/>
      <c r="VII972" s="614"/>
      <c r="VIJ972" s="3"/>
      <c r="VIK972" s="453"/>
      <c r="VIL972" s="3"/>
      <c r="VIM972" s="614"/>
      <c r="VIN972" s="3"/>
      <c r="VIO972" s="453"/>
      <c r="VIP972" s="3"/>
      <c r="VIQ972" s="614"/>
      <c r="VIR972" s="3"/>
      <c r="VIS972" s="453"/>
      <c r="VIT972" s="3"/>
      <c r="VIU972" s="614"/>
      <c r="VIV972" s="3"/>
      <c r="VIW972" s="453"/>
      <c r="VIX972" s="3"/>
      <c r="VIY972" s="614"/>
      <c r="VIZ972" s="3"/>
      <c r="VJA972" s="453"/>
      <c r="VJB972" s="3"/>
      <c r="VJC972" s="614"/>
      <c r="VJD972" s="3"/>
      <c r="VJE972" s="453"/>
      <c r="VJF972" s="3"/>
      <c r="VJG972" s="614"/>
      <c r="VJH972" s="3"/>
      <c r="VJI972" s="453"/>
      <c r="VJJ972" s="3"/>
      <c r="VJK972" s="614"/>
      <c r="VJL972" s="3"/>
      <c r="VJM972" s="453"/>
      <c r="VJN972" s="3"/>
      <c r="VJO972" s="614"/>
      <c r="VJP972" s="3"/>
      <c r="VJQ972" s="453"/>
      <c r="VJR972" s="3"/>
      <c r="VJS972" s="614"/>
      <c r="VJT972" s="3"/>
      <c r="VJU972" s="453"/>
      <c r="VJV972" s="3"/>
      <c r="VJW972" s="614"/>
      <c r="VJX972" s="3"/>
      <c r="VJY972" s="453"/>
      <c r="VJZ972" s="3"/>
      <c r="VKA972" s="614"/>
      <c r="VKB972" s="3"/>
      <c r="VKC972" s="453"/>
      <c r="VKD972" s="3"/>
      <c r="VKE972" s="614"/>
      <c r="VKF972" s="3"/>
      <c r="VKG972" s="453"/>
      <c r="VKH972" s="3"/>
      <c r="VKI972" s="614"/>
      <c r="VKJ972" s="3"/>
      <c r="VKK972" s="453"/>
      <c r="VKL972" s="3"/>
      <c r="VKM972" s="614"/>
      <c r="VKN972" s="3"/>
      <c r="VKO972" s="453"/>
      <c r="VKP972" s="3"/>
      <c r="VKQ972" s="614"/>
      <c r="VKR972" s="3"/>
      <c r="VKS972" s="453"/>
      <c r="VKT972" s="3"/>
      <c r="VKU972" s="614"/>
      <c r="VKV972" s="3"/>
      <c r="VKW972" s="453"/>
      <c r="VKX972" s="3"/>
      <c r="VKY972" s="614"/>
      <c r="VKZ972" s="3"/>
      <c r="VLA972" s="453"/>
      <c r="VLB972" s="3"/>
      <c r="VLC972" s="614"/>
      <c r="VLD972" s="3"/>
      <c r="VLE972" s="453"/>
      <c r="VLF972" s="3"/>
      <c r="VLG972" s="614"/>
      <c r="VLH972" s="3"/>
      <c r="VLI972" s="453"/>
      <c r="VLJ972" s="3"/>
      <c r="VLK972" s="614"/>
      <c r="VLL972" s="3"/>
      <c r="VLM972" s="453"/>
      <c r="VLN972" s="3"/>
      <c r="VLO972" s="614"/>
      <c r="VLP972" s="3"/>
      <c r="VLQ972" s="453"/>
      <c r="VLR972" s="3"/>
      <c r="VLS972" s="614"/>
      <c r="VLT972" s="3"/>
      <c r="VLU972" s="453"/>
      <c r="VLV972" s="3"/>
      <c r="VLW972" s="614"/>
      <c r="VLX972" s="3"/>
      <c r="VLY972" s="453"/>
      <c r="VLZ972" s="3"/>
      <c r="VMA972" s="614"/>
      <c r="VMB972" s="3"/>
      <c r="VMC972" s="453"/>
      <c r="VMD972" s="3"/>
      <c r="VME972" s="614"/>
      <c r="VMF972" s="3"/>
      <c r="VMG972" s="453"/>
      <c r="VMH972" s="3"/>
      <c r="VMI972" s="614"/>
      <c r="VMJ972" s="3"/>
      <c r="VMK972" s="453"/>
      <c r="VML972" s="3"/>
      <c r="VMM972" s="614"/>
      <c r="VMN972" s="3"/>
      <c r="VMO972" s="453"/>
      <c r="VMP972" s="3"/>
      <c r="VMQ972" s="614"/>
      <c r="VMR972" s="3"/>
      <c r="VMS972" s="453"/>
      <c r="VMT972" s="3"/>
      <c r="VMU972" s="614"/>
      <c r="VMV972" s="3"/>
      <c r="VMW972" s="453"/>
      <c r="VMX972" s="3"/>
      <c r="VMY972" s="614"/>
      <c r="VMZ972" s="3"/>
      <c r="VNA972" s="453"/>
      <c r="VNB972" s="3"/>
      <c r="VNC972" s="614"/>
      <c r="VND972" s="3"/>
      <c r="VNE972" s="453"/>
      <c r="VNF972" s="3"/>
      <c r="VNG972" s="614"/>
      <c r="VNH972" s="3"/>
      <c r="VNI972" s="453"/>
      <c r="VNJ972" s="3"/>
      <c r="VNK972" s="614"/>
      <c r="VNL972" s="3"/>
      <c r="VNM972" s="453"/>
      <c r="VNN972" s="3"/>
      <c r="VNO972" s="614"/>
      <c r="VNP972" s="3"/>
      <c r="VNQ972" s="453"/>
      <c r="VNR972" s="3"/>
      <c r="VNS972" s="614"/>
      <c r="VNT972" s="3"/>
      <c r="VNU972" s="453"/>
      <c r="VNV972" s="3"/>
      <c r="VNW972" s="614"/>
      <c r="VNX972" s="3"/>
      <c r="VNY972" s="453"/>
      <c r="VNZ972" s="3"/>
      <c r="VOA972" s="614"/>
      <c r="VOB972" s="3"/>
      <c r="VOC972" s="453"/>
      <c r="VOD972" s="3"/>
      <c r="VOE972" s="614"/>
      <c r="VOF972" s="3"/>
      <c r="VOG972" s="453"/>
      <c r="VOH972" s="3"/>
      <c r="VOI972" s="614"/>
      <c r="VOJ972" s="3"/>
      <c r="VOK972" s="453"/>
      <c r="VOL972" s="3"/>
      <c r="VOM972" s="614"/>
      <c r="VON972" s="3"/>
      <c r="VOO972" s="453"/>
      <c r="VOP972" s="3"/>
      <c r="VOQ972" s="614"/>
      <c r="VOR972" s="3"/>
      <c r="VOS972" s="453"/>
      <c r="VOT972" s="3"/>
      <c r="VOU972" s="614"/>
      <c r="VOV972" s="3"/>
      <c r="VOW972" s="453"/>
      <c r="VOX972" s="3"/>
      <c r="VOY972" s="614"/>
      <c r="VOZ972" s="3"/>
      <c r="VPA972" s="453"/>
      <c r="VPB972" s="3"/>
      <c r="VPC972" s="614"/>
      <c r="VPD972" s="3"/>
      <c r="VPE972" s="453"/>
      <c r="VPF972" s="3"/>
      <c r="VPG972" s="614"/>
      <c r="VPH972" s="3"/>
      <c r="VPI972" s="453"/>
      <c r="VPJ972" s="3"/>
      <c r="VPK972" s="614"/>
      <c r="VPL972" s="3"/>
      <c r="VPM972" s="453"/>
      <c r="VPN972" s="3"/>
      <c r="VPO972" s="614"/>
      <c r="VPP972" s="3"/>
      <c r="VPQ972" s="453"/>
      <c r="VPR972" s="3"/>
      <c r="VPS972" s="614"/>
      <c r="VPT972" s="3"/>
      <c r="VPU972" s="453"/>
      <c r="VPV972" s="3"/>
      <c r="VPW972" s="614"/>
      <c r="VPX972" s="3"/>
      <c r="VPY972" s="453"/>
      <c r="VPZ972" s="3"/>
      <c r="VQA972" s="614"/>
      <c r="VQB972" s="3"/>
      <c r="VQC972" s="453"/>
      <c r="VQD972" s="3"/>
      <c r="VQE972" s="614"/>
      <c r="VQF972" s="3"/>
      <c r="VQG972" s="453"/>
      <c r="VQH972" s="3"/>
      <c r="VQI972" s="614"/>
      <c r="VQJ972" s="3"/>
      <c r="VQK972" s="453"/>
      <c r="VQL972" s="3"/>
      <c r="VQM972" s="614"/>
      <c r="VQN972" s="3"/>
      <c r="VQO972" s="453"/>
      <c r="VQP972" s="3"/>
      <c r="VQQ972" s="614"/>
      <c r="VQR972" s="3"/>
      <c r="VQS972" s="453"/>
      <c r="VQT972" s="3"/>
      <c r="VQU972" s="614"/>
      <c r="VQV972" s="3"/>
      <c r="VQW972" s="453"/>
      <c r="VQX972" s="3"/>
      <c r="VQY972" s="614"/>
      <c r="VQZ972" s="3"/>
      <c r="VRA972" s="453"/>
      <c r="VRB972" s="3"/>
      <c r="VRC972" s="614"/>
      <c r="VRD972" s="3"/>
      <c r="VRE972" s="453"/>
      <c r="VRF972" s="3"/>
      <c r="VRG972" s="614"/>
      <c r="VRH972" s="3"/>
      <c r="VRI972" s="453"/>
      <c r="VRJ972" s="3"/>
      <c r="VRK972" s="614"/>
      <c r="VRL972" s="3"/>
      <c r="VRM972" s="453"/>
      <c r="VRN972" s="3"/>
      <c r="VRO972" s="614"/>
      <c r="VRP972" s="3"/>
      <c r="VRQ972" s="453"/>
      <c r="VRR972" s="3"/>
      <c r="VRS972" s="614"/>
      <c r="VRT972" s="3"/>
      <c r="VRU972" s="453"/>
      <c r="VRV972" s="3"/>
      <c r="VRW972" s="614"/>
      <c r="VRX972" s="3"/>
      <c r="VRY972" s="453"/>
      <c r="VRZ972" s="3"/>
      <c r="VSA972" s="614"/>
      <c r="VSB972" s="3"/>
      <c r="VSC972" s="453"/>
      <c r="VSD972" s="3"/>
      <c r="VSE972" s="614"/>
      <c r="VSF972" s="3"/>
      <c r="VSG972" s="453"/>
      <c r="VSH972" s="3"/>
      <c r="VSI972" s="614"/>
      <c r="VSJ972" s="3"/>
      <c r="VSK972" s="453"/>
      <c r="VSL972" s="3"/>
      <c r="VSM972" s="614"/>
      <c r="VSN972" s="3"/>
      <c r="VSO972" s="453"/>
      <c r="VSP972" s="3"/>
      <c r="VSQ972" s="614"/>
      <c r="VSR972" s="3"/>
      <c r="VSS972" s="453"/>
      <c r="VST972" s="3"/>
      <c r="VSU972" s="614"/>
      <c r="VSV972" s="3"/>
      <c r="VSW972" s="453"/>
      <c r="VSX972" s="3"/>
      <c r="VSY972" s="614"/>
      <c r="VSZ972" s="3"/>
      <c r="VTA972" s="453"/>
      <c r="VTB972" s="3"/>
      <c r="VTC972" s="614"/>
      <c r="VTD972" s="3"/>
      <c r="VTE972" s="453"/>
      <c r="VTF972" s="3"/>
      <c r="VTG972" s="614"/>
      <c r="VTH972" s="3"/>
      <c r="VTI972" s="453"/>
      <c r="VTJ972" s="3"/>
      <c r="VTK972" s="614"/>
      <c r="VTL972" s="3"/>
      <c r="VTM972" s="453"/>
      <c r="VTN972" s="3"/>
      <c r="VTO972" s="614"/>
      <c r="VTP972" s="3"/>
      <c r="VTQ972" s="453"/>
      <c r="VTR972" s="3"/>
      <c r="VTS972" s="614"/>
      <c r="VTT972" s="3"/>
      <c r="VTU972" s="453"/>
      <c r="VTV972" s="3"/>
      <c r="VTW972" s="614"/>
      <c r="VTX972" s="3"/>
      <c r="VTY972" s="453"/>
      <c r="VTZ972" s="3"/>
      <c r="VUA972" s="614"/>
      <c r="VUB972" s="3"/>
      <c r="VUC972" s="453"/>
      <c r="VUD972" s="3"/>
      <c r="VUE972" s="614"/>
      <c r="VUF972" s="3"/>
      <c r="VUG972" s="453"/>
      <c r="VUH972" s="3"/>
      <c r="VUI972" s="614"/>
      <c r="VUJ972" s="3"/>
      <c r="VUK972" s="453"/>
      <c r="VUL972" s="3"/>
      <c r="VUM972" s="614"/>
      <c r="VUN972" s="3"/>
      <c r="VUO972" s="453"/>
      <c r="VUP972" s="3"/>
      <c r="VUQ972" s="614"/>
      <c r="VUR972" s="3"/>
      <c r="VUS972" s="453"/>
      <c r="VUT972" s="3"/>
      <c r="VUU972" s="614"/>
      <c r="VUV972" s="3"/>
      <c r="VUW972" s="453"/>
      <c r="VUX972" s="3"/>
      <c r="VUY972" s="614"/>
      <c r="VUZ972" s="3"/>
      <c r="VVA972" s="453"/>
      <c r="VVB972" s="3"/>
      <c r="VVC972" s="614"/>
      <c r="VVD972" s="3"/>
      <c r="VVE972" s="453"/>
      <c r="VVF972" s="3"/>
      <c r="VVG972" s="614"/>
      <c r="VVH972" s="3"/>
      <c r="VVI972" s="453"/>
      <c r="VVJ972" s="3"/>
      <c r="VVK972" s="614"/>
      <c r="VVL972" s="3"/>
      <c r="VVM972" s="453"/>
      <c r="VVN972" s="3"/>
      <c r="VVO972" s="614"/>
      <c r="VVP972" s="3"/>
      <c r="VVQ972" s="453"/>
      <c r="VVR972" s="3"/>
      <c r="VVS972" s="614"/>
      <c r="VVT972" s="3"/>
      <c r="VVU972" s="453"/>
      <c r="VVV972" s="3"/>
      <c r="VVW972" s="614"/>
      <c r="VVX972" s="3"/>
      <c r="VVY972" s="453"/>
      <c r="VVZ972" s="3"/>
      <c r="VWA972" s="614"/>
      <c r="VWB972" s="3"/>
      <c r="VWC972" s="453"/>
      <c r="VWD972" s="3"/>
      <c r="VWE972" s="614"/>
      <c r="VWF972" s="3"/>
      <c r="VWG972" s="453"/>
      <c r="VWH972" s="3"/>
      <c r="VWI972" s="614"/>
      <c r="VWJ972" s="3"/>
      <c r="VWK972" s="453"/>
      <c r="VWL972" s="3"/>
      <c r="VWM972" s="614"/>
      <c r="VWN972" s="3"/>
      <c r="VWO972" s="453"/>
      <c r="VWP972" s="3"/>
      <c r="VWQ972" s="614"/>
      <c r="VWR972" s="3"/>
      <c r="VWS972" s="453"/>
      <c r="VWT972" s="3"/>
      <c r="VWU972" s="614"/>
      <c r="VWV972" s="3"/>
      <c r="VWW972" s="453"/>
      <c r="VWX972" s="3"/>
      <c r="VWY972" s="614"/>
      <c r="VWZ972" s="3"/>
      <c r="VXA972" s="453"/>
      <c r="VXB972" s="3"/>
      <c r="VXC972" s="614"/>
      <c r="VXD972" s="3"/>
      <c r="VXE972" s="453"/>
      <c r="VXF972" s="3"/>
      <c r="VXG972" s="614"/>
      <c r="VXH972" s="3"/>
      <c r="VXI972" s="453"/>
      <c r="VXJ972" s="3"/>
      <c r="VXK972" s="614"/>
      <c r="VXL972" s="3"/>
      <c r="VXM972" s="453"/>
      <c r="VXN972" s="3"/>
      <c r="VXO972" s="614"/>
      <c r="VXP972" s="3"/>
      <c r="VXQ972" s="453"/>
      <c r="VXR972" s="3"/>
      <c r="VXS972" s="614"/>
      <c r="VXT972" s="3"/>
      <c r="VXU972" s="453"/>
      <c r="VXV972" s="3"/>
      <c r="VXW972" s="614"/>
      <c r="VXX972" s="3"/>
      <c r="VXY972" s="453"/>
      <c r="VXZ972" s="3"/>
      <c r="VYA972" s="614"/>
      <c r="VYB972" s="3"/>
      <c r="VYC972" s="453"/>
      <c r="VYD972" s="3"/>
      <c r="VYE972" s="614"/>
      <c r="VYF972" s="3"/>
      <c r="VYG972" s="453"/>
      <c r="VYH972" s="3"/>
      <c r="VYI972" s="614"/>
      <c r="VYJ972" s="3"/>
      <c r="VYK972" s="453"/>
      <c r="VYL972" s="3"/>
      <c r="VYM972" s="614"/>
      <c r="VYN972" s="3"/>
      <c r="VYO972" s="453"/>
      <c r="VYP972" s="3"/>
      <c r="VYQ972" s="614"/>
      <c r="VYR972" s="3"/>
      <c r="VYS972" s="453"/>
      <c r="VYT972" s="3"/>
      <c r="VYU972" s="614"/>
      <c r="VYV972" s="3"/>
      <c r="VYW972" s="453"/>
      <c r="VYX972" s="3"/>
      <c r="VYY972" s="614"/>
      <c r="VYZ972" s="3"/>
      <c r="VZA972" s="453"/>
      <c r="VZB972" s="3"/>
      <c r="VZC972" s="614"/>
      <c r="VZD972" s="3"/>
      <c r="VZE972" s="453"/>
      <c r="VZF972" s="3"/>
      <c r="VZG972" s="614"/>
      <c r="VZH972" s="3"/>
      <c r="VZI972" s="453"/>
      <c r="VZJ972" s="3"/>
      <c r="VZK972" s="614"/>
      <c r="VZL972" s="3"/>
      <c r="VZM972" s="453"/>
      <c r="VZN972" s="3"/>
      <c r="VZO972" s="614"/>
      <c r="VZP972" s="3"/>
      <c r="VZQ972" s="453"/>
      <c r="VZR972" s="3"/>
      <c r="VZS972" s="614"/>
      <c r="VZT972" s="3"/>
      <c r="VZU972" s="453"/>
      <c r="VZV972" s="3"/>
      <c r="VZW972" s="614"/>
      <c r="VZX972" s="3"/>
      <c r="VZY972" s="453"/>
      <c r="VZZ972" s="3"/>
      <c r="WAA972" s="614"/>
      <c r="WAB972" s="3"/>
      <c r="WAC972" s="453"/>
      <c r="WAD972" s="3"/>
      <c r="WAE972" s="614"/>
      <c r="WAF972" s="3"/>
      <c r="WAG972" s="453"/>
      <c r="WAH972" s="3"/>
      <c r="WAI972" s="614"/>
      <c r="WAJ972" s="3"/>
      <c r="WAK972" s="453"/>
      <c r="WAL972" s="3"/>
      <c r="WAM972" s="614"/>
      <c r="WAN972" s="3"/>
      <c r="WAO972" s="453"/>
      <c r="WAP972" s="3"/>
      <c r="WAQ972" s="614"/>
      <c r="WAR972" s="3"/>
      <c r="WAS972" s="453"/>
      <c r="WAT972" s="3"/>
      <c r="WAU972" s="614"/>
      <c r="WAV972" s="3"/>
      <c r="WAW972" s="453"/>
      <c r="WAX972" s="3"/>
      <c r="WAY972" s="614"/>
      <c r="WAZ972" s="3"/>
      <c r="WBA972" s="453"/>
      <c r="WBB972" s="3"/>
      <c r="WBC972" s="614"/>
      <c r="WBD972" s="3"/>
      <c r="WBE972" s="453"/>
      <c r="WBF972" s="3"/>
      <c r="WBG972" s="614"/>
      <c r="WBH972" s="3"/>
      <c r="WBI972" s="453"/>
      <c r="WBJ972" s="3"/>
      <c r="WBK972" s="614"/>
      <c r="WBL972" s="3"/>
      <c r="WBM972" s="453"/>
      <c r="WBN972" s="3"/>
      <c r="WBO972" s="614"/>
      <c r="WBP972" s="3"/>
      <c r="WBQ972" s="453"/>
      <c r="WBR972" s="3"/>
      <c r="WBS972" s="614"/>
      <c r="WBT972" s="3"/>
      <c r="WBU972" s="453"/>
      <c r="WBV972" s="3"/>
      <c r="WBW972" s="614"/>
      <c r="WBX972" s="3"/>
      <c r="WBY972" s="453"/>
      <c r="WBZ972" s="3"/>
      <c r="WCA972" s="614"/>
      <c r="WCB972" s="3"/>
      <c r="WCC972" s="453"/>
      <c r="WCD972" s="3"/>
      <c r="WCE972" s="614"/>
      <c r="WCF972" s="3"/>
      <c r="WCG972" s="453"/>
      <c r="WCH972" s="3"/>
      <c r="WCI972" s="614"/>
      <c r="WCJ972" s="3"/>
      <c r="WCK972" s="453"/>
      <c r="WCL972" s="3"/>
      <c r="WCM972" s="614"/>
      <c r="WCN972" s="3"/>
      <c r="WCO972" s="453"/>
      <c r="WCP972" s="3"/>
      <c r="WCQ972" s="614"/>
      <c r="WCR972" s="3"/>
      <c r="WCS972" s="453"/>
      <c r="WCT972" s="3"/>
      <c r="WCU972" s="614"/>
      <c r="WCV972" s="3"/>
      <c r="WCW972" s="453"/>
      <c r="WCX972" s="3"/>
      <c r="WCY972" s="614"/>
      <c r="WCZ972" s="3"/>
      <c r="WDA972" s="453"/>
      <c r="WDB972" s="3"/>
      <c r="WDC972" s="614"/>
      <c r="WDD972" s="3"/>
      <c r="WDE972" s="453"/>
      <c r="WDF972" s="3"/>
      <c r="WDG972" s="614"/>
      <c r="WDH972" s="3"/>
      <c r="WDI972" s="453"/>
      <c r="WDJ972" s="3"/>
      <c r="WDK972" s="614"/>
      <c r="WDL972" s="3"/>
      <c r="WDM972" s="453"/>
      <c r="WDN972" s="3"/>
      <c r="WDO972" s="614"/>
      <c r="WDP972" s="3"/>
      <c r="WDQ972" s="453"/>
      <c r="WDR972" s="3"/>
      <c r="WDS972" s="614"/>
      <c r="WDT972" s="3"/>
      <c r="WDU972" s="453"/>
      <c r="WDV972" s="3"/>
      <c r="WDW972" s="614"/>
      <c r="WDX972" s="3"/>
      <c r="WDY972" s="453"/>
      <c r="WDZ972" s="3"/>
      <c r="WEA972" s="614"/>
      <c r="WEB972" s="3"/>
      <c r="WEC972" s="453"/>
      <c r="WED972" s="3"/>
      <c r="WEE972" s="614"/>
      <c r="WEF972" s="3"/>
      <c r="WEG972" s="453"/>
      <c r="WEH972" s="3"/>
      <c r="WEI972" s="614"/>
      <c r="WEJ972" s="3"/>
      <c r="WEK972" s="453"/>
      <c r="WEL972" s="3"/>
      <c r="WEM972" s="614"/>
      <c r="WEN972" s="3"/>
      <c r="WEO972" s="453"/>
      <c r="WEP972" s="3"/>
      <c r="WEQ972" s="614"/>
      <c r="WER972" s="3"/>
      <c r="WES972" s="453"/>
      <c r="WET972" s="3"/>
      <c r="WEU972" s="614"/>
      <c r="WEV972" s="3"/>
      <c r="WEW972" s="453"/>
      <c r="WEX972" s="3"/>
      <c r="WEY972" s="614"/>
      <c r="WEZ972" s="3"/>
      <c r="WFA972" s="453"/>
      <c r="WFB972" s="3"/>
      <c r="WFC972" s="614"/>
      <c r="WFD972" s="3"/>
      <c r="WFE972" s="453"/>
      <c r="WFF972" s="3"/>
      <c r="WFG972" s="614"/>
      <c r="WFH972" s="3"/>
      <c r="WFI972" s="453"/>
      <c r="WFJ972" s="3"/>
      <c r="WFK972" s="614"/>
      <c r="WFL972" s="3"/>
      <c r="WFM972" s="453"/>
      <c r="WFN972" s="3"/>
      <c r="WFO972" s="614"/>
      <c r="WFP972" s="3"/>
      <c r="WFQ972" s="453"/>
      <c r="WFR972" s="3"/>
      <c r="WFS972" s="614"/>
      <c r="WFT972" s="3"/>
      <c r="WFU972" s="453"/>
      <c r="WFV972" s="3"/>
      <c r="WFW972" s="614"/>
      <c r="WFX972" s="3"/>
      <c r="WFY972" s="453"/>
      <c r="WFZ972" s="3"/>
      <c r="WGA972" s="614"/>
      <c r="WGB972" s="3"/>
      <c r="WGC972" s="453"/>
      <c r="WGD972" s="3"/>
      <c r="WGE972" s="614"/>
      <c r="WGF972" s="3"/>
      <c r="WGG972" s="453"/>
      <c r="WGH972" s="3"/>
      <c r="WGI972" s="614"/>
      <c r="WGJ972" s="3"/>
      <c r="WGK972" s="453"/>
      <c r="WGL972" s="3"/>
      <c r="WGM972" s="614"/>
      <c r="WGN972" s="3"/>
      <c r="WGO972" s="453"/>
      <c r="WGP972" s="3"/>
      <c r="WGQ972" s="614"/>
      <c r="WGR972" s="3"/>
      <c r="WGS972" s="453"/>
      <c r="WGT972" s="3"/>
      <c r="WGU972" s="614"/>
      <c r="WGV972" s="3"/>
      <c r="WGW972" s="453"/>
      <c r="WGX972" s="3"/>
      <c r="WGY972" s="614"/>
      <c r="WGZ972" s="3"/>
      <c r="WHA972" s="453"/>
      <c r="WHB972" s="3"/>
      <c r="WHC972" s="614"/>
      <c r="WHD972" s="3"/>
      <c r="WHE972" s="453"/>
      <c r="WHF972" s="3"/>
      <c r="WHG972" s="614"/>
      <c r="WHH972" s="3"/>
      <c r="WHI972" s="453"/>
      <c r="WHJ972" s="3"/>
      <c r="WHK972" s="614"/>
      <c r="WHL972" s="3"/>
      <c r="WHM972" s="453"/>
      <c r="WHN972" s="3"/>
      <c r="WHO972" s="614"/>
      <c r="WHP972" s="3"/>
      <c r="WHQ972" s="453"/>
      <c r="WHR972" s="3"/>
      <c r="WHS972" s="614"/>
      <c r="WHT972" s="3"/>
      <c r="WHU972" s="453"/>
      <c r="WHV972" s="3"/>
      <c r="WHW972" s="614"/>
      <c r="WHX972" s="3"/>
      <c r="WHY972" s="453"/>
      <c r="WHZ972" s="3"/>
      <c r="WIA972" s="614"/>
      <c r="WIB972" s="3"/>
      <c r="WIC972" s="453"/>
      <c r="WID972" s="3"/>
      <c r="WIE972" s="614"/>
      <c r="WIF972" s="3"/>
      <c r="WIG972" s="453"/>
      <c r="WIH972" s="3"/>
      <c r="WII972" s="614"/>
      <c r="WIJ972" s="3"/>
      <c r="WIK972" s="453"/>
      <c r="WIL972" s="3"/>
      <c r="WIM972" s="614"/>
      <c r="WIN972" s="3"/>
      <c r="WIO972" s="453"/>
      <c r="WIP972" s="3"/>
      <c r="WIQ972" s="614"/>
      <c r="WIR972" s="3"/>
      <c r="WIS972" s="453"/>
      <c r="WIT972" s="3"/>
      <c r="WIU972" s="614"/>
      <c r="WIV972" s="3"/>
      <c r="WIW972" s="453"/>
      <c r="WIX972" s="3"/>
      <c r="WIY972" s="614"/>
      <c r="WIZ972" s="3"/>
      <c r="WJA972" s="453"/>
      <c r="WJB972" s="3"/>
      <c r="WJC972" s="614"/>
      <c r="WJD972" s="3"/>
      <c r="WJE972" s="453"/>
      <c r="WJF972" s="3"/>
      <c r="WJG972" s="614"/>
      <c r="WJH972" s="3"/>
      <c r="WJI972" s="453"/>
      <c r="WJJ972" s="3"/>
      <c r="WJK972" s="614"/>
      <c r="WJL972" s="3"/>
      <c r="WJM972" s="453"/>
      <c r="WJN972" s="3"/>
      <c r="WJO972" s="614"/>
      <c r="WJP972" s="3"/>
      <c r="WJQ972" s="453"/>
      <c r="WJR972" s="3"/>
      <c r="WJS972" s="614"/>
      <c r="WJT972" s="3"/>
      <c r="WJU972" s="453"/>
      <c r="WJV972" s="3"/>
      <c r="WJW972" s="614"/>
      <c r="WJX972" s="3"/>
      <c r="WJY972" s="453"/>
      <c r="WJZ972" s="3"/>
      <c r="WKA972" s="614"/>
      <c r="WKB972" s="3"/>
      <c r="WKC972" s="453"/>
      <c r="WKD972" s="3"/>
      <c r="WKE972" s="614"/>
      <c r="WKF972" s="3"/>
      <c r="WKG972" s="453"/>
      <c r="WKH972" s="3"/>
      <c r="WKI972" s="614"/>
      <c r="WKJ972" s="3"/>
      <c r="WKK972" s="453"/>
      <c r="WKL972" s="3"/>
      <c r="WKM972" s="614"/>
      <c r="WKN972" s="3"/>
      <c r="WKO972" s="453"/>
      <c r="WKP972" s="3"/>
      <c r="WKQ972" s="614"/>
      <c r="WKR972" s="3"/>
      <c r="WKS972" s="453"/>
      <c r="WKT972" s="3"/>
      <c r="WKU972" s="614"/>
      <c r="WKV972" s="3"/>
      <c r="WKW972" s="453"/>
      <c r="WKX972" s="3"/>
      <c r="WKY972" s="614"/>
      <c r="WKZ972" s="3"/>
      <c r="WLA972" s="453"/>
      <c r="WLB972" s="3"/>
      <c r="WLC972" s="614"/>
      <c r="WLD972" s="3"/>
      <c r="WLE972" s="453"/>
      <c r="WLF972" s="3"/>
      <c r="WLG972" s="614"/>
      <c r="WLH972" s="3"/>
      <c r="WLI972" s="453"/>
      <c r="WLJ972" s="3"/>
      <c r="WLK972" s="614"/>
      <c r="WLL972" s="3"/>
      <c r="WLM972" s="453"/>
      <c r="WLN972" s="3"/>
      <c r="WLO972" s="614"/>
      <c r="WLP972" s="3"/>
      <c r="WLQ972" s="453"/>
      <c r="WLR972" s="3"/>
      <c r="WLS972" s="614"/>
      <c r="WLT972" s="3"/>
      <c r="WLU972" s="453"/>
      <c r="WLV972" s="3"/>
      <c r="WLW972" s="614"/>
      <c r="WLX972" s="3"/>
      <c r="WLY972" s="453"/>
      <c r="WLZ972" s="3"/>
      <c r="WMA972" s="614"/>
      <c r="WMB972" s="3"/>
      <c r="WMC972" s="453"/>
      <c r="WMD972" s="3"/>
      <c r="WME972" s="614"/>
      <c r="WMF972" s="3"/>
      <c r="WMG972" s="453"/>
      <c r="WMH972" s="3"/>
      <c r="WMI972" s="614"/>
      <c r="WMJ972" s="3"/>
      <c r="WMK972" s="453"/>
      <c r="WML972" s="3"/>
      <c r="WMM972" s="614"/>
      <c r="WMN972" s="3"/>
      <c r="WMO972" s="453"/>
      <c r="WMP972" s="3"/>
      <c r="WMQ972" s="614"/>
      <c r="WMR972" s="3"/>
      <c r="WMS972" s="453"/>
      <c r="WMT972" s="3"/>
      <c r="WMU972" s="614"/>
      <c r="WMV972" s="3"/>
      <c r="WMW972" s="453"/>
      <c r="WMX972" s="3"/>
      <c r="WMY972" s="614"/>
      <c r="WMZ972" s="3"/>
      <c r="WNA972" s="453"/>
      <c r="WNB972" s="3"/>
      <c r="WNC972" s="614"/>
      <c r="WND972" s="3"/>
      <c r="WNE972" s="453"/>
      <c r="WNF972" s="3"/>
      <c r="WNG972" s="614"/>
      <c r="WNH972" s="3"/>
      <c r="WNI972" s="453"/>
      <c r="WNJ972" s="3"/>
      <c r="WNK972" s="614"/>
      <c r="WNL972" s="3"/>
      <c r="WNM972" s="453"/>
      <c r="WNN972" s="3"/>
      <c r="WNO972" s="614"/>
      <c r="WNP972" s="3"/>
      <c r="WNQ972" s="453"/>
      <c r="WNR972" s="3"/>
      <c r="WNS972" s="614"/>
      <c r="WNT972" s="3"/>
      <c r="WNU972" s="453"/>
      <c r="WNV972" s="3"/>
      <c r="WNW972" s="614"/>
      <c r="WNX972" s="3"/>
      <c r="WNY972" s="453"/>
      <c r="WNZ972" s="3"/>
      <c r="WOA972" s="614"/>
      <c r="WOB972" s="3"/>
      <c r="WOC972" s="453"/>
      <c r="WOD972" s="3"/>
      <c r="WOE972" s="614"/>
      <c r="WOF972" s="3"/>
      <c r="WOG972" s="453"/>
      <c r="WOH972" s="3"/>
      <c r="WOI972" s="614"/>
      <c r="WOJ972" s="3"/>
      <c r="WOK972" s="453"/>
      <c r="WOL972" s="3"/>
      <c r="WOM972" s="614"/>
      <c r="WON972" s="3"/>
      <c r="WOO972" s="453"/>
      <c r="WOP972" s="3"/>
      <c r="WOQ972" s="614"/>
      <c r="WOR972" s="3"/>
      <c r="WOS972" s="453"/>
      <c r="WOT972" s="3"/>
      <c r="WOU972" s="614"/>
      <c r="WOV972" s="3"/>
      <c r="WOW972" s="453"/>
      <c r="WOX972" s="3"/>
      <c r="WOY972" s="614"/>
      <c r="WOZ972" s="3"/>
      <c r="WPA972" s="453"/>
      <c r="WPB972" s="3"/>
      <c r="WPC972" s="614"/>
      <c r="WPD972" s="3"/>
      <c r="WPE972" s="453"/>
      <c r="WPF972" s="3"/>
      <c r="WPG972" s="614"/>
      <c r="WPH972" s="3"/>
      <c r="WPI972" s="453"/>
      <c r="WPJ972" s="3"/>
      <c r="WPK972" s="614"/>
      <c r="WPL972" s="3"/>
      <c r="WPM972" s="453"/>
      <c r="WPN972" s="3"/>
      <c r="WPO972" s="614"/>
      <c r="WPP972" s="3"/>
      <c r="WPQ972" s="453"/>
      <c r="WPR972" s="3"/>
      <c r="WPS972" s="614"/>
      <c r="WPT972" s="3"/>
      <c r="WPU972" s="453"/>
      <c r="WPV972" s="3"/>
      <c r="WPW972" s="614"/>
      <c r="WPX972" s="3"/>
      <c r="WPY972" s="453"/>
      <c r="WPZ972" s="3"/>
      <c r="WQA972" s="614"/>
      <c r="WQB972" s="3"/>
      <c r="WQC972" s="453"/>
      <c r="WQD972" s="3"/>
      <c r="WQE972" s="614"/>
      <c r="WQF972" s="3"/>
      <c r="WQG972" s="453"/>
      <c r="WQH972" s="3"/>
      <c r="WQI972" s="614"/>
      <c r="WQJ972" s="3"/>
      <c r="WQK972" s="453"/>
      <c r="WQL972" s="3"/>
      <c r="WQM972" s="614"/>
      <c r="WQN972" s="3"/>
      <c r="WQO972" s="453"/>
      <c r="WQP972" s="3"/>
      <c r="WQQ972" s="614"/>
      <c r="WQR972" s="3"/>
      <c r="WQS972" s="453"/>
      <c r="WQT972" s="3"/>
      <c r="WQU972" s="614"/>
      <c r="WQV972" s="3"/>
      <c r="WQW972" s="453"/>
      <c r="WQX972" s="3"/>
      <c r="WQY972" s="614"/>
      <c r="WQZ972" s="3"/>
      <c r="WRA972" s="453"/>
      <c r="WRB972" s="3"/>
      <c r="WRC972" s="614"/>
      <c r="WRD972" s="3"/>
      <c r="WRE972" s="453"/>
      <c r="WRF972" s="3"/>
      <c r="WRG972" s="614"/>
      <c r="WRH972" s="3"/>
      <c r="WRI972" s="453"/>
      <c r="WRJ972" s="3"/>
      <c r="WRK972" s="614"/>
      <c r="WRL972" s="3"/>
      <c r="WRM972" s="453"/>
      <c r="WRN972" s="3"/>
      <c r="WRO972" s="614"/>
      <c r="WRP972" s="3"/>
      <c r="WRQ972" s="453"/>
      <c r="WRR972" s="3"/>
      <c r="WRS972" s="614"/>
      <c r="WRT972" s="3"/>
      <c r="WRU972" s="453"/>
      <c r="WRV972" s="3"/>
      <c r="WRW972" s="614"/>
      <c r="WRX972" s="3"/>
      <c r="WRY972" s="453"/>
      <c r="WRZ972" s="3"/>
      <c r="WSA972" s="614"/>
      <c r="WSB972" s="3"/>
      <c r="WSC972" s="453"/>
      <c r="WSD972" s="3"/>
      <c r="WSE972" s="614"/>
      <c r="WSF972" s="3"/>
      <c r="WSG972" s="453"/>
      <c r="WSH972" s="3"/>
      <c r="WSI972" s="614"/>
      <c r="WSJ972" s="3"/>
      <c r="WSK972" s="453"/>
      <c r="WSL972" s="3"/>
      <c r="WSM972" s="614"/>
      <c r="WSN972" s="3"/>
      <c r="WSO972" s="453"/>
      <c r="WSP972" s="3"/>
      <c r="WSQ972" s="614"/>
      <c r="WSR972" s="3"/>
      <c r="WSS972" s="453"/>
      <c r="WST972" s="3"/>
      <c r="WSU972" s="614"/>
      <c r="WSV972" s="3"/>
      <c r="WSW972" s="453"/>
      <c r="WSX972" s="3"/>
      <c r="WSY972" s="614"/>
      <c r="WSZ972" s="3"/>
      <c r="WTA972" s="453"/>
      <c r="WTB972" s="3"/>
      <c r="WTC972" s="614"/>
      <c r="WTD972" s="3"/>
      <c r="WTE972" s="453"/>
      <c r="WTF972" s="3"/>
      <c r="WTG972" s="614"/>
      <c r="WTH972" s="3"/>
      <c r="WTI972" s="453"/>
      <c r="WTJ972" s="3"/>
      <c r="WTK972" s="614"/>
      <c r="WTL972" s="3"/>
      <c r="WTM972" s="453"/>
      <c r="WTN972" s="3"/>
      <c r="WTO972" s="614"/>
      <c r="WTP972" s="3"/>
      <c r="WTQ972" s="453"/>
      <c r="WTR972" s="3"/>
      <c r="WTS972" s="614"/>
      <c r="WTT972" s="3"/>
      <c r="WTU972" s="453"/>
      <c r="WTV972" s="3"/>
      <c r="WTW972" s="614"/>
      <c r="WTX972" s="3"/>
      <c r="WTY972" s="453"/>
      <c r="WTZ972" s="3"/>
      <c r="WUA972" s="614"/>
      <c r="WUB972" s="3"/>
      <c r="WUC972" s="453"/>
      <c r="WUD972" s="3"/>
      <c r="WUE972" s="614"/>
      <c r="WUF972" s="3"/>
      <c r="WUG972" s="453"/>
      <c r="WUH972" s="3"/>
      <c r="WUI972" s="614"/>
      <c r="WUJ972" s="3"/>
      <c r="WUK972" s="453"/>
      <c r="WUL972" s="3"/>
      <c r="WUM972" s="614"/>
      <c r="WUN972" s="3"/>
      <c r="WUO972" s="453"/>
      <c r="WUP972" s="3"/>
      <c r="WUQ972" s="614"/>
      <c r="WUR972" s="3"/>
      <c r="WUS972" s="453"/>
      <c r="WUT972" s="3"/>
      <c r="WUU972" s="614"/>
      <c r="WUV972" s="3"/>
      <c r="WUW972" s="453"/>
      <c r="WUX972" s="3"/>
      <c r="WUY972" s="614"/>
      <c r="WUZ972" s="3"/>
      <c r="WVA972" s="453"/>
      <c r="WVB972" s="3"/>
      <c r="WVC972" s="614"/>
      <c r="WVD972" s="3"/>
      <c r="WVE972" s="453"/>
      <c r="WVF972" s="3"/>
      <c r="WVG972" s="614"/>
      <c r="WVH972" s="3"/>
      <c r="WVI972" s="453"/>
      <c r="WVJ972" s="3"/>
      <c r="WVK972" s="614"/>
      <c r="WVL972" s="3"/>
      <c r="WVM972" s="453"/>
      <c r="WVN972" s="3"/>
      <c r="WVO972" s="614"/>
      <c r="WVP972" s="3"/>
      <c r="WVQ972" s="453"/>
      <c r="WVR972" s="3"/>
      <c r="WVS972" s="614"/>
      <c r="WVT972" s="3"/>
      <c r="WVU972" s="453"/>
      <c r="WVV972" s="3"/>
      <c r="WVW972" s="614"/>
      <c r="WVX972" s="3"/>
      <c r="WVY972" s="453"/>
      <c r="WVZ972" s="3"/>
      <c r="WWA972" s="614"/>
      <c r="WWB972" s="3"/>
      <c r="WWC972" s="453"/>
      <c r="WWD972" s="3"/>
      <c r="WWE972" s="614"/>
      <c r="WWF972" s="3"/>
      <c r="WWG972" s="453"/>
      <c r="WWH972" s="3"/>
      <c r="WWI972" s="614"/>
      <c r="WWJ972" s="3"/>
      <c r="WWK972" s="453"/>
      <c r="WWL972" s="3"/>
      <c r="WWM972" s="614"/>
      <c r="WWN972" s="3"/>
      <c r="WWO972" s="453"/>
      <c r="WWP972" s="3"/>
      <c r="WWQ972" s="614"/>
      <c r="WWR972" s="3"/>
      <c r="WWS972" s="453"/>
      <c r="WWT972" s="3"/>
      <c r="WWU972" s="614"/>
      <c r="WWV972" s="3"/>
      <c r="WWW972" s="453"/>
      <c r="WWX972" s="3"/>
      <c r="WWY972" s="614"/>
      <c r="WWZ972" s="3"/>
      <c r="WXA972" s="453"/>
      <c r="WXB972" s="3"/>
      <c r="WXC972" s="614"/>
      <c r="WXD972" s="3"/>
      <c r="WXE972" s="453"/>
      <c r="WXF972" s="3"/>
      <c r="WXG972" s="614"/>
      <c r="WXH972" s="3"/>
      <c r="WXI972" s="453"/>
      <c r="WXJ972" s="3"/>
      <c r="WXK972" s="614"/>
      <c r="WXL972" s="3"/>
      <c r="WXM972" s="453"/>
      <c r="WXN972" s="3"/>
      <c r="WXO972" s="614"/>
      <c r="WXP972" s="3"/>
      <c r="WXQ972" s="453"/>
      <c r="WXR972" s="3"/>
      <c r="WXS972" s="614"/>
      <c r="WXT972" s="3"/>
      <c r="WXU972" s="453"/>
      <c r="WXV972" s="3"/>
      <c r="WXW972" s="614"/>
      <c r="WXX972" s="3"/>
      <c r="WXY972" s="453"/>
      <c r="WXZ972" s="3"/>
      <c r="WYA972" s="614"/>
      <c r="WYB972" s="3"/>
      <c r="WYC972" s="453"/>
      <c r="WYD972" s="3"/>
      <c r="WYE972" s="614"/>
      <c r="WYF972" s="3"/>
      <c r="WYG972" s="453"/>
      <c r="WYH972" s="3"/>
      <c r="WYI972" s="614"/>
      <c r="WYJ972" s="3"/>
      <c r="WYK972" s="453"/>
      <c r="WYL972" s="3"/>
      <c r="WYM972" s="614"/>
      <c r="WYN972" s="3"/>
      <c r="WYO972" s="453"/>
      <c r="WYP972" s="3"/>
      <c r="WYQ972" s="614"/>
      <c r="WYR972" s="3"/>
      <c r="WYS972" s="453"/>
      <c r="WYT972" s="3"/>
      <c r="WYU972" s="614"/>
      <c r="WYV972" s="3"/>
      <c r="WYW972" s="453"/>
      <c r="WYX972" s="3"/>
      <c r="WYY972" s="614"/>
      <c r="WYZ972" s="3"/>
      <c r="WZA972" s="453"/>
      <c r="WZB972" s="3"/>
      <c r="WZC972" s="614"/>
      <c r="WZD972" s="3"/>
      <c r="WZE972" s="453"/>
      <c r="WZF972" s="3"/>
      <c r="WZG972" s="614"/>
      <c r="WZH972" s="3"/>
      <c r="WZI972" s="453"/>
      <c r="WZJ972" s="3"/>
      <c r="WZK972" s="614"/>
      <c r="WZL972" s="3"/>
      <c r="WZM972" s="453"/>
      <c r="WZN972" s="3"/>
      <c r="WZO972" s="614"/>
      <c r="WZP972" s="3"/>
      <c r="WZQ972" s="453"/>
      <c r="WZR972" s="3"/>
      <c r="WZS972" s="614"/>
      <c r="WZT972" s="3"/>
      <c r="WZU972" s="453"/>
      <c r="WZV972" s="3"/>
      <c r="WZW972" s="614"/>
      <c r="WZX972" s="3"/>
      <c r="WZY972" s="453"/>
      <c r="WZZ972" s="3"/>
      <c r="XAA972" s="614"/>
      <c r="XAB972" s="3"/>
      <c r="XAC972" s="453"/>
      <c r="XAD972" s="3"/>
      <c r="XAE972" s="614"/>
      <c r="XAF972" s="3"/>
      <c r="XAG972" s="453"/>
      <c r="XAH972" s="3"/>
      <c r="XAI972" s="614"/>
      <c r="XAJ972" s="3"/>
      <c r="XAK972" s="453"/>
      <c r="XAL972" s="3"/>
      <c r="XAM972" s="614"/>
      <c r="XAN972" s="3"/>
      <c r="XAO972" s="453"/>
      <c r="XAP972" s="3"/>
      <c r="XAQ972" s="614"/>
      <c r="XAR972" s="3"/>
      <c r="XAS972" s="453"/>
      <c r="XAT972" s="3"/>
      <c r="XAU972" s="614"/>
      <c r="XAV972" s="3"/>
      <c r="XAW972" s="453"/>
      <c r="XAX972" s="3"/>
      <c r="XAY972" s="614"/>
      <c r="XAZ972" s="3"/>
      <c r="XBA972" s="453"/>
      <c r="XBB972" s="3"/>
      <c r="XBC972" s="614"/>
      <c r="XBD972" s="3"/>
      <c r="XBE972" s="453"/>
      <c r="XBF972" s="3"/>
      <c r="XBG972" s="614"/>
      <c r="XBH972" s="3"/>
      <c r="XBI972" s="453"/>
      <c r="XBJ972" s="3"/>
      <c r="XBK972" s="614"/>
      <c r="XBL972" s="3"/>
      <c r="XBM972" s="453"/>
      <c r="XBN972" s="3"/>
      <c r="XBO972" s="614"/>
      <c r="XBP972" s="3"/>
      <c r="XBQ972" s="453"/>
      <c r="XBR972" s="3"/>
      <c r="XBS972" s="614"/>
      <c r="XBT972" s="3"/>
      <c r="XBU972" s="453"/>
      <c r="XBV972" s="3"/>
      <c r="XBW972" s="614"/>
      <c r="XBX972" s="3"/>
      <c r="XBY972" s="453"/>
      <c r="XBZ972" s="3"/>
      <c r="XCA972" s="614"/>
      <c r="XCB972" s="3"/>
      <c r="XCC972" s="453"/>
      <c r="XCD972" s="3"/>
      <c r="XCE972" s="614"/>
      <c r="XCF972" s="3"/>
      <c r="XCG972" s="453"/>
      <c r="XCH972" s="3"/>
      <c r="XCI972" s="614"/>
      <c r="XCJ972" s="3"/>
      <c r="XCK972" s="453"/>
      <c r="XCL972" s="3"/>
      <c r="XCM972" s="614"/>
      <c r="XCN972" s="3"/>
      <c r="XCO972" s="453"/>
      <c r="XCP972" s="3"/>
      <c r="XCQ972" s="614"/>
      <c r="XCR972" s="3"/>
      <c r="XCS972" s="453"/>
      <c r="XCT972" s="3"/>
      <c r="XCU972" s="614"/>
      <c r="XCV972" s="3"/>
      <c r="XCW972" s="453"/>
      <c r="XCX972" s="3"/>
      <c r="XCY972" s="614"/>
      <c r="XCZ972" s="3"/>
      <c r="XDA972" s="453"/>
      <c r="XDB972" s="3"/>
      <c r="XDC972" s="614"/>
      <c r="XDD972" s="3"/>
      <c r="XDE972" s="453"/>
      <c r="XDF972" s="3"/>
      <c r="XDG972" s="614"/>
      <c r="XDH972" s="3"/>
      <c r="XDI972" s="453"/>
      <c r="XDJ972" s="3"/>
      <c r="XDK972" s="614"/>
      <c r="XDL972" s="3"/>
      <c r="XDM972" s="453"/>
      <c r="XDN972" s="3"/>
      <c r="XDO972" s="614"/>
      <c r="XDP972" s="3"/>
      <c r="XDQ972" s="453"/>
      <c r="XDR972" s="3"/>
      <c r="XDS972" s="614"/>
      <c r="XDT972" s="3"/>
      <c r="XDU972" s="453"/>
      <c r="XDV972" s="3"/>
      <c r="XDW972" s="614"/>
      <c r="XDX972" s="3"/>
      <c r="XDY972" s="453"/>
      <c r="XDZ972" s="3"/>
      <c r="XEA972" s="614"/>
      <c r="XEB972" s="3"/>
      <c r="XEC972" s="453"/>
      <c r="XED972" s="3"/>
      <c r="XEE972" s="614"/>
      <c r="XEF972" s="3"/>
      <c r="XEG972" s="453"/>
      <c r="XEH972" s="3"/>
      <c r="XEI972" s="614"/>
      <c r="XEJ972" s="3"/>
      <c r="XEK972" s="453"/>
      <c r="XEL972" s="3"/>
      <c r="XEM972" s="614"/>
      <c r="XEN972" s="3"/>
      <c r="XEO972" s="453"/>
      <c r="XEP972" s="3"/>
      <c r="XEQ972" s="614"/>
      <c r="XER972" s="3"/>
      <c r="XES972" s="453"/>
      <c r="XET972" s="3"/>
      <c r="XEU972" s="614"/>
      <c r="XEV972" s="3"/>
      <c r="XEW972" s="453"/>
      <c r="XEX972" s="3"/>
      <c r="XEY972" s="614"/>
      <c r="XEZ972" s="3"/>
      <c r="XFA972" s="453"/>
      <c r="XFB972" s="3"/>
      <c r="XFC972" s="614"/>
      <c r="XFD972" s="3"/>
    </row>
    <row r="973" spans="1:16384" s="33" customFormat="1" x14ac:dyDescent="0.3">
      <c r="A973" s="453"/>
      <c r="B973" s="3"/>
      <c r="C973" s="3"/>
      <c r="D973" s="989"/>
      <c r="E973" s="453"/>
      <c r="F973" s="3"/>
      <c r="G973" s="614"/>
      <c r="H973" s="3"/>
      <c r="I973" s="453"/>
      <c r="J973" s="3"/>
      <c r="K973" s="614"/>
      <c r="L973" s="3"/>
      <c r="M973" s="453"/>
      <c r="N973" s="3"/>
      <c r="O973" s="614"/>
      <c r="P973" s="3"/>
      <c r="Q973" s="453"/>
      <c r="R973" s="3"/>
      <c r="S973" s="614"/>
      <c r="T973" s="3"/>
      <c r="U973" s="453"/>
      <c r="V973" s="3"/>
      <c r="W973" s="614"/>
      <c r="X973" s="3"/>
      <c r="Y973" s="453"/>
      <c r="Z973" s="3"/>
      <c r="AA973" s="614"/>
      <c r="AB973" s="3"/>
      <c r="AC973" s="453"/>
      <c r="AD973" s="3"/>
      <c r="AE973" s="614"/>
      <c r="AF973" s="3"/>
      <c r="AG973" s="453"/>
      <c r="AH973" s="3"/>
      <c r="AI973" s="614"/>
      <c r="AJ973" s="3"/>
      <c r="AK973" s="453"/>
      <c r="AL973" s="3"/>
      <c r="AM973" s="614"/>
      <c r="AN973" s="3"/>
      <c r="AO973" s="453"/>
      <c r="AP973" s="3"/>
      <c r="AQ973" s="614"/>
      <c r="AR973" s="3"/>
      <c r="AS973" s="453"/>
      <c r="AT973" s="3"/>
      <c r="AU973" s="614"/>
      <c r="AV973" s="3"/>
      <c r="AW973" s="453"/>
      <c r="AX973" s="3"/>
      <c r="AY973" s="614"/>
      <c r="AZ973" s="3"/>
      <c r="BA973" s="453"/>
      <c r="BB973" s="3"/>
      <c r="BC973" s="614"/>
      <c r="BD973" s="3"/>
      <c r="BE973" s="453"/>
      <c r="BF973" s="3"/>
      <c r="BG973" s="614"/>
      <c r="BH973" s="3"/>
      <c r="BI973" s="453"/>
      <c r="BJ973" s="3"/>
      <c r="BK973" s="614"/>
      <c r="BL973" s="3"/>
      <c r="BM973" s="453"/>
      <c r="BN973" s="3"/>
      <c r="BO973" s="614"/>
      <c r="BP973" s="3"/>
      <c r="BQ973" s="453"/>
      <c r="BR973" s="3"/>
      <c r="BS973" s="614"/>
      <c r="BT973" s="3"/>
      <c r="BU973" s="453"/>
      <c r="BV973" s="3"/>
      <c r="BW973" s="614"/>
      <c r="BX973" s="3"/>
      <c r="BY973" s="453"/>
      <c r="BZ973" s="3"/>
      <c r="CA973" s="614"/>
      <c r="CB973" s="3"/>
      <c r="CC973" s="453"/>
      <c r="CD973" s="3"/>
      <c r="CE973" s="614"/>
      <c r="CF973" s="3"/>
      <c r="CG973" s="453"/>
      <c r="CH973" s="3"/>
      <c r="CI973" s="614"/>
      <c r="CJ973" s="3"/>
      <c r="CK973" s="453"/>
      <c r="CL973" s="3"/>
      <c r="CM973" s="614"/>
      <c r="CN973" s="3"/>
      <c r="CO973" s="453"/>
      <c r="CP973" s="3"/>
      <c r="CQ973" s="614"/>
      <c r="CR973" s="3"/>
      <c r="CS973" s="453"/>
      <c r="CT973" s="3"/>
      <c r="CU973" s="614"/>
      <c r="CV973" s="3"/>
      <c r="CW973" s="453"/>
      <c r="CX973" s="3"/>
      <c r="CY973" s="614"/>
      <c r="CZ973" s="3"/>
      <c r="DA973" s="453"/>
      <c r="DB973" s="3"/>
      <c r="DC973" s="614"/>
      <c r="DD973" s="3"/>
      <c r="DE973" s="453"/>
      <c r="DF973" s="3"/>
      <c r="DG973" s="614"/>
      <c r="DH973" s="3"/>
      <c r="DI973" s="453"/>
      <c r="DJ973" s="3"/>
      <c r="DK973" s="614"/>
      <c r="DL973" s="3"/>
      <c r="DM973" s="453"/>
      <c r="DN973" s="3"/>
      <c r="DO973" s="614"/>
      <c r="DP973" s="3"/>
      <c r="DQ973" s="453"/>
      <c r="DR973" s="3"/>
      <c r="DS973" s="614"/>
      <c r="DT973" s="3"/>
      <c r="DU973" s="453"/>
      <c r="DV973" s="3"/>
      <c r="DW973" s="614"/>
      <c r="DX973" s="3"/>
      <c r="DY973" s="453"/>
      <c r="DZ973" s="3"/>
      <c r="EA973" s="614"/>
      <c r="EB973" s="3"/>
      <c r="EC973" s="453"/>
      <c r="ED973" s="3"/>
      <c r="EE973" s="614"/>
      <c r="EF973" s="3"/>
      <c r="EG973" s="453"/>
      <c r="EH973" s="3"/>
      <c r="EI973" s="614"/>
      <c r="EJ973" s="3"/>
      <c r="EK973" s="453"/>
      <c r="EL973" s="3"/>
      <c r="EM973" s="614"/>
      <c r="EN973" s="3"/>
      <c r="EO973" s="453"/>
      <c r="EP973" s="3"/>
      <c r="EQ973" s="614"/>
      <c r="ER973" s="3"/>
      <c r="ES973" s="453"/>
      <c r="ET973" s="3"/>
      <c r="EU973" s="614"/>
      <c r="EV973" s="3"/>
      <c r="EW973" s="453"/>
      <c r="EX973" s="3"/>
      <c r="EY973" s="614"/>
      <c r="EZ973" s="3"/>
      <c r="FA973" s="453"/>
      <c r="FB973" s="3"/>
      <c r="FC973" s="614"/>
      <c r="FD973" s="3"/>
      <c r="FE973" s="453"/>
      <c r="FF973" s="3"/>
      <c r="FG973" s="614"/>
      <c r="FH973" s="3"/>
      <c r="FI973" s="453"/>
      <c r="FJ973" s="3"/>
      <c r="FK973" s="614"/>
      <c r="FL973" s="3"/>
      <c r="FM973" s="453"/>
      <c r="FN973" s="3"/>
      <c r="FO973" s="614"/>
      <c r="FP973" s="3"/>
      <c r="FQ973" s="453"/>
      <c r="FR973" s="3"/>
      <c r="FS973" s="614"/>
      <c r="FT973" s="3"/>
      <c r="FU973" s="453"/>
      <c r="FV973" s="3"/>
      <c r="FW973" s="614"/>
      <c r="FX973" s="3"/>
      <c r="FY973" s="453"/>
      <c r="FZ973" s="3"/>
      <c r="GA973" s="614"/>
      <c r="GB973" s="3"/>
      <c r="GC973" s="453"/>
      <c r="GD973" s="3"/>
      <c r="GE973" s="614"/>
      <c r="GF973" s="3"/>
      <c r="GG973" s="453"/>
      <c r="GH973" s="3"/>
      <c r="GI973" s="614"/>
      <c r="GJ973" s="3"/>
      <c r="GK973" s="453"/>
      <c r="GL973" s="3"/>
      <c r="GM973" s="614"/>
      <c r="GN973" s="3"/>
      <c r="GO973" s="453"/>
      <c r="GP973" s="3"/>
      <c r="GQ973" s="614"/>
      <c r="GR973" s="3"/>
      <c r="GS973" s="453"/>
      <c r="GT973" s="3"/>
      <c r="GU973" s="614"/>
      <c r="GV973" s="3"/>
      <c r="GW973" s="453"/>
      <c r="GX973" s="3"/>
      <c r="GY973" s="614"/>
      <c r="GZ973" s="3"/>
      <c r="HA973" s="453"/>
      <c r="HB973" s="3"/>
      <c r="HC973" s="614"/>
      <c r="HD973" s="3"/>
      <c r="HE973" s="453"/>
      <c r="HF973" s="3"/>
      <c r="HG973" s="614"/>
      <c r="HH973" s="3"/>
      <c r="HI973" s="453"/>
      <c r="HJ973" s="3"/>
      <c r="HK973" s="614"/>
      <c r="HL973" s="3"/>
      <c r="HM973" s="453"/>
      <c r="HN973" s="3"/>
      <c r="HO973" s="614"/>
      <c r="HP973" s="3"/>
      <c r="HQ973" s="453"/>
      <c r="HR973" s="3"/>
      <c r="HS973" s="614"/>
      <c r="HT973" s="3"/>
      <c r="HU973" s="453"/>
      <c r="HV973" s="3"/>
      <c r="HW973" s="614"/>
      <c r="HX973" s="3"/>
      <c r="HY973" s="453"/>
      <c r="HZ973" s="3"/>
      <c r="IA973" s="614"/>
      <c r="IB973" s="3"/>
      <c r="IC973" s="453"/>
      <c r="ID973" s="3"/>
      <c r="IE973" s="614"/>
      <c r="IF973" s="3"/>
      <c r="IG973" s="453"/>
      <c r="IH973" s="3"/>
      <c r="II973" s="614"/>
      <c r="IJ973" s="3"/>
      <c r="IK973" s="453"/>
      <c r="IL973" s="3"/>
      <c r="IM973" s="614"/>
      <c r="IN973" s="3"/>
      <c r="IO973" s="453"/>
      <c r="IP973" s="3"/>
      <c r="IQ973" s="614"/>
      <c r="IR973" s="3"/>
      <c r="IS973" s="453"/>
      <c r="IT973" s="3"/>
      <c r="IU973" s="614"/>
      <c r="IV973" s="3"/>
      <c r="IW973" s="453"/>
      <c r="IX973" s="3"/>
      <c r="IY973" s="614"/>
      <c r="IZ973" s="3"/>
      <c r="JA973" s="453"/>
      <c r="JB973" s="3"/>
      <c r="JC973" s="614"/>
      <c r="JD973" s="3"/>
      <c r="JE973" s="453"/>
      <c r="JF973" s="3"/>
      <c r="JG973" s="614"/>
      <c r="JH973" s="3"/>
      <c r="JI973" s="453"/>
      <c r="JJ973" s="3"/>
      <c r="JK973" s="614"/>
      <c r="JL973" s="3"/>
      <c r="JM973" s="453"/>
      <c r="JN973" s="3"/>
      <c r="JO973" s="614"/>
      <c r="JP973" s="3"/>
      <c r="JQ973" s="453"/>
      <c r="JR973" s="3"/>
      <c r="JS973" s="614"/>
      <c r="JT973" s="3"/>
      <c r="JU973" s="453"/>
      <c r="JV973" s="3"/>
      <c r="JW973" s="614"/>
      <c r="JX973" s="3"/>
      <c r="JY973" s="453"/>
      <c r="JZ973" s="3"/>
      <c r="KA973" s="614"/>
      <c r="KB973" s="3"/>
      <c r="KC973" s="453"/>
      <c r="KD973" s="3"/>
      <c r="KE973" s="614"/>
      <c r="KF973" s="3"/>
      <c r="KG973" s="453"/>
      <c r="KH973" s="3"/>
      <c r="KI973" s="614"/>
      <c r="KJ973" s="3"/>
      <c r="KK973" s="453"/>
      <c r="KL973" s="3"/>
      <c r="KM973" s="614"/>
      <c r="KN973" s="3"/>
      <c r="KO973" s="453"/>
      <c r="KP973" s="3"/>
      <c r="KQ973" s="614"/>
      <c r="KR973" s="3"/>
      <c r="KS973" s="453"/>
      <c r="KT973" s="3"/>
      <c r="KU973" s="614"/>
      <c r="KV973" s="3"/>
      <c r="KW973" s="453"/>
      <c r="KX973" s="3"/>
      <c r="KY973" s="614"/>
      <c r="KZ973" s="3"/>
      <c r="LA973" s="453"/>
      <c r="LB973" s="3"/>
      <c r="LC973" s="614"/>
      <c r="LD973" s="3"/>
      <c r="LE973" s="453"/>
      <c r="LF973" s="3"/>
      <c r="LG973" s="614"/>
      <c r="LH973" s="3"/>
      <c r="LI973" s="453"/>
      <c r="LJ973" s="3"/>
      <c r="LK973" s="614"/>
      <c r="LL973" s="3"/>
      <c r="LM973" s="453"/>
      <c r="LN973" s="3"/>
      <c r="LO973" s="614"/>
      <c r="LP973" s="3"/>
      <c r="LQ973" s="453"/>
      <c r="LR973" s="3"/>
      <c r="LS973" s="614"/>
      <c r="LT973" s="3"/>
      <c r="LU973" s="453"/>
      <c r="LV973" s="3"/>
      <c r="LW973" s="614"/>
      <c r="LX973" s="3"/>
      <c r="LY973" s="453"/>
      <c r="LZ973" s="3"/>
      <c r="MA973" s="614"/>
      <c r="MB973" s="3"/>
      <c r="MC973" s="453"/>
      <c r="MD973" s="3"/>
      <c r="ME973" s="614"/>
      <c r="MF973" s="3"/>
      <c r="MG973" s="453"/>
      <c r="MH973" s="3"/>
      <c r="MI973" s="614"/>
      <c r="MJ973" s="3"/>
      <c r="MK973" s="453"/>
      <c r="ML973" s="3"/>
      <c r="MM973" s="614"/>
      <c r="MN973" s="3"/>
      <c r="MO973" s="453"/>
      <c r="MP973" s="3"/>
      <c r="MQ973" s="614"/>
      <c r="MR973" s="3"/>
      <c r="MS973" s="453"/>
      <c r="MT973" s="3"/>
      <c r="MU973" s="614"/>
      <c r="MV973" s="3"/>
      <c r="MW973" s="453"/>
      <c r="MX973" s="3"/>
      <c r="MY973" s="614"/>
      <c r="MZ973" s="3"/>
      <c r="NA973" s="453"/>
      <c r="NB973" s="3"/>
      <c r="NC973" s="614"/>
      <c r="ND973" s="3"/>
      <c r="NE973" s="453"/>
      <c r="NF973" s="3"/>
      <c r="NG973" s="614"/>
      <c r="NH973" s="3"/>
      <c r="NI973" s="453"/>
      <c r="NJ973" s="3"/>
      <c r="NK973" s="614"/>
      <c r="NL973" s="3"/>
      <c r="NM973" s="453"/>
      <c r="NN973" s="3"/>
      <c r="NO973" s="614"/>
      <c r="NP973" s="3"/>
      <c r="NQ973" s="453"/>
      <c r="NR973" s="3"/>
      <c r="NS973" s="614"/>
      <c r="NT973" s="3"/>
      <c r="NU973" s="453"/>
      <c r="NV973" s="3"/>
      <c r="NW973" s="614"/>
      <c r="NX973" s="3"/>
      <c r="NY973" s="453"/>
      <c r="NZ973" s="3"/>
      <c r="OA973" s="614"/>
      <c r="OB973" s="3"/>
      <c r="OC973" s="453"/>
      <c r="OD973" s="3"/>
      <c r="OE973" s="614"/>
      <c r="OF973" s="3"/>
      <c r="OG973" s="453"/>
      <c r="OH973" s="3"/>
      <c r="OI973" s="614"/>
      <c r="OJ973" s="3"/>
      <c r="OK973" s="453"/>
      <c r="OL973" s="3"/>
      <c r="OM973" s="614"/>
      <c r="ON973" s="3"/>
      <c r="OO973" s="453"/>
      <c r="OP973" s="3"/>
      <c r="OQ973" s="614"/>
      <c r="OR973" s="3"/>
      <c r="OS973" s="453"/>
      <c r="OT973" s="3"/>
      <c r="OU973" s="614"/>
      <c r="OV973" s="3"/>
      <c r="OW973" s="453"/>
      <c r="OX973" s="3"/>
      <c r="OY973" s="614"/>
      <c r="OZ973" s="3"/>
      <c r="PA973" s="453"/>
      <c r="PB973" s="3"/>
      <c r="PC973" s="614"/>
      <c r="PD973" s="3"/>
      <c r="PE973" s="453"/>
      <c r="PF973" s="3"/>
      <c r="PG973" s="614"/>
      <c r="PH973" s="3"/>
      <c r="PI973" s="453"/>
      <c r="PJ973" s="3"/>
      <c r="PK973" s="614"/>
      <c r="PL973" s="3"/>
      <c r="PM973" s="453"/>
      <c r="PN973" s="3"/>
      <c r="PO973" s="614"/>
      <c r="PP973" s="3"/>
      <c r="PQ973" s="453"/>
      <c r="PR973" s="3"/>
      <c r="PS973" s="614"/>
      <c r="PT973" s="3"/>
      <c r="PU973" s="453"/>
      <c r="PV973" s="3"/>
      <c r="PW973" s="614"/>
      <c r="PX973" s="3"/>
      <c r="PY973" s="453"/>
      <c r="PZ973" s="3"/>
      <c r="QA973" s="614"/>
      <c r="QB973" s="3"/>
      <c r="QC973" s="453"/>
      <c r="QD973" s="3"/>
      <c r="QE973" s="614"/>
      <c r="QF973" s="3"/>
      <c r="QG973" s="453"/>
      <c r="QH973" s="3"/>
      <c r="QI973" s="614"/>
      <c r="QJ973" s="3"/>
      <c r="QK973" s="453"/>
      <c r="QL973" s="3"/>
      <c r="QM973" s="614"/>
      <c r="QN973" s="3"/>
      <c r="QO973" s="453"/>
      <c r="QP973" s="3"/>
      <c r="QQ973" s="614"/>
      <c r="QR973" s="3"/>
      <c r="QS973" s="453"/>
      <c r="QT973" s="3"/>
      <c r="QU973" s="614"/>
      <c r="QV973" s="3"/>
      <c r="QW973" s="453"/>
      <c r="QX973" s="3"/>
      <c r="QY973" s="614"/>
      <c r="QZ973" s="3"/>
      <c r="RA973" s="453"/>
      <c r="RB973" s="3"/>
      <c r="RC973" s="614"/>
      <c r="RD973" s="3"/>
      <c r="RE973" s="453"/>
      <c r="RF973" s="3"/>
      <c r="RG973" s="614"/>
      <c r="RH973" s="3"/>
      <c r="RI973" s="453"/>
      <c r="RJ973" s="3"/>
      <c r="RK973" s="614"/>
      <c r="RL973" s="3"/>
      <c r="RM973" s="453"/>
      <c r="RN973" s="3"/>
      <c r="RO973" s="614"/>
      <c r="RP973" s="3"/>
      <c r="RQ973" s="453"/>
      <c r="RR973" s="3"/>
      <c r="RS973" s="614"/>
      <c r="RT973" s="3"/>
      <c r="RU973" s="453"/>
      <c r="RV973" s="3"/>
      <c r="RW973" s="614"/>
      <c r="RX973" s="3"/>
      <c r="RY973" s="453"/>
      <c r="RZ973" s="3"/>
      <c r="SA973" s="614"/>
      <c r="SB973" s="3"/>
      <c r="SC973" s="453"/>
      <c r="SD973" s="3"/>
      <c r="SE973" s="614"/>
      <c r="SF973" s="3"/>
      <c r="SG973" s="453"/>
      <c r="SH973" s="3"/>
      <c r="SI973" s="614"/>
      <c r="SJ973" s="3"/>
      <c r="SK973" s="453"/>
      <c r="SL973" s="3"/>
      <c r="SM973" s="614"/>
      <c r="SN973" s="3"/>
      <c r="SO973" s="453"/>
      <c r="SP973" s="3"/>
      <c r="SQ973" s="614"/>
      <c r="SR973" s="3"/>
      <c r="SS973" s="453"/>
      <c r="ST973" s="3"/>
      <c r="SU973" s="614"/>
      <c r="SV973" s="3"/>
      <c r="SW973" s="453"/>
      <c r="SX973" s="3"/>
      <c r="SY973" s="614"/>
      <c r="SZ973" s="3"/>
      <c r="TA973" s="453"/>
      <c r="TB973" s="3"/>
      <c r="TC973" s="614"/>
      <c r="TD973" s="3"/>
      <c r="TE973" s="453"/>
      <c r="TF973" s="3"/>
      <c r="TG973" s="614"/>
      <c r="TH973" s="3"/>
      <c r="TI973" s="453"/>
      <c r="TJ973" s="3"/>
      <c r="TK973" s="614"/>
      <c r="TL973" s="3"/>
      <c r="TM973" s="453"/>
      <c r="TN973" s="3"/>
      <c r="TO973" s="614"/>
      <c r="TP973" s="3"/>
      <c r="TQ973" s="453"/>
      <c r="TR973" s="3"/>
      <c r="TS973" s="614"/>
      <c r="TT973" s="3"/>
      <c r="TU973" s="453"/>
      <c r="TV973" s="3"/>
      <c r="TW973" s="614"/>
      <c r="TX973" s="3"/>
      <c r="TY973" s="453"/>
      <c r="TZ973" s="3"/>
      <c r="UA973" s="614"/>
      <c r="UB973" s="3"/>
      <c r="UC973" s="453"/>
      <c r="UD973" s="3"/>
      <c r="UE973" s="614"/>
      <c r="UF973" s="3"/>
      <c r="UG973" s="453"/>
      <c r="UH973" s="3"/>
      <c r="UI973" s="614"/>
      <c r="UJ973" s="3"/>
      <c r="UK973" s="453"/>
      <c r="UL973" s="3"/>
      <c r="UM973" s="614"/>
      <c r="UN973" s="3"/>
      <c r="UO973" s="453"/>
      <c r="UP973" s="3"/>
      <c r="UQ973" s="614"/>
      <c r="UR973" s="3"/>
      <c r="US973" s="453"/>
      <c r="UT973" s="3"/>
      <c r="UU973" s="614"/>
      <c r="UV973" s="3"/>
      <c r="UW973" s="453"/>
      <c r="UX973" s="3"/>
      <c r="UY973" s="614"/>
      <c r="UZ973" s="3"/>
      <c r="VA973" s="453"/>
      <c r="VB973" s="3"/>
      <c r="VC973" s="614"/>
      <c r="VD973" s="3"/>
      <c r="VE973" s="453"/>
      <c r="VF973" s="3"/>
      <c r="VG973" s="614"/>
      <c r="VH973" s="3"/>
      <c r="VI973" s="453"/>
      <c r="VJ973" s="3"/>
      <c r="VK973" s="614"/>
      <c r="VL973" s="3"/>
      <c r="VM973" s="453"/>
      <c r="VN973" s="3"/>
      <c r="VO973" s="614"/>
      <c r="VP973" s="3"/>
      <c r="VQ973" s="453"/>
      <c r="VR973" s="3"/>
      <c r="VS973" s="614"/>
      <c r="VT973" s="3"/>
      <c r="VU973" s="453"/>
      <c r="VV973" s="3"/>
      <c r="VW973" s="614"/>
      <c r="VX973" s="3"/>
      <c r="VY973" s="453"/>
      <c r="VZ973" s="3"/>
      <c r="WA973" s="614"/>
      <c r="WB973" s="3"/>
      <c r="WC973" s="453"/>
      <c r="WD973" s="3"/>
      <c r="WE973" s="614"/>
      <c r="WF973" s="3"/>
      <c r="WG973" s="453"/>
      <c r="WH973" s="3"/>
      <c r="WI973" s="614"/>
      <c r="WJ973" s="3"/>
      <c r="WK973" s="453"/>
      <c r="WL973" s="3"/>
      <c r="WM973" s="614"/>
      <c r="WN973" s="3"/>
      <c r="WO973" s="453"/>
      <c r="WP973" s="3"/>
      <c r="WQ973" s="614"/>
      <c r="WR973" s="3"/>
      <c r="WS973" s="453"/>
      <c r="WT973" s="3"/>
      <c r="WU973" s="614"/>
      <c r="WV973" s="3"/>
      <c r="WW973" s="453"/>
      <c r="WX973" s="3"/>
      <c r="WY973" s="614"/>
      <c r="WZ973" s="3"/>
      <c r="XA973" s="453"/>
      <c r="XB973" s="3"/>
      <c r="XC973" s="614"/>
      <c r="XD973" s="3"/>
      <c r="XE973" s="453"/>
      <c r="XF973" s="3"/>
      <c r="XG973" s="614"/>
      <c r="XH973" s="3"/>
      <c r="XI973" s="453"/>
      <c r="XJ973" s="3"/>
      <c r="XK973" s="614"/>
      <c r="XL973" s="3"/>
      <c r="XM973" s="453"/>
      <c r="XN973" s="3"/>
      <c r="XO973" s="614"/>
      <c r="XP973" s="3"/>
      <c r="XQ973" s="453"/>
      <c r="XR973" s="3"/>
      <c r="XS973" s="614"/>
      <c r="XT973" s="3"/>
      <c r="XU973" s="453"/>
      <c r="XV973" s="3"/>
      <c r="XW973" s="614"/>
      <c r="XX973" s="3"/>
      <c r="XY973" s="453"/>
      <c r="XZ973" s="3"/>
      <c r="YA973" s="614"/>
      <c r="YB973" s="3"/>
      <c r="YC973" s="453"/>
      <c r="YD973" s="3"/>
      <c r="YE973" s="614"/>
      <c r="YF973" s="3"/>
      <c r="YG973" s="453"/>
      <c r="YH973" s="3"/>
      <c r="YI973" s="614"/>
      <c r="YJ973" s="3"/>
      <c r="YK973" s="453"/>
      <c r="YL973" s="3"/>
      <c r="YM973" s="614"/>
      <c r="YN973" s="3"/>
      <c r="YO973" s="453"/>
      <c r="YP973" s="3"/>
      <c r="YQ973" s="614"/>
      <c r="YR973" s="3"/>
      <c r="YS973" s="453"/>
      <c r="YT973" s="3"/>
      <c r="YU973" s="614"/>
      <c r="YV973" s="3"/>
      <c r="YW973" s="453"/>
      <c r="YX973" s="3"/>
      <c r="YY973" s="614"/>
      <c r="YZ973" s="3"/>
      <c r="ZA973" s="453"/>
      <c r="ZB973" s="3"/>
      <c r="ZC973" s="614"/>
      <c r="ZD973" s="3"/>
      <c r="ZE973" s="453"/>
      <c r="ZF973" s="3"/>
      <c r="ZG973" s="614"/>
      <c r="ZH973" s="3"/>
      <c r="ZI973" s="453"/>
      <c r="ZJ973" s="3"/>
      <c r="ZK973" s="614"/>
      <c r="ZL973" s="3"/>
      <c r="ZM973" s="453"/>
      <c r="ZN973" s="3"/>
      <c r="ZO973" s="614"/>
      <c r="ZP973" s="3"/>
      <c r="ZQ973" s="453"/>
      <c r="ZR973" s="3"/>
      <c r="ZS973" s="614"/>
      <c r="ZT973" s="3"/>
      <c r="ZU973" s="453"/>
      <c r="ZV973" s="3"/>
      <c r="ZW973" s="614"/>
      <c r="ZX973" s="3"/>
      <c r="ZY973" s="453"/>
      <c r="ZZ973" s="3"/>
      <c r="AAA973" s="614"/>
      <c r="AAB973" s="3"/>
      <c r="AAC973" s="453"/>
      <c r="AAD973" s="3"/>
      <c r="AAE973" s="614"/>
      <c r="AAF973" s="3"/>
      <c r="AAG973" s="453"/>
      <c r="AAH973" s="3"/>
      <c r="AAI973" s="614"/>
      <c r="AAJ973" s="3"/>
      <c r="AAK973" s="453"/>
      <c r="AAL973" s="3"/>
      <c r="AAM973" s="614"/>
      <c r="AAN973" s="3"/>
      <c r="AAO973" s="453"/>
      <c r="AAP973" s="3"/>
      <c r="AAQ973" s="614"/>
      <c r="AAR973" s="3"/>
      <c r="AAS973" s="453"/>
      <c r="AAT973" s="3"/>
      <c r="AAU973" s="614"/>
      <c r="AAV973" s="3"/>
      <c r="AAW973" s="453"/>
      <c r="AAX973" s="3"/>
      <c r="AAY973" s="614"/>
      <c r="AAZ973" s="3"/>
      <c r="ABA973" s="453"/>
      <c r="ABB973" s="3"/>
      <c r="ABC973" s="614"/>
      <c r="ABD973" s="3"/>
      <c r="ABE973" s="453"/>
      <c r="ABF973" s="3"/>
      <c r="ABG973" s="614"/>
      <c r="ABH973" s="3"/>
      <c r="ABI973" s="453"/>
      <c r="ABJ973" s="3"/>
      <c r="ABK973" s="614"/>
      <c r="ABL973" s="3"/>
      <c r="ABM973" s="453"/>
      <c r="ABN973" s="3"/>
      <c r="ABO973" s="614"/>
      <c r="ABP973" s="3"/>
      <c r="ABQ973" s="453"/>
      <c r="ABR973" s="3"/>
      <c r="ABS973" s="614"/>
      <c r="ABT973" s="3"/>
      <c r="ABU973" s="453"/>
      <c r="ABV973" s="3"/>
      <c r="ABW973" s="614"/>
      <c r="ABX973" s="3"/>
      <c r="ABY973" s="453"/>
      <c r="ABZ973" s="3"/>
      <c r="ACA973" s="614"/>
      <c r="ACB973" s="3"/>
      <c r="ACC973" s="453"/>
      <c r="ACD973" s="3"/>
      <c r="ACE973" s="614"/>
      <c r="ACF973" s="3"/>
      <c r="ACG973" s="453"/>
      <c r="ACH973" s="3"/>
      <c r="ACI973" s="614"/>
      <c r="ACJ973" s="3"/>
      <c r="ACK973" s="453"/>
      <c r="ACL973" s="3"/>
      <c r="ACM973" s="614"/>
      <c r="ACN973" s="3"/>
      <c r="ACO973" s="453"/>
      <c r="ACP973" s="3"/>
      <c r="ACQ973" s="614"/>
      <c r="ACR973" s="3"/>
      <c r="ACS973" s="453"/>
      <c r="ACT973" s="3"/>
      <c r="ACU973" s="614"/>
      <c r="ACV973" s="3"/>
      <c r="ACW973" s="453"/>
      <c r="ACX973" s="3"/>
      <c r="ACY973" s="614"/>
      <c r="ACZ973" s="3"/>
      <c r="ADA973" s="453"/>
      <c r="ADB973" s="3"/>
      <c r="ADC973" s="614"/>
      <c r="ADD973" s="3"/>
      <c r="ADE973" s="453"/>
      <c r="ADF973" s="3"/>
      <c r="ADG973" s="614"/>
      <c r="ADH973" s="3"/>
      <c r="ADI973" s="453"/>
      <c r="ADJ973" s="3"/>
      <c r="ADK973" s="614"/>
      <c r="ADL973" s="3"/>
      <c r="ADM973" s="453"/>
      <c r="ADN973" s="3"/>
      <c r="ADO973" s="614"/>
      <c r="ADP973" s="3"/>
      <c r="ADQ973" s="453"/>
      <c r="ADR973" s="3"/>
      <c r="ADS973" s="614"/>
      <c r="ADT973" s="3"/>
      <c r="ADU973" s="453"/>
      <c r="ADV973" s="3"/>
      <c r="ADW973" s="614"/>
      <c r="ADX973" s="3"/>
      <c r="ADY973" s="453"/>
      <c r="ADZ973" s="3"/>
      <c r="AEA973" s="614"/>
      <c r="AEB973" s="3"/>
      <c r="AEC973" s="453"/>
      <c r="AED973" s="3"/>
      <c r="AEE973" s="614"/>
      <c r="AEF973" s="3"/>
      <c r="AEG973" s="453"/>
      <c r="AEH973" s="3"/>
      <c r="AEI973" s="614"/>
      <c r="AEJ973" s="3"/>
      <c r="AEK973" s="453"/>
      <c r="AEL973" s="3"/>
      <c r="AEM973" s="614"/>
      <c r="AEN973" s="3"/>
      <c r="AEO973" s="453"/>
      <c r="AEP973" s="3"/>
      <c r="AEQ973" s="614"/>
      <c r="AER973" s="3"/>
      <c r="AES973" s="453"/>
      <c r="AET973" s="3"/>
      <c r="AEU973" s="614"/>
      <c r="AEV973" s="3"/>
      <c r="AEW973" s="453"/>
      <c r="AEX973" s="3"/>
      <c r="AEY973" s="614"/>
      <c r="AEZ973" s="3"/>
      <c r="AFA973" s="453"/>
      <c r="AFB973" s="3"/>
      <c r="AFC973" s="614"/>
      <c r="AFD973" s="3"/>
      <c r="AFE973" s="453"/>
      <c r="AFF973" s="3"/>
      <c r="AFG973" s="614"/>
      <c r="AFH973" s="3"/>
      <c r="AFI973" s="453"/>
      <c r="AFJ973" s="3"/>
      <c r="AFK973" s="614"/>
      <c r="AFL973" s="3"/>
      <c r="AFM973" s="453"/>
      <c r="AFN973" s="3"/>
      <c r="AFO973" s="614"/>
      <c r="AFP973" s="3"/>
      <c r="AFQ973" s="453"/>
      <c r="AFR973" s="3"/>
      <c r="AFS973" s="614"/>
      <c r="AFT973" s="3"/>
      <c r="AFU973" s="453"/>
      <c r="AFV973" s="3"/>
      <c r="AFW973" s="614"/>
      <c r="AFX973" s="3"/>
      <c r="AFY973" s="453"/>
      <c r="AFZ973" s="3"/>
      <c r="AGA973" s="614"/>
      <c r="AGB973" s="3"/>
      <c r="AGC973" s="453"/>
      <c r="AGD973" s="3"/>
      <c r="AGE973" s="614"/>
      <c r="AGF973" s="3"/>
      <c r="AGG973" s="453"/>
      <c r="AGH973" s="3"/>
      <c r="AGI973" s="614"/>
      <c r="AGJ973" s="3"/>
      <c r="AGK973" s="453"/>
      <c r="AGL973" s="3"/>
      <c r="AGM973" s="614"/>
      <c r="AGN973" s="3"/>
      <c r="AGO973" s="453"/>
      <c r="AGP973" s="3"/>
      <c r="AGQ973" s="614"/>
      <c r="AGR973" s="3"/>
      <c r="AGS973" s="453"/>
      <c r="AGT973" s="3"/>
      <c r="AGU973" s="614"/>
      <c r="AGV973" s="3"/>
      <c r="AGW973" s="453"/>
      <c r="AGX973" s="3"/>
      <c r="AGY973" s="614"/>
      <c r="AGZ973" s="3"/>
      <c r="AHA973" s="453"/>
      <c r="AHB973" s="3"/>
      <c r="AHC973" s="614"/>
      <c r="AHD973" s="3"/>
      <c r="AHE973" s="453"/>
      <c r="AHF973" s="3"/>
      <c r="AHG973" s="614"/>
      <c r="AHH973" s="3"/>
      <c r="AHI973" s="453"/>
      <c r="AHJ973" s="3"/>
      <c r="AHK973" s="614"/>
      <c r="AHL973" s="3"/>
      <c r="AHM973" s="453"/>
      <c r="AHN973" s="3"/>
      <c r="AHO973" s="614"/>
      <c r="AHP973" s="3"/>
      <c r="AHQ973" s="453"/>
      <c r="AHR973" s="3"/>
      <c r="AHS973" s="614"/>
      <c r="AHT973" s="3"/>
      <c r="AHU973" s="453"/>
      <c r="AHV973" s="3"/>
      <c r="AHW973" s="614"/>
      <c r="AHX973" s="3"/>
      <c r="AHY973" s="453"/>
      <c r="AHZ973" s="3"/>
      <c r="AIA973" s="614"/>
      <c r="AIB973" s="3"/>
      <c r="AIC973" s="453"/>
      <c r="AID973" s="3"/>
      <c r="AIE973" s="614"/>
      <c r="AIF973" s="3"/>
      <c r="AIG973" s="453"/>
      <c r="AIH973" s="3"/>
      <c r="AII973" s="614"/>
      <c r="AIJ973" s="3"/>
      <c r="AIK973" s="453"/>
      <c r="AIL973" s="3"/>
      <c r="AIM973" s="614"/>
      <c r="AIN973" s="3"/>
      <c r="AIO973" s="453"/>
      <c r="AIP973" s="3"/>
      <c r="AIQ973" s="614"/>
      <c r="AIR973" s="3"/>
      <c r="AIS973" s="453"/>
      <c r="AIT973" s="3"/>
      <c r="AIU973" s="614"/>
      <c r="AIV973" s="3"/>
      <c r="AIW973" s="453"/>
      <c r="AIX973" s="3"/>
      <c r="AIY973" s="614"/>
      <c r="AIZ973" s="3"/>
      <c r="AJA973" s="453"/>
      <c r="AJB973" s="3"/>
      <c r="AJC973" s="614"/>
      <c r="AJD973" s="3"/>
      <c r="AJE973" s="453"/>
      <c r="AJF973" s="3"/>
      <c r="AJG973" s="614"/>
      <c r="AJH973" s="3"/>
      <c r="AJI973" s="453"/>
      <c r="AJJ973" s="3"/>
      <c r="AJK973" s="614"/>
      <c r="AJL973" s="3"/>
      <c r="AJM973" s="453"/>
      <c r="AJN973" s="3"/>
      <c r="AJO973" s="614"/>
      <c r="AJP973" s="3"/>
      <c r="AJQ973" s="453"/>
      <c r="AJR973" s="3"/>
      <c r="AJS973" s="614"/>
      <c r="AJT973" s="3"/>
      <c r="AJU973" s="453"/>
      <c r="AJV973" s="3"/>
      <c r="AJW973" s="614"/>
      <c r="AJX973" s="3"/>
      <c r="AJY973" s="453"/>
      <c r="AJZ973" s="3"/>
      <c r="AKA973" s="614"/>
      <c r="AKB973" s="3"/>
      <c r="AKC973" s="453"/>
      <c r="AKD973" s="3"/>
      <c r="AKE973" s="614"/>
      <c r="AKF973" s="3"/>
      <c r="AKG973" s="453"/>
      <c r="AKH973" s="3"/>
      <c r="AKI973" s="614"/>
      <c r="AKJ973" s="3"/>
      <c r="AKK973" s="453"/>
      <c r="AKL973" s="3"/>
      <c r="AKM973" s="614"/>
      <c r="AKN973" s="3"/>
      <c r="AKO973" s="453"/>
      <c r="AKP973" s="3"/>
      <c r="AKQ973" s="614"/>
      <c r="AKR973" s="3"/>
      <c r="AKS973" s="453"/>
      <c r="AKT973" s="3"/>
      <c r="AKU973" s="614"/>
      <c r="AKV973" s="3"/>
      <c r="AKW973" s="453"/>
      <c r="AKX973" s="3"/>
      <c r="AKY973" s="614"/>
      <c r="AKZ973" s="3"/>
      <c r="ALA973" s="453"/>
      <c r="ALB973" s="3"/>
      <c r="ALC973" s="614"/>
      <c r="ALD973" s="3"/>
      <c r="ALE973" s="453"/>
      <c r="ALF973" s="3"/>
      <c r="ALG973" s="614"/>
      <c r="ALH973" s="3"/>
      <c r="ALI973" s="453"/>
      <c r="ALJ973" s="3"/>
      <c r="ALK973" s="614"/>
      <c r="ALL973" s="3"/>
      <c r="ALM973" s="453"/>
      <c r="ALN973" s="3"/>
      <c r="ALO973" s="614"/>
      <c r="ALP973" s="3"/>
      <c r="ALQ973" s="453"/>
      <c r="ALR973" s="3"/>
      <c r="ALS973" s="614"/>
      <c r="ALT973" s="3"/>
      <c r="ALU973" s="453"/>
      <c r="ALV973" s="3"/>
      <c r="ALW973" s="614"/>
      <c r="ALX973" s="3"/>
      <c r="ALY973" s="453"/>
      <c r="ALZ973" s="3"/>
      <c r="AMA973" s="614"/>
      <c r="AMB973" s="3"/>
      <c r="AMC973" s="453"/>
      <c r="AMD973" s="3"/>
      <c r="AME973" s="614"/>
      <c r="AMF973" s="3"/>
      <c r="AMG973" s="453"/>
      <c r="AMH973" s="3"/>
      <c r="AMI973" s="614"/>
      <c r="AMJ973" s="3"/>
      <c r="AMK973" s="453"/>
      <c r="AML973" s="3"/>
      <c r="AMM973" s="614"/>
      <c r="AMN973" s="3"/>
      <c r="AMO973" s="453"/>
      <c r="AMP973" s="3"/>
      <c r="AMQ973" s="614"/>
      <c r="AMR973" s="3"/>
      <c r="AMS973" s="453"/>
      <c r="AMT973" s="3"/>
      <c r="AMU973" s="614"/>
      <c r="AMV973" s="3"/>
      <c r="AMW973" s="453"/>
      <c r="AMX973" s="3"/>
      <c r="AMY973" s="614"/>
      <c r="AMZ973" s="3"/>
      <c r="ANA973" s="453"/>
      <c r="ANB973" s="3"/>
      <c r="ANC973" s="614"/>
      <c r="AND973" s="3"/>
      <c r="ANE973" s="453"/>
      <c r="ANF973" s="3"/>
      <c r="ANG973" s="614"/>
      <c r="ANH973" s="3"/>
      <c r="ANI973" s="453"/>
      <c r="ANJ973" s="3"/>
      <c r="ANK973" s="614"/>
      <c r="ANL973" s="3"/>
      <c r="ANM973" s="453"/>
      <c r="ANN973" s="3"/>
      <c r="ANO973" s="614"/>
      <c r="ANP973" s="3"/>
      <c r="ANQ973" s="453"/>
      <c r="ANR973" s="3"/>
      <c r="ANS973" s="614"/>
      <c r="ANT973" s="3"/>
      <c r="ANU973" s="453"/>
      <c r="ANV973" s="3"/>
      <c r="ANW973" s="614"/>
      <c r="ANX973" s="3"/>
      <c r="ANY973" s="453"/>
      <c r="ANZ973" s="3"/>
      <c r="AOA973" s="614"/>
      <c r="AOB973" s="3"/>
      <c r="AOC973" s="453"/>
      <c r="AOD973" s="3"/>
      <c r="AOE973" s="614"/>
      <c r="AOF973" s="3"/>
      <c r="AOG973" s="453"/>
      <c r="AOH973" s="3"/>
      <c r="AOI973" s="614"/>
      <c r="AOJ973" s="3"/>
      <c r="AOK973" s="453"/>
      <c r="AOL973" s="3"/>
      <c r="AOM973" s="614"/>
      <c r="AON973" s="3"/>
      <c r="AOO973" s="453"/>
      <c r="AOP973" s="3"/>
      <c r="AOQ973" s="614"/>
      <c r="AOR973" s="3"/>
      <c r="AOS973" s="453"/>
      <c r="AOT973" s="3"/>
      <c r="AOU973" s="614"/>
      <c r="AOV973" s="3"/>
      <c r="AOW973" s="453"/>
      <c r="AOX973" s="3"/>
      <c r="AOY973" s="614"/>
      <c r="AOZ973" s="3"/>
      <c r="APA973" s="453"/>
      <c r="APB973" s="3"/>
      <c r="APC973" s="614"/>
      <c r="APD973" s="3"/>
      <c r="APE973" s="453"/>
      <c r="APF973" s="3"/>
      <c r="APG973" s="614"/>
      <c r="APH973" s="3"/>
      <c r="API973" s="453"/>
      <c r="APJ973" s="3"/>
      <c r="APK973" s="614"/>
      <c r="APL973" s="3"/>
      <c r="APM973" s="453"/>
      <c r="APN973" s="3"/>
      <c r="APO973" s="614"/>
      <c r="APP973" s="3"/>
      <c r="APQ973" s="453"/>
      <c r="APR973" s="3"/>
      <c r="APS973" s="614"/>
      <c r="APT973" s="3"/>
      <c r="APU973" s="453"/>
      <c r="APV973" s="3"/>
      <c r="APW973" s="614"/>
      <c r="APX973" s="3"/>
      <c r="APY973" s="453"/>
      <c r="APZ973" s="3"/>
      <c r="AQA973" s="614"/>
      <c r="AQB973" s="3"/>
      <c r="AQC973" s="453"/>
      <c r="AQD973" s="3"/>
      <c r="AQE973" s="614"/>
      <c r="AQF973" s="3"/>
      <c r="AQG973" s="453"/>
      <c r="AQH973" s="3"/>
      <c r="AQI973" s="614"/>
      <c r="AQJ973" s="3"/>
      <c r="AQK973" s="453"/>
      <c r="AQL973" s="3"/>
      <c r="AQM973" s="614"/>
      <c r="AQN973" s="3"/>
      <c r="AQO973" s="453"/>
      <c r="AQP973" s="3"/>
      <c r="AQQ973" s="614"/>
      <c r="AQR973" s="3"/>
      <c r="AQS973" s="453"/>
      <c r="AQT973" s="3"/>
      <c r="AQU973" s="614"/>
      <c r="AQV973" s="3"/>
      <c r="AQW973" s="453"/>
      <c r="AQX973" s="3"/>
      <c r="AQY973" s="614"/>
      <c r="AQZ973" s="3"/>
      <c r="ARA973" s="453"/>
      <c r="ARB973" s="3"/>
      <c r="ARC973" s="614"/>
      <c r="ARD973" s="3"/>
      <c r="ARE973" s="453"/>
      <c r="ARF973" s="3"/>
      <c r="ARG973" s="614"/>
      <c r="ARH973" s="3"/>
      <c r="ARI973" s="453"/>
      <c r="ARJ973" s="3"/>
      <c r="ARK973" s="614"/>
      <c r="ARL973" s="3"/>
      <c r="ARM973" s="453"/>
      <c r="ARN973" s="3"/>
      <c r="ARO973" s="614"/>
      <c r="ARP973" s="3"/>
      <c r="ARQ973" s="453"/>
      <c r="ARR973" s="3"/>
      <c r="ARS973" s="614"/>
      <c r="ART973" s="3"/>
      <c r="ARU973" s="453"/>
      <c r="ARV973" s="3"/>
      <c r="ARW973" s="614"/>
      <c r="ARX973" s="3"/>
      <c r="ARY973" s="453"/>
      <c r="ARZ973" s="3"/>
      <c r="ASA973" s="614"/>
      <c r="ASB973" s="3"/>
      <c r="ASC973" s="453"/>
      <c r="ASD973" s="3"/>
      <c r="ASE973" s="614"/>
      <c r="ASF973" s="3"/>
      <c r="ASG973" s="453"/>
      <c r="ASH973" s="3"/>
      <c r="ASI973" s="614"/>
      <c r="ASJ973" s="3"/>
      <c r="ASK973" s="453"/>
      <c r="ASL973" s="3"/>
      <c r="ASM973" s="614"/>
      <c r="ASN973" s="3"/>
      <c r="ASO973" s="453"/>
      <c r="ASP973" s="3"/>
      <c r="ASQ973" s="614"/>
      <c r="ASR973" s="3"/>
      <c r="ASS973" s="453"/>
      <c r="AST973" s="3"/>
      <c r="ASU973" s="614"/>
      <c r="ASV973" s="3"/>
      <c r="ASW973" s="453"/>
      <c r="ASX973" s="3"/>
      <c r="ASY973" s="614"/>
      <c r="ASZ973" s="3"/>
      <c r="ATA973" s="453"/>
      <c r="ATB973" s="3"/>
      <c r="ATC973" s="614"/>
      <c r="ATD973" s="3"/>
      <c r="ATE973" s="453"/>
      <c r="ATF973" s="3"/>
      <c r="ATG973" s="614"/>
      <c r="ATH973" s="3"/>
      <c r="ATI973" s="453"/>
      <c r="ATJ973" s="3"/>
      <c r="ATK973" s="614"/>
      <c r="ATL973" s="3"/>
      <c r="ATM973" s="453"/>
      <c r="ATN973" s="3"/>
      <c r="ATO973" s="614"/>
      <c r="ATP973" s="3"/>
      <c r="ATQ973" s="453"/>
      <c r="ATR973" s="3"/>
      <c r="ATS973" s="614"/>
      <c r="ATT973" s="3"/>
      <c r="ATU973" s="453"/>
      <c r="ATV973" s="3"/>
      <c r="ATW973" s="614"/>
      <c r="ATX973" s="3"/>
      <c r="ATY973" s="453"/>
      <c r="ATZ973" s="3"/>
      <c r="AUA973" s="614"/>
      <c r="AUB973" s="3"/>
      <c r="AUC973" s="453"/>
      <c r="AUD973" s="3"/>
      <c r="AUE973" s="614"/>
      <c r="AUF973" s="3"/>
      <c r="AUG973" s="453"/>
      <c r="AUH973" s="3"/>
      <c r="AUI973" s="614"/>
      <c r="AUJ973" s="3"/>
      <c r="AUK973" s="453"/>
      <c r="AUL973" s="3"/>
      <c r="AUM973" s="614"/>
      <c r="AUN973" s="3"/>
      <c r="AUO973" s="453"/>
      <c r="AUP973" s="3"/>
      <c r="AUQ973" s="614"/>
      <c r="AUR973" s="3"/>
      <c r="AUS973" s="453"/>
      <c r="AUT973" s="3"/>
      <c r="AUU973" s="614"/>
      <c r="AUV973" s="3"/>
      <c r="AUW973" s="453"/>
      <c r="AUX973" s="3"/>
      <c r="AUY973" s="614"/>
      <c r="AUZ973" s="3"/>
      <c r="AVA973" s="453"/>
      <c r="AVB973" s="3"/>
      <c r="AVC973" s="614"/>
      <c r="AVD973" s="3"/>
      <c r="AVE973" s="453"/>
      <c r="AVF973" s="3"/>
      <c r="AVG973" s="614"/>
      <c r="AVH973" s="3"/>
      <c r="AVI973" s="453"/>
      <c r="AVJ973" s="3"/>
      <c r="AVK973" s="614"/>
      <c r="AVL973" s="3"/>
      <c r="AVM973" s="453"/>
      <c r="AVN973" s="3"/>
      <c r="AVO973" s="614"/>
      <c r="AVP973" s="3"/>
      <c r="AVQ973" s="453"/>
      <c r="AVR973" s="3"/>
      <c r="AVS973" s="614"/>
      <c r="AVT973" s="3"/>
      <c r="AVU973" s="453"/>
      <c r="AVV973" s="3"/>
      <c r="AVW973" s="614"/>
      <c r="AVX973" s="3"/>
      <c r="AVY973" s="453"/>
      <c r="AVZ973" s="3"/>
      <c r="AWA973" s="614"/>
      <c r="AWB973" s="3"/>
      <c r="AWC973" s="453"/>
      <c r="AWD973" s="3"/>
      <c r="AWE973" s="614"/>
      <c r="AWF973" s="3"/>
      <c r="AWG973" s="453"/>
      <c r="AWH973" s="3"/>
      <c r="AWI973" s="614"/>
      <c r="AWJ973" s="3"/>
      <c r="AWK973" s="453"/>
      <c r="AWL973" s="3"/>
      <c r="AWM973" s="614"/>
      <c r="AWN973" s="3"/>
      <c r="AWO973" s="453"/>
      <c r="AWP973" s="3"/>
      <c r="AWQ973" s="614"/>
      <c r="AWR973" s="3"/>
      <c r="AWS973" s="453"/>
      <c r="AWT973" s="3"/>
      <c r="AWU973" s="614"/>
      <c r="AWV973" s="3"/>
      <c r="AWW973" s="453"/>
      <c r="AWX973" s="3"/>
      <c r="AWY973" s="614"/>
      <c r="AWZ973" s="3"/>
      <c r="AXA973" s="453"/>
      <c r="AXB973" s="3"/>
      <c r="AXC973" s="614"/>
      <c r="AXD973" s="3"/>
      <c r="AXE973" s="453"/>
      <c r="AXF973" s="3"/>
      <c r="AXG973" s="614"/>
      <c r="AXH973" s="3"/>
      <c r="AXI973" s="453"/>
      <c r="AXJ973" s="3"/>
      <c r="AXK973" s="614"/>
      <c r="AXL973" s="3"/>
      <c r="AXM973" s="453"/>
      <c r="AXN973" s="3"/>
      <c r="AXO973" s="614"/>
      <c r="AXP973" s="3"/>
      <c r="AXQ973" s="453"/>
      <c r="AXR973" s="3"/>
      <c r="AXS973" s="614"/>
      <c r="AXT973" s="3"/>
      <c r="AXU973" s="453"/>
      <c r="AXV973" s="3"/>
      <c r="AXW973" s="614"/>
      <c r="AXX973" s="3"/>
      <c r="AXY973" s="453"/>
      <c r="AXZ973" s="3"/>
      <c r="AYA973" s="614"/>
      <c r="AYB973" s="3"/>
      <c r="AYC973" s="453"/>
      <c r="AYD973" s="3"/>
      <c r="AYE973" s="614"/>
      <c r="AYF973" s="3"/>
      <c r="AYG973" s="453"/>
      <c r="AYH973" s="3"/>
      <c r="AYI973" s="614"/>
      <c r="AYJ973" s="3"/>
      <c r="AYK973" s="453"/>
      <c r="AYL973" s="3"/>
      <c r="AYM973" s="614"/>
      <c r="AYN973" s="3"/>
      <c r="AYO973" s="453"/>
      <c r="AYP973" s="3"/>
      <c r="AYQ973" s="614"/>
      <c r="AYR973" s="3"/>
      <c r="AYS973" s="453"/>
      <c r="AYT973" s="3"/>
      <c r="AYU973" s="614"/>
      <c r="AYV973" s="3"/>
      <c r="AYW973" s="453"/>
      <c r="AYX973" s="3"/>
      <c r="AYY973" s="614"/>
      <c r="AYZ973" s="3"/>
      <c r="AZA973" s="453"/>
      <c r="AZB973" s="3"/>
      <c r="AZC973" s="614"/>
      <c r="AZD973" s="3"/>
      <c r="AZE973" s="453"/>
      <c r="AZF973" s="3"/>
      <c r="AZG973" s="614"/>
      <c r="AZH973" s="3"/>
      <c r="AZI973" s="453"/>
      <c r="AZJ973" s="3"/>
      <c r="AZK973" s="614"/>
      <c r="AZL973" s="3"/>
      <c r="AZM973" s="453"/>
      <c r="AZN973" s="3"/>
      <c r="AZO973" s="614"/>
      <c r="AZP973" s="3"/>
      <c r="AZQ973" s="453"/>
      <c r="AZR973" s="3"/>
      <c r="AZS973" s="614"/>
      <c r="AZT973" s="3"/>
      <c r="AZU973" s="453"/>
      <c r="AZV973" s="3"/>
      <c r="AZW973" s="614"/>
      <c r="AZX973" s="3"/>
      <c r="AZY973" s="453"/>
      <c r="AZZ973" s="3"/>
      <c r="BAA973" s="614"/>
      <c r="BAB973" s="3"/>
      <c r="BAC973" s="453"/>
      <c r="BAD973" s="3"/>
      <c r="BAE973" s="614"/>
      <c r="BAF973" s="3"/>
      <c r="BAG973" s="453"/>
      <c r="BAH973" s="3"/>
      <c r="BAI973" s="614"/>
      <c r="BAJ973" s="3"/>
      <c r="BAK973" s="453"/>
      <c r="BAL973" s="3"/>
      <c r="BAM973" s="614"/>
      <c r="BAN973" s="3"/>
      <c r="BAO973" s="453"/>
      <c r="BAP973" s="3"/>
      <c r="BAQ973" s="614"/>
      <c r="BAR973" s="3"/>
      <c r="BAS973" s="453"/>
      <c r="BAT973" s="3"/>
      <c r="BAU973" s="614"/>
      <c r="BAV973" s="3"/>
      <c r="BAW973" s="453"/>
      <c r="BAX973" s="3"/>
      <c r="BAY973" s="614"/>
      <c r="BAZ973" s="3"/>
      <c r="BBA973" s="453"/>
      <c r="BBB973" s="3"/>
      <c r="BBC973" s="614"/>
      <c r="BBD973" s="3"/>
      <c r="BBE973" s="453"/>
      <c r="BBF973" s="3"/>
      <c r="BBG973" s="614"/>
      <c r="BBH973" s="3"/>
      <c r="BBI973" s="453"/>
      <c r="BBJ973" s="3"/>
      <c r="BBK973" s="614"/>
      <c r="BBL973" s="3"/>
      <c r="BBM973" s="453"/>
      <c r="BBN973" s="3"/>
      <c r="BBO973" s="614"/>
      <c r="BBP973" s="3"/>
      <c r="BBQ973" s="453"/>
      <c r="BBR973" s="3"/>
      <c r="BBS973" s="614"/>
      <c r="BBT973" s="3"/>
      <c r="BBU973" s="453"/>
      <c r="BBV973" s="3"/>
      <c r="BBW973" s="614"/>
      <c r="BBX973" s="3"/>
      <c r="BBY973" s="453"/>
      <c r="BBZ973" s="3"/>
      <c r="BCA973" s="614"/>
      <c r="BCB973" s="3"/>
      <c r="BCC973" s="453"/>
      <c r="BCD973" s="3"/>
      <c r="BCE973" s="614"/>
      <c r="BCF973" s="3"/>
      <c r="BCG973" s="453"/>
      <c r="BCH973" s="3"/>
      <c r="BCI973" s="614"/>
      <c r="BCJ973" s="3"/>
      <c r="BCK973" s="453"/>
      <c r="BCL973" s="3"/>
      <c r="BCM973" s="614"/>
      <c r="BCN973" s="3"/>
      <c r="BCO973" s="453"/>
      <c r="BCP973" s="3"/>
      <c r="BCQ973" s="614"/>
      <c r="BCR973" s="3"/>
      <c r="BCS973" s="453"/>
      <c r="BCT973" s="3"/>
      <c r="BCU973" s="614"/>
      <c r="BCV973" s="3"/>
      <c r="BCW973" s="453"/>
      <c r="BCX973" s="3"/>
      <c r="BCY973" s="614"/>
      <c r="BCZ973" s="3"/>
      <c r="BDA973" s="453"/>
      <c r="BDB973" s="3"/>
      <c r="BDC973" s="614"/>
      <c r="BDD973" s="3"/>
      <c r="BDE973" s="453"/>
      <c r="BDF973" s="3"/>
      <c r="BDG973" s="614"/>
      <c r="BDH973" s="3"/>
      <c r="BDI973" s="453"/>
      <c r="BDJ973" s="3"/>
      <c r="BDK973" s="614"/>
      <c r="BDL973" s="3"/>
      <c r="BDM973" s="453"/>
      <c r="BDN973" s="3"/>
      <c r="BDO973" s="614"/>
      <c r="BDP973" s="3"/>
      <c r="BDQ973" s="453"/>
      <c r="BDR973" s="3"/>
      <c r="BDS973" s="614"/>
      <c r="BDT973" s="3"/>
      <c r="BDU973" s="453"/>
      <c r="BDV973" s="3"/>
      <c r="BDW973" s="614"/>
      <c r="BDX973" s="3"/>
      <c r="BDY973" s="453"/>
      <c r="BDZ973" s="3"/>
      <c r="BEA973" s="614"/>
      <c r="BEB973" s="3"/>
      <c r="BEC973" s="453"/>
      <c r="BED973" s="3"/>
      <c r="BEE973" s="614"/>
      <c r="BEF973" s="3"/>
      <c r="BEG973" s="453"/>
      <c r="BEH973" s="3"/>
      <c r="BEI973" s="614"/>
      <c r="BEJ973" s="3"/>
      <c r="BEK973" s="453"/>
      <c r="BEL973" s="3"/>
      <c r="BEM973" s="614"/>
      <c r="BEN973" s="3"/>
      <c r="BEO973" s="453"/>
      <c r="BEP973" s="3"/>
      <c r="BEQ973" s="614"/>
      <c r="BER973" s="3"/>
      <c r="BES973" s="453"/>
      <c r="BET973" s="3"/>
      <c r="BEU973" s="614"/>
      <c r="BEV973" s="3"/>
      <c r="BEW973" s="453"/>
      <c r="BEX973" s="3"/>
      <c r="BEY973" s="614"/>
      <c r="BEZ973" s="3"/>
      <c r="BFA973" s="453"/>
      <c r="BFB973" s="3"/>
      <c r="BFC973" s="614"/>
      <c r="BFD973" s="3"/>
      <c r="BFE973" s="453"/>
      <c r="BFF973" s="3"/>
      <c r="BFG973" s="614"/>
      <c r="BFH973" s="3"/>
      <c r="BFI973" s="453"/>
      <c r="BFJ973" s="3"/>
      <c r="BFK973" s="614"/>
      <c r="BFL973" s="3"/>
      <c r="BFM973" s="453"/>
      <c r="BFN973" s="3"/>
      <c r="BFO973" s="614"/>
      <c r="BFP973" s="3"/>
      <c r="BFQ973" s="453"/>
      <c r="BFR973" s="3"/>
      <c r="BFS973" s="614"/>
      <c r="BFT973" s="3"/>
      <c r="BFU973" s="453"/>
      <c r="BFV973" s="3"/>
      <c r="BFW973" s="614"/>
      <c r="BFX973" s="3"/>
      <c r="BFY973" s="453"/>
      <c r="BFZ973" s="3"/>
      <c r="BGA973" s="614"/>
      <c r="BGB973" s="3"/>
      <c r="BGC973" s="453"/>
      <c r="BGD973" s="3"/>
      <c r="BGE973" s="614"/>
      <c r="BGF973" s="3"/>
      <c r="BGG973" s="453"/>
      <c r="BGH973" s="3"/>
      <c r="BGI973" s="614"/>
      <c r="BGJ973" s="3"/>
      <c r="BGK973" s="453"/>
      <c r="BGL973" s="3"/>
      <c r="BGM973" s="614"/>
      <c r="BGN973" s="3"/>
      <c r="BGO973" s="453"/>
      <c r="BGP973" s="3"/>
      <c r="BGQ973" s="614"/>
      <c r="BGR973" s="3"/>
      <c r="BGS973" s="453"/>
      <c r="BGT973" s="3"/>
      <c r="BGU973" s="614"/>
      <c r="BGV973" s="3"/>
      <c r="BGW973" s="453"/>
      <c r="BGX973" s="3"/>
      <c r="BGY973" s="614"/>
      <c r="BGZ973" s="3"/>
      <c r="BHA973" s="453"/>
      <c r="BHB973" s="3"/>
      <c r="BHC973" s="614"/>
      <c r="BHD973" s="3"/>
      <c r="BHE973" s="453"/>
      <c r="BHF973" s="3"/>
      <c r="BHG973" s="614"/>
      <c r="BHH973" s="3"/>
      <c r="BHI973" s="453"/>
      <c r="BHJ973" s="3"/>
      <c r="BHK973" s="614"/>
      <c r="BHL973" s="3"/>
      <c r="BHM973" s="453"/>
      <c r="BHN973" s="3"/>
      <c r="BHO973" s="614"/>
      <c r="BHP973" s="3"/>
      <c r="BHQ973" s="453"/>
      <c r="BHR973" s="3"/>
      <c r="BHS973" s="614"/>
      <c r="BHT973" s="3"/>
      <c r="BHU973" s="453"/>
      <c r="BHV973" s="3"/>
      <c r="BHW973" s="614"/>
      <c r="BHX973" s="3"/>
      <c r="BHY973" s="453"/>
      <c r="BHZ973" s="3"/>
      <c r="BIA973" s="614"/>
      <c r="BIB973" s="3"/>
      <c r="BIC973" s="453"/>
      <c r="BID973" s="3"/>
      <c r="BIE973" s="614"/>
      <c r="BIF973" s="3"/>
      <c r="BIG973" s="453"/>
      <c r="BIH973" s="3"/>
      <c r="BII973" s="614"/>
      <c r="BIJ973" s="3"/>
      <c r="BIK973" s="453"/>
      <c r="BIL973" s="3"/>
      <c r="BIM973" s="614"/>
      <c r="BIN973" s="3"/>
      <c r="BIO973" s="453"/>
      <c r="BIP973" s="3"/>
      <c r="BIQ973" s="614"/>
      <c r="BIR973" s="3"/>
      <c r="BIS973" s="453"/>
      <c r="BIT973" s="3"/>
      <c r="BIU973" s="614"/>
      <c r="BIV973" s="3"/>
      <c r="BIW973" s="453"/>
      <c r="BIX973" s="3"/>
      <c r="BIY973" s="614"/>
      <c r="BIZ973" s="3"/>
      <c r="BJA973" s="453"/>
      <c r="BJB973" s="3"/>
      <c r="BJC973" s="614"/>
      <c r="BJD973" s="3"/>
      <c r="BJE973" s="453"/>
      <c r="BJF973" s="3"/>
      <c r="BJG973" s="614"/>
      <c r="BJH973" s="3"/>
      <c r="BJI973" s="453"/>
      <c r="BJJ973" s="3"/>
      <c r="BJK973" s="614"/>
      <c r="BJL973" s="3"/>
      <c r="BJM973" s="453"/>
      <c r="BJN973" s="3"/>
      <c r="BJO973" s="614"/>
      <c r="BJP973" s="3"/>
      <c r="BJQ973" s="453"/>
      <c r="BJR973" s="3"/>
      <c r="BJS973" s="614"/>
      <c r="BJT973" s="3"/>
      <c r="BJU973" s="453"/>
      <c r="BJV973" s="3"/>
      <c r="BJW973" s="614"/>
      <c r="BJX973" s="3"/>
      <c r="BJY973" s="453"/>
      <c r="BJZ973" s="3"/>
      <c r="BKA973" s="614"/>
      <c r="BKB973" s="3"/>
      <c r="BKC973" s="453"/>
      <c r="BKD973" s="3"/>
      <c r="BKE973" s="614"/>
      <c r="BKF973" s="3"/>
      <c r="BKG973" s="453"/>
      <c r="BKH973" s="3"/>
      <c r="BKI973" s="614"/>
      <c r="BKJ973" s="3"/>
      <c r="BKK973" s="453"/>
      <c r="BKL973" s="3"/>
      <c r="BKM973" s="614"/>
      <c r="BKN973" s="3"/>
      <c r="BKO973" s="453"/>
      <c r="BKP973" s="3"/>
      <c r="BKQ973" s="614"/>
      <c r="BKR973" s="3"/>
      <c r="BKS973" s="453"/>
      <c r="BKT973" s="3"/>
      <c r="BKU973" s="614"/>
      <c r="BKV973" s="3"/>
      <c r="BKW973" s="453"/>
      <c r="BKX973" s="3"/>
      <c r="BKY973" s="614"/>
      <c r="BKZ973" s="3"/>
      <c r="BLA973" s="453"/>
      <c r="BLB973" s="3"/>
      <c r="BLC973" s="614"/>
      <c r="BLD973" s="3"/>
      <c r="BLE973" s="453"/>
      <c r="BLF973" s="3"/>
      <c r="BLG973" s="614"/>
      <c r="BLH973" s="3"/>
      <c r="BLI973" s="453"/>
      <c r="BLJ973" s="3"/>
      <c r="BLK973" s="614"/>
      <c r="BLL973" s="3"/>
      <c r="BLM973" s="453"/>
      <c r="BLN973" s="3"/>
      <c r="BLO973" s="614"/>
      <c r="BLP973" s="3"/>
      <c r="BLQ973" s="453"/>
      <c r="BLR973" s="3"/>
      <c r="BLS973" s="614"/>
      <c r="BLT973" s="3"/>
      <c r="BLU973" s="453"/>
      <c r="BLV973" s="3"/>
      <c r="BLW973" s="614"/>
      <c r="BLX973" s="3"/>
      <c r="BLY973" s="453"/>
      <c r="BLZ973" s="3"/>
      <c r="BMA973" s="614"/>
      <c r="BMB973" s="3"/>
      <c r="BMC973" s="453"/>
      <c r="BMD973" s="3"/>
      <c r="BME973" s="614"/>
      <c r="BMF973" s="3"/>
      <c r="BMG973" s="453"/>
      <c r="BMH973" s="3"/>
      <c r="BMI973" s="614"/>
      <c r="BMJ973" s="3"/>
      <c r="BMK973" s="453"/>
      <c r="BML973" s="3"/>
      <c r="BMM973" s="614"/>
      <c r="BMN973" s="3"/>
      <c r="BMO973" s="453"/>
      <c r="BMP973" s="3"/>
      <c r="BMQ973" s="614"/>
      <c r="BMR973" s="3"/>
      <c r="BMS973" s="453"/>
      <c r="BMT973" s="3"/>
      <c r="BMU973" s="614"/>
      <c r="BMV973" s="3"/>
      <c r="BMW973" s="453"/>
      <c r="BMX973" s="3"/>
      <c r="BMY973" s="614"/>
      <c r="BMZ973" s="3"/>
      <c r="BNA973" s="453"/>
      <c r="BNB973" s="3"/>
      <c r="BNC973" s="614"/>
      <c r="BND973" s="3"/>
      <c r="BNE973" s="453"/>
      <c r="BNF973" s="3"/>
      <c r="BNG973" s="614"/>
      <c r="BNH973" s="3"/>
      <c r="BNI973" s="453"/>
      <c r="BNJ973" s="3"/>
      <c r="BNK973" s="614"/>
      <c r="BNL973" s="3"/>
      <c r="BNM973" s="453"/>
      <c r="BNN973" s="3"/>
      <c r="BNO973" s="614"/>
      <c r="BNP973" s="3"/>
      <c r="BNQ973" s="453"/>
      <c r="BNR973" s="3"/>
      <c r="BNS973" s="614"/>
      <c r="BNT973" s="3"/>
      <c r="BNU973" s="453"/>
      <c r="BNV973" s="3"/>
      <c r="BNW973" s="614"/>
      <c r="BNX973" s="3"/>
      <c r="BNY973" s="453"/>
      <c r="BNZ973" s="3"/>
      <c r="BOA973" s="614"/>
      <c r="BOB973" s="3"/>
      <c r="BOC973" s="453"/>
      <c r="BOD973" s="3"/>
      <c r="BOE973" s="614"/>
      <c r="BOF973" s="3"/>
      <c r="BOG973" s="453"/>
      <c r="BOH973" s="3"/>
      <c r="BOI973" s="614"/>
      <c r="BOJ973" s="3"/>
      <c r="BOK973" s="453"/>
      <c r="BOL973" s="3"/>
      <c r="BOM973" s="614"/>
      <c r="BON973" s="3"/>
      <c r="BOO973" s="453"/>
      <c r="BOP973" s="3"/>
      <c r="BOQ973" s="614"/>
      <c r="BOR973" s="3"/>
      <c r="BOS973" s="453"/>
      <c r="BOT973" s="3"/>
      <c r="BOU973" s="614"/>
      <c r="BOV973" s="3"/>
      <c r="BOW973" s="453"/>
      <c r="BOX973" s="3"/>
      <c r="BOY973" s="614"/>
      <c r="BOZ973" s="3"/>
      <c r="BPA973" s="453"/>
      <c r="BPB973" s="3"/>
      <c r="BPC973" s="614"/>
      <c r="BPD973" s="3"/>
      <c r="BPE973" s="453"/>
      <c r="BPF973" s="3"/>
      <c r="BPG973" s="614"/>
      <c r="BPH973" s="3"/>
      <c r="BPI973" s="453"/>
      <c r="BPJ973" s="3"/>
      <c r="BPK973" s="614"/>
      <c r="BPL973" s="3"/>
      <c r="BPM973" s="453"/>
      <c r="BPN973" s="3"/>
      <c r="BPO973" s="614"/>
      <c r="BPP973" s="3"/>
      <c r="BPQ973" s="453"/>
      <c r="BPR973" s="3"/>
      <c r="BPS973" s="614"/>
      <c r="BPT973" s="3"/>
      <c r="BPU973" s="453"/>
      <c r="BPV973" s="3"/>
      <c r="BPW973" s="614"/>
      <c r="BPX973" s="3"/>
      <c r="BPY973" s="453"/>
      <c r="BPZ973" s="3"/>
      <c r="BQA973" s="614"/>
      <c r="BQB973" s="3"/>
      <c r="BQC973" s="453"/>
      <c r="BQD973" s="3"/>
      <c r="BQE973" s="614"/>
      <c r="BQF973" s="3"/>
      <c r="BQG973" s="453"/>
      <c r="BQH973" s="3"/>
      <c r="BQI973" s="614"/>
      <c r="BQJ973" s="3"/>
      <c r="BQK973" s="453"/>
      <c r="BQL973" s="3"/>
      <c r="BQM973" s="614"/>
      <c r="BQN973" s="3"/>
      <c r="BQO973" s="453"/>
      <c r="BQP973" s="3"/>
      <c r="BQQ973" s="614"/>
      <c r="BQR973" s="3"/>
      <c r="BQS973" s="453"/>
      <c r="BQT973" s="3"/>
      <c r="BQU973" s="614"/>
      <c r="BQV973" s="3"/>
      <c r="BQW973" s="453"/>
      <c r="BQX973" s="3"/>
      <c r="BQY973" s="614"/>
      <c r="BQZ973" s="3"/>
      <c r="BRA973" s="453"/>
      <c r="BRB973" s="3"/>
      <c r="BRC973" s="614"/>
      <c r="BRD973" s="3"/>
      <c r="BRE973" s="453"/>
      <c r="BRF973" s="3"/>
      <c r="BRG973" s="614"/>
      <c r="BRH973" s="3"/>
      <c r="BRI973" s="453"/>
      <c r="BRJ973" s="3"/>
      <c r="BRK973" s="614"/>
      <c r="BRL973" s="3"/>
      <c r="BRM973" s="453"/>
      <c r="BRN973" s="3"/>
      <c r="BRO973" s="614"/>
      <c r="BRP973" s="3"/>
      <c r="BRQ973" s="453"/>
      <c r="BRR973" s="3"/>
      <c r="BRS973" s="614"/>
      <c r="BRT973" s="3"/>
      <c r="BRU973" s="453"/>
      <c r="BRV973" s="3"/>
      <c r="BRW973" s="614"/>
      <c r="BRX973" s="3"/>
      <c r="BRY973" s="453"/>
      <c r="BRZ973" s="3"/>
      <c r="BSA973" s="614"/>
      <c r="BSB973" s="3"/>
      <c r="BSC973" s="453"/>
      <c r="BSD973" s="3"/>
      <c r="BSE973" s="614"/>
      <c r="BSF973" s="3"/>
      <c r="BSG973" s="453"/>
      <c r="BSH973" s="3"/>
      <c r="BSI973" s="614"/>
      <c r="BSJ973" s="3"/>
      <c r="BSK973" s="453"/>
      <c r="BSL973" s="3"/>
      <c r="BSM973" s="614"/>
      <c r="BSN973" s="3"/>
      <c r="BSO973" s="453"/>
      <c r="BSP973" s="3"/>
      <c r="BSQ973" s="614"/>
      <c r="BSR973" s="3"/>
      <c r="BSS973" s="453"/>
      <c r="BST973" s="3"/>
      <c r="BSU973" s="614"/>
      <c r="BSV973" s="3"/>
      <c r="BSW973" s="453"/>
      <c r="BSX973" s="3"/>
      <c r="BSY973" s="614"/>
      <c r="BSZ973" s="3"/>
      <c r="BTA973" s="453"/>
      <c r="BTB973" s="3"/>
      <c r="BTC973" s="614"/>
      <c r="BTD973" s="3"/>
      <c r="BTE973" s="453"/>
      <c r="BTF973" s="3"/>
      <c r="BTG973" s="614"/>
      <c r="BTH973" s="3"/>
      <c r="BTI973" s="453"/>
      <c r="BTJ973" s="3"/>
      <c r="BTK973" s="614"/>
      <c r="BTL973" s="3"/>
      <c r="BTM973" s="453"/>
      <c r="BTN973" s="3"/>
      <c r="BTO973" s="614"/>
      <c r="BTP973" s="3"/>
      <c r="BTQ973" s="453"/>
      <c r="BTR973" s="3"/>
      <c r="BTS973" s="614"/>
      <c r="BTT973" s="3"/>
      <c r="BTU973" s="453"/>
      <c r="BTV973" s="3"/>
      <c r="BTW973" s="614"/>
      <c r="BTX973" s="3"/>
      <c r="BTY973" s="453"/>
      <c r="BTZ973" s="3"/>
      <c r="BUA973" s="614"/>
      <c r="BUB973" s="3"/>
      <c r="BUC973" s="453"/>
      <c r="BUD973" s="3"/>
      <c r="BUE973" s="614"/>
      <c r="BUF973" s="3"/>
      <c r="BUG973" s="453"/>
      <c r="BUH973" s="3"/>
      <c r="BUI973" s="614"/>
      <c r="BUJ973" s="3"/>
      <c r="BUK973" s="453"/>
      <c r="BUL973" s="3"/>
      <c r="BUM973" s="614"/>
      <c r="BUN973" s="3"/>
      <c r="BUO973" s="453"/>
      <c r="BUP973" s="3"/>
      <c r="BUQ973" s="614"/>
      <c r="BUR973" s="3"/>
      <c r="BUS973" s="453"/>
      <c r="BUT973" s="3"/>
      <c r="BUU973" s="614"/>
      <c r="BUV973" s="3"/>
      <c r="BUW973" s="453"/>
      <c r="BUX973" s="3"/>
      <c r="BUY973" s="614"/>
      <c r="BUZ973" s="3"/>
      <c r="BVA973" s="453"/>
      <c r="BVB973" s="3"/>
      <c r="BVC973" s="614"/>
      <c r="BVD973" s="3"/>
      <c r="BVE973" s="453"/>
      <c r="BVF973" s="3"/>
      <c r="BVG973" s="614"/>
      <c r="BVH973" s="3"/>
      <c r="BVI973" s="453"/>
      <c r="BVJ973" s="3"/>
      <c r="BVK973" s="614"/>
      <c r="BVL973" s="3"/>
      <c r="BVM973" s="453"/>
      <c r="BVN973" s="3"/>
      <c r="BVO973" s="614"/>
      <c r="BVP973" s="3"/>
      <c r="BVQ973" s="453"/>
      <c r="BVR973" s="3"/>
      <c r="BVS973" s="614"/>
      <c r="BVT973" s="3"/>
      <c r="BVU973" s="453"/>
      <c r="BVV973" s="3"/>
      <c r="BVW973" s="614"/>
      <c r="BVX973" s="3"/>
      <c r="BVY973" s="453"/>
      <c r="BVZ973" s="3"/>
      <c r="BWA973" s="614"/>
      <c r="BWB973" s="3"/>
      <c r="BWC973" s="453"/>
      <c r="BWD973" s="3"/>
      <c r="BWE973" s="614"/>
      <c r="BWF973" s="3"/>
      <c r="BWG973" s="453"/>
      <c r="BWH973" s="3"/>
      <c r="BWI973" s="614"/>
      <c r="BWJ973" s="3"/>
      <c r="BWK973" s="453"/>
      <c r="BWL973" s="3"/>
      <c r="BWM973" s="614"/>
      <c r="BWN973" s="3"/>
      <c r="BWO973" s="453"/>
      <c r="BWP973" s="3"/>
      <c r="BWQ973" s="614"/>
      <c r="BWR973" s="3"/>
      <c r="BWS973" s="453"/>
      <c r="BWT973" s="3"/>
      <c r="BWU973" s="614"/>
      <c r="BWV973" s="3"/>
      <c r="BWW973" s="453"/>
      <c r="BWX973" s="3"/>
      <c r="BWY973" s="614"/>
      <c r="BWZ973" s="3"/>
      <c r="BXA973" s="453"/>
      <c r="BXB973" s="3"/>
      <c r="BXC973" s="614"/>
      <c r="BXD973" s="3"/>
      <c r="BXE973" s="453"/>
      <c r="BXF973" s="3"/>
      <c r="BXG973" s="614"/>
      <c r="BXH973" s="3"/>
      <c r="BXI973" s="453"/>
      <c r="BXJ973" s="3"/>
      <c r="BXK973" s="614"/>
      <c r="BXL973" s="3"/>
      <c r="BXM973" s="453"/>
      <c r="BXN973" s="3"/>
      <c r="BXO973" s="614"/>
      <c r="BXP973" s="3"/>
      <c r="BXQ973" s="453"/>
      <c r="BXR973" s="3"/>
      <c r="BXS973" s="614"/>
      <c r="BXT973" s="3"/>
      <c r="BXU973" s="453"/>
      <c r="BXV973" s="3"/>
      <c r="BXW973" s="614"/>
      <c r="BXX973" s="3"/>
      <c r="BXY973" s="453"/>
      <c r="BXZ973" s="3"/>
      <c r="BYA973" s="614"/>
      <c r="BYB973" s="3"/>
      <c r="BYC973" s="453"/>
      <c r="BYD973" s="3"/>
      <c r="BYE973" s="614"/>
      <c r="BYF973" s="3"/>
      <c r="BYG973" s="453"/>
      <c r="BYH973" s="3"/>
      <c r="BYI973" s="614"/>
      <c r="BYJ973" s="3"/>
      <c r="BYK973" s="453"/>
      <c r="BYL973" s="3"/>
      <c r="BYM973" s="614"/>
      <c r="BYN973" s="3"/>
      <c r="BYO973" s="453"/>
      <c r="BYP973" s="3"/>
      <c r="BYQ973" s="614"/>
      <c r="BYR973" s="3"/>
      <c r="BYS973" s="453"/>
      <c r="BYT973" s="3"/>
      <c r="BYU973" s="614"/>
      <c r="BYV973" s="3"/>
      <c r="BYW973" s="453"/>
      <c r="BYX973" s="3"/>
      <c r="BYY973" s="614"/>
      <c r="BYZ973" s="3"/>
      <c r="BZA973" s="453"/>
      <c r="BZB973" s="3"/>
      <c r="BZC973" s="614"/>
      <c r="BZD973" s="3"/>
      <c r="BZE973" s="453"/>
      <c r="BZF973" s="3"/>
      <c r="BZG973" s="614"/>
      <c r="BZH973" s="3"/>
      <c r="BZI973" s="453"/>
      <c r="BZJ973" s="3"/>
      <c r="BZK973" s="614"/>
      <c r="BZL973" s="3"/>
      <c r="BZM973" s="453"/>
      <c r="BZN973" s="3"/>
      <c r="BZO973" s="614"/>
      <c r="BZP973" s="3"/>
      <c r="BZQ973" s="453"/>
      <c r="BZR973" s="3"/>
      <c r="BZS973" s="614"/>
      <c r="BZT973" s="3"/>
      <c r="BZU973" s="453"/>
      <c r="BZV973" s="3"/>
      <c r="BZW973" s="614"/>
      <c r="BZX973" s="3"/>
      <c r="BZY973" s="453"/>
      <c r="BZZ973" s="3"/>
      <c r="CAA973" s="614"/>
      <c r="CAB973" s="3"/>
      <c r="CAC973" s="453"/>
      <c r="CAD973" s="3"/>
      <c r="CAE973" s="614"/>
      <c r="CAF973" s="3"/>
      <c r="CAG973" s="453"/>
      <c r="CAH973" s="3"/>
      <c r="CAI973" s="614"/>
      <c r="CAJ973" s="3"/>
      <c r="CAK973" s="453"/>
      <c r="CAL973" s="3"/>
      <c r="CAM973" s="614"/>
      <c r="CAN973" s="3"/>
      <c r="CAO973" s="453"/>
      <c r="CAP973" s="3"/>
      <c r="CAQ973" s="614"/>
      <c r="CAR973" s="3"/>
      <c r="CAS973" s="453"/>
      <c r="CAT973" s="3"/>
      <c r="CAU973" s="614"/>
      <c r="CAV973" s="3"/>
      <c r="CAW973" s="453"/>
      <c r="CAX973" s="3"/>
      <c r="CAY973" s="614"/>
      <c r="CAZ973" s="3"/>
      <c r="CBA973" s="453"/>
      <c r="CBB973" s="3"/>
      <c r="CBC973" s="614"/>
      <c r="CBD973" s="3"/>
      <c r="CBE973" s="453"/>
      <c r="CBF973" s="3"/>
      <c r="CBG973" s="614"/>
      <c r="CBH973" s="3"/>
      <c r="CBI973" s="453"/>
      <c r="CBJ973" s="3"/>
      <c r="CBK973" s="614"/>
      <c r="CBL973" s="3"/>
      <c r="CBM973" s="453"/>
      <c r="CBN973" s="3"/>
      <c r="CBO973" s="614"/>
      <c r="CBP973" s="3"/>
      <c r="CBQ973" s="453"/>
      <c r="CBR973" s="3"/>
      <c r="CBS973" s="614"/>
      <c r="CBT973" s="3"/>
      <c r="CBU973" s="453"/>
      <c r="CBV973" s="3"/>
      <c r="CBW973" s="614"/>
      <c r="CBX973" s="3"/>
      <c r="CBY973" s="453"/>
      <c r="CBZ973" s="3"/>
      <c r="CCA973" s="614"/>
      <c r="CCB973" s="3"/>
      <c r="CCC973" s="453"/>
      <c r="CCD973" s="3"/>
      <c r="CCE973" s="614"/>
      <c r="CCF973" s="3"/>
      <c r="CCG973" s="453"/>
      <c r="CCH973" s="3"/>
      <c r="CCI973" s="614"/>
      <c r="CCJ973" s="3"/>
      <c r="CCK973" s="453"/>
      <c r="CCL973" s="3"/>
      <c r="CCM973" s="614"/>
      <c r="CCN973" s="3"/>
      <c r="CCO973" s="453"/>
      <c r="CCP973" s="3"/>
      <c r="CCQ973" s="614"/>
      <c r="CCR973" s="3"/>
      <c r="CCS973" s="453"/>
      <c r="CCT973" s="3"/>
      <c r="CCU973" s="614"/>
      <c r="CCV973" s="3"/>
      <c r="CCW973" s="453"/>
      <c r="CCX973" s="3"/>
      <c r="CCY973" s="614"/>
      <c r="CCZ973" s="3"/>
      <c r="CDA973" s="453"/>
      <c r="CDB973" s="3"/>
      <c r="CDC973" s="614"/>
      <c r="CDD973" s="3"/>
      <c r="CDE973" s="453"/>
      <c r="CDF973" s="3"/>
      <c r="CDG973" s="614"/>
      <c r="CDH973" s="3"/>
      <c r="CDI973" s="453"/>
      <c r="CDJ973" s="3"/>
      <c r="CDK973" s="614"/>
      <c r="CDL973" s="3"/>
      <c r="CDM973" s="453"/>
      <c r="CDN973" s="3"/>
      <c r="CDO973" s="614"/>
      <c r="CDP973" s="3"/>
      <c r="CDQ973" s="453"/>
      <c r="CDR973" s="3"/>
      <c r="CDS973" s="614"/>
      <c r="CDT973" s="3"/>
      <c r="CDU973" s="453"/>
      <c r="CDV973" s="3"/>
      <c r="CDW973" s="614"/>
      <c r="CDX973" s="3"/>
      <c r="CDY973" s="453"/>
      <c r="CDZ973" s="3"/>
      <c r="CEA973" s="614"/>
      <c r="CEB973" s="3"/>
      <c r="CEC973" s="453"/>
      <c r="CED973" s="3"/>
      <c r="CEE973" s="614"/>
      <c r="CEF973" s="3"/>
      <c r="CEG973" s="453"/>
      <c r="CEH973" s="3"/>
      <c r="CEI973" s="614"/>
      <c r="CEJ973" s="3"/>
      <c r="CEK973" s="453"/>
      <c r="CEL973" s="3"/>
      <c r="CEM973" s="614"/>
      <c r="CEN973" s="3"/>
      <c r="CEO973" s="453"/>
      <c r="CEP973" s="3"/>
      <c r="CEQ973" s="614"/>
      <c r="CER973" s="3"/>
      <c r="CES973" s="453"/>
      <c r="CET973" s="3"/>
      <c r="CEU973" s="614"/>
      <c r="CEV973" s="3"/>
      <c r="CEW973" s="453"/>
      <c r="CEX973" s="3"/>
      <c r="CEY973" s="614"/>
      <c r="CEZ973" s="3"/>
      <c r="CFA973" s="453"/>
      <c r="CFB973" s="3"/>
      <c r="CFC973" s="614"/>
      <c r="CFD973" s="3"/>
      <c r="CFE973" s="453"/>
      <c r="CFF973" s="3"/>
      <c r="CFG973" s="614"/>
      <c r="CFH973" s="3"/>
      <c r="CFI973" s="453"/>
      <c r="CFJ973" s="3"/>
      <c r="CFK973" s="614"/>
      <c r="CFL973" s="3"/>
      <c r="CFM973" s="453"/>
      <c r="CFN973" s="3"/>
      <c r="CFO973" s="614"/>
      <c r="CFP973" s="3"/>
      <c r="CFQ973" s="453"/>
      <c r="CFR973" s="3"/>
      <c r="CFS973" s="614"/>
      <c r="CFT973" s="3"/>
      <c r="CFU973" s="453"/>
      <c r="CFV973" s="3"/>
      <c r="CFW973" s="614"/>
      <c r="CFX973" s="3"/>
      <c r="CFY973" s="453"/>
      <c r="CFZ973" s="3"/>
      <c r="CGA973" s="614"/>
      <c r="CGB973" s="3"/>
      <c r="CGC973" s="453"/>
      <c r="CGD973" s="3"/>
      <c r="CGE973" s="614"/>
      <c r="CGF973" s="3"/>
      <c r="CGG973" s="453"/>
      <c r="CGH973" s="3"/>
      <c r="CGI973" s="614"/>
      <c r="CGJ973" s="3"/>
      <c r="CGK973" s="453"/>
      <c r="CGL973" s="3"/>
      <c r="CGM973" s="614"/>
      <c r="CGN973" s="3"/>
      <c r="CGO973" s="453"/>
      <c r="CGP973" s="3"/>
      <c r="CGQ973" s="614"/>
      <c r="CGR973" s="3"/>
      <c r="CGS973" s="453"/>
      <c r="CGT973" s="3"/>
      <c r="CGU973" s="614"/>
      <c r="CGV973" s="3"/>
      <c r="CGW973" s="453"/>
      <c r="CGX973" s="3"/>
      <c r="CGY973" s="614"/>
      <c r="CGZ973" s="3"/>
      <c r="CHA973" s="453"/>
      <c r="CHB973" s="3"/>
      <c r="CHC973" s="614"/>
      <c r="CHD973" s="3"/>
      <c r="CHE973" s="453"/>
      <c r="CHF973" s="3"/>
      <c r="CHG973" s="614"/>
      <c r="CHH973" s="3"/>
      <c r="CHI973" s="453"/>
      <c r="CHJ973" s="3"/>
      <c r="CHK973" s="614"/>
      <c r="CHL973" s="3"/>
      <c r="CHM973" s="453"/>
      <c r="CHN973" s="3"/>
      <c r="CHO973" s="614"/>
      <c r="CHP973" s="3"/>
      <c r="CHQ973" s="453"/>
      <c r="CHR973" s="3"/>
      <c r="CHS973" s="614"/>
      <c r="CHT973" s="3"/>
      <c r="CHU973" s="453"/>
      <c r="CHV973" s="3"/>
      <c r="CHW973" s="614"/>
      <c r="CHX973" s="3"/>
      <c r="CHY973" s="453"/>
      <c r="CHZ973" s="3"/>
      <c r="CIA973" s="614"/>
      <c r="CIB973" s="3"/>
      <c r="CIC973" s="453"/>
      <c r="CID973" s="3"/>
      <c r="CIE973" s="614"/>
      <c r="CIF973" s="3"/>
      <c r="CIG973" s="453"/>
      <c r="CIH973" s="3"/>
      <c r="CII973" s="614"/>
      <c r="CIJ973" s="3"/>
      <c r="CIK973" s="453"/>
      <c r="CIL973" s="3"/>
      <c r="CIM973" s="614"/>
      <c r="CIN973" s="3"/>
      <c r="CIO973" s="453"/>
      <c r="CIP973" s="3"/>
      <c r="CIQ973" s="614"/>
      <c r="CIR973" s="3"/>
      <c r="CIS973" s="453"/>
      <c r="CIT973" s="3"/>
      <c r="CIU973" s="614"/>
      <c r="CIV973" s="3"/>
      <c r="CIW973" s="453"/>
      <c r="CIX973" s="3"/>
      <c r="CIY973" s="614"/>
      <c r="CIZ973" s="3"/>
      <c r="CJA973" s="453"/>
      <c r="CJB973" s="3"/>
      <c r="CJC973" s="614"/>
      <c r="CJD973" s="3"/>
      <c r="CJE973" s="453"/>
      <c r="CJF973" s="3"/>
      <c r="CJG973" s="614"/>
      <c r="CJH973" s="3"/>
      <c r="CJI973" s="453"/>
      <c r="CJJ973" s="3"/>
      <c r="CJK973" s="614"/>
      <c r="CJL973" s="3"/>
      <c r="CJM973" s="453"/>
      <c r="CJN973" s="3"/>
      <c r="CJO973" s="614"/>
      <c r="CJP973" s="3"/>
      <c r="CJQ973" s="453"/>
      <c r="CJR973" s="3"/>
      <c r="CJS973" s="614"/>
      <c r="CJT973" s="3"/>
      <c r="CJU973" s="453"/>
      <c r="CJV973" s="3"/>
      <c r="CJW973" s="614"/>
      <c r="CJX973" s="3"/>
      <c r="CJY973" s="453"/>
      <c r="CJZ973" s="3"/>
      <c r="CKA973" s="614"/>
      <c r="CKB973" s="3"/>
      <c r="CKC973" s="453"/>
      <c r="CKD973" s="3"/>
      <c r="CKE973" s="614"/>
      <c r="CKF973" s="3"/>
      <c r="CKG973" s="453"/>
      <c r="CKH973" s="3"/>
      <c r="CKI973" s="614"/>
      <c r="CKJ973" s="3"/>
      <c r="CKK973" s="453"/>
      <c r="CKL973" s="3"/>
      <c r="CKM973" s="614"/>
      <c r="CKN973" s="3"/>
      <c r="CKO973" s="453"/>
      <c r="CKP973" s="3"/>
      <c r="CKQ973" s="614"/>
      <c r="CKR973" s="3"/>
      <c r="CKS973" s="453"/>
      <c r="CKT973" s="3"/>
      <c r="CKU973" s="614"/>
      <c r="CKV973" s="3"/>
      <c r="CKW973" s="453"/>
      <c r="CKX973" s="3"/>
      <c r="CKY973" s="614"/>
      <c r="CKZ973" s="3"/>
      <c r="CLA973" s="453"/>
      <c r="CLB973" s="3"/>
      <c r="CLC973" s="614"/>
      <c r="CLD973" s="3"/>
      <c r="CLE973" s="453"/>
      <c r="CLF973" s="3"/>
      <c r="CLG973" s="614"/>
      <c r="CLH973" s="3"/>
      <c r="CLI973" s="453"/>
      <c r="CLJ973" s="3"/>
      <c r="CLK973" s="614"/>
      <c r="CLL973" s="3"/>
      <c r="CLM973" s="453"/>
      <c r="CLN973" s="3"/>
      <c r="CLO973" s="614"/>
      <c r="CLP973" s="3"/>
      <c r="CLQ973" s="453"/>
      <c r="CLR973" s="3"/>
      <c r="CLS973" s="614"/>
      <c r="CLT973" s="3"/>
      <c r="CLU973" s="453"/>
      <c r="CLV973" s="3"/>
      <c r="CLW973" s="614"/>
      <c r="CLX973" s="3"/>
      <c r="CLY973" s="453"/>
      <c r="CLZ973" s="3"/>
      <c r="CMA973" s="614"/>
      <c r="CMB973" s="3"/>
      <c r="CMC973" s="453"/>
      <c r="CMD973" s="3"/>
      <c r="CME973" s="614"/>
      <c r="CMF973" s="3"/>
      <c r="CMG973" s="453"/>
      <c r="CMH973" s="3"/>
      <c r="CMI973" s="614"/>
      <c r="CMJ973" s="3"/>
      <c r="CMK973" s="453"/>
      <c r="CML973" s="3"/>
      <c r="CMM973" s="614"/>
      <c r="CMN973" s="3"/>
      <c r="CMO973" s="453"/>
      <c r="CMP973" s="3"/>
      <c r="CMQ973" s="614"/>
      <c r="CMR973" s="3"/>
      <c r="CMS973" s="453"/>
      <c r="CMT973" s="3"/>
      <c r="CMU973" s="614"/>
      <c r="CMV973" s="3"/>
      <c r="CMW973" s="453"/>
      <c r="CMX973" s="3"/>
      <c r="CMY973" s="614"/>
      <c r="CMZ973" s="3"/>
      <c r="CNA973" s="453"/>
      <c r="CNB973" s="3"/>
      <c r="CNC973" s="614"/>
      <c r="CND973" s="3"/>
      <c r="CNE973" s="453"/>
      <c r="CNF973" s="3"/>
      <c r="CNG973" s="614"/>
      <c r="CNH973" s="3"/>
      <c r="CNI973" s="453"/>
      <c r="CNJ973" s="3"/>
      <c r="CNK973" s="614"/>
      <c r="CNL973" s="3"/>
      <c r="CNM973" s="453"/>
      <c r="CNN973" s="3"/>
      <c r="CNO973" s="614"/>
      <c r="CNP973" s="3"/>
      <c r="CNQ973" s="453"/>
      <c r="CNR973" s="3"/>
      <c r="CNS973" s="614"/>
      <c r="CNT973" s="3"/>
      <c r="CNU973" s="453"/>
      <c r="CNV973" s="3"/>
      <c r="CNW973" s="614"/>
      <c r="CNX973" s="3"/>
      <c r="CNY973" s="453"/>
      <c r="CNZ973" s="3"/>
      <c r="COA973" s="614"/>
      <c r="COB973" s="3"/>
      <c r="COC973" s="453"/>
      <c r="COD973" s="3"/>
      <c r="COE973" s="614"/>
      <c r="COF973" s="3"/>
      <c r="COG973" s="453"/>
      <c r="COH973" s="3"/>
      <c r="COI973" s="614"/>
      <c r="COJ973" s="3"/>
      <c r="COK973" s="453"/>
      <c r="COL973" s="3"/>
      <c r="COM973" s="614"/>
      <c r="CON973" s="3"/>
      <c r="COO973" s="453"/>
      <c r="COP973" s="3"/>
      <c r="COQ973" s="614"/>
      <c r="COR973" s="3"/>
      <c r="COS973" s="453"/>
      <c r="COT973" s="3"/>
      <c r="COU973" s="614"/>
      <c r="COV973" s="3"/>
      <c r="COW973" s="453"/>
      <c r="COX973" s="3"/>
      <c r="COY973" s="614"/>
      <c r="COZ973" s="3"/>
      <c r="CPA973" s="453"/>
      <c r="CPB973" s="3"/>
      <c r="CPC973" s="614"/>
      <c r="CPD973" s="3"/>
      <c r="CPE973" s="453"/>
      <c r="CPF973" s="3"/>
      <c r="CPG973" s="614"/>
      <c r="CPH973" s="3"/>
      <c r="CPI973" s="453"/>
      <c r="CPJ973" s="3"/>
      <c r="CPK973" s="614"/>
      <c r="CPL973" s="3"/>
      <c r="CPM973" s="453"/>
      <c r="CPN973" s="3"/>
      <c r="CPO973" s="614"/>
      <c r="CPP973" s="3"/>
      <c r="CPQ973" s="453"/>
      <c r="CPR973" s="3"/>
      <c r="CPS973" s="614"/>
      <c r="CPT973" s="3"/>
      <c r="CPU973" s="453"/>
      <c r="CPV973" s="3"/>
      <c r="CPW973" s="614"/>
      <c r="CPX973" s="3"/>
      <c r="CPY973" s="453"/>
      <c r="CPZ973" s="3"/>
      <c r="CQA973" s="614"/>
      <c r="CQB973" s="3"/>
      <c r="CQC973" s="453"/>
      <c r="CQD973" s="3"/>
      <c r="CQE973" s="614"/>
      <c r="CQF973" s="3"/>
      <c r="CQG973" s="453"/>
      <c r="CQH973" s="3"/>
      <c r="CQI973" s="614"/>
      <c r="CQJ973" s="3"/>
      <c r="CQK973" s="453"/>
      <c r="CQL973" s="3"/>
      <c r="CQM973" s="614"/>
      <c r="CQN973" s="3"/>
      <c r="CQO973" s="453"/>
      <c r="CQP973" s="3"/>
      <c r="CQQ973" s="614"/>
      <c r="CQR973" s="3"/>
      <c r="CQS973" s="453"/>
      <c r="CQT973" s="3"/>
      <c r="CQU973" s="614"/>
      <c r="CQV973" s="3"/>
      <c r="CQW973" s="453"/>
      <c r="CQX973" s="3"/>
      <c r="CQY973" s="614"/>
      <c r="CQZ973" s="3"/>
      <c r="CRA973" s="453"/>
      <c r="CRB973" s="3"/>
      <c r="CRC973" s="614"/>
      <c r="CRD973" s="3"/>
      <c r="CRE973" s="453"/>
      <c r="CRF973" s="3"/>
      <c r="CRG973" s="614"/>
      <c r="CRH973" s="3"/>
      <c r="CRI973" s="453"/>
      <c r="CRJ973" s="3"/>
      <c r="CRK973" s="614"/>
      <c r="CRL973" s="3"/>
      <c r="CRM973" s="453"/>
      <c r="CRN973" s="3"/>
      <c r="CRO973" s="614"/>
      <c r="CRP973" s="3"/>
      <c r="CRQ973" s="453"/>
      <c r="CRR973" s="3"/>
      <c r="CRS973" s="614"/>
      <c r="CRT973" s="3"/>
      <c r="CRU973" s="453"/>
      <c r="CRV973" s="3"/>
      <c r="CRW973" s="614"/>
      <c r="CRX973" s="3"/>
      <c r="CRY973" s="453"/>
      <c r="CRZ973" s="3"/>
      <c r="CSA973" s="614"/>
      <c r="CSB973" s="3"/>
      <c r="CSC973" s="453"/>
      <c r="CSD973" s="3"/>
      <c r="CSE973" s="614"/>
      <c r="CSF973" s="3"/>
      <c r="CSG973" s="453"/>
      <c r="CSH973" s="3"/>
      <c r="CSI973" s="614"/>
      <c r="CSJ973" s="3"/>
      <c r="CSK973" s="453"/>
      <c r="CSL973" s="3"/>
      <c r="CSM973" s="614"/>
      <c r="CSN973" s="3"/>
      <c r="CSO973" s="453"/>
      <c r="CSP973" s="3"/>
      <c r="CSQ973" s="614"/>
      <c r="CSR973" s="3"/>
      <c r="CSS973" s="453"/>
      <c r="CST973" s="3"/>
      <c r="CSU973" s="614"/>
      <c r="CSV973" s="3"/>
      <c r="CSW973" s="453"/>
      <c r="CSX973" s="3"/>
      <c r="CSY973" s="614"/>
      <c r="CSZ973" s="3"/>
      <c r="CTA973" s="453"/>
      <c r="CTB973" s="3"/>
      <c r="CTC973" s="614"/>
      <c r="CTD973" s="3"/>
      <c r="CTE973" s="453"/>
      <c r="CTF973" s="3"/>
      <c r="CTG973" s="614"/>
      <c r="CTH973" s="3"/>
      <c r="CTI973" s="453"/>
      <c r="CTJ973" s="3"/>
      <c r="CTK973" s="614"/>
      <c r="CTL973" s="3"/>
      <c r="CTM973" s="453"/>
      <c r="CTN973" s="3"/>
      <c r="CTO973" s="614"/>
      <c r="CTP973" s="3"/>
      <c r="CTQ973" s="453"/>
      <c r="CTR973" s="3"/>
      <c r="CTS973" s="614"/>
      <c r="CTT973" s="3"/>
      <c r="CTU973" s="453"/>
      <c r="CTV973" s="3"/>
      <c r="CTW973" s="614"/>
      <c r="CTX973" s="3"/>
      <c r="CTY973" s="453"/>
      <c r="CTZ973" s="3"/>
      <c r="CUA973" s="614"/>
      <c r="CUB973" s="3"/>
      <c r="CUC973" s="453"/>
      <c r="CUD973" s="3"/>
      <c r="CUE973" s="614"/>
      <c r="CUF973" s="3"/>
      <c r="CUG973" s="453"/>
      <c r="CUH973" s="3"/>
      <c r="CUI973" s="614"/>
      <c r="CUJ973" s="3"/>
      <c r="CUK973" s="453"/>
      <c r="CUL973" s="3"/>
      <c r="CUM973" s="614"/>
      <c r="CUN973" s="3"/>
      <c r="CUO973" s="453"/>
      <c r="CUP973" s="3"/>
      <c r="CUQ973" s="614"/>
      <c r="CUR973" s="3"/>
      <c r="CUS973" s="453"/>
      <c r="CUT973" s="3"/>
      <c r="CUU973" s="614"/>
      <c r="CUV973" s="3"/>
      <c r="CUW973" s="453"/>
      <c r="CUX973" s="3"/>
      <c r="CUY973" s="614"/>
      <c r="CUZ973" s="3"/>
      <c r="CVA973" s="453"/>
      <c r="CVB973" s="3"/>
      <c r="CVC973" s="614"/>
      <c r="CVD973" s="3"/>
      <c r="CVE973" s="453"/>
      <c r="CVF973" s="3"/>
      <c r="CVG973" s="614"/>
      <c r="CVH973" s="3"/>
      <c r="CVI973" s="453"/>
      <c r="CVJ973" s="3"/>
      <c r="CVK973" s="614"/>
      <c r="CVL973" s="3"/>
      <c r="CVM973" s="453"/>
      <c r="CVN973" s="3"/>
      <c r="CVO973" s="614"/>
      <c r="CVP973" s="3"/>
      <c r="CVQ973" s="453"/>
      <c r="CVR973" s="3"/>
      <c r="CVS973" s="614"/>
      <c r="CVT973" s="3"/>
      <c r="CVU973" s="453"/>
      <c r="CVV973" s="3"/>
      <c r="CVW973" s="614"/>
      <c r="CVX973" s="3"/>
      <c r="CVY973" s="453"/>
      <c r="CVZ973" s="3"/>
      <c r="CWA973" s="614"/>
      <c r="CWB973" s="3"/>
      <c r="CWC973" s="453"/>
      <c r="CWD973" s="3"/>
      <c r="CWE973" s="614"/>
      <c r="CWF973" s="3"/>
      <c r="CWG973" s="453"/>
      <c r="CWH973" s="3"/>
      <c r="CWI973" s="614"/>
      <c r="CWJ973" s="3"/>
      <c r="CWK973" s="453"/>
      <c r="CWL973" s="3"/>
      <c r="CWM973" s="614"/>
      <c r="CWN973" s="3"/>
      <c r="CWO973" s="453"/>
      <c r="CWP973" s="3"/>
      <c r="CWQ973" s="614"/>
      <c r="CWR973" s="3"/>
      <c r="CWS973" s="453"/>
      <c r="CWT973" s="3"/>
      <c r="CWU973" s="614"/>
      <c r="CWV973" s="3"/>
      <c r="CWW973" s="453"/>
      <c r="CWX973" s="3"/>
      <c r="CWY973" s="614"/>
      <c r="CWZ973" s="3"/>
      <c r="CXA973" s="453"/>
      <c r="CXB973" s="3"/>
      <c r="CXC973" s="614"/>
      <c r="CXD973" s="3"/>
      <c r="CXE973" s="453"/>
      <c r="CXF973" s="3"/>
      <c r="CXG973" s="614"/>
      <c r="CXH973" s="3"/>
      <c r="CXI973" s="453"/>
      <c r="CXJ973" s="3"/>
      <c r="CXK973" s="614"/>
      <c r="CXL973" s="3"/>
      <c r="CXM973" s="453"/>
      <c r="CXN973" s="3"/>
      <c r="CXO973" s="614"/>
      <c r="CXP973" s="3"/>
      <c r="CXQ973" s="453"/>
      <c r="CXR973" s="3"/>
      <c r="CXS973" s="614"/>
      <c r="CXT973" s="3"/>
      <c r="CXU973" s="453"/>
      <c r="CXV973" s="3"/>
      <c r="CXW973" s="614"/>
      <c r="CXX973" s="3"/>
      <c r="CXY973" s="453"/>
      <c r="CXZ973" s="3"/>
      <c r="CYA973" s="614"/>
      <c r="CYB973" s="3"/>
      <c r="CYC973" s="453"/>
      <c r="CYD973" s="3"/>
      <c r="CYE973" s="614"/>
      <c r="CYF973" s="3"/>
      <c r="CYG973" s="453"/>
      <c r="CYH973" s="3"/>
      <c r="CYI973" s="614"/>
      <c r="CYJ973" s="3"/>
      <c r="CYK973" s="453"/>
      <c r="CYL973" s="3"/>
      <c r="CYM973" s="614"/>
      <c r="CYN973" s="3"/>
      <c r="CYO973" s="453"/>
      <c r="CYP973" s="3"/>
      <c r="CYQ973" s="614"/>
      <c r="CYR973" s="3"/>
      <c r="CYS973" s="453"/>
      <c r="CYT973" s="3"/>
      <c r="CYU973" s="614"/>
      <c r="CYV973" s="3"/>
      <c r="CYW973" s="453"/>
      <c r="CYX973" s="3"/>
      <c r="CYY973" s="614"/>
      <c r="CYZ973" s="3"/>
      <c r="CZA973" s="453"/>
      <c r="CZB973" s="3"/>
      <c r="CZC973" s="614"/>
      <c r="CZD973" s="3"/>
      <c r="CZE973" s="453"/>
      <c r="CZF973" s="3"/>
      <c r="CZG973" s="614"/>
      <c r="CZH973" s="3"/>
      <c r="CZI973" s="453"/>
      <c r="CZJ973" s="3"/>
      <c r="CZK973" s="614"/>
      <c r="CZL973" s="3"/>
      <c r="CZM973" s="453"/>
      <c r="CZN973" s="3"/>
      <c r="CZO973" s="614"/>
      <c r="CZP973" s="3"/>
      <c r="CZQ973" s="453"/>
      <c r="CZR973" s="3"/>
      <c r="CZS973" s="614"/>
      <c r="CZT973" s="3"/>
      <c r="CZU973" s="453"/>
      <c r="CZV973" s="3"/>
      <c r="CZW973" s="614"/>
      <c r="CZX973" s="3"/>
      <c r="CZY973" s="453"/>
      <c r="CZZ973" s="3"/>
      <c r="DAA973" s="614"/>
      <c r="DAB973" s="3"/>
      <c r="DAC973" s="453"/>
      <c r="DAD973" s="3"/>
      <c r="DAE973" s="614"/>
      <c r="DAF973" s="3"/>
      <c r="DAG973" s="453"/>
      <c r="DAH973" s="3"/>
      <c r="DAI973" s="614"/>
      <c r="DAJ973" s="3"/>
      <c r="DAK973" s="453"/>
      <c r="DAL973" s="3"/>
      <c r="DAM973" s="614"/>
      <c r="DAN973" s="3"/>
      <c r="DAO973" s="453"/>
      <c r="DAP973" s="3"/>
      <c r="DAQ973" s="614"/>
      <c r="DAR973" s="3"/>
      <c r="DAS973" s="453"/>
      <c r="DAT973" s="3"/>
      <c r="DAU973" s="614"/>
      <c r="DAV973" s="3"/>
      <c r="DAW973" s="453"/>
      <c r="DAX973" s="3"/>
      <c r="DAY973" s="614"/>
      <c r="DAZ973" s="3"/>
      <c r="DBA973" s="453"/>
      <c r="DBB973" s="3"/>
      <c r="DBC973" s="614"/>
      <c r="DBD973" s="3"/>
      <c r="DBE973" s="453"/>
      <c r="DBF973" s="3"/>
      <c r="DBG973" s="614"/>
      <c r="DBH973" s="3"/>
      <c r="DBI973" s="453"/>
      <c r="DBJ973" s="3"/>
      <c r="DBK973" s="614"/>
      <c r="DBL973" s="3"/>
      <c r="DBM973" s="453"/>
      <c r="DBN973" s="3"/>
      <c r="DBO973" s="614"/>
      <c r="DBP973" s="3"/>
      <c r="DBQ973" s="453"/>
      <c r="DBR973" s="3"/>
      <c r="DBS973" s="614"/>
      <c r="DBT973" s="3"/>
      <c r="DBU973" s="453"/>
      <c r="DBV973" s="3"/>
      <c r="DBW973" s="614"/>
      <c r="DBX973" s="3"/>
      <c r="DBY973" s="453"/>
      <c r="DBZ973" s="3"/>
      <c r="DCA973" s="614"/>
      <c r="DCB973" s="3"/>
      <c r="DCC973" s="453"/>
      <c r="DCD973" s="3"/>
      <c r="DCE973" s="614"/>
      <c r="DCF973" s="3"/>
      <c r="DCG973" s="453"/>
      <c r="DCH973" s="3"/>
      <c r="DCI973" s="614"/>
      <c r="DCJ973" s="3"/>
      <c r="DCK973" s="453"/>
      <c r="DCL973" s="3"/>
      <c r="DCM973" s="614"/>
      <c r="DCN973" s="3"/>
      <c r="DCO973" s="453"/>
      <c r="DCP973" s="3"/>
      <c r="DCQ973" s="614"/>
      <c r="DCR973" s="3"/>
      <c r="DCS973" s="453"/>
      <c r="DCT973" s="3"/>
      <c r="DCU973" s="614"/>
      <c r="DCV973" s="3"/>
      <c r="DCW973" s="453"/>
      <c r="DCX973" s="3"/>
      <c r="DCY973" s="614"/>
      <c r="DCZ973" s="3"/>
      <c r="DDA973" s="453"/>
      <c r="DDB973" s="3"/>
      <c r="DDC973" s="614"/>
      <c r="DDD973" s="3"/>
      <c r="DDE973" s="453"/>
      <c r="DDF973" s="3"/>
      <c r="DDG973" s="614"/>
      <c r="DDH973" s="3"/>
      <c r="DDI973" s="453"/>
      <c r="DDJ973" s="3"/>
      <c r="DDK973" s="614"/>
      <c r="DDL973" s="3"/>
      <c r="DDM973" s="453"/>
      <c r="DDN973" s="3"/>
      <c r="DDO973" s="614"/>
      <c r="DDP973" s="3"/>
      <c r="DDQ973" s="453"/>
      <c r="DDR973" s="3"/>
      <c r="DDS973" s="614"/>
      <c r="DDT973" s="3"/>
      <c r="DDU973" s="453"/>
      <c r="DDV973" s="3"/>
      <c r="DDW973" s="614"/>
      <c r="DDX973" s="3"/>
      <c r="DDY973" s="453"/>
      <c r="DDZ973" s="3"/>
      <c r="DEA973" s="614"/>
      <c r="DEB973" s="3"/>
      <c r="DEC973" s="453"/>
      <c r="DED973" s="3"/>
      <c r="DEE973" s="614"/>
      <c r="DEF973" s="3"/>
      <c r="DEG973" s="453"/>
      <c r="DEH973" s="3"/>
      <c r="DEI973" s="614"/>
      <c r="DEJ973" s="3"/>
      <c r="DEK973" s="453"/>
      <c r="DEL973" s="3"/>
      <c r="DEM973" s="614"/>
      <c r="DEN973" s="3"/>
      <c r="DEO973" s="453"/>
      <c r="DEP973" s="3"/>
      <c r="DEQ973" s="614"/>
      <c r="DER973" s="3"/>
      <c r="DES973" s="453"/>
      <c r="DET973" s="3"/>
      <c r="DEU973" s="614"/>
      <c r="DEV973" s="3"/>
      <c r="DEW973" s="453"/>
      <c r="DEX973" s="3"/>
      <c r="DEY973" s="614"/>
      <c r="DEZ973" s="3"/>
      <c r="DFA973" s="453"/>
      <c r="DFB973" s="3"/>
      <c r="DFC973" s="614"/>
      <c r="DFD973" s="3"/>
      <c r="DFE973" s="453"/>
      <c r="DFF973" s="3"/>
      <c r="DFG973" s="614"/>
      <c r="DFH973" s="3"/>
      <c r="DFI973" s="453"/>
      <c r="DFJ973" s="3"/>
      <c r="DFK973" s="614"/>
      <c r="DFL973" s="3"/>
      <c r="DFM973" s="453"/>
      <c r="DFN973" s="3"/>
      <c r="DFO973" s="614"/>
      <c r="DFP973" s="3"/>
      <c r="DFQ973" s="453"/>
      <c r="DFR973" s="3"/>
      <c r="DFS973" s="614"/>
      <c r="DFT973" s="3"/>
      <c r="DFU973" s="453"/>
      <c r="DFV973" s="3"/>
      <c r="DFW973" s="614"/>
      <c r="DFX973" s="3"/>
      <c r="DFY973" s="453"/>
      <c r="DFZ973" s="3"/>
      <c r="DGA973" s="614"/>
      <c r="DGB973" s="3"/>
      <c r="DGC973" s="453"/>
      <c r="DGD973" s="3"/>
      <c r="DGE973" s="614"/>
      <c r="DGF973" s="3"/>
      <c r="DGG973" s="453"/>
      <c r="DGH973" s="3"/>
      <c r="DGI973" s="614"/>
      <c r="DGJ973" s="3"/>
      <c r="DGK973" s="453"/>
      <c r="DGL973" s="3"/>
      <c r="DGM973" s="614"/>
      <c r="DGN973" s="3"/>
      <c r="DGO973" s="453"/>
      <c r="DGP973" s="3"/>
      <c r="DGQ973" s="614"/>
      <c r="DGR973" s="3"/>
      <c r="DGS973" s="453"/>
      <c r="DGT973" s="3"/>
      <c r="DGU973" s="614"/>
      <c r="DGV973" s="3"/>
      <c r="DGW973" s="453"/>
      <c r="DGX973" s="3"/>
      <c r="DGY973" s="614"/>
      <c r="DGZ973" s="3"/>
      <c r="DHA973" s="453"/>
      <c r="DHB973" s="3"/>
      <c r="DHC973" s="614"/>
      <c r="DHD973" s="3"/>
      <c r="DHE973" s="453"/>
      <c r="DHF973" s="3"/>
      <c r="DHG973" s="614"/>
      <c r="DHH973" s="3"/>
      <c r="DHI973" s="453"/>
      <c r="DHJ973" s="3"/>
      <c r="DHK973" s="614"/>
      <c r="DHL973" s="3"/>
      <c r="DHM973" s="453"/>
      <c r="DHN973" s="3"/>
      <c r="DHO973" s="614"/>
      <c r="DHP973" s="3"/>
      <c r="DHQ973" s="453"/>
      <c r="DHR973" s="3"/>
      <c r="DHS973" s="614"/>
      <c r="DHT973" s="3"/>
      <c r="DHU973" s="453"/>
      <c r="DHV973" s="3"/>
      <c r="DHW973" s="614"/>
      <c r="DHX973" s="3"/>
      <c r="DHY973" s="453"/>
      <c r="DHZ973" s="3"/>
      <c r="DIA973" s="614"/>
      <c r="DIB973" s="3"/>
      <c r="DIC973" s="453"/>
      <c r="DID973" s="3"/>
      <c r="DIE973" s="614"/>
      <c r="DIF973" s="3"/>
      <c r="DIG973" s="453"/>
      <c r="DIH973" s="3"/>
      <c r="DII973" s="614"/>
      <c r="DIJ973" s="3"/>
      <c r="DIK973" s="453"/>
      <c r="DIL973" s="3"/>
      <c r="DIM973" s="614"/>
      <c r="DIN973" s="3"/>
      <c r="DIO973" s="453"/>
      <c r="DIP973" s="3"/>
      <c r="DIQ973" s="614"/>
      <c r="DIR973" s="3"/>
      <c r="DIS973" s="453"/>
      <c r="DIT973" s="3"/>
      <c r="DIU973" s="614"/>
      <c r="DIV973" s="3"/>
      <c r="DIW973" s="453"/>
      <c r="DIX973" s="3"/>
      <c r="DIY973" s="614"/>
      <c r="DIZ973" s="3"/>
      <c r="DJA973" s="453"/>
      <c r="DJB973" s="3"/>
      <c r="DJC973" s="614"/>
      <c r="DJD973" s="3"/>
      <c r="DJE973" s="453"/>
      <c r="DJF973" s="3"/>
      <c r="DJG973" s="614"/>
      <c r="DJH973" s="3"/>
      <c r="DJI973" s="453"/>
      <c r="DJJ973" s="3"/>
      <c r="DJK973" s="614"/>
      <c r="DJL973" s="3"/>
      <c r="DJM973" s="453"/>
      <c r="DJN973" s="3"/>
      <c r="DJO973" s="614"/>
      <c r="DJP973" s="3"/>
      <c r="DJQ973" s="453"/>
      <c r="DJR973" s="3"/>
      <c r="DJS973" s="614"/>
      <c r="DJT973" s="3"/>
      <c r="DJU973" s="453"/>
      <c r="DJV973" s="3"/>
      <c r="DJW973" s="614"/>
      <c r="DJX973" s="3"/>
      <c r="DJY973" s="453"/>
      <c r="DJZ973" s="3"/>
      <c r="DKA973" s="614"/>
      <c r="DKB973" s="3"/>
      <c r="DKC973" s="453"/>
      <c r="DKD973" s="3"/>
      <c r="DKE973" s="614"/>
      <c r="DKF973" s="3"/>
      <c r="DKG973" s="453"/>
      <c r="DKH973" s="3"/>
      <c r="DKI973" s="614"/>
      <c r="DKJ973" s="3"/>
      <c r="DKK973" s="453"/>
      <c r="DKL973" s="3"/>
      <c r="DKM973" s="614"/>
      <c r="DKN973" s="3"/>
      <c r="DKO973" s="453"/>
      <c r="DKP973" s="3"/>
      <c r="DKQ973" s="614"/>
      <c r="DKR973" s="3"/>
      <c r="DKS973" s="453"/>
      <c r="DKT973" s="3"/>
      <c r="DKU973" s="614"/>
      <c r="DKV973" s="3"/>
      <c r="DKW973" s="453"/>
      <c r="DKX973" s="3"/>
      <c r="DKY973" s="614"/>
      <c r="DKZ973" s="3"/>
      <c r="DLA973" s="453"/>
      <c r="DLB973" s="3"/>
      <c r="DLC973" s="614"/>
      <c r="DLD973" s="3"/>
      <c r="DLE973" s="453"/>
      <c r="DLF973" s="3"/>
      <c r="DLG973" s="614"/>
      <c r="DLH973" s="3"/>
      <c r="DLI973" s="453"/>
      <c r="DLJ973" s="3"/>
      <c r="DLK973" s="614"/>
      <c r="DLL973" s="3"/>
      <c r="DLM973" s="453"/>
      <c r="DLN973" s="3"/>
      <c r="DLO973" s="614"/>
      <c r="DLP973" s="3"/>
      <c r="DLQ973" s="453"/>
      <c r="DLR973" s="3"/>
      <c r="DLS973" s="614"/>
      <c r="DLT973" s="3"/>
      <c r="DLU973" s="453"/>
      <c r="DLV973" s="3"/>
      <c r="DLW973" s="614"/>
      <c r="DLX973" s="3"/>
      <c r="DLY973" s="453"/>
      <c r="DLZ973" s="3"/>
      <c r="DMA973" s="614"/>
      <c r="DMB973" s="3"/>
      <c r="DMC973" s="453"/>
      <c r="DMD973" s="3"/>
      <c r="DME973" s="614"/>
      <c r="DMF973" s="3"/>
      <c r="DMG973" s="453"/>
      <c r="DMH973" s="3"/>
      <c r="DMI973" s="614"/>
      <c r="DMJ973" s="3"/>
      <c r="DMK973" s="453"/>
      <c r="DML973" s="3"/>
      <c r="DMM973" s="614"/>
      <c r="DMN973" s="3"/>
      <c r="DMO973" s="453"/>
      <c r="DMP973" s="3"/>
      <c r="DMQ973" s="614"/>
      <c r="DMR973" s="3"/>
      <c r="DMS973" s="453"/>
      <c r="DMT973" s="3"/>
      <c r="DMU973" s="614"/>
      <c r="DMV973" s="3"/>
      <c r="DMW973" s="453"/>
      <c r="DMX973" s="3"/>
      <c r="DMY973" s="614"/>
      <c r="DMZ973" s="3"/>
      <c r="DNA973" s="453"/>
      <c r="DNB973" s="3"/>
      <c r="DNC973" s="614"/>
      <c r="DND973" s="3"/>
      <c r="DNE973" s="453"/>
      <c r="DNF973" s="3"/>
      <c r="DNG973" s="614"/>
      <c r="DNH973" s="3"/>
      <c r="DNI973" s="453"/>
      <c r="DNJ973" s="3"/>
      <c r="DNK973" s="614"/>
      <c r="DNL973" s="3"/>
      <c r="DNM973" s="453"/>
      <c r="DNN973" s="3"/>
      <c r="DNO973" s="614"/>
      <c r="DNP973" s="3"/>
      <c r="DNQ973" s="453"/>
      <c r="DNR973" s="3"/>
      <c r="DNS973" s="614"/>
      <c r="DNT973" s="3"/>
      <c r="DNU973" s="453"/>
      <c r="DNV973" s="3"/>
      <c r="DNW973" s="614"/>
      <c r="DNX973" s="3"/>
      <c r="DNY973" s="453"/>
      <c r="DNZ973" s="3"/>
      <c r="DOA973" s="614"/>
      <c r="DOB973" s="3"/>
      <c r="DOC973" s="453"/>
      <c r="DOD973" s="3"/>
      <c r="DOE973" s="614"/>
      <c r="DOF973" s="3"/>
      <c r="DOG973" s="453"/>
      <c r="DOH973" s="3"/>
      <c r="DOI973" s="614"/>
      <c r="DOJ973" s="3"/>
      <c r="DOK973" s="453"/>
      <c r="DOL973" s="3"/>
      <c r="DOM973" s="614"/>
      <c r="DON973" s="3"/>
      <c r="DOO973" s="453"/>
      <c r="DOP973" s="3"/>
      <c r="DOQ973" s="614"/>
      <c r="DOR973" s="3"/>
      <c r="DOS973" s="453"/>
      <c r="DOT973" s="3"/>
      <c r="DOU973" s="614"/>
      <c r="DOV973" s="3"/>
      <c r="DOW973" s="453"/>
      <c r="DOX973" s="3"/>
      <c r="DOY973" s="614"/>
      <c r="DOZ973" s="3"/>
      <c r="DPA973" s="453"/>
      <c r="DPB973" s="3"/>
      <c r="DPC973" s="614"/>
      <c r="DPD973" s="3"/>
      <c r="DPE973" s="453"/>
      <c r="DPF973" s="3"/>
      <c r="DPG973" s="614"/>
      <c r="DPH973" s="3"/>
      <c r="DPI973" s="453"/>
      <c r="DPJ973" s="3"/>
      <c r="DPK973" s="614"/>
      <c r="DPL973" s="3"/>
      <c r="DPM973" s="453"/>
      <c r="DPN973" s="3"/>
      <c r="DPO973" s="614"/>
      <c r="DPP973" s="3"/>
      <c r="DPQ973" s="453"/>
      <c r="DPR973" s="3"/>
      <c r="DPS973" s="614"/>
      <c r="DPT973" s="3"/>
      <c r="DPU973" s="453"/>
      <c r="DPV973" s="3"/>
      <c r="DPW973" s="614"/>
      <c r="DPX973" s="3"/>
      <c r="DPY973" s="453"/>
      <c r="DPZ973" s="3"/>
      <c r="DQA973" s="614"/>
      <c r="DQB973" s="3"/>
      <c r="DQC973" s="453"/>
      <c r="DQD973" s="3"/>
      <c r="DQE973" s="614"/>
      <c r="DQF973" s="3"/>
      <c r="DQG973" s="453"/>
      <c r="DQH973" s="3"/>
      <c r="DQI973" s="614"/>
      <c r="DQJ973" s="3"/>
      <c r="DQK973" s="453"/>
      <c r="DQL973" s="3"/>
      <c r="DQM973" s="614"/>
      <c r="DQN973" s="3"/>
      <c r="DQO973" s="453"/>
      <c r="DQP973" s="3"/>
      <c r="DQQ973" s="614"/>
      <c r="DQR973" s="3"/>
      <c r="DQS973" s="453"/>
      <c r="DQT973" s="3"/>
      <c r="DQU973" s="614"/>
      <c r="DQV973" s="3"/>
      <c r="DQW973" s="453"/>
      <c r="DQX973" s="3"/>
      <c r="DQY973" s="614"/>
      <c r="DQZ973" s="3"/>
      <c r="DRA973" s="453"/>
      <c r="DRB973" s="3"/>
      <c r="DRC973" s="614"/>
      <c r="DRD973" s="3"/>
      <c r="DRE973" s="453"/>
      <c r="DRF973" s="3"/>
      <c r="DRG973" s="614"/>
      <c r="DRH973" s="3"/>
      <c r="DRI973" s="453"/>
      <c r="DRJ973" s="3"/>
      <c r="DRK973" s="614"/>
      <c r="DRL973" s="3"/>
      <c r="DRM973" s="453"/>
      <c r="DRN973" s="3"/>
      <c r="DRO973" s="614"/>
      <c r="DRP973" s="3"/>
      <c r="DRQ973" s="453"/>
      <c r="DRR973" s="3"/>
      <c r="DRS973" s="614"/>
      <c r="DRT973" s="3"/>
      <c r="DRU973" s="453"/>
      <c r="DRV973" s="3"/>
      <c r="DRW973" s="614"/>
      <c r="DRX973" s="3"/>
      <c r="DRY973" s="453"/>
      <c r="DRZ973" s="3"/>
      <c r="DSA973" s="614"/>
      <c r="DSB973" s="3"/>
      <c r="DSC973" s="453"/>
      <c r="DSD973" s="3"/>
      <c r="DSE973" s="614"/>
      <c r="DSF973" s="3"/>
      <c r="DSG973" s="453"/>
      <c r="DSH973" s="3"/>
      <c r="DSI973" s="614"/>
      <c r="DSJ973" s="3"/>
      <c r="DSK973" s="453"/>
      <c r="DSL973" s="3"/>
      <c r="DSM973" s="614"/>
      <c r="DSN973" s="3"/>
      <c r="DSO973" s="453"/>
      <c r="DSP973" s="3"/>
      <c r="DSQ973" s="614"/>
      <c r="DSR973" s="3"/>
      <c r="DSS973" s="453"/>
      <c r="DST973" s="3"/>
      <c r="DSU973" s="614"/>
      <c r="DSV973" s="3"/>
      <c r="DSW973" s="453"/>
      <c r="DSX973" s="3"/>
      <c r="DSY973" s="614"/>
      <c r="DSZ973" s="3"/>
      <c r="DTA973" s="453"/>
      <c r="DTB973" s="3"/>
      <c r="DTC973" s="614"/>
      <c r="DTD973" s="3"/>
      <c r="DTE973" s="453"/>
      <c r="DTF973" s="3"/>
      <c r="DTG973" s="614"/>
      <c r="DTH973" s="3"/>
      <c r="DTI973" s="453"/>
      <c r="DTJ973" s="3"/>
      <c r="DTK973" s="614"/>
      <c r="DTL973" s="3"/>
      <c r="DTM973" s="453"/>
      <c r="DTN973" s="3"/>
      <c r="DTO973" s="614"/>
      <c r="DTP973" s="3"/>
      <c r="DTQ973" s="453"/>
      <c r="DTR973" s="3"/>
      <c r="DTS973" s="614"/>
      <c r="DTT973" s="3"/>
      <c r="DTU973" s="453"/>
      <c r="DTV973" s="3"/>
      <c r="DTW973" s="614"/>
      <c r="DTX973" s="3"/>
      <c r="DTY973" s="453"/>
      <c r="DTZ973" s="3"/>
      <c r="DUA973" s="614"/>
      <c r="DUB973" s="3"/>
      <c r="DUC973" s="453"/>
      <c r="DUD973" s="3"/>
      <c r="DUE973" s="614"/>
      <c r="DUF973" s="3"/>
      <c r="DUG973" s="453"/>
      <c r="DUH973" s="3"/>
      <c r="DUI973" s="614"/>
      <c r="DUJ973" s="3"/>
      <c r="DUK973" s="453"/>
      <c r="DUL973" s="3"/>
      <c r="DUM973" s="614"/>
      <c r="DUN973" s="3"/>
      <c r="DUO973" s="453"/>
      <c r="DUP973" s="3"/>
      <c r="DUQ973" s="614"/>
      <c r="DUR973" s="3"/>
      <c r="DUS973" s="453"/>
      <c r="DUT973" s="3"/>
      <c r="DUU973" s="614"/>
      <c r="DUV973" s="3"/>
      <c r="DUW973" s="453"/>
      <c r="DUX973" s="3"/>
      <c r="DUY973" s="614"/>
      <c r="DUZ973" s="3"/>
      <c r="DVA973" s="453"/>
      <c r="DVB973" s="3"/>
      <c r="DVC973" s="614"/>
      <c r="DVD973" s="3"/>
      <c r="DVE973" s="453"/>
      <c r="DVF973" s="3"/>
      <c r="DVG973" s="614"/>
      <c r="DVH973" s="3"/>
      <c r="DVI973" s="453"/>
      <c r="DVJ973" s="3"/>
      <c r="DVK973" s="614"/>
      <c r="DVL973" s="3"/>
      <c r="DVM973" s="453"/>
      <c r="DVN973" s="3"/>
      <c r="DVO973" s="614"/>
      <c r="DVP973" s="3"/>
      <c r="DVQ973" s="453"/>
      <c r="DVR973" s="3"/>
      <c r="DVS973" s="614"/>
      <c r="DVT973" s="3"/>
      <c r="DVU973" s="453"/>
      <c r="DVV973" s="3"/>
      <c r="DVW973" s="614"/>
      <c r="DVX973" s="3"/>
      <c r="DVY973" s="453"/>
      <c r="DVZ973" s="3"/>
      <c r="DWA973" s="614"/>
      <c r="DWB973" s="3"/>
      <c r="DWC973" s="453"/>
      <c r="DWD973" s="3"/>
      <c r="DWE973" s="614"/>
      <c r="DWF973" s="3"/>
      <c r="DWG973" s="453"/>
      <c r="DWH973" s="3"/>
      <c r="DWI973" s="614"/>
      <c r="DWJ973" s="3"/>
      <c r="DWK973" s="453"/>
      <c r="DWL973" s="3"/>
      <c r="DWM973" s="614"/>
      <c r="DWN973" s="3"/>
      <c r="DWO973" s="453"/>
      <c r="DWP973" s="3"/>
      <c r="DWQ973" s="614"/>
      <c r="DWR973" s="3"/>
      <c r="DWS973" s="453"/>
      <c r="DWT973" s="3"/>
      <c r="DWU973" s="614"/>
      <c r="DWV973" s="3"/>
      <c r="DWW973" s="453"/>
      <c r="DWX973" s="3"/>
      <c r="DWY973" s="614"/>
      <c r="DWZ973" s="3"/>
      <c r="DXA973" s="453"/>
      <c r="DXB973" s="3"/>
      <c r="DXC973" s="614"/>
      <c r="DXD973" s="3"/>
      <c r="DXE973" s="453"/>
      <c r="DXF973" s="3"/>
      <c r="DXG973" s="614"/>
      <c r="DXH973" s="3"/>
      <c r="DXI973" s="453"/>
      <c r="DXJ973" s="3"/>
      <c r="DXK973" s="614"/>
      <c r="DXL973" s="3"/>
      <c r="DXM973" s="453"/>
      <c r="DXN973" s="3"/>
      <c r="DXO973" s="614"/>
      <c r="DXP973" s="3"/>
      <c r="DXQ973" s="453"/>
      <c r="DXR973" s="3"/>
      <c r="DXS973" s="614"/>
      <c r="DXT973" s="3"/>
      <c r="DXU973" s="453"/>
      <c r="DXV973" s="3"/>
      <c r="DXW973" s="614"/>
      <c r="DXX973" s="3"/>
      <c r="DXY973" s="453"/>
      <c r="DXZ973" s="3"/>
      <c r="DYA973" s="614"/>
      <c r="DYB973" s="3"/>
      <c r="DYC973" s="453"/>
      <c r="DYD973" s="3"/>
      <c r="DYE973" s="614"/>
      <c r="DYF973" s="3"/>
      <c r="DYG973" s="453"/>
      <c r="DYH973" s="3"/>
      <c r="DYI973" s="614"/>
      <c r="DYJ973" s="3"/>
      <c r="DYK973" s="453"/>
      <c r="DYL973" s="3"/>
      <c r="DYM973" s="614"/>
      <c r="DYN973" s="3"/>
      <c r="DYO973" s="453"/>
      <c r="DYP973" s="3"/>
      <c r="DYQ973" s="614"/>
      <c r="DYR973" s="3"/>
      <c r="DYS973" s="453"/>
      <c r="DYT973" s="3"/>
      <c r="DYU973" s="614"/>
      <c r="DYV973" s="3"/>
      <c r="DYW973" s="453"/>
      <c r="DYX973" s="3"/>
      <c r="DYY973" s="614"/>
      <c r="DYZ973" s="3"/>
      <c r="DZA973" s="453"/>
      <c r="DZB973" s="3"/>
      <c r="DZC973" s="614"/>
      <c r="DZD973" s="3"/>
      <c r="DZE973" s="453"/>
      <c r="DZF973" s="3"/>
      <c r="DZG973" s="614"/>
      <c r="DZH973" s="3"/>
      <c r="DZI973" s="453"/>
      <c r="DZJ973" s="3"/>
      <c r="DZK973" s="614"/>
      <c r="DZL973" s="3"/>
      <c r="DZM973" s="453"/>
      <c r="DZN973" s="3"/>
      <c r="DZO973" s="614"/>
      <c r="DZP973" s="3"/>
      <c r="DZQ973" s="453"/>
      <c r="DZR973" s="3"/>
      <c r="DZS973" s="614"/>
      <c r="DZT973" s="3"/>
      <c r="DZU973" s="453"/>
      <c r="DZV973" s="3"/>
      <c r="DZW973" s="614"/>
      <c r="DZX973" s="3"/>
      <c r="DZY973" s="453"/>
      <c r="DZZ973" s="3"/>
      <c r="EAA973" s="614"/>
      <c r="EAB973" s="3"/>
      <c r="EAC973" s="453"/>
      <c r="EAD973" s="3"/>
      <c r="EAE973" s="614"/>
      <c r="EAF973" s="3"/>
      <c r="EAG973" s="453"/>
      <c r="EAH973" s="3"/>
      <c r="EAI973" s="614"/>
      <c r="EAJ973" s="3"/>
      <c r="EAK973" s="453"/>
      <c r="EAL973" s="3"/>
      <c r="EAM973" s="614"/>
      <c r="EAN973" s="3"/>
      <c r="EAO973" s="453"/>
      <c r="EAP973" s="3"/>
      <c r="EAQ973" s="614"/>
      <c r="EAR973" s="3"/>
      <c r="EAS973" s="453"/>
      <c r="EAT973" s="3"/>
      <c r="EAU973" s="614"/>
      <c r="EAV973" s="3"/>
      <c r="EAW973" s="453"/>
      <c r="EAX973" s="3"/>
      <c r="EAY973" s="614"/>
      <c r="EAZ973" s="3"/>
      <c r="EBA973" s="453"/>
      <c r="EBB973" s="3"/>
      <c r="EBC973" s="614"/>
      <c r="EBD973" s="3"/>
      <c r="EBE973" s="453"/>
      <c r="EBF973" s="3"/>
      <c r="EBG973" s="614"/>
      <c r="EBH973" s="3"/>
      <c r="EBI973" s="453"/>
      <c r="EBJ973" s="3"/>
      <c r="EBK973" s="614"/>
      <c r="EBL973" s="3"/>
      <c r="EBM973" s="453"/>
      <c r="EBN973" s="3"/>
      <c r="EBO973" s="614"/>
      <c r="EBP973" s="3"/>
      <c r="EBQ973" s="453"/>
      <c r="EBR973" s="3"/>
      <c r="EBS973" s="614"/>
      <c r="EBT973" s="3"/>
      <c r="EBU973" s="453"/>
      <c r="EBV973" s="3"/>
      <c r="EBW973" s="614"/>
      <c r="EBX973" s="3"/>
      <c r="EBY973" s="453"/>
      <c r="EBZ973" s="3"/>
      <c r="ECA973" s="614"/>
      <c r="ECB973" s="3"/>
      <c r="ECC973" s="453"/>
      <c r="ECD973" s="3"/>
      <c r="ECE973" s="614"/>
      <c r="ECF973" s="3"/>
      <c r="ECG973" s="453"/>
      <c r="ECH973" s="3"/>
      <c r="ECI973" s="614"/>
      <c r="ECJ973" s="3"/>
      <c r="ECK973" s="453"/>
      <c r="ECL973" s="3"/>
      <c r="ECM973" s="614"/>
      <c r="ECN973" s="3"/>
      <c r="ECO973" s="453"/>
      <c r="ECP973" s="3"/>
      <c r="ECQ973" s="614"/>
      <c r="ECR973" s="3"/>
      <c r="ECS973" s="453"/>
      <c r="ECT973" s="3"/>
      <c r="ECU973" s="614"/>
      <c r="ECV973" s="3"/>
      <c r="ECW973" s="453"/>
      <c r="ECX973" s="3"/>
      <c r="ECY973" s="614"/>
      <c r="ECZ973" s="3"/>
      <c r="EDA973" s="453"/>
      <c r="EDB973" s="3"/>
      <c r="EDC973" s="614"/>
      <c r="EDD973" s="3"/>
      <c r="EDE973" s="453"/>
      <c r="EDF973" s="3"/>
      <c r="EDG973" s="614"/>
      <c r="EDH973" s="3"/>
      <c r="EDI973" s="453"/>
      <c r="EDJ973" s="3"/>
      <c r="EDK973" s="614"/>
      <c r="EDL973" s="3"/>
      <c r="EDM973" s="453"/>
      <c r="EDN973" s="3"/>
      <c r="EDO973" s="614"/>
      <c r="EDP973" s="3"/>
      <c r="EDQ973" s="453"/>
      <c r="EDR973" s="3"/>
      <c r="EDS973" s="614"/>
      <c r="EDT973" s="3"/>
      <c r="EDU973" s="453"/>
      <c r="EDV973" s="3"/>
      <c r="EDW973" s="614"/>
      <c r="EDX973" s="3"/>
      <c r="EDY973" s="453"/>
      <c r="EDZ973" s="3"/>
      <c r="EEA973" s="614"/>
      <c r="EEB973" s="3"/>
      <c r="EEC973" s="453"/>
      <c r="EED973" s="3"/>
      <c r="EEE973" s="614"/>
      <c r="EEF973" s="3"/>
      <c r="EEG973" s="453"/>
      <c r="EEH973" s="3"/>
      <c r="EEI973" s="614"/>
      <c r="EEJ973" s="3"/>
      <c r="EEK973" s="453"/>
      <c r="EEL973" s="3"/>
      <c r="EEM973" s="614"/>
      <c r="EEN973" s="3"/>
      <c r="EEO973" s="453"/>
      <c r="EEP973" s="3"/>
      <c r="EEQ973" s="614"/>
      <c r="EER973" s="3"/>
      <c r="EES973" s="453"/>
      <c r="EET973" s="3"/>
      <c r="EEU973" s="614"/>
      <c r="EEV973" s="3"/>
      <c r="EEW973" s="453"/>
      <c r="EEX973" s="3"/>
      <c r="EEY973" s="614"/>
      <c r="EEZ973" s="3"/>
      <c r="EFA973" s="453"/>
      <c r="EFB973" s="3"/>
      <c r="EFC973" s="614"/>
      <c r="EFD973" s="3"/>
      <c r="EFE973" s="453"/>
      <c r="EFF973" s="3"/>
      <c r="EFG973" s="614"/>
      <c r="EFH973" s="3"/>
      <c r="EFI973" s="453"/>
      <c r="EFJ973" s="3"/>
      <c r="EFK973" s="614"/>
      <c r="EFL973" s="3"/>
      <c r="EFM973" s="453"/>
      <c r="EFN973" s="3"/>
      <c r="EFO973" s="614"/>
      <c r="EFP973" s="3"/>
      <c r="EFQ973" s="453"/>
      <c r="EFR973" s="3"/>
      <c r="EFS973" s="614"/>
      <c r="EFT973" s="3"/>
      <c r="EFU973" s="453"/>
      <c r="EFV973" s="3"/>
      <c r="EFW973" s="614"/>
      <c r="EFX973" s="3"/>
      <c r="EFY973" s="453"/>
      <c r="EFZ973" s="3"/>
      <c r="EGA973" s="614"/>
      <c r="EGB973" s="3"/>
      <c r="EGC973" s="453"/>
      <c r="EGD973" s="3"/>
      <c r="EGE973" s="614"/>
      <c r="EGF973" s="3"/>
      <c r="EGG973" s="453"/>
      <c r="EGH973" s="3"/>
      <c r="EGI973" s="614"/>
      <c r="EGJ973" s="3"/>
      <c r="EGK973" s="453"/>
      <c r="EGL973" s="3"/>
      <c r="EGM973" s="614"/>
      <c r="EGN973" s="3"/>
      <c r="EGO973" s="453"/>
      <c r="EGP973" s="3"/>
      <c r="EGQ973" s="614"/>
      <c r="EGR973" s="3"/>
      <c r="EGS973" s="453"/>
      <c r="EGT973" s="3"/>
      <c r="EGU973" s="614"/>
      <c r="EGV973" s="3"/>
      <c r="EGW973" s="453"/>
      <c r="EGX973" s="3"/>
      <c r="EGY973" s="614"/>
      <c r="EGZ973" s="3"/>
      <c r="EHA973" s="453"/>
      <c r="EHB973" s="3"/>
      <c r="EHC973" s="614"/>
      <c r="EHD973" s="3"/>
      <c r="EHE973" s="453"/>
      <c r="EHF973" s="3"/>
      <c r="EHG973" s="614"/>
      <c r="EHH973" s="3"/>
      <c r="EHI973" s="453"/>
      <c r="EHJ973" s="3"/>
      <c r="EHK973" s="614"/>
      <c r="EHL973" s="3"/>
      <c r="EHM973" s="453"/>
      <c r="EHN973" s="3"/>
      <c r="EHO973" s="614"/>
      <c r="EHP973" s="3"/>
      <c r="EHQ973" s="453"/>
      <c r="EHR973" s="3"/>
      <c r="EHS973" s="614"/>
      <c r="EHT973" s="3"/>
      <c r="EHU973" s="453"/>
      <c r="EHV973" s="3"/>
      <c r="EHW973" s="614"/>
      <c r="EHX973" s="3"/>
      <c r="EHY973" s="453"/>
      <c r="EHZ973" s="3"/>
      <c r="EIA973" s="614"/>
      <c r="EIB973" s="3"/>
      <c r="EIC973" s="453"/>
      <c r="EID973" s="3"/>
      <c r="EIE973" s="614"/>
      <c r="EIF973" s="3"/>
      <c r="EIG973" s="453"/>
      <c r="EIH973" s="3"/>
      <c r="EII973" s="614"/>
      <c r="EIJ973" s="3"/>
      <c r="EIK973" s="453"/>
      <c r="EIL973" s="3"/>
      <c r="EIM973" s="614"/>
      <c r="EIN973" s="3"/>
      <c r="EIO973" s="453"/>
      <c r="EIP973" s="3"/>
      <c r="EIQ973" s="614"/>
      <c r="EIR973" s="3"/>
      <c r="EIS973" s="453"/>
      <c r="EIT973" s="3"/>
      <c r="EIU973" s="614"/>
      <c r="EIV973" s="3"/>
      <c r="EIW973" s="453"/>
      <c r="EIX973" s="3"/>
      <c r="EIY973" s="614"/>
      <c r="EIZ973" s="3"/>
      <c r="EJA973" s="453"/>
      <c r="EJB973" s="3"/>
      <c r="EJC973" s="614"/>
      <c r="EJD973" s="3"/>
      <c r="EJE973" s="453"/>
      <c r="EJF973" s="3"/>
      <c r="EJG973" s="614"/>
      <c r="EJH973" s="3"/>
      <c r="EJI973" s="453"/>
      <c r="EJJ973" s="3"/>
      <c r="EJK973" s="614"/>
      <c r="EJL973" s="3"/>
      <c r="EJM973" s="453"/>
      <c r="EJN973" s="3"/>
      <c r="EJO973" s="614"/>
      <c r="EJP973" s="3"/>
      <c r="EJQ973" s="453"/>
      <c r="EJR973" s="3"/>
      <c r="EJS973" s="614"/>
      <c r="EJT973" s="3"/>
      <c r="EJU973" s="453"/>
      <c r="EJV973" s="3"/>
      <c r="EJW973" s="614"/>
      <c r="EJX973" s="3"/>
      <c r="EJY973" s="453"/>
      <c r="EJZ973" s="3"/>
      <c r="EKA973" s="614"/>
      <c r="EKB973" s="3"/>
      <c r="EKC973" s="453"/>
      <c r="EKD973" s="3"/>
      <c r="EKE973" s="614"/>
      <c r="EKF973" s="3"/>
      <c r="EKG973" s="453"/>
      <c r="EKH973" s="3"/>
      <c r="EKI973" s="614"/>
      <c r="EKJ973" s="3"/>
      <c r="EKK973" s="453"/>
      <c r="EKL973" s="3"/>
      <c r="EKM973" s="614"/>
      <c r="EKN973" s="3"/>
      <c r="EKO973" s="453"/>
      <c r="EKP973" s="3"/>
      <c r="EKQ973" s="614"/>
      <c r="EKR973" s="3"/>
      <c r="EKS973" s="453"/>
      <c r="EKT973" s="3"/>
      <c r="EKU973" s="614"/>
      <c r="EKV973" s="3"/>
      <c r="EKW973" s="453"/>
      <c r="EKX973" s="3"/>
      <c r="EKY973" s="614"/>
      <c r="EKZ973" s="3"/>
      <c r="ELA973" s="453"/>
      <c r="ELB973" s="3"/>
      <c r="ELC973" s="614"/>
      <c r="ELD973" s="3"/>
      <c r="ELE973" s="453"/>
      <c r="ELF973" s="3"/>
      <c r="ELG973" s="614"/>
      <c r="ELH973" s="3"/>
      <c r="ELI973" s="453"/>
      <c r="ELJ973" s="3"/>
      <c r="ELK973" s="614"/>
      <c r="ELL973" s="3"/>
      <c r="ELM973" s="453"/>
      <c r="ELN973" s="3"/>
      <c r="ELO973" s="614"/>
      <c r="ELP973" s="3"/>
      <c r="ELQ973" s="453"/>
      <c r="ELR973" s="3"/>
      <c r="ELS973" s="614"/>
      <c r="ELT973" s="3"/>
      <c r="ELU973" s="453"/>
      <c r="ELV973" s="3"/>
      <c r="ELW973" s="614"/>
      <c r="ELX973" s="3"/>
      <c r="ELY973" s="453"/>
      <c r="ELZ973" s="3"/>
      <c r="EMA973" s="614"/>
      <c r="EMB973" s="3"/>
      <c r="EMC973" s="453"/>
      <c r="EMD973" s="3"/>
      <c r="EME973" s="614"/>
      <c r="EMF973" s="3"/>
      <c r="EMG973" s="453"/>
      <c r="EMH973" s="3"/>
      <c r="EMI973" s="614"/>
      <c r="EMJ973" s="3"/>
      <c r="EMK973" s="453"/>
      <c r="EML973" s="3"/>
      <c r="EMM973" s="614"/>
      <c r="EMN973" s="3"/>
      <c r="EMO973" s="453"/>
      <c r="EMP973" s="3"/>
      <c r="EMQ973" s="614"/>
      <c r="EMR973" s="3"/>
      <c r="EMS973" s="453"/>
      <c r="EMT973" s="3"/>
      <c r="EMU973" s="614"/>
      <c r="EMV973" s="3"/>
      <c r="EMW973" s="453"/>
      <c r="EMX973" s="3"/>
      <c r="EMY973" s="614"/>
      <c r="EMZ973" s="3"/>
      <c r="ENA973" s="453"/>
      <c r="ENB973" s="3"/>
      <c r="ENC973" s="614"/>
      <c r="END973" s="3"/>
      <c r="ENE973" s="453"/>
      <c r="ENF973" s="3"/>
      <c r="ENG973" s="614"/>
      <c r="ENH973" s="3"/>
      <c r="ENI973" s="453"/>
      <c r="ENJ973" s="3"/>
      <c r="ENK973" s="614"/>
      <c r="ENL973" s="3"/>
      <c r="ENM973" s="453"/>
      <c r="ENN973" s="3"/>
      <c r="ENO973" s="614"/>
      <c r="ENP973" s="3"/>
      <c r="ENQ973" s="453"/>
      <c r="ENR973" s="3"/>
      <c r="ENS973" s="614"/>
      <c r="ENT973" s="3"/>
      <c r="ENU973" s="453"/>
      <c r="ENV973" s="3"/>
      <c r="ENW973" s="614"/>
      <c r="ENX973" s="3"/>
      <c r="ENY973" s="453"/>
      <c r="ENZ973" s="3"/>
      <c r="EOA973" s="614"/>
      <c r="EOB973" s="3"/>
      <c r="EOC973" s="453"/>
      <c r="EOD973" s="3"/>
      <c r="EOE973" s="614"/>
      <c r="EOF973" s="3"/>
      <c r="EOG973" s="453"/>
      <c r="EOH973" s="3"/>
      <c r="EOI973" s="614"/>
      <c r="EOJ973" s="3"/>
      <c r="EOK973" s="453"/>
      <c r="EOL973" s="3"/>
      <c r="EOM973" s="614"/>
      <c r="EON973" s="3"/>
      <c r="EOO973" s="453"/>
      <c r="EOP973" s="3"/>
      <c r="EOQ973" s="614"/>
      <c r="EOR973" s="3"/>
      <c r="EOS973" s="453"/>
      <c r="EOT973" s="3"/>
      <c r="EOU973" s="614"/>
      <c r="EOV973" s="3"/>
      <c r="EOW973" s="453"/>
      <c r="EOX973" s="3"/>
      <c r="EOY973" s="614"/>
      <c r="EOZ973" s="3"/>
      <c r="EPA973" s="453"/>
      <c r="EPB973" s="3"/>
      <c r="EPC973" s="614"/>
      <c r="EPD973" s="3"/>
      <c r="EPE973" s="453"/>
      <c r="EPF973" s="3"/>
      <c r="EPG973" s="614"/>
      <c r="EPH973" s="3"/>
      <c r="EPI973" s="453"/>
      <c r="EPJ973" s="3"/>
      <c r="EPK973" s="614"/>
      <c r="EPL973" s="3"/>
      <c r="EPM973" s="453"/>
      <c r="EPN973" s="3"/>
      <c r="EPO973" s="614"/>
      <c r="EPP973" s="3"/>
      <c r="EPQ973" s="453"/>
      <c r="EPR973" s="3"/>
      <c r="EPS973" s="614"/>
      <c r="EPT973" s="3"/>
      <c r="EPU973" s="453"/>
      <c r="EPV973" s="3"/>
      <c r="EPW973" s="614"/>
      <c r="EPX973" s="3"/>
      <c r="EPY973" s="453"/>
      <c r="EPZ973" s="3"/>
      <c r="EQA973" s="614"/>
      <c r="EQB973" s="3"/>
      <c r="EQC973" s="453"/>
      <c r="EQD973" s="3"/>
      <c r="EQE973" s="614"/>
      <c r="EQF973" s="3"/>
      <c r="EQG973" s="453"/>
      <c r="EQH973" s="3"/>
      <c r="EQI973" s="614"/>
      <c r="EQJ973" s="3"/>
      <c r="EQK973" s="453"/>
      <c r="EQL973" s="3"/>
      <c r="EQM973" s="614"/>
      <c r="EQN973" s="3"/>
      <c r="EQO973" s="453"/>
      <c r="EQP973" s="3"/>
      <c r="EQQ973" s="614"/>
      <c r="EQR973" s="3"/>
      <c r="EQS973" s="453"/>
      <c r="EQT973" s="3"/>
      <c r="EQU973" s="614"/>
      <c r="EQV973" s="3"/>
      <c r="EQW973" s="453"/>
      <c r="EQX973" s="3"/>
      <c r="EQY973" s="614"/>
      <c r="EQZ973" s="3"/>
      <c r="ERA973" s="453"/>
      <c r="ERB973" s="3"/>
      <c r="ERC973" s="614"/>
      <c r="ERD973" s="3"/>
      <c r="ERE973" s="453"/>
      <c r="ERF973" s="3"/>
      <c r="ERG973" s="614"/>
      <c r="ERH973" s="3"/>
      <c r="ERI973" s="453"/>
      <c r="ERJ973" s="3"/>
      <c r="ERK973" s="614"/>
      <c r="ERL973" s="3"/>
      <c r="ERM973" s="453"/>
      <c r="ERN973" s="3"/>
      <c r="ERO973" s="614"/>
      <c r="ERP973" s="3"/>
      <c r="ERQ973" s="453"/>
      <c r="ERR973" s="3"/>
      <c r="ERS973" s="614"/>
      <c r="ERT973" s="3"/>
      <c r="ERU973" s="453"/>
      <c r="ERV973" s="3"/>
      <c r="ERW973" s="614"/>
      <c r="ERX973" s="3"/>
      <c r="ERY973" s="453"/>
      <c r="ERZ973" s="3"/>
      <c r="ESA973" s="614"/>
      <c r="ESB973" s="3"/>
      <c r="ESC973" s="453"/>
      <c r="ESD973" s="3"/>
      <c r="ESE973" s="614"/>
      <c r="ESF973" s="3"/>
      <c r="ESG973" s="453"/>
      <c r="ESH973" s="3"/>
      <c r="ESI973" s="614"/>
      <c r="ESJ973" s="3"/>
      <c r="ESK973" s="453"/>
      <c r="ESL973" s="3"/>
      <c r="ESM973" s="614"/>
      <c r="ESN973" s="3"/>
      <c r="ESO973" s="453"/>
      <c r="ESP973" s="3"/>
      <c r="ESQ973" s="614"/>
      <c r="ESR973" s="3"/>
      <c r="ESS973" s="453"/>
      <c r="EST973" s="3"/>
      <c r="ESU973" s="614"/>
      <c r="ESV973" s="3"/>
      <c r="ESW973" s="453"/>
      <c r="ESX973" s="3"/>
      <c r="ESY973" s="614"/>
      <c r="ESZ973" s="3"/>
      <c r="ETA973" s="453"/>
      <c r="ETB973" s="3"/>
      <c r="ETC973" s="614"/>
      <c r="ETD973" s="3"/>
      <c r="ETE973" s="453"/>
      <c r="ETF973" s="3"/>
      <c r="ETG973" s="614"/>
      <c r="ETH973" s="3"/>
      <c r="ETI973" s="453"/>
      <c r="ETJ973" s="3"/>
      <c r="ETK973" s="614"/>
      <c r="ETL973" s="3"/>
      <c r="ETM973" s="453"/>
      <c r="ETN973" s="3"/>
      <c r="ETO973" s="614"/>
      <c r="ETP973" s="3"/>
      <c r="ETQ973" s="453"/>
      <c r="ETR973" s="3"/>
      <c r="ETS973" s="614"/>
      <c r="ETT973" s="3"/>
      <c r="ETU973" s="453"/>
      <c r="ETV973" s="3"/>
      <c r="ETW973" s="614"/>
      <c r="ETX973" s="3"/>
      <c r="ETY973" s="453"/>
      <c r="ETZ973" s="3"/>
      <c r="EUA973" s="614"/>
      <c r="EUB973" s="3"/>
      <c r="EUC973" s="453"/>
      <c r="EUD973" s="3"/>
      <c r="EUE973" s="614"/>
      <c r="EUF973" s="3"/>
      <c r="EUG973" s="453"/>
      <c r="EUH973" s="3"/>
      <c r="EUI973" s="614"/>
      <c r="EUJ973" s="3"/>
      <c r="EUK973" s="453"/>
      <c r="EUL973" s="3"/>
      <c r="EUM973" s="614"/>
      <c r="EUN973" s="3"/>
      <c r="EUO973" s="453"/>
      <c r="EUP973" s="3"/>
      <c r="EUQ973" s="614"/>
      <c r="EUR973" s="3"/>
      <c r="EUS973" s="453"/>
      <c r="EUT973" s="3"/>
      <c r="EUU973" s="614"/>
      <c r="EUV973" s="3"/>
      <c r="EUW973" s="453"/>
      <c r="EUX973" s="3"/>
      <c r="EUY973" s="614"/>
      <c r="EUZ973" s="3"/>
      <c r="EVA973" s="453"/>
      <c r="EVB973" s="3"/>
      <c r="EVC973" s="614"/>
      <c r="EVD973" s="3"/>
      <c r="EVE973" s="453"/>
      <c r="EVF973" s="3"/>
      <c r="EVG973" s="614"/>
      <c r="EVH973" s="3"/>
      <c r="EVI973" s="453"/>
      <c r="EVJ973" s="3"/>
      <c r="EVK973" s="614"/>
      <c r="EVL973" s="3"/>
      <c r="EVM973" s="453"/>
      <c r="EVN973" s="3"/>
      <c r="EVO973" s="614"/>
      <c r="EVP973" s="3"/>
      <c r="EVQ973" s="453"/>
      <c r="EVR973" s="3"/>
      <c r="EVS973" s="614"/>
      <c r="EVT973" s="3"/>
      <c r="EVU973" s="453"/>
      <c r="EVV973" s="3"/>
      <c r="EVW973" s="614"/>
      <c r="EVX973" s="3"/>
      <c r="EVY973" s="453"/>
      <c r="EVZ973" s="3"/>
      <c r="EWA973" s="614"/>
      <c r="EWB973" s="3"/>
      <c r="EWC973" s="453"/>
      <c r="EWD973" s="3"/>
      <c r="EWE973" s="614"/>
      <c r="EWF973" s="3"/>
      <c r="EWG973" s="453"/>
      <c r="EWH973" s="3"/>
      <c r="EWI973" s="614"/>
      <c r="EWJ973" s="3"/>
      <c r="EWK973" s="453"/>
      <c r="EWL973" s="3"/>
      <c r="EWM973" s="614"/>
      <c r="EWN973" s="3"/>
      <c r="EWO973" s="453"/>
      <c r="EWP973" s="3"/>
      <c r="EWQ973" s="614"/>
      <c r="EWR973" s="3"/>
      <c r="EWS973" s="453"/>
      <c r="EWT973" s="3"/>
      <c r="EWU973" s="614"/>
      <c r="EWV973" s="3"/>
      <c r="EWW973" s="453"/>
      <c r="EWX973" s="3"/>
      <c r="EWY973" s="614"/>
      <c r="EWZ973" s="3"/>
      <c r="EXA973" s="453"/>
      <c r="EXB973" s="3"/>
      <c r="EXC973" s="614"/>
      <c r="EXD973" s="3"/>
      <c r="EXE973" s="453"/>
      <c r="EXF973" s="3"/>
      <c r="EXG973" s="614"/>
      <c r="EXH973" s="3"/>
      <c r="EXI973" s="453"/>
      <c r="EXJ973" s="3"/>
      <c r="EXK973" s="614"/>
      <c r="EXL973" s="3"/>
      <c r="EXM973" s="453"/>
      <c r="EXN973" s="3"/>
      <c r="EXO973" s="614"/>
      <c r="EXP973" s="3"/>
      <c r="EXQ973" s="453"/>
      <c r="EXR973" s="3"/>
      <c r="EXS973" s="614"/>
      <c r="EXT973" s="3"/>
      <c r="EXU973" s="453"/>
      <c r="EXV973" s="3"/>
      <c r="EXW973" s="614"/>
      <c r="EXX973" s="3"/>
      <c r="EXY973" s="453"/>
      <c r="EXZ973" s="3"/>
      <c r="EYA973" s="614"/>
      <c r="EYB973" s="3"/>
      <c r="EYC973" s="453"/>
      <c r="EYD973" s="3"/>
      <c r="EYE973" s="614"/>
      <c r="EYF973" s="3"/>
      <c r="EYG973" s="453"/>
      <c r="EYH973" s="3"/>
      <c r="EYI973" s="614"/>
      <c r="EYJ973" s="3"/>
      <c r="EYK973" s="453"/>
      <c r="EYL973" s="3"/>
      <c r="EYM973" s="614"/>
      <c r="EYN973" s="3"/>
      <c r="EYO973" s="453"/>
      <c r="EYP973" s="3"/>
      <c r="EYQ973" s="614"/>
      <c r="EYR973" s="3"/>
      <c r="EYS973" s="453"/>
      <c r="EYT973" s="3"/>
      <c r="EYU973" s="614"/>
      <c r="EYV973" s="3"/>
      <c r="EYW973" s="453"/>
      <c r="EYX973" s="3"/>
      <c r="EYY973" s="614"/>
      <c r="EYZ973" s="3"/>
      <c r="EZA973" s="453"/>
      <c r="EZB973" s="3"/>
      <c r="EZC973" s="614"/>
      <c r="EZD973" s="3"/>
      <c r="EZE973" s="453"/>
      <c r="EZF973" s="3"/>
      <c r="EZG973" s="614"/>
      <c r="EZH973" s="3"/>
      <c r="EZI973" s="453"/>
      <c r="EZJ973" s="3"/>
      <c r="EZK973" s="614"/>
      <c r="EZL973" s="3"/>
      <c r="EZM973" s="453"/>
      <c r="EZN973" s="3"/>
      <c r="EZO973" s="614"/>
      <c r="EZP973" s="3"/>
      <c r="EZQ973" s="453"/>
      <c r="EZR973" s="3"/>
      <c r="EZS973" s="614"/>
      <c r="EZT973" s="3"/>
      <c r="EZU973" s="453"/>
      <c r="EZV973" s="3"/>
      <c r="EZW973" s="614"/>
      <c r="EZX973" s="3"/>
      <c r="EZY973" s="453"/>
      <c r="EZZ973" s="3"/>
      <c r="FAA973" s="614"/>
      <c r="FAB973" s="3"/>
      <c r="FAC973" s="453"/>
      <c r="FAD973" s="3"/>
      <c r="FAE973" s="614"/>
      <c r="FAF973" s="3"/>
      <c r="FAG973" s="453"/>
      <c r="FAH973" s="3"/>
      <c r="FAI973" s="614"/>
      <c r="FAJ973" s="3"/>
      <c r="FAK973" s="453"/>
      <c r="FAL973" s="3"/>
      <c r="FAM973" s="614"/>
      <c r="FAN973" s="3"/>
      <c r="FAO973" s="453"/>
      <c r="FAP973" s="3"/>
      <c r="FAQ973" s="614"/>
      <c r="FAR973" s="3"/>
      <c r="FAS973" s="453"/>
      <c r="FAT973" s="3"/>
      <c r="FAU973" s="614"/>
      <c r="FAV973" s="3"/>
      <c r="FAW973" s="453"/>
      <c r="FAX973" s="3"/>
      <c r="FAY973" s="614"/>
      <c r="FAZ973" s="3"/>
      <c r="FBA973" s="453"/>
      <c r="FBB973" s="3"/>
      <c r="FBC973" s="614"/>
      <c r="FBD973" s="3"/>
      <c r="FBE973" s="453"/>
      <c r="FBF973" s="3"/>
      <c r="FBG973" s="614"/>
      <c r="FBH973" s="3"/>
      <c r="FBI973" s="453"/>
      <c r="FBJ973" s="3"/>
      <c r="FBK973" s="614"/>
      <c r="FBL973" s="3"/>
      <c r="FBM973" s="453"/>
      <c r="FBN973" s="3"/>
      <c r="FBO973" s="614"/>
      <c r="FBP973" s="3"/>
      <c r="FBQ973" s="453"/>
      <c r="FBR973" s="3"/>
      <c r="FBS973" s="614"/>
      <c r="FBT973" s="3"/>
      <c r="FBU973" s="453"/>
      <c r="FBV973" s="3"/>
      <c r="FBW973" s="614"/>
      <c r="FBX973" s="3"/>
      <c r="FBY973" s="453"/>
      <c r="FBZ973" s="3"/>
      <c r="FCA973" s="614"/>
      <c r="FCB973" s="3"/>
      <c r="FCC973" s="453"/>
      <c r="FCD973" s="3"/>
      <c r="FCE973" s="614"/>
      <c r="FCF973" s="3"/>
      <c r="FCG973" s="453"/>
      <c r="FCH973" s="3"/>
      <c r="FCI973" s="614"/>
      <c r="FCJ973" s="3"/>
      <c r="FCK973" s="453"/>
      <c r="FCL973" s="3"/>
      <c r="FCM973" s="614"/>
      <c r="FCN973" s="3"/>
      <c r="FCO973" s="453"/>
      <c r="FCP973" s="3"/>
      <c r="FCQ973" s="614"/>
      <c r="FCR973" s="3"/>
      <c r="FCS973" s="453"/>
      <c r="FCT973" s="3"/>
      <c r="FCU973" s="614"/>
      <c r="FCV973" s="3"/>
      <c r="FCW973" s="453"/>
      <c r="FCX973" s="3"/>
      <c r="FCY973" s="614"/>
      <c r="FCZ973" s="3"/>
      <c r="FDA973" s="453"/>
      <c r="FDB973" s="3"/>
      <c r="FDC973" s="614"/>
      <c r="FDD973" s="3"/>
      <c r="FDE973" s="453"/>
      <c r="FDF973" s="3"/>
      <c r="FDG973" s="614"/>
      <c r="FDH973" s="3"/>
      <c r="FDI973" s="453"/>
      <c r="FDJ973" s="3"/>
      <c r="FDK973" s="614"/>
      <c r="FDL973" s="3"/>
      <c r="FDM973" s="453"/>
      <c r="FDN973" s="3"/>
      <c r="FDO973" s="614"/>
      <c r="FDP973" s="3"/>
      <c r="FDQ973" s="453"/>
      <c r="FDR973" s="3"/>
      <c r="FDS973" s="614"/>
      <c r="FDT973" s="3"/>
      <c r="FDU973" s="453"/>
      <c r="FDV973" s="3"/>
      <c r="FDW973" s="614"/>
      <c r="FDX973" s="3"/>
      <c r="FDY973" s="453"/>
      <c r="FDZ973" s="3"/>
      <c r="FEA973" s="614"/>
      <c r="FEB973" s="3"/>
      <c r="FEC973" s="453"/>
      <c r="FED973" s="3"/>
      <c r="FEE973" s="614"/>
      <c r="FEF973" s="3"/>
      <c r="FEG973" s="453"/>
      <c r="FEH973" s="3"/>
      <c r="FEI973" s="614"/>
      <c r="FEJ973" s="3"/>
      <c r="FEK973" s="453"/>
      <c r="FEL973" s="3"/>
      <c r="FEM973" s="614"/>
      <c r="FEN973" s="3"/>
      <c r="FEO973" s="453"/>
      <c r="FEP973" s="3"/>
      <c r="FEQ973" s="614"/>
      <c r="FER973" s="3"/>
      <c r="FES973" s="453"/>
      <c r="FET973" s="3"/>
      <c r="FEU973" s="614"/>
      <c r="FEV973" s="3"/>
      <c r="FEW973" s="453"/>
      <c r="FEX973" s="3"/>
      <c r="FEY973" s="614"/>
      <c r="FEZ973" s="3"/>
      <c r="FFA973" s="453"/>
      <c r="FFB973" s="3"/>
      <c r="FFC973" s="614"/>
      <c r="FFD973" s="3"/>
      <c r="FFE973" s="453"/>
      <c r="FFF973" s="3"/>
      <c r="FFG973" s="614"/>
      <c r="FFH973" s="3"/>
      <c r="FFI973" s="453"/>
      <c r="FFJ973" s="3"/>
      <c r="FFK973" s="614"/>
      <c r="FFL973" s="3"/>
      <c r="FFM973" s="453"/>
      <c r="FFN973" s="3"/>
      <c r="FFO973" s="614"/>
      <c r="FFP973" s="3"/>
      <c r="FFQ973" s="453"/>
      <c r="FFR973" s="3"/>
      <c r="FFS973" s="614"/>
      <c r="FFT973" s="3"/>
      <c r="FFU973" s="453"/>
      <c r="FFV973" s="3"/>
      <c r="FFW973" s="614"/>
      <c r="FFX973" s="3"/>
      <c r="FFY973" s="453"/>
      <c r="FFZ973" s="3"/>
      <c r="FGA973" s="614"/>
      <c r="FGB973" s="3"/>
      <c r="FGC973" s="453"/>
      <c r="FGD973" s="3"/>
      <c r="FGE973" s="614"/>
      <c r="FGF973" s="3"/>
      <c r="FGG973" s="453"/>
      <c r="FGH973" s="3"/>
      <c r="FGI973" s="614"/>
      <c r="FGJ973" s="3"/>
      <c r="FGK973" s="453"/>
      <c r="FGL973" s="3"/>
      <c r="FGM973" s="614"/>
      <c r="FGN973" s="3"/>
      <c r="FGO973" s="453"/>
      <c r="FGP973" s="3"/>
      <c r="FGQ973" s="614"/>
      <c r="FGR973" s="3"/>
      <c r="FGS973" s="453"/>
      <c r="FGT973" s="3"/>
      <c r="FGU973" s="614"/>
      <c r="FGV973" s="3"/>
      <c r="FGW973" s="453"/>
      <c r="FGX973" s="3"/>
      <c r="FGY973" s="614"/>
      <c r="FGZ973" s="3"/>
      <c r="FHA973" s="453"/>
      <c r="FHB973" s="3"/>
      <c r="FHC973" s="614"/>
      <c r="FHD973" s="3"/>
      <c r="FHE973" s="453"/>
      <c r="FHF973" s="3"/>
      <c r="FHG973" s="614"/>
      <c r="FHH973" s="3"/>
      <c r="FHI973" s="453"/>
      <c r="FHJ973" s="3"/>
      <c r="FHK973" s="614"/>
      <c r="FHL973" s="3"/>
      <c r="FHM973" s="453"/>
      <c r="FHN973" s="3"/>
      <c r="FHO973" s="614"/>
      <c r="FHP973" s="3"/>
      <c r="FHQ973" s="453"/>
      <c r="FHR973" s="3"/>
      <c r="FHS973" s="614"/>
      <c r="FHT973" s="3"/>
      <c r="FHU973" s="453"/>
      <c r="FHV973" s="3"/>
      <c r="FHW973" s="614"/>
      <c r="FHX973" s="3"/>
      <c r="FHY973" s="453"/>
      <c r="FHZ973" s="3"/>
      <c r="FIA973" s="614"/>
      <c r="FIB973" s="3"/>
      <c r="FIC973" s="453"/>
      <c r="FID973" s="3"/>
      <c r="FIE973" s="614"/>
      <c r="FIF973" s="3"/>
      <c r="FIG973" s="453"/>
      <c r="FIH973" s="3"/>
      <c r="FII973" s="614"/>
      <c r="FIJ973" s="3"/>
      <c r="FIK973" s="453"/>
      <c r="FIL973" s="3"/>
      <c r="FIM973" s="614"/>
      <c r="FIN973" s="3"/>
      <c r="FIO973" s="453"/>
      <c r="FIP973" s="3"/>
      <c r="FIQ973" s="614"/>
      <c r="FIR973" s="3"/>
      <c r="FIS973" s="453"/>
      <c r="FIT973" s="3"/>
      <c r="FIU973" s="614"/>
      <c r="FIV973" s="3"/>
      <c r="FIW973" s="453"/>
      <c r="FIX973" s="3"/>
      <c r="FIY973" s="614"/>
      <c r="FIZ973" s="3"/>
      <c r="FJA973" s="453"/>
      <c r="FJB973" s="3"/>
      <c r="FJC973" s="614"/>
      <c r="FJD973" s="3"/>
      <c r="FJE973" s="453"/>
      <c r="FJF973" s="3"/>
      <c r="FJG973" s="614"/>
      <c r="FJH973" s="3"/>
      <c r="FJI973" s="453"/>
      <c r="FJJ973" s="3"/>
      <c r="FJK973" s="614"/>
      <c r="FJL973" s="3"/>
      <c r="FJM973" s="453"/>
      <c r="FJN973" s="3"/>
      <c r="FJO973" s="614"/>
      <c r="FJP973" s="3"/>
      <c r="FJQ973" s="453"/>
      <c r="FJR973" s="3"/>
      <c r="FJS973" s="614"/>
      <c r="FJT973" s="3"/>
      <c r="FJU973" s="453"/>
      <c r="FJV973" s="3"/>
      <c r="FJW973" s="614"/>
      <c r="FJX973" s="3"/>
      <c r="FJY973" s="453"/>
      <c r="FJZ973" s="3"/>
      <c r="FKA973" s="614"/>
      <c r="FKB973" s="3"/>
      <c r="FKC973" s="453"/>
      <c r="FKD973" s="3"/>
      <c r="FKE973" s="614"/>
      <c r="FKF973" s="3"/>
      <c r="FKG973" s="453"/>
      <c r="FKH973" s="3"/>
      <c r="FKI973" s="614"/>
      <c r="FKJ973" s="3"/>
      <c r="FKK973" s="453"/>
      <c r="FKL973" s="3"/>
      <c r="FKM973" s="614"/>
      <c r="FKN973" s="3"/>
      <c r="FKO973" s="453"/>
      <c r="FKP973" s="3"/>
      <c r="FKQ973" s="614"/>
      <c r="FKR973" s="3"/>
      <c r="FKS973" s="453"/>
      <c r="FKT973" s="3"/>
      <c r="FKU973" s="614"/>
      <c r="FKV973" s="3"/>
      <c r="FKW973" s="453"/>
      <c r="FKX973" s="3"/>
      <c r="FKY973" s="614"/>
      <c r="FKZ973" s="3"/>
      <c r="FLA973" s="453"/>
      <c r="FLB973" s="3"/>
      <c r="FLC973" s="614"/>
      <c r="FLD973" s="3"/>
      <c r="FLE973" s="453"/>
      <c r="FLF973" s="3"/>
      <c r="FLG973" s="614"/>
      <c r="FLH973" s="3"/>
      <c r="FLI973" s="453"/>
      <c r="FLJ973" s="3"/>
      <c r="FLK973" s="614"/>
      <c r="FLL973" s="3"/>
      <c r="FLM973" s="453"/>
      <c r="FLN973" s="3"/>
      <c r="FLO973" s="614"/>
      <c r="FLP973" s="3"/>
      <c r="FLQ973" s="453"/>
      <c r="FLR973" s="3"/>
      <c r="FLS973" s="614"/>
      <c r="FLT973" s="3"/>
      <c r="FLU973" s="453"/>
      <c r="FLV973" s="3"/>
      <c r="FLW973" s="614"/>
      <c r="FLX973" s="3"/>
      <c r="FLY973" s="453"/>
      <c r="FLZ973" s="3"/>
      <c r="FMA973" s="614"/>
      <c r="FMB973" s="3"/>
      <c r="FMC973" s="453"/>
      <c r="FMD973" s="3"/>
      <c r="FME973" s="614"/>
      <c r="FMF973" s="3"/>
      <c r="FMG973" s="453"/>
      <c r="FMH973" s="3"/>
      <c r="FMI973" s="614"/>
      <c r="FMJ973" s="3"/>
      <c r="FMK973" s="453"/>
      <c r="FML973" s="3"/>
      <c r="FMM973" s="614"/>
      <c r="FMN973" s="3"/>
      <c r="FMO973" s="453"/>
      <c r="FMP973" s="3"/>
      <c r="FMQ973" s="614"/>
      <c r="FMR973" s="3"/>
      <c r="FMS973" s="453"/>
      <c r="FMT973" s="3"/>
      <c r="FMU973" s="614"/>
      <c r="FMV973" s="3"/>
      <c r="FMW973" s="453"/>
      <c r="FMX973" s="3"/>
      <c r="FMY973" s="614"/>
      <c r="FMZ973" s="3"/>
      <c r="FNA973" s="453"/>
      <c r="FNB973" s="3"/>
      <c r="FNC973" s="614"/>
      <c r="FND973" s="3"/>
      <c r="FNE973" s="453"/>
      <c r="FNF973" s="3"/>
      <c r="FNG973" s="614"/>
      <c r="FNH973" s="3"/>
      <c r="FNI973" s="453"/>
      <c r="FNJ973" s="3"/>
      <c r="FNK973" s="614"/>
      <c r="FNL973" s="3"/>
      <c r="FNM973" s="453"/>
      <c r="FNN973" s="3"/>
      <c r="FNO973" s="614"/>
      <c r="FNP973" s="3"/>
      <c r="FNQ973" s="453"/>
      <c r="FNR973" s="3"/>
      <c r="FNS973" s="614"/>
      <c r="FNT973" s="3"/>
      <c r="FNU973" s="453"/>
      <c r="FNV973" s="3"/>
      <c r="FNW973" s="614"/>
      <c r="FNX973" s="3"/>
      <c r="FNY973" s="453"/>
      <c r="FNZ973" s="3"/>
      <c r="FOA973" s="614"/>
      <c r="FOB973" s="3"/>
      <c r="FOC973" s="453"/>
      <c r="FOD973" s="3"/>
      <c r="FOE973" s="614"/>
      <c r="FOF973" s="3"/>
      <c r="FOG973" s="453"/>
      <c r="FOH973" s="3"/>
      <c r="FOI973" s="614"/>
      <c r="FOJ973" s="3"/>
      <c r="FOK973" s="453"/>
      <c r="FOL973" s="3"/>
      <c r="FOM973" s="614"/>
      <c r="FON973" s="3"/>
      <c r="FOO973" s="453"/>
      <c r="FOP973" s="3"/>
      <c r="FOQ973" s="614"/>
      <c r="FOR973" s="3"/>
      <c r="FOS973" s="453"/>
      <c r="FOT973" s="3"/>
      <c r="FOU973" s="614"/>
      <c r="FOV973" s="3"/>
      <c r="FOW973" s="453"/>
      <c r="FOX973" s="3"/>
      <c r="FOY973" s="614"/>
      <c r="FOZ973" s="3"/>
      <c r="FPA973" s="453"/>
      <c r="FPB973" s="3"/>
      <c r="FPC973" s="614"/>
      <c r="FPD973" s="3"/>
      <c r="FPE973" s="453"/>
      <c r="FPF973" s="3"/>
      <c r="FPG973" s="614"/>
      <c r="FPH973" s="3"/>
      <c r="FPI973" s="453"/>
      <c r="FPJ973" s="3"/>
      <c r="FPK973" s="614"/>
      <c r="FPL973" s="3"/>
      <c r="FPM973" s="453"/>
      <c r="FPN973" s="3"/>
      <c r="FPO973" s="614"/>
      <c r="FPP973" s="3"/>
      <c r="FPQ973" s="453"/>
      <c r="FPR973" s="3"/>
      <c r="FPS973" s="614"/>
      <c r="FPT973" s="3"/>
      <c r="FPU973" s="453"/>
      <c r="FPV973" s="3"/>
      <c r="FPW973" s="614"/>
      <c r="FPX973" s="3"/>
      <c r="FPY973" s="453"/>
      <c r="FPZ973" s="3"/>
      <c r="FQA973" s="614"/>
      <c r="FQB973" s="3"/>
      <c r="FQC973" s="453"/>
      <c r="FQD973" s="3"/>
      <c r="FQE973" s="614"/>
      <c r="FQF973" s="3"/>
      <c r="FQG973" s="453"/>
      <c r="FQH973" s="3"/>
      <c r="FQI973" s="614"/>
      <c r="FQJ973" s="3"/>
      <c r="FQK973" s="453"/>
      <c r="FQL973" s="3"/>
      <c r="FQM973" s="614"/>
      <c r="FQN973" s="3"/>
      <c r="FQO973" s="453"/>
      <c r="FQP973" s="3"/>
      <c r="FQQ973" s="614"/>
      <c r="FQR973" s="3"/>
      <c r="FQS973" s="453"/>
      <c r="FQT973" s="3"/>
      <c r="FQU973" s="614"/>
      <c r="FQV973" s="3"/>
      <c r="FQW973" s="453"/>
      <c r="FQX973" s="3"/>
      <c r="FQY973" s="614"/>
      <c r="FQZ973" s="3"/>
      <c r="FRA973" s="453"/>
      <c r="FRB973" s="3"/>
      <c r="FRC973" s="614"/>
      <c r="FRD973" s="3"/>
      <c r="FRE973" s="453"/>
      <c r="FRF973" s="3"/>
      <c r="FRG973" s="614"/>
      <c r="FRH973" s="3"/>
      <c r="FRI973" s="453"/>
      <c r="FRJ973" s="3"/>
      <c r="FRK973" s="614"/>
      <c r="FRL973" s="3"/>
      <c r="FRM973" s="453"/>
      <c r="FRN973" s="3"/>
      <c r="FRO973" s="614"/>
      <c r="FRP973" s="3"/>
      <c r="FRQ973" s="453"/>
      <c r="FRR973" s="3"/>
      <c r="FRS973" s="614"/>
      <c r="FRT973" s="3"/>
      <c r="FRU973" s="453"/>
      <c r="FRV973" s="3"/>
      <c r="FRW973" s="614"/>
      <c r="FRX973" s="3"/>
      <c r="FRY973" s="453"/>
      <c r="FRZ973" s="3"/>
      <c r="FSA973" s="614"/>
      <c r="FSB973" s="3"/>
      <c r="FSC973" s="453"/>
      <c r="FSD973" s="3"/>
      <c r="FSE973" s="614"/>
      <c r="FSF973" s="3"/>
      <c r="FSG973" s="453"/>
      <c r="FSH973" s="3"/>
      <c r="FSI973" s="614"/>
      <c r="FSJ973" s="3"/>
      <c r="FSK973" s="453"/>
      <c r="FSL973" s="3"/>
      <c r="FSM973" s="614"/>
      <c r="FSN973" s="3"/>
      <c r="FSO973" s="453"/>
      <c r="FSP973" s="3"/>
      <c r="FSQ973" s="614"/>
      <c r="FSR973" s="3"/>
      <c r="FSS973" s="453"/>
      <c r="FST973" s="3"/>
      <c r="FSU973" s="614"/>
      <c r="FSV973" s="3"/>
      <c r="FSW973" s="453"/>
      <c r="FSX973" s="3"/>
      <c r="FSY973" s="614"/>
      <c r="FSZ973" s="3"/>
      <c r="FTA973" s="453"/>
      <c r="FTB973" s="3"/>
      <c r="FTC973" s="614"/>
      <c r="FTD973" s="3"/>
      <c r="FTE973" s="453"/>
      <c r="FTF973" s="3"/>
      <c r="FTG973" s="614"/>
      <c r="FTH973" s="3"/>
      <c r="FTI973" s="453"/>
      <c r="FTJ973" s="3"/>
      <c r="FTK973" s="614"/>
      <c r="FTL973" s="3"/>
      <c r="FTM973" s="453"/>
      <c r="FTN973" s="3"/>
      <c r="FTO973" s="614"/>
      <c r="FTP973" s="3"/>
      <c r="FTQ973" s="453"/>
      <c r="FTR973" s="3"/>
      <c r="FTS973" s="614"/>
      <c r="FTT973" s="3"/>
      <c r="FTU973" s="453"/>
      <c r="FTV973" s="3"/>
      <c r="FTW973" s="614"/>
      <c r="FTX973" s="3"/>
      <c r="FTY973" s="453"/>
      <c r="FTZ973" s="3"/>
      <c r="FUA973" s="614"/>
      <c r="FUB973" s="3"/>
      <c r="FUC973" s="453"/>
      <c r="FUD973" s="3"/>
      <c r="FUE973" s="614"/>
      <c r="FUF973" s="3"/>
      <c r="FUG973" s="453"/>
      <c r="FUH973" s="3"/>
      <c r="FUI973" s="614"/>
      <c r="FUJ973" s="3"/>
      <c r="FUK973" s="453"/>
      <c r="FUL973" s="3"/>
      <c r="FUM973" s="614"/>
      <c r="FUN973" s="3"/>
      <c r="FUO973" s="453"/>
      <c r="FUP973" s="3"/>
      <c r="FUQ973" s="614"/>
      <c r="FUR973" s="3"/>
      <c r="FUS973" s="453"/>
      <c r="FUT973" s="3"/>
      <c r="FUU973" s="614"/>
      <c r="FUV973" s="3"/>
      <c r="FUW973" s="453"/>
      <c r="FUX973" s="3"/>
      <c r="FUY973" s="614"/>
      <c r="FUZ973" s="3"/>
      <c r="FVA973" s="453"/>
      <c r="FVB973" s="3"/>
      <c r="FVC973" s="614"/>
      <c r="FVD973" s="3"/>
      <c r="FVE973" s="453"/>
      <c r="FVF973" s="3"/>
      <c r="FVG973" s="614"/>
      <c r="FVH973" s="3"/>
      <c r="FVI973" s="453"/>
      <c r="FVJ973" s="3"/>
      <c r="FVK973" s="614"/>
      <c r="FVL973" s="3"/>
      <c r="FVM973" s="453"/>
      <c r="FVN973" s="3"/>
      <c r="FVO973" s="614"/>
      <c r="FVP973" s="3"/>
      <c r="FVQ973" s="453"/>
      <c r="FVR973" s="3"/>
      <c r="FVS973" s="614"/>
      <c r="FVT973" s="3"/>
      <c r="FVU973" s="453"/>
      <c r="FVV973" s="3"/>
      <c r="FVW973" s="614"/>
      <c r="FVX973" s="3"/>
      <c r="FVY973" s="453"/>
      <c r="FVZ973" s="3"/>
      <c r="FWA973" s="614"/>
      <c r="FWB973" s="3"/>
      <c r="FWC973" s="453"/>
      <c r="FWD973" s="3"/>
      <c r="FWE973" s="614"/>
      <c r="FWF973" s="3"/>
      <c r="FWG973" s="453"/>
      <c r="FWH973" s="3"/>
      <c r="FWI973" s="614"/>
      <c r="FWJ973" s="3"/>
      <c r="FWK973" s="453"/>
      <c r="FWL973" s="3"/>
      <c r="FWM973" s="614"/>
      <c r="FWN973" s="3"/>
      <c r="FWO973" s="453"/>
      <c r="FWP973" s="3"/>
      <c r="FWQ973" s="614"/>
      <c r="FWR973" s="3"/>
      <c r="FWS973" s="453"/>
      <c r="FWT973" s="3"/>
      <c r="FWU973" s="614"/>
      <c r="FWV973" s="3"/>
      <c r="FWW973" s="453"/>
      <c r="FWX973" s="3"/>
      <c r="FWY973" s="614"/>
      <c r="FWZ973" s="3"/>
      <c r="FXA973" s="453"/>
      <c r="FXB973" s="3"/>
      <c r="FXC973" s="614"/>
      <c r="FXD973" s="3"/>
      <c r="FXE973" s="453"/>
      <c r="FXF973" s="3"/>
      <c r="FXG973" s="614"/>
      <c r="FXH973" s="3"/>
      <c r="FXI973" s="453"/>
      <c r="FXJ973" s="3"/>
      <c r="FXK973" s="614"/>
      <c r="FXL973" s="3"/>
      <c r="FXM973" s="453"/>
      <c r="FXN973" s="3"/>
      <c r="FXO973" s="614"/>
      <c r="FXP973" s="3"/>
      <c r="FXQ973" s="453"/>
      <c r="FXR973" s="3"/>
      <c r="FXS973" s="614"/>
      <c r="FXT973" s="3"/>
      <c r="FXU973" s="453"/>
      <c r="FXV973" s="3"/>
      <c r="FXW973" s="614"/>
      <c r="FXX973" s="3"/>
      <c r="FXY973" s="453"/>
      <c r="FXZ973" s="3"/>
      <c r="FYA973" s="614"/>
      <c r="FYB973" s="3"/>
      <c r="FYC973" s="453"/>
      <c r="FYD973" s="3"/>
      <c r="FYE973" s="614"/>
      <c r="FYF973" s="3"/>
      <c r="FYG973" s="453"/>
      <c r="FYH973" s="3"/>
      <c r="FYI973" s="614"/>
      <c r="FYJ973" s="3"/>
      <c r="FYK973" s="453"/>
      <c r="FYL973" s="3"/>
      <c r="FYM973" s="614"/>
      <c r="FYN973" s="3"/>
      <c r="FYO973" s="453"/>
      <c r="FYP973" s="3"/>
      <c r="FYQ973" s="614"/>
      <c r="FYR973" s="3"/>
      <c r="FYS973" s="453"/>
      <c r="FYT973" s="3"/>
      <c r="FYU973" s="614"/>
      <c r="FYV973" s="3"/>
      <c r="FYW973" s="453"/>
      <c r="FYX973" s="3"/>
      <c r="FYY973" s="614"/>
      <c r="FYZ973" s="3"/>
      <c r="FZA973" s="453"/>
      <c r="FZB973" s="3"/>
      <c r="FZC973" s="614"/>
      <c r="FZD973" s="3"/>
      <c r="FZE973" s="453"/>
      <c r="FZF973" s="3"/>
      <c r="FZG973" s="614"/>
      <c r="FZH973" s="3"/>
      <c r="FZI973" s="453"/>
      <c r="FZJ973" s="3"/>
      <c r="FZK973" s="614"/>
      <c r="FZL973" s="3"/>
      <c r="FZM973" s="453"/>
      <c r="FZN973" s="3"/>
      <c r="FZO973" s="614"/>
      <c r="FZP973" s="3"/>
      <c r="FZQ973" s="453"/>
      <c r="FZR973" s="3"/>
      <c r="FZS973" s="614"/>
      <c r="FZT973" s="3"/>
      <c r="FZU973" s="453"/>
      <c r="FZV973" s="3"/>
      <c r="FZW973" s="614"/>
      <c r="FZX973" s="3"/>
      <c r="FZY973" s="453"/>
      <c r="FZZ973" s="3"/>
      <c r="GAA973" s="614"/>
      <c r="GAB973" s="3"/>
      <c r="GAC973" s="453"/>
      <c r="GAD973" s="3"/>
      <c r="GAE973" s="614"/>
      <c r="GAF973" s="3"/>
      <c r="GAG973" s="453"/>
      <c r="GAH973" s="3"/>
      <c r="GAI973" s="614"/>
      <c r="GAJ973" s="3"/>
      <c r="GAK973" s="453"/>
      <c r="GAL973" s="3"/>
      <c r="GAM973" s="614"/>
      <c r="GAN973" s="3"/>
      <c r="GAO973" s="453"/>
      <c r="GAP973" s="3"/>
      <c r="GAQ973" s="614"/>
      <c r="GAR973" s="3"/>
      <c r="GAS973" s="453"/>
      <c r="GAT973" s="3"/>
      <c r="GAU973" s="614"/>
      <c r="GAV973" s="3"/>
      <c r="GAW973" s="453"/>
      <c r="GAX973" s="3"/>
      <c r="GAY973" s="614"/>
      <c r="GAZ973" s="3"/>
      <c r="GBA973" s="453"/>
      <c r="GBB973" s="3"/>
      <c r="GBC973" s="614"/>
      <c r="GBD973" s="3"/>
      <c r="GBE973" s="453"/>
      <c r="GBF973" s="3"/>
      <c r="GBG973" s="614"/>
      <c r="GBH973" s="3"/>
      <c r="GBI973" s="453"/>
      <c r="GBJ973" s="3"/>
      <c r="GBK973" s="614"/>
      <c r="GBL973" s="3"/>
      <c r="GBM973" s="453"/>
      <c r="GBN973" s="3"/>
      <c r="GBO973" s="614"/>
      <c r="GBP973" s="3"/>
      <c r="GBQ973" s="453"/>
      <c r="GBR973" s="3"/>
      <c r="GBS973" s="614"/>
      <c r="GBT973" s="3"/>
      <c r="GBU973" s="453"/>
      <c r="GBV973" s="3"/>
      <c r="GBW973" s="614"/>
      <c r="GBX973" s="3"/>
      <c r="GBY973" s="453"/>
      <c r="GBZ973" s="3"/>
      <c r="GCA973" s="614"/>
      <c r="GCB973" s="3"/>
      <c r="GCC973" s="453"/>
      <c r="GCD973" s="3"/>
      <c r="GCE973" s="614"/>
      <c r="GCF973" s="3"/>
      <c r="GCG973" s="453"/>
      <c r="GCH973" s="3"/>
      <c r="GCI973" s="614"/>
      <c r="GCJ973" s="3"/>
      <c r="GCK973" s="453"/>
      <c r="GCL973" s="3"/>
      <c r="GCM973" s="614"/>
      <c r="GCN973" s="3"/>
      <c r="GCO973" s="453"/>
      <c r="GCP973" s="3"/>
      <c r="GCQ973" s="614"/>
      <c r="GCR973" s="3"/>
      <c r="GCS973" s="453"/>
      <c r="GCT973" s="3"/>
      <c r="GCU973" s="614"/>
      <c r="GCV973" s="3"/>
      <c r="GCW973" s="453"/>
      <c r="GCX973" s="3"/>
      <c r="GCY973" s="614"/>
      <c r="GCZ973" s="3"/>
      <c r="GDA973" s="453"/>
      <c r="GDB973" s="3"/>
      <c r="GDC973" s="614"/>
      <c r="GDD973" s="3"/>
      <c r="GDE973" s="453"/>
      <c r="GDF973" s="3"/>
      <c r="GDG973" s="614"/>
      <c r="GDH973" s="3"/>
      <c r="GDI973" s="453"/>
      <c r="GDJ973" s="3"/>
      <c r="GDK973" s="614"/>
      <c r="GDL973" s="3"/>
      <c r="GDM973" s="453"/>
      <c r="GDN973" s="3"/>
      <c r="GDO973" s="614"/>
      <c r="GDP973" s="3"/>
      <c r="GDQ973" s="453"/>
      <c r="GDR973" s="3"/>
      <c r="GDS973" s="614"/>
      <c r="GDT973" s="3"/>
      <c r="GDU973" s="453"/>
      <c r="GDV973" s="3"/>
      <c r="GDW973" s="614"/>
      <c r="GDX973" s="3"/>
      <c r="GDY973" s="453"/>
      <c r="GDZ973" s="3"/>
      <c r="GEA973" s="614"/>
      <c r="GEB973" s="3"/>
      <c r="GEC973" s="453"/>
      <c r="GED973" s="3"/>
      <c r="GEE973" s="614"/>
      <c r="GEF973" s="3"/>
      <c r="GEG973" s="453"/>
      <c r="GEH973" s="3"/>
      <c r="GEI973" s="614"/>
      <c r="GEJ973" s="3"/>
      <c r="GEK973" s="453"/>
      <c r="GEL973" s="3"/>
      <c r="GEM973" s="614"/>
      <c r="GEN973" s="3"/>
      <c r="GEO973" s="453"/>
      <c r="GEP973" s="3"/>
      <c r="GEQ973" s="614"/>
      <c r="GER973" s="3"/>
      <c r="GES973" s="453"/>
      <c r="GET973" s="3"/>
      <c r="GEU973" s="614"/>
      <c r="GEV973" s="3"/>
      <c r="GEW973" s="453"/>
      <c r="GEX973" s="3"/>
      <c r="GEY973" s="614"/>
      <c r="GEZ973" s="3"/>
      <c r="GFA973" s="453"/>
      <c r="GFB973" s="3"/>
      <c r="GFC973" s="614"/>
      <c r="GFD973" s="3"/>
      <c r="GFE973" s="453"/>
      <c r="GFF973" s="3"/>
      <c r="GFG973" s="614"/>
      <c r="GFH973" s="3"/>
      <c r="GFI973" s="453"/>
      <c r="GFJ973" s="3"/>
      <c r="GFK973" s="614"/>
      <c r="GFL973" s="3"/>
      <c r="GFM973" s="453"/>
      <c r="GFN973" s="3"/>
      <c r="GFO973" s="614"/>
      <c r="GFP973" s="3"/>
      <c r="GFQ973" s="453"/>
      <c r="GFR973" s="3"/>
      <c r="GFS973" s="614"/>
      <c r="GFT973" s="3"/>
      <c r="GFU973" s="453"/>
      <c r="GFV973" s="3"/>
      <c r="GFW973" s="614"/>
      <c r="GFX973" s="3"/>
      <c r="GFY973" s="453"/>
      <c r="GFZ973" s="3"/>
      <c r="GGA973" s="614"/>
      <c r="GGB973" s="3"/>
      <c r="GGC973" s="453"/>
      <c r="GGD973" s="3"/>
      <c r="GGE973" s="614"/>
      <c r="GGF973" s="3"/>
      <c r="GGG973" s="453"/>
      <c r="GGH973" s="3"/>
      <c r="GGI973" s="614"/>
      <c r="GGJ973" s="3"/>
      <c r="GGK973" s="453"/>
      <c r="GGL973" s="3"/>
      <c r="GGM973" s="614"/>
      <c r="GGN973" s="3"/>
      <c r="GGO973" s="453"/>
      <c r="GGP973" s="3"/>
      <c r="GGQ973" s="614"/>
      <c r="GGR973" s="3"/>
      <c r="GGS973" s="453"/>
      <c r="GGT973" s="3"/>
      <c r="GGU973" s="614"/>
      <c r="GGV973" s="3"/>
      <c r="GGW973" s="453"/>
      <c r="GGX973" s="3"/>
      <c r="GGY973" s="614"/>
      <c r="GGZ973" s="3"/>
      <c r="GHA973" s="453"/>
      <c r="GHB973" s="3"/>
      <c r="GHC973" s="614"/>
      <c r="GHD973" s="3"/>
      <c r="GHE973" s="453"/>
      <c r="GHF973" s="3"/>
      <c r="GHG973" s="614"/>
      <c r="GHH973" s="3"/>
      <c r="GHI973" s="453"/>
      <c r="GHJ973" s="3"/>
      <c r="GHK973" s="614"/>
      <c r="GHL973" s="3"/>
      <c r="GHM973" s="453"/>
      <c r="GHN973" s="3"/>
      <c r="GHO973" s="614"/>
      <c r="GHP973" s="3"/>
      <c r="GHQ973" s="453"/>
      <c r="GHR973" s="3"/>
      <c r="GHS973" s="614"/>
      <c r="GHT973" s="3"/>
      <c r="GHU973" s="453"/>
      <c r="GHV973" s="3"/>
      <c r="GHW973" s="614"/>
      <c r="GHX973" s="3"/>
      <c r="GHY973" s="453"/>
      <c r="GHZ973" s="3"/>
      <c r="GIA973" s="614"/>
      <c r="GIB973" s="3"/>
      <c r="GIC973" s="453"/>
      <c r="GID973" s="3"/>
      <c r="GIE973" s="614"/>
      <c r="GIF973" s="3"/>
      <c r="GIG973" s="453"/>
      <c r="GIH973" s="3"/>
      <c r="GII973" s="614"/>
      <c r="GIJ973" s="3"/>
      <c r="GIK973" s="453"/>
      <c r="GIL973" s="3"/>
      <c r="GIM973" s="614"/>
      <c r="GIN973" s="3"/>
      <c r="GIO973" s="453"/>
      <c r="GIP973" s="3"/>
      <c r="GIQ973" s="614"/>
      <c r="GIR973" s="3"/>
      <c r="GIS973" s="453"/>
      <c r="GIT973" s="3"/>
      <c r="GIU973" s="614"/>
      <c r="GIV973" s="3"/>
      <c r="GIW973" s="453"/>
      <c r="GIX973" s="3"/>
      <c r="GIY973" s="614"/>
      <c r="GIZ973" s="3"/>
      <c r="GJA973" s="453"/>
      <c r="GJB973" s="3"/>
      <c r="GJC973" s="614"/>
      <c r="GJD973" s="3"/>
      <c r="GJE973" s="453"/>
      <c r="GJF973" s="3"/>
      <c r="GJG973" s="614"/>
      <c r="GJH973" s="3"/>
      <c r="GJI973" s="453"/>
      <c r="GJJ973" s="3"/>
      <c r="GJK973" s="614"/>
      <c r="GJL973" s="3"/>
      <c r="GJM973" s="453"/>
      <c r="GJN973" s="3"/>
      <c r="GJO973" s="614"/>
      <c r="GJP973" s="3"/>
      <c r="GJQ973" s="453"/>
      <c r="GJR973" s="3"/>
      <c r="GJS973" s="614"/>
      <c r="GJT973" s="3"/>
      <c r="GJU973" s="453"/>
      <c r="GJV973" s="3"/>
      <c r="GJW973" s="614"/>
      <c r="GJX973" s="3"/>
      <c r="GJY973" s="453"/>
      <c r="GJZ973" s="3"/>
      <c r="GKA973" s="614"/>
      <c r="GKB973" s="3"/>
      <c r="GKC973" s="453"/>
      <c r="GKD973" s="3"/>
      <c r="GKE973" s="614"/>
      <c r="GKF973" s="3"/>
      <c r="GKG973" s="453"/>
      <c r="GKH973" s="3"/>
      <c r="GKI973" s="614"/>
      <c r="GKJ973" s="3"/>
      <c r="GKK973" s="453"/>
      <c r="GKL973" s="3"/>
      <c r="GKM973" s="614"/>
      <c r="GKN973" s="3"/>
      <c r="GKO973" s="453"/>
      <c r="GKP973" s="3"/>
      <c r="GKQ973" s="614"/>
      <c r="GKR973" s="3"/>
      <c r="GKS973" s="453"/>
      <c r="GKT973" s="3"/>
      <c r="GKU973" s="614"/>
      <c r="GKV973" s="3"/>
      <c r="GKW973" s="453"/>
      <c r="GKX973" s="3"/>
      <c r="GKY973" s="614"/>
      <c r="GKZ973" s="3"/>
      <c r="GLA973" s="453"/>
      <c r="GLB973" s="3"/>
      <c r="GLC973" s="614"/>
      <c r="GLD973" s="3"/>
      <c r="GLE973" s="453"/>
      <c r="GLF973" s="3"/>
      <c r="GLG973" s="614"/>
      <c r="GLH973" s="3"/>
      <c r="GLI973" s="453"/>
      <c r="GLJ973" s="3"/>
      <c r="GLK973" s="614"/>
      <c r="GLL973" s="3"/>
      <c r="GLM973" s="453"/>
      <c r="GLN973" s="3"/>
      <c r="GLO973" s="614"/>
      <c r="GLP973" s="3"/>
      <c r="GLQ973" s="453"/>
      <c r="GLR973" s="3"/>
      <c r="GLS973" s="614"/>
      <c r="GLT973" s="3"/>
      <c r="GLU973" s="453"/>
      <c r="GLV973" s="3"/>
      <c r="GLW973" s="614"/>
      <c r="GLX973" s="3"/>
      <c r="GLY973" s="453"/>
      <c r="GLZ973" s="3"/>
      <c r="GMA973" s="614"/>
      <c r="GMB973" s="3"/>
      <c r="GMC973" s="453"/>
      <c r="GMD973" s="3"/>
      <c r="GME973" s="614"/>
      <c r="GMF973" s="3"/>
      <c r="GMG973" s="453"/>
      <c r="GMH973" s="3"/>
      <c r="GMI973" s="614"/>
      <c r="GMJ973" s="3"/>
      <c r="GMK973" s="453"/>
      <c r="GML973" s="3"/>
      <c r="GMM973" s="614"/>
      <c r="GMN973" s="3"/>
      <c r="GMO973" s="453"/>
      <c r="GMP973" s="3"/>
      <c r="GMQ973" s="614"/>
      <c r="GMR973" s="3"/>
      <c r="GMS973" s="453"/>
      <c r="GMT973" s="3"/>
      <c r="GMU973" s="614"/>
      <c r="GMV973" s="3"/>
      <c r="GMW973" s="453"/>
      <c r="GMX973" s="3"/>
      <c r="GMY973" s="614"/>
      <c r="GMZ973" s="3"/>
      <c r="GNA973" s="453"/>
      <c r="GNB973" s="3"/>
      <c r="GNC973" s="614"/>
      <c r="GND973" s="3"/>
      <c r="GNE973" s="453"/>
      <c r="GNF973" s="3"/>
      <c r="GNG973" s="614"/>
      <c r="GNH973" s="3"/>
      <c r="GNI973" s="453"/>
      <c r="GNJ973" s="3"/>
      <c r="GNK973" s="614"/>
      <c r="GNL973" s="3"/>
      <c r="GNM973" s="453"/>
      <c r="GNN973" s="3"/>
      <c r="GNO973" s="614"/>
      <c r="GNP973" s="3"/>
      <c r="GNQ973" s="453"/>
      <c r="GNR973" s="3"/>
      <c r="GNS973" s="614"/>
      <c r="GNT973" s="3"/>
      <c r="GNU973" s="453"/>
      <c r="GNV973" s="3"/>
      <c r="GNW973" s="614"/>
      <c r="GNX973" s="3"/>
      <c r="GNY973" s="453"/>
      <c r="GNZ973" s="3"/>
      <c r="GOA973" s="614"/>
      <c r="GOB973" s="3"/>
      <c r="GOC973" s="453"/>
      <c r="GOD973" s="3"/>
      <c r="GOE973" s="614"/>
      <c r="GOF973" s="3"/>
      <c r="GOG973" s="453"/>
      <c r="GOH973" s="3"/>
      <c r="GOI973" s="614"/>
      <c r="GOJ973" s="3"/>
      <c r="GOK973" s="453"/>
      <c r="GOL973" s="3"/>
      <c r="GOM973" s="614"/>
      <c r="GON973" s="3"/>
      <c r="GOO973" s="453"/>
      <c r="GOP973" s="3"/>
      <c r="GOQ973" s="614"/>
      <c r="GOR973" s="3"/>
      <c r="GOS973" s="453"/>
      <c r="GOT973" s="3"/>
      <c r="GOU973" s="614"/>
      <c r="GOV973" s="3"/>
      <c r="GOW973" s="453"/>
      <c r="GOX973" s="3"/>
      <c r="GOY973" s="614"/>
      <c r="GOZ973" s="3"/>
      <c r="GPA973" s="453"/>
      <c r="GPB973" s="3"/>
      <c r="GPC973" s="614"/>
      <c r="GPD973" s="3"/>
      <c r="GPE973" s="453"/>
      <c r="GPF973" s="3"/>
      <c r="GPG973" s="614"/>
      <c r="GPH973" s="3"/>
      <c r="GPI973" s="453"/>
      <c r="GPJ973" s="3"/>
      <c r="GPK973" s="614"/>
      <c r="GPL973" s="3"/>
      <c r="GPM973" s="453"/>
      <c r="GPN973" s="3"/>
      <c r="GPO973" s="614"/>
      <c r="GPP973" s="3"/>
      <c r="GPQ973" s="453"/>
      <c r="GPR973" s="3"/>
      <c r="GPS973" s="614"/>
      <c r="GPT973" s="3"/>
      <c r="GPU973" s="453"/>
      <c r="GPV973" s="3"/>
      <c r="GPW973" s="614"/>
      <c r="GPX973" s="3"/>
      <c r="GPY973" s="453"/>
      <c r="GPZ973" s="3"/>
      <c r="GQA973" s="614"/>
      <c r="GQB973" s="3"/>
      <c r="GQC973" s="453"/>
      <c r="GQD973" s="3"/>
      <c r="GQE973" s="614"/>
      <c r="GQF973" s="3"/>
      <c r="GQG973" s="453"/>
      <c r="GQH973" s="3"/>
      <c r="GQI973" s="614"/>
      <c r="GQJ973" s="3"/>
      <c r="GQK973" s="453"/>
      <c r="GQL973" s="3"/>
      <c r="GQM973" s="614"/>
      <c r="GQN973" s="3"/>
      <c r="GQO973" s="453"/>
      <c r="GQP973" s="3"/>
      <c r="GQQ973" s="614"/>
      <c r="GQR973" s="3"/>
      <c r="GQS973" s="453"/>
      <c r="GQT973" s="3"/>
      <c r="GQU973" s="614"/>
      <c r="GQV973" s="3"/>
      <c r="GQW973" s="453"/>
      <c r="GQX973" s="3"/>
      <c r="GQY973" s="614"/>
      <c r="GQZ973" s="3"/>
      <c r="GRA973" s="453"/>
      <c r="GRB973" s="3"/>
      <c r="GRC973" s="614"/>
      <c r="GRD973" s="3"/>
      <c r="GRE973" s="453"/>
      <c r="GRF973" s="3"/>
      <c r="GRG973" s="614"/>
      <c r="GRH973" s="3"/>
      <c r="GRI973" s="453"/>
      <c r="GRJ973" s="3"/>
      <c r="GRK973" s="614"/>
      <c r="GRL973" s="3"/>
      <c r="GRM973" s="453"/>
      <c r="GRN973" s="3"/>
      <c r="GRO973" s="614"/>
      <c r="GRP973" s="3"/>
      <c r="GRQ973" s="453"/>
      <c r="GRR973" s="3"/>
      <c r="GRS973" s="614"/>
      <c r="GRT973" s="3"/>
      <c r="GRU973" s="453"/>
      <c r="GRV973" s="3"/>
      <c r="GRW973" s="614"/>
      <c r="GRX973" s="3"/>
      <c r="GRY973" s="453"/>
      <c r="GRZ973" s="3"/>
      <c r="GSA973" s="614"/>
      <c r="GSB973" s="3"/>
      <c r="GSC973" s="453"/>
      <c r="GSD973" s="3"/>
      <c r="GSE973" s="614"/>
      <c r="GSF973" s="3"/>
      <c r="GSG973" s="453"/>
      <c r="GSH973" s="3"/>
      <c r="GSI973" s="614"/>
      <c r="GSJ973" s="3"/>
      <c r="GSK973" s="453"/>
      <c r="GSL973" s="3"/>
      <c r="GSM973" s="614"/>
      <c r="GSN973" s="3"/>
      <c r="GSO973" s="453"/>
      <c r="GSP973" s="3"/>
      <c r="GSQ973" s="614"/>
      <c r="GSR973" s="3"/>
      <c r="GSS973" s="453"/>
      <c r="GST973" s="3"/>
      <c r="GSU973" s="614"/>
      <c r="GSV973" s="3"/>
      <c r="GSW973" s="453"/>
      <c r="GSX973" s="3"/>
      <c r="GSY973" s="614"/>
      <c r="GSZ973" s="3"/>
      <c r="GTA973" s="453"/>
      <c r="GTB973" s="3"/>
      <c r="GTC973" s="614"/>
      <c r="GTD973" s="3"/>
      <c r="GTE973" s="453"/>
      <c r="GTF973" s="3"/>
      <c r="GTG973" s="614"/>
      <c r="GTH973" s="3"/>
      <c r="GTI973" s="453"/>
      <c r="GTJ973" s="3"/>
      <c r="GTK973" s="614"/>
      <c r="GTL973" s="3"/>
      <c r="GTM973" s="453"/>
      <c r="GTN973" s="3"/>
      <c r="GTO973" s="614"/>
      <c r="GTP973" s="3"/>
      <c r="GTQ973" s="453"/>
      <c r="GTR973" s="3"/>
      <c r="GTS973" s="614"/>
      <c r="GTT973" s="3"/>
      <c r="GTU973" s="453"/>
      <c r="GTV973" s="3"/>
      <c r="GTW973" s="614"/>
      <c r="GTX973" s="3"/>
      <c r="GTY973" s="453"/>
      <c r="GTZ973" s="3"/>
      <c r="GUA973" s="614"/>
      <c r="GUB973" s="3"/>
      <c r="GUC973" s="453"/>
      <c r="GUD973" s="3"/>
      <c r="GUE973" s="614"/>
      <c r="GUF973" s="3"/>
      <c r="GUG973" s="453"/>
      <c r="GUH973" s="3"/>
      <c r="GUI973" s="614"/>
      <c r="GUJ973" s="3"/>
      <c r="GUK973" s="453"/>
      <c r="GUL973" s="3"/>
      <c r="GUM973" s="614"/>
      <c r="GUN973" s="3"/>
      <c r="GUO973" s="453"/>
      <c r="GUP973" s="3"/>
      <c r="GUQ973" s="614"/>
      <c r="GUR973" s="3"/>
      <c r="GUS973" s="453"/>
      <c r="GUT973" s="3"/>
      <c r="GUU973" s="614"/>
      <c r="GUV973" s="3"/>
      <c r="GUW973" s="453"/>
      <c r="GUX973" s="3"/>
      <c r="GUY973" s="614"/>
      <c r="GUZ973" s="3"/>
      <c r="GVA973" s="453"/>
      <c r="GVB973" s="3"/>
      <c r="GVC973" s="614"/>
      <c r="GVD973" s="3"/>
      <c r="GVE973" s="453"/>
      <c r="GVF973" s="3"/>
      <c r="GVG973" s="614"/>
      <c r="GVH973" s="3"/>
      <c r="GVI973" s="453"/>
      <c r="GVJ973" s="3"/>
      <c r="GVK973" s="614"/>
      <c r="GVL973" s="3"/>
      <c r="GVM973" s="453"/>
      <c r="GVN973" s="3"/>
      <c r="GVO973" s="614"/>
      <c r="GVP973" s="3"/>
      <c r="GVQ973" s="453"/>
      <c r="GVR973" s="3"/>
      <c r="GVS973" s="614"/>
      <c r="GVT973" s="3"/>
      <c r="GVU973" s="453"/>
      <c r="GVV973" s="3"/>
      <c r="GVW973" s="614"/>
      <c r="GVX973" s="3"/>
      <c r="GVY973" s="453"/>
      <c r="GVZ973" s="3"/>
      <c r="GWA973" s="614"/>
      <c r="GWB973" s="3"/>
      <c r="GWC973" s="453"/>
      <c r="GWD973" s="3"/>
      <c r="GWE973" s="614"/>
      <c r="GWF973" s="3"/>
      <c r="GWG973" s="453"/>
      <c r="GWH973" s="3"/>
      <c r="GWI973" s="614"/>
      <c r="GWJ973" s="3"/>
      <c r="GWK973" s="453"/>
      <c r="GWL973" s="3"/>
      <c r="GWM973" s="614"/>
      <c r="GWN973" s="3"/>
      <c r="GWO973" s="453"/>
      <c r="GWP973" s="3"/>
      <c r="GWQ973" s="614"/>
      <c r="GWR973" s="3"/>
      <c r="GWS973" s="453"/>
      <c r="GWT973" s="3"/>
      <c r="GWU973" s="614"/>
      <c r="GWV973" s="3"/>
      <c r="GWW973" s="453"/>
      <c r="GWX973" s="3"/>
      <c r="GWY973" s="614"/>
      <c r="GWZ973" s="3"/>
      <c r="GXA973" s="453"/>
      <c r="GXB973" s="3"/>
      <c r="GXC973" s="614"/>
      <c r="GXD973" s="3"/>
      <c r="GXE973" s="453"/>
      <c r="GXF973" s="3"/>
      <c r="GXG973" s="614"/>
      <c r="GXH973" s="3"/>
      <c r="GXI973" s="453"/>
      <c r="GXJ973" s="3"/>
      <c r="GXK973" s="614"/>
      <c r="GXL973" s="3"/>
      <c r="GXM973" s="453"/>
      <c r="GXN973" s="3"/>
      <c r="GXO973" s="614"/>
      <c r="GXP973" s="3"/>
      <c r="GXQ973" s="453"/>
      <c r="GXR973" s="3"/>
      <c r="GXS973" s="614"/>
      <c r="GXT973" s="3"/>
      <c r="GXU973" s="453"/>
      <c r="GXV973" s="3"/>
      <c r="GXW973" s="614"/>
      <c r="GXX973" s="3"/>
      <c r="GXY973" s="453"/>
      <c r="GXZ973" s="3"/>
      <c r="GYA973" s="614"/>
      <c r="GYB973" s="3"/>
      <c r="GYC973" s="453"/>
      <c r="GYD973" s="3"/>
      <c r="GYE973" s="614"/>
      <c r="GYF973" s="3"/>
      <c r="GYG973" s="453"/>
      <c r="GYH973" s="3"/>
      <c r="GYI973" s="614"/>
      <c r="GYJ973" s="3"/>
      <c r="GYK973" s="453"/>
      <c r="GYL973" s="3"/>
      <c r="GYM973" s="614"/>
      <c r="GYN973" s="3"/>
      <c r="GYO973" s="453"/>
      <c r="GYP973" s="3"/>
      <c r="GYQ973" s="614"/>
      <c r="GYR973" s="3"/>
      <c r="GYS973" s="453"/>
      <c r="GYT973" s="3"/>
      <c r="GYU973" s="614"/>
      <c r="GYV973" s="3"/>
      <c r="GYW973" s="453"/>
      <c r="GYX973" s="3"/>
      <c r="GYY973" s="614"/>
      <c r="GYZ973" s="3"/>
      <c r="GZA973" s="453"/>
      <c r="GZB973" s="3"/>
      <c r="GZC973" s="614"/>
      <c r="GZD973" s="3"/>
      <c r="GZE973" s="453"/>
      <c r="GZF973" s="3"/>
      <c r="GZG973" s="614"/>
      <c r="GZH973" s="3"/>
      <c r="GZI973" s="453"/>
      <c r="GZJ973" s="3"/>
      <c r="GZK973" s="614"/>
      <c r="GZL973" s="3"/>
      <c r="GZM973" s="453"/>
      <c r="GZN973" s="3"/>
      <c r="GZO973" s="614"/>
      <c r="GZP973" s="3"/>
      <c r="GZQ973" s="453"/>
      <c r="GZR973" s="3"/>
      <c r="GZS973" s="614"/>
      <c r="GZT973" s="3"/>
      <c r="GZU973" s="453"/>
      <c r="GZV973" s="3"/>
      <c r="GZW973" s="614"/>
      <c r="GZX973" s="3"/>
      <c r="GZY973" s="453"/>
      <c r="GZZ973" s="3"/>
      <c r="HAA973" s="614"/>
      <c r="HAB973" s="3"/>
      <c r="HAC973" s="453"/>
      <c r="HAD973" s="3"/>
      <c r="HAE973" s="614"/>
      <c r="HAF973" s="3"/>
      <c r="HAG973" s="453"/>
      <c r="HAH973" s="3"/>
      <c r="HAI973" s="614"/>
      <c r="HAJ973" s="3"/>
      <c r="HAK973" s="453"/>
      <c r="HAL973" s="3"/>
      <c r="HAM973" s="614"/>
      <c r="HAN973" s="3"/>
      <c r="HAO973" s="453"/>
      <c r="HAP973" s="3"/>
      <c r="HAQ973" s="614"/>
      <c r="HAR973" s="3"/>
      <c r="HAS973" s="453"/>
      <c r="HAT973" s="3"/>
      <c r="HAU973" s="614"/>
      <c r="HAV973" s="3"/>
      <c r="HAW973" s="453"/>
      <c r="HAX973" s="3"/>
      <c r="HAY973" s="614"/>
      <c r="HAZ973" s="3"/>
      <c r="HBA973" s="453"/>
      <c r="HBB973" s="3"/>
      <c r="HBC973" s="614"/>
      <c r="HBD973" s="3"/>
      <c r="HBE973" s="453"/>
      <c r="HBF973" s="3"/>
      <c r="HBG973" s="614"/>
      <c r="HBH973" s="3"/>
      <c r="HBI973" s="453"/>
      <c r="HBJ973" s="3"/>
      <c r="HBK973" s="614"/>
      <c r="HBL973" s="3"/>
      <c r="HBM973" s="453"/>
      <c r="HBN973" s="3"/>
      <c r="HBO973" s="614"/>
      <c r="HBP973" s="3"/>
      <c r="HBQ973" s="453"/>
      <c r="HBR973" s="3"/>
      <c r="HBS973" s="614"/>
      <c r="HBT973" s="3"/>
      <c r="HBU973" s="453"/>
      <c r="HBV973" s="3"/>
      <c r="HBW973" s="614"/>
      <c r="HBX973" s="3"/>
      <c r="HBY973" s="453"/>
      <c r="HBZ973" s="3"/>
      <c r="HCA973" s="614"/>
      <c r="HCB973" s="3"/>
      <c r="HCC973" s="453"/>
      <c r="HCD973" s="3"/>
      <c r="HCE973" s="614"/>
      <c r="HCF973" s="3"/>
      <c r="HCG973" s="453"/>
      <c r="HCH973" s="3"/>
      <c r="HCI973" s="614"/>
      <c r="HCJ973" s="3"/>
      <c r="HCK973" s="453"/>
      <c r="HCL973" s="3"/>
      <c r="HCM973" s="614"/>
      <c r="HCN973" s="3"/>
      <c r="HCO973" s="453"/>
      <c r="HCP973" s="3"/>
      <c r="HCQ973" s="614"/>
      <c r="HCR973" s="3"/>
      <c r="HCS973" s="453"/>
      <c r="HCT973" s="3"/>
      <c r="HCU973" s="614"/>
      <c r="HCV973" s="3"/>
      <c r="HCW973" s="453"/>
      <c r="HCX973" s="3"/>
      <c r="HCY973" s="614"/>
      <c r="HCZ973" s="3"/>
      <c r="HDA973" s="453"/>
      <c r="HDB973" s="3"/>
      <c r="HDC973" s="614"/>
      <c r="HDD973" s="3"/>
      <c r="HDE973" s="453"/>
      <c r="HDF973" s="3"/>
      <c r="HDG973" s="614"/>
      <c r="HDH973" s="3"/>
      <c r="HDI973" s="453"/>
      <c r="HDJ973" s="3"/>
      <c r="HDK973" s="614"/>
      <c r="HDL973" s="3"/>
      <c r="HDM973" s="453"/>
      <c r="HDN973" s="3"/>
      <c r="HDO973" s="614"/>
      <c r="HDP973" s="3"/>
      <c r="HDQ973" s="453"/>
      <c r="HDR973" s="3"/>
      <c r="HDS973" s="614"/>
      <c r="HDT973" s="3"/>
      <c r="HDU973" s="453"/>
      <c r="HDV973" s="3"/>
      <c r="HDW973" s="614"/>
      <c r="HDX973" s="3"/>
      <c r="HDY973" s="453"/>
      <c r="HDZ973" s="3"/>
      <c r="HEA973" s="614"/>
      <c r="HEB973" s="3"/>
      <c r="HEC973" s="453"/>
      <c r="HED973" s="3"/>
      <c r="HEE973" s="614"/>
      <c r="HEF973" s="3"/>
      <c r="HEG973" s="453"/>
      <c r="HEH973" s="3"/>
      <c r="HEI973" s="614"/>
      <c r="HEJ973" s="3"/>
      <c r="HEK973" s="453"/>
      <c r="HEL973" s="3"/>
      <c r="HEM973" s="614"/>
      <c r="HEN973" s="3"/>
      <c r="HEO973" s="453"/>
      <c r="HEP973" s="3"/>
      <c r="HEQ973" s="614"/>
      <c r="HER973" s="3"/>
      <c r="HES973" s="453"/>
      <c r="HET973" s="3"/>
      <c r="HEU973" s="614"/>
      <c r="HEV973" s="3"/>
      <c r="HEW973" s="453"/>
      <c r="HEX973" s="3"/>
      <c r="HEY973" s="614"/>
      <c r="HEZ973" s="3"/>
      <c r="HFA973" s="453"/>
      <c r="HFB973" s="3"/>
      <c r="HFC973" s="614"/>
      <c r="HFD973" s="3"/>
      <c r="HFE973" s="453"/>
      <c r="HFF973" s="3"/>
      <c r="HFG973" s="614"/>
      <c r="HFH973" s="3"/>
      <c r="HFI973" s="453"/>
      <c r="HFJ973" s="3"/>
      <c r="HFK973" s="614"/>
      <c r="HFL973" s="3"/>
      <c r="HFM973" s="453"/>
      <c r="HFN973" s="3"/>
      <c r="HFO973" s="614"/>
      <c r="HFP973" s="3"/>
      <c r="HFQ973" s="453"/>
      <c r="HFR973" s="3"/>
      <c r="HFS973" s="614"/>
      <c r="HFT973" s="3"/>
      <c r="HFU973" s="453"/>
      <c r="HFV973" s="3"/>
      <c r="HFW973" s="614"/>
      <c r="HFX973" s="3"/>
      <c r="HFY973" s="453"/>
      <c r="HFZ973" s="3"/>
      <c r="HGA973" s="614"/>
      <c r="HGB973" s="3"/>
      <c r="HGC973" s="453"/>
      <c r="HGD973" s="3"/>
      <c r="HGE973" s="614"/>
      <c r="HGF973" s="3"/>
      <c r="HGG973" s="453"/>
      <c r="HGH973" s="3"/>
      <c r="HGI973" s="614"/>
      <c r="HGJ973" s="3"/>
      <c r="HGK973" s="453"/>
      <c r="HGL973" s="3"/>
      <c r="HGM973" s="614"/>
      <c r="HGN973" s="3"/>
      <c r="HGO973" s="453"/>
      <c r="HGP973" s="3"/>
      <c r="HGQ973" s="614"/>
      <c r="HGR973" s="3"/>
      <c r="HGS973" s="453"/>
      <c r="HGT973" s="3"/>
      <c r="HGU973" s="614"/>
      <c r="HGV973" s="3"/>
      <c r="HGW973" s="453"/>
      <c r="HGX973" s="3"/>
      <c r="HGY973" s="614"/>
      <c r="HGZ973" s="3"/>
      <c r="HHA973" s="453"/>
      <c r="HHB973" s="3"/>
      <c r="HHC973" s="614"/>
      <c r="HHD973" s="3"/>
      <c r="HHE973" s="453"/>
      <c r="HHF973" s="3"/>
      <c r="HHG973" s="614"/>
      <c r="HHH973" s="3"/>
      <c r="HHI973" s="453"/>
      <c r="HHJ973" s="3"/>
      <c r="HHK973" s="614"/>
      <c r="HHL973" s="3"/>
      <c r="HHM973" s="453"/>
      <c r="HHN973" s="3"/>
      <c r="HHO973" s="614"/>
      <c r="HHP973" s="3"/>
      <c r="HHQ973" s="453"/>
      <c r="HHR973" s="3"/>
      <c r="HHS973" s="614"/>
      <c r="HHT973" s="3"/>
      <c r="HHU973" s="453"/>
      <c r="HHV973" s="3"/>
      <c r="HHW973" s="614"/>
      <c r="HHX973" s="3"/>
      <c r="HHY973" s="453"/>
      <c r="HHZ973" s="3"/>
      <c r="HIA973" s="614"/>
      <c r="HIB973" s="3"/>
      <c r="HIC973" s="453"/>
      <c r="HID973" s="3"/>
      <c r="HIE973" s="614"/>
      <c r="HIF973" s="3"/>
      <c r="HIG973" s="453"/>
      <c r="HIH973" s="3"/>
      <c r="HII973" s="614"/>
      <c r="HIJ973" s="3"/>
      <c r="HIK973" s="453"/>
      <c r="HIL973" s="3"/>
      <c r="HIM973" s="614"/>
      <c r="HIN973" s="3"/>
      <c r="HIO973" s="453"/>
      <c r="HIP973" s="3"/>
      <c r="HIQ973" s="614"/>
      <c r="HIR973" s="3"/>
      <c r="HIS973" s="453"/>
      <c r="HIT973" s="3"/>
      <c r="HIU973" s="614"/>
      <c r="HIV973" s="3"/>
      <c r="HIW973" s="453"/>
      <c r="HIX973" s="3"/>
      <c r="HIY973" s="614"/>
      <c r="HIZ973" s="3"/>
      <c r="HJA973" s="453"/>
      <c r="HJB973" s="3"/>
      <c r="HJC973" s="614"/>
      <c r="HJD973" s="3"/>
      <c r="HJE973" s="453"/>
      <c r="HJF973" s="3"/>
      <c r="HJG973" s="614"/>
      <c r="HJH973" s="3"/>
      <c r="HJI973" s="453"/>
      <c r="HJJ973" s="3"/>
      <c r="HJK973" s="614"/>
      <c r="HJL973" s="3"/>
      <c r="HJM973" s="453"/>
      <c r="HJN973" s="3"/>
      <c r="HJO973" s="614"/>
      <c r="HJP973" s="3"/>
      <c r="HJQ973" s="453"/>
      <c r="HJR973" s="3"/>
      <c r="HJS973" s="614"/>
      <c r="HJT973" s="3"/>
      <c r="HJU973" s="453"/>
      <c r="HJV973" s="3"/>
      <c r="HJW973" s="614"/>
      <c r="HJX973" s="3"/>
      <c r="HJY973" s="453"/>
      <c r="HJZ973" s="3"/>
      <c r="HKA973" s="614"/>
      <c r="HKB973" s="3"/>
      <c r="HKC973" s="453"/>
      <c r="HKD973" s="3"/>
      <c r="HKE973" s="614"/>
      <c r="HKF973" s="3"/>
      <c r="HKG973" s="453"/>
      <c r="HKH973" s="3"/>
      <c r="HKI973" s="614"/>
      <c r="HKJ973" s="3"/>
      <c r="HKK973" s="453"/>
      <c r="HKL973" s="3"/>
      <c r="HKM973" s="614"/>
      <c r="HKN973" s="3"/>
      <c r="HKO973" s="453"/>
      <c r="HKP973" s="3"/>
      <c r="HKQ973" s="614"/>
      <c r="HKR973" s="3"/>
      <c r="HKS973" s="453"/>
      <c r="HKT973" s="3"/>
      <c r="HKU973" s="614"/>
      <c r="HKV973" s="3"/>
      <c r="HKW973" s="453"/>
      <c r="HKX973" s="3"/>
      <c r="HKY973" s="614"/>
      <c r="HKZ973" s="3"/>
      <c r="HLA973" s="453"/>
      <c r="HLB973" s="3"/>
      <c r="HLC973" s="614"/>
      <c r="HLD973" s="3"/>
      <c r="HLE973" s="453"/>
      <c r="HLF973" s="3"/>
      <c r="HLG973" s="614"/>
      <c r="HLH973" s="3"/>
      <c r="HLI973" s="453"/>
      <c r="HLJ973" s="3"/>
      <c r="HLK973" s="614"/>
      <c r="HLL973" s="3"/>
      <c r="HLM973" s="453"/>
      <c r="HLN973" s="3"/>
      <c r="HLO973" s="614"/>
      <c r="HLP973" s="3"/>
      <c r="HLQ973" s="453"/>
      <c r="HLR973" s="3"/>
      <c r="HLS973" s="614"/>
      <c r="HLT973" s="3"/>
      <c r="HLU973" s="453"/>
      <c r="HLV973" s="3"/>
      <c r="HLW973" s="614"/>
      <c r="HLX973" s="3"/>
      <c r="HLY973" s="453"/>
      <c r="HLZ973" s="3"/>
      <c r="HMA973" s="614"/>
      <c r="HMB973" s="3"/>
      <c r="HMC973" s="453"/>
      <c r="HMD973" s="3"/>
      <c r="HME973" s="614"/>
      <c r="HMF973" s="3"/>
      <c r="HMG973" s="453"/>
      <c r="HMH973" s="3"/>
      <c r="HMI973" s="614"/>
      <c r="HMJ973" s="3"/>
      <c r="HMK973" s="453"/>
      <c r="HML973" s="3"/>
      <c r="HMM973" s="614"/>
      <c r="HMN973" s="3"/>
      <c r="HMO973" s="453"/>
      <c r="HMP973" s="3"/>
      <c r="HMQ973" s="614"/>
      <c r="HMR973" s="3"/>
      <c r="HMS973" s="453"/>
      <c r="HMT973" s="3"/>
      <c r="HMU973" s="614"/>
      <c r="HMV973" s="3"/>
      <c r="HMW973" s="453"/>
      <c r="HMX973" s="3"/>
      <c r="HMY973" s="614"/>
      <c r="HMZ973" s="3"/>
      <c r="HNA973" s="453"/>
      <c r="HNB973" s="3"/>
      <c r="HNC973" s="614"/>
      <c r="HND973" s="3"/>
      <c r="HNE973" s="453"/>
      <c r="HNF973" s="3"/>
      <c r="HNG973" s="614"/>
      <c r="HNH973" s="3"/>
      <c r="HNI973" s="453"/>
      <c r="HNJ973" s="3"/>
      <c r="HNK973" s="614"/>
      <c r="HNL973" s="3"/>
      <c r="HNM973" s="453"/>
      <c r="HNN973" s="3"/>
      <c r="HNO973" s="614"/>
      <c r="HNP973" s="3"/>
      <c r="HNQ973" s="453"/>
      <c r="HNR973" s="3"/>
      <c r="HNS973" s="614"/>
      <c r="HNT973" s="3"/>
      <c r="HNU973" s="453"/>
      <c r="HNV973" s="3"/>
      <c r="HNW973" s="614"/>
      <c r="HNX973" s="3"/>
      <c r="HNY973" s="453"/>
      <c r="HNZ973" s="3"/>
      <c r="HOA973" s="614"/>
      <c r="HOB973" s="3"/>
      <c r="HOC973" s="453"/>
      <c r="HOD973" s="3"/>
      <c r="HOE973" s="614"/>
      <c r="HOF973" s="3"/>
      <c r="HOG973" s="453"/>
      <c r="HOH973" s="3"/>
      <c r="HOI973" s="614"/>
      <c r="HOJ973" s="3"/>
      <c r="HOK973" s="453"/>
      <c r="HOL973" s="3"/>
      <c r="HOM973" s="614"/>
      <c r="HON973" s="3"/>
      <c r="HOO973" s="453"/>
      <c r="HOP973" s="3"/>
      <c r="HOQ973" s="614"/>
      <c r="HOR973" s="3"/>
      <c r="HOS973" s="453"/>
      <c r="HOT973" s="3"/>
      <c r="HOU973" s="614"/>
      <c r="HOV973" s="3"/>
      <c r="HOW973" s="453"/>
      <c r="HOX973" s="3"/>
      <c r="HOY973" s="614"/>
      <c r="HOZ973" s="3"/>
      <c r="HPA973" s="453"/>
      <c r="HPB973" s="3"/>
      <c r="HPC973" s="614"/>
      <c r="HPD973" s="3"/>
      <c r="HPE973" s="453"/>
      <c r="HPF973" s="3"/>
      <c r="HPG973" s="614"/>
      <c r="HPH973" s="3"/>
      <c r="HPI973" s="453"/>
      <c r="HPJ973" s="3"/>
      <c r="HPK973" s="614"/>
      <c r="HPL973" s="3"/>
      <c r="HPM973" s="453"/>
      <c r="HPN973" s="3"/>
      <c r="HPO973" s="614"/>
      <c r="HPP973" s="3"/>
      <c r="HPQ973" s="453"/>
      <c r="HPR973" s="3"/>
      <c r="HPS973" s="614"/>
      <c r="HPT973" s="3"/>
      <c r="HPU973" s="453"/>
      <c r="HPV973" s="3"/>
      <c r="HPW973" s="614"/>
      <c r="HPX973" s="3"/>
      <c r="HPY973" s="453"/>
      <c r="HPZ973" s="3"/>
      <c r="HQA973" s="614"/>
      <c r="HQB973" s="3"/>
      <c r="HQC973" s="453"/>
      <c r="HQD973" s="3"/>
      <c r="HQE973" s="614"/>
      <c r="HQF973" s="3"/>
      <c r="HQG973" s="453"/>
      <c r="HQH973" s="3"/>
      <c r="HQI973" s="614"/>
      <c r="HQJ973" s="3"/>
      <c r="HQK973" s="453"/>
      <c r="HQL973" s="3"/>
      <c r="HQM973" s="614"/>
      <c r="HQN973" s="3"/>
      <c r="HQO973" s="453"/>
      <c r="HQP973" s="3"/>
      <c r="HQQ973" s="614"/>
      <c r="HQR973" s="3"/>
      <c r="HQS973" s="453"/>
      <c r="HQT973" s="3"/>
      <c r="HQU973" s="614"/>
      <c r="HQV973" s="3"/>
      <c r="HQW973" s="453"/>
      <c r="HQX973" s="3"/>
      <c r="HQY973" s="614"/>
      <c r="HQZ973" s="3"/>
      <c r="HRA973" s="453"/>
      <c r="HRB973" s="3"/>
      <c r="HRC973" s="614"/>
      <c r="HRD973" s="3"/>
      <c r="HRE973" s="453"/>
      <c r="HRF973" s="3"/>
      <c r="HRG973" s="614"/>
      <c r="HRH973" s="3"/>
      <c r="HRI973" s="453"/>
      <c r="HRJ973" s="3"/>
      <c r="HRK973" s="614"/>
      <c r="HRL973" s="3"/>
      <c r="HRM973" s="453"/>
      <c r="HRN973" s="3"/>
      <c r="HRO973" s="614"/>
      <c r="HRP973" s="3"/>
      <c r="HRQ973" s="453"/>
      <c r="HRR973" s="3"/>
      <c r="HRS973" s="614"/>
      <c r="HRT973" s="3"/>
      <c r="HRU973" s="453"/>
      <c r="HRV973" s="3"/>
      <c r="HRW973" s="614"/>
      <c r="HRX973" s="3"/>
      <c r="HRY973" s="453"/>
      <c r="HRZ973" s="3"/>
      <c r="HSA973" s="614"/>
      <c r="HSB973" s="3"/>
      <c r="HSC973" s="453"/>
      <c r="HSD973" s="3"/>
      <c r="HSE973" s="614"/>
      <c r="HSF973" s="3"/>
      <c r="HSG973" s="453"/>
      <c r="HSH973" s="3"/>
      <c r="HSI973" s="614"/>
      <c r="HSJ973" s="3"/>
      <c r="HSK973" s="453"/>
      <c r="HSL973" s="3"/>
      <c r="HSM973" s="614"/>
      <c r="HSN973" s="3"/>
      <c r="HSO973" s="453"/>
      <c r="HSP973" s="3"/>
      <c r="HSQ973" s="614"/>
      <c r="HSR973" s="3"/>
      <c r="HSS973" s="453"/>
      <c r="HST973" s="3"/>
      <c r="HSU973" s="614"/>
      <c r="HSV973" s="3"/>
      <c r="HSW973" s="453"/>
      <c r="HSX973" s="3"/>
      <c r="HSY973" s="614"/>
      <c r="HSZ973" s="3"/>
      <c r="HTA973" s="453"/>
      <c r="HTB973" s="3"/>
      <c r="HTC973" s="614"/>
      <c r="HTD973" s="3"/>
      <c r="HTE973" s="453"/>
      <c r="HTF973" s="3"/>
      <c r="HTG973" s="614"/>
      <c r="HTH973" s="3"/>
      <c r="HTI973" s="453"/>
      <c r="HTJ973" s="3"/>
      <c r="HTK973" s="614"/>
      <c r="HTL973" s="3"/>
      <c r="HTM973" s="453"/>
      <c r="HTN973" s="3"/>
      <c r="HTO973" s="614"/>
      <c r="HTP973" s="3"/>
      <c r="HTQ973" s="453"/>
      <c r="HTR973" s="3"/>
      <c r="HTS973" s="614"/>
      <c r="HTT973" s="3"/>
      <c r="HTU973" s="453"/>
      <c r="HTV973" s="3"/>
      <c r="HTW973" s="614"/>
      <c r="HTX973" s="3"/>
      <c r="HTY973" s="453"/>
      <c r="HTZ973" s="3"/>
      <c r="HUA973" s="614"/>
      <c r="HUB973" s="3"/>
      <c r="HUC973" s="453"/>
      <c r="HUD973" s="3"/>
      <c r="HUE973" s="614"/>
      <c r="HUF973" s="3"/>
      <c r="HUG973" s="453"/>
      <c r="HUH973" s="3"/>
      <c r="HUI973" s="614"/>
      <c r="HUJ973" s="3"/>
      <c r="HUK973" s="453"/>
      <c r="HUL973" s="3"/>
      <c r="HUM973" s="614"/>
      <c r="HUN973" s="3"/>
      <c r="HUO973" s="453"/>
      <c r="HUP973" s="3"/>
      <c r="HUQ973" s="614"/>
      <c r="HUR973" s="3"/>
      <c r="HUS973" s="453"/>
      <c r="HUT973" s="3"/>
      <c r="HUU973" s="614"/>
      <c r="HUV973" s="3"/>
      <c r="HUW973" s="453"/>
      <c r="HUX973" s="3"/>
      <c r="HUY973" s="614"/>
      <c r="HUZ973" s="3"/>
      <c r="HVA973" s="453"/>
      <c r="HVB973" s="3"/>
      <c r="HVC973" s="614"/>
      <c r="HVD973" s="3"/>
      <c r="HVE973" s="453"/>
      <c r="HVF973" s="3"/>
      <c r="HVG973" s="614"/>
      <c r="HVH973" s="3"/>
      <c r="HVI973" s="453"/>
      <c r="HVJ973" s="3"/>
      <c r="HVK973" s="614"/>
      <c r="HVL973" s="3"/>
      <c r="HVM973" s="453"/>
      <c r="HVN973" s="3"/>
      <c r="HVO973" s="614"/>
      <c r="HVP973" s="3"/>
      <c r="HVQ973" s="453"/>
      <c r="HVR973" s="3"/>
      <c r="HVS973" s="614"/>
      <c r="HVT973" s="3"/>
      <c r="HVU973" s="453"/>
      <c r="HVV973" s="3"/>
      <c r="HVW973" s="614"/>
      <c r="HVX973" s="3"/>
      <c r="HVY973" s="453"/>
      <c r="HVZ973" s="3"/>
      <c r="HWA973" s="614"/>
      <c r="HWB973" s="3"/>
      <c r="HWC973" s="453"/>
      <c r="HWD973" s="3"/>
      <c r="HWE973" s="614"/>
      <c r="HWF973" s="3"/>
      <c r="HWG973" s="453"/>
      <c r="HWH973" s="3"/>
      <c r="HWI973" s="614"/>
      <c r="HWJ973" s="3"/>
      <c r="HWK973" s="453"/>
      <c r="HWL973" s="3"/>
      <c r="HWM973" s="614"/>
      <c r="HWN973" s="3"/>
      <c r="HWO973" s="453"/>
      <c r="HWP973" s="3"/>
      <c r="HWQ973" s="614"/>
      <c r="HWR973" s="3"/>
      <c r="HWS973" s="453"/>
      <c r="HWT973" s="3"/>
      <c r="HWU973" s="614"/>
      <c r="HWV973" s="3"/>
      <c r="HWW973" s="453"/>
      <c r="HWX973" s="3"/>
      <c r="HWY973" s="614"/>
      <c r="HWZ973" s="3"/>
      <c r="HXA973" s="453"/>
      <c r="HXB973" s="3"/>
      <c r="HXC973" s="614"/>
      <c r="HXD973" s="3"/>
      <c r="HXE973" s="453"/>
      <c r="HXF973" s="3"/>
      <c r="HXG973" s="614"/>
      <c r="HXH973" s="3"/>
      <c r="HXI973" s="453"/>
      <c r="HXJ973" s="3"/>
      <c r="HXK973" s="614"/>
      <c r="HXL973" s="3"/>
      <c r="HXM973" s="453"/>
      <c r="HXN973" s="3"/>
      <c r="HXO973" s="614"/>
      <c r="HXP973" s="3"/>
      <c r="HXQ973" s="453"/>
      <c r="HXR973" s="3"/>
      <c r="HXS973" s="614"/>
      <c r="HXT973" s="3"/>
      <c r="HXU973" s="453"/>
      <c r="HXV973" s="3"/>
      <c r="HXW973" s="614"/>
      <c r="HXX973" s="3"/>
      <c r="HXY973" s="453"/>
      <c r="HXZ973" s="3"/>
      <c r="HYA973" s="614"/>
      <c r="HYB973" s="3"/>
      <c r="HYC973" s="453"/>
      <c r="HYD973" s="3"/>
      <c r="HYE973" s="614"/>
      <c r="HYF973" s="3"/>
      <c r="HYG973" s="453"/>
      <c r="HYH973" s="3"/>
      <c r="HYI973" s="614"/>
      <c r="HYJ973" s="3"/>
      <c r="HYK973" s="453"/>
      <c r="HYL973" s="3"/>
      <c r="HYM973" s="614"/>
      <c r="HYN973" s="3"/>
      <c r="HYO973" s="453"/>
      <c r="HYP973" s="3"/>
      <c r="HYQ973" s="614"/>
      <c r="HYR973" s="3"/>
      <c r="HYS973" s="453"/>
      <c r="HYT973" s="3"/>
      <c r="HYU973" s="614"/>
      <c r="HYV973" s="3"/>
      <c r="HYW973" s="453"/>
      <c r="HYX973" s="3"/>
      <c r="HYY973" s="614"/>
      <c r="HYZ973" s="3"/>
      <c r="HZA973" s="453"/>
      <c r="HZB973" s="3"/>
      <c r="HZC973" s="614"/>
      <c r="HZD973" s="3"/>
      <c r="HZE973" s="453"/>
      <c r="HZF973" s="3"/>
      <c r="HZG973" s="614"/>
      <c r="HZH973" s="3"/>
      <c r="HZI973" s="453"/>
      <c r="HZJ973" s="3"/>
      <c r="HZK973" s="614"/>
      <c r="HZL973" s="3"/>
      <c r="HZM973" s="453"/>
      <c r="HZN973" s="3"/>
      <c r="HZO973" s="614"/>
      <c r="HZP973" s="3"/>
      <c r="HZQ973" s="453"/>
      <c r="HZR973" s="3"/>
      <c r="HZS973" s="614"/>
      <c r="HZT973" s="3"/>
      <c r="HZU973" s="453"/>
      <c r="HZV973" s="3"/>
      <c r="HZW973" s="614"/>
      <c r="HZX973" s="3"/>
      <c r="HZY973" s="453"/>
      <c r="HZZ973" s="3"/>
      <c r="IAA973" s="614"/>
      <c r="IAB973" s="3"/>
      <c r="IAC973" s="453"/>
      <c r="IAD973" s="3"/>
      <c r="IAE973" s="614"/>
      <c r="IAF973" s="3"/>
      <c r="IAG973" s="453"/>
      <c r="IAH973" s="3"/>
      <c r="IAI973" s="614"/>
      <c r="IAJ973" s="3"/>
      <c r="IAK973" s="453"/>
      <c r="IAL973" s="3"/>
      <c r="IAM973" s="614"/>
      <c r="IAN973" s="3"/>
      <c r="IAO973" s="453"/>
      <c r="IAP973" s="3"/>
      <c r="IAQ973" s="614"/>
      <c r="IAR973" s="3"/>
      <c r="IAS973" s="453"/>
      <c r="IAT973" s="3"/>
      <c r="IAU973" s="614"/>
      <c r="IAV973" s="3"/>
      <c r="IAW973" s="453"/>
      <c r="IAX973" s="3"/>
      <c r="IAY973" s="614"/>
      <c r="IAZ973" s="3"/>
      <c r="IBA973" s="453"/>
      <c r="IBB973" s="3"/>
      <c r="IBC973" s="614"/>
      <c r="IBD973" s="3"/>
      <c r="IBE973" s="453"/>
      <c r="IBF973" s="3"/>
      <c r="IBG973" s="614"/>
      <c r="IBH973" s="3"/>
      <c r="IBI973" s="453"/>
      <c r="IBJ973" s="3"/>
      <c r="IBK973" s="614"/>
      <c r="IBL973" s="3"/>
      <c r="IBM973" s="453"/>
      <c r="IBN973" s="3"/>
      <c r="IBO973" s="614"/>
      <c r="IBP973" s="3"/>
      <c r="IBQ973" s="453"/>
      <c r="IBR973" s="3"/>
      <c r="IBS973" s="614"/>
      <c r="IBT973" s="3"/>
      <c r="IBU973" s="453"/>
      <c r="IBV973" s="3"/>
      <c r="IBW973" s="614"/>
      <c r="IBX973" s="3"/>
      <c r="IBY973" s="453"/>
      <c r="IBZ973" s="3"/>
      <c r="ICA973" s="614"/>
      <c r="ICB973" s="3"/>
      <c r="ICC973" s="453"/>
      <c r="ICD973" s="3"/>
      <c r="ICE973" s="614"/>
      <c r="ICF973" s="3"/>
      <c r="ICG973" s="453"/>
      <c r="ICH973" s="3"/>
      <c r="ICI973" s="614"/>
      <c r="ICJ973" s="3"/>
      <c r="ICK973" s="453"/>
      <c r="ICL973" s="3"/>
      <c r="ICM973" s="614"/>
      <c r="ICN973" s="3"/>
      <c r="ICO973" s="453"/>
      <c r="ICP973" s="3"/>
      <c r="ICQ973" s="614"/>
      <c r="ICR973" s="3"/>
      <c r="ICS973" s="453"/>
      <c r="ICT973" s="3"/>
      <c r="ICU973" s="614"/>
      <c r="ICV973" s="3"/>
      <c r="ICW973" s="453"/>
      <c r="ICX973" s="3"/>
      <c r="ICY973" s="614"/>
      <c r="ICZ973" s="3"/>
      <c r="IDA973" s="453"/>
      <c r="IDB973" s="3"/>
      <c r="IDC973" s="614"/>
      <c r="IDD973" s="3"/>
      <c r="IDE973" s="453"/>
      <c r="IDF973" s="3"/>
      <c r="IDG973" s="614"/>
      <c r="IDH973" s="3"/>
      <c r="IDI973" s="453"/>
      <c r="IDJ973" s="3"/>
      <c r="IDK973" s="614"/>
      <c r="IDL973" s="3"/>
      <c r="IDM973" s="453"/>
      <c r="IDN973" s="3"/>
      <c r="IDO973" s="614"/>
      <c r="IDP973" s="3"/>
      <c r="IDQ973" s="453"/>
      <c r="IDR973" s="3"/>
      <c r="IDS973" s="614"/>
      <c r="IDT973" s="3"/>
      <c r="IDU973" s="453"/>
      <c r="IDV973" s="3"/>
      <c r="IDW973" s="614"/>
      <c r="IDX973" s="3"/>
      <c r="IDY973" s="453"/>
      <c r="IDZ973" s="3"/>
      <c r="IEA973" s="614"/>
      <c r="IEB973" s="3"/>
      <c r="IEC973" s="453"/>
      <c r="IED973" s="3"/>
      <c r="IEE973" s="614"/>
      <c r="IEF973" s="3"/>
      <c r="IEG973" s="453"/>
      <c r="IEH973" s="3"/>
      <c r="IEI973" s="614"/>
      <c r="IEJ973" s="3"/>
      <c r="IEK973" s="453"/>
      <c r="IEL973" s="3"/>
      <c r="IEM973" s="614"/>
      <c r="IEN973" s="3"/>
      <c r="IEO973" s="453"/>
      <c r="IEP973" s="3"/>
      <c r="IEQ973" s="614"/>
      <c r="IER973" s="3"/>
      <c r="IES973" s="453"/>
      <c r="IET973" s="3"/>
      <c r="IEU973" s="614"/>
      <c r="IEV973" s="3"/>
      <c r="IEW973" s="453"/>
      <c r="IEX973" s="3"/>
      <c r="IEY973" s="614"/>
      <c r="IEZ973" s="3"/>
      <c r="IFA973" s="453"/>
      <c r="IFB973" s="3"/>
      <c r="IFC973" s="614"/>
      <c r="IFD973" s="3"/>
      <c r="IFE973" s="453"/>
      <c r="IFF973" s="3"/>
      <c r="IFG973" s="614"/>
      <c r="IFH973" s="3"/>
      <c r="IFI973" s="453"/>
      <c r="IFJ973" s="3"/>
      <c r="IFK973" s="614"/>
      <c r="IFL973" s="3"/>
      <c r="IFM973" s="453"/>
      <c r="IFN973" s="3"/>
      <c r="IFO973" s="614"/>
      <c r="IFP973" s="3"/>
      <c r="IFQ973" s="453"/>
      <c r="IFR973" s="3"/>
      <c r="IFS973" s="614"/>
      <c r="IFT973" s="3"/>
      <c r="IFU973" s="453"/>
      <c r="IFV973" s="3"/>
      <c r="IFW973" s="614"/>
      <c r="IFX973" s="3"/>
      <c r="IFY973" s="453"/>
      <c r="IFZ973" s="3"/>
      <c r="IGA973" s="614"/>
      <c r="IGB973" s="3"/>
      <c r="IGC973" s="453"/>
      <c r="IGD973" s="3"/>
      <c r="IGE973" s="614"/>
      <c r="IGF973" s="3"/>
      <c r="IGG973" s="453"/>
      <c r="IGH973" s="3"/>
      <c r="IGI973" s="614"/>
      <c r="IGJ973" s="3"/>
      <c r="IGK973" s="453"/>
      <c r="IGL973" s="3"/>
      <c r="IGM973" s="614"/>
      <c r="IGN973" s="3"/>
      <c r="IGO973" s="453"/>
      <c r="IGP973" s="3"/>
      <c r="IGQ973" s="614"/>
      <c r="IGR973" s="3"/>
      <c r="IGS973" s="453"/>
      <c r="IGT973" s="3"/>
      <c r="IGU973" s="614"/>
      <c r="IGV973" s="3"/>
      <c r="IGW973" s="453"/>
      <c r="IGX973" s="3"/>
      <c r="IGY973" s="614"/>
      <c r="IGZ973" s="3"/>
      <c r="IHA973" s="453"/>
      <c r="IHB973" s="3"/>
      <c r="IHC973" s="614"/>
      <c r="IHD973" s="3"/>
      <c r="IHE973" s="453"/>
      <c r="IHF973" s="3"/>
      <c r="IHG973" s="614"/>
      <c r="IHH973" s="3"/>
      <c r="IHI973" s="453"/>
      <c r="IHJ973" s="3"/>
      <c r="IHK973" s="614"/>
      <c r="IHL973" s="3"/>
      <c r="IHM973" s="453"/>
      <c r="IHN973" s="3"/>
      <c r="IHO973" s="614"/>
      <c r="IHP973" s="3"/>
      <c r="IHQ973" s="453"/>
      <c r="IHR973" s="3"/>
      <c r="IHS973" s="614"/>
      <c r="IHT973" s="3"/>
      <c r="IHU973" s="453"/>
      <c r="IHV973" s="3"/>
      <c r="IHW973" s="614"/>
      <c r="IHX973" s="3"/>
      <c r="IHY973" s="453"/>
      <c r="IHZ973" s="3"/>
      <c r="IIA973" s="614"/>
      <c r="IIB973" s="3"/>
      <c r="IIC973" s="453"/>
      <c r="IID973" s="3"/>
      <c r="IIE973" s="614"/>
      <c r="IIF973" s="3"/>
      <c r="IIG973" s="453"/>
      <c r="IIH973" s="3"/>
      <c r="III973" s="614"/>
      <c r="IIJ973" s="3"/>
      <c r="IIK973" s="453"/>
      <c r="IIL973" s="3"/>
      <c r="IIM973" s="614"/>
      <c r="IIN973" s="3"/>
      <c r="IIO973" s="453"/>
      <c r="IIP973" s="3"/>
      <c r="IIQ973" s="614"/>
      <c r="IIR973" s="3"/>
      <c r="IIS973" s="453"/>
      <c r="IIT973" s="3"/>
      <c r="IIU973" s="614"/>
      <c r="IIV973" s="3"/>
      <c r="IIW973" s="453"/>
      <c r="IIX973" s="3"/>
      <c r="IIY973" s="614"/>
      <c r="IIZ973" s="3"/>
      <c r="IJA973" s="453"/>
      <c r="IJB973" s="3"/>
      <c r="IJC973" s="614"/>
      <c r="IJD973" s="3"/>
      <c r="IJE973" s="453"/>
      <c r="IJF973" s="3"/>
      <c r="IJG973" s="614"/>
      <c r="IJH973" s="3"/>
      <c r="IJI973" s="453"/>
      <c r="IJJ973" s="3"/>
      <c r="IJK973" s="614"/>
      <c r="IJL973" s="3"/>
      <c r="IJM973" s="453"/>
      <c r="IJN973" s="3"/>
      <c r="IJO973" s="614"/>
      <c r="IJP973" s="3"/>
      <c r="IJQ973" s="453"/>
      <c r="IJR973" s="3"/>
      <c r="IJS973" s="614"/>
      <c r="IJT973" s="3"/>
      <c r="IJU973" s="453"/>
      <c r="IJV973" s="3"/>
      <c r="IJW973" s="614"/>
      <c r="IJX973" s="3"/>
      <c r="IJY973" s="453"/>
      <c r="IJZ973" s="3"/>
      <c r="IKA973" s="614"/>
      <c r="IKB973" s="3"/>
      <c r="IKC973" s="453"/>
      <c r="IKD973" s="3"/>
      <c r="IKE973" s="614"/>
      <c r="IKF973" s="3"/>
      <c r="IKG973" s="453"/>
      <c r="IKH973" s="3"/>
      <c r="IKI973" s="614"/>
      <c r="IKJ973" s="3"/>
      <c r="IKK973" s="453"/>
      <c r="IKL973" s="3"/>
      <c r="IKM973" s="614"/>
      <c r="IKN973" s="3"/>
      <c r="IKO973" s="453"/>
      <c r="IKP973" s="3"/>
      <c r="IKQ973" s="614"/>
      <c r="IKR973" s="3"/>
      <c r="IKS973" s="453"/>
      <c r="IKT973" s="3"/>
      <c r="IKU973" s="614"/>
      <c r="IKV973" s="3"/>
      <c r="IKW973" s="453"/>
      <c r="IKX973" s="3"/>
      <c r="IKY973" s="614"/>
      <c r="IKZ973" s="3"/>
      <c r="ILA973" s="453"/>
      <c r="ILB973" s="3"/>
      <c r="ILC973" s="614"/>
      <c r="ILD973" s="3"/>
      <c r="ILE973" s="453"/>
      <c r="ILF973" s="3"/>
      <c r="ILG973" s="614"/>
      <c r="ILH973" s="3"/>
      <c r="ILI973" s="453"/>
      <c r="ILJ973" s="3"/>
      <c r="ILK973" s="614"/>
      <c r="ILL973" s="3"/>
      <c r="ILM973" s="453"/>
      <c r="ILN973" s="3"/>
      <c r="ILO973" s="614"/>
      <c r="ILP973" s="3"/>
      <c r="ILQ973" s="453"/>
      <c r="ILR973" s="3"/>
      <c r="ILS973" s="614"/>
      <c r="ILT973" s="3"/>
      <c r="ILU973" s="453"/>
      <c r="ILV973" s="3"/>
      <c r="ILW973" s="614"/>
      <c r="ILX973" s="3"/>
      <c r="ILY973" s="453"/>
      <c r="ILZ973" s="3"/>
      <c r="IMA973" s="614"/>
      <c r="IMB973" s="3"/>
      <c r="IMC973" s="453"/>
      <c r="IMD973" s="3"/>
      <c r="IME973" s="614"/>
      <c r="IMF973" s="3"/>
      <c r="IMG973" s="453"/>
      <c r="IMH973" s="3"/>
      <c r="IMI973" s="614"/>
      <c r="IMJ973" s="3"/>
      <c r="IMK973" s="453"/>
      <c r="IML973" s="3"/>
      <c r="IMM973" s="614"/>
      <c r="IMN973" s="3"/>
      <c r="IMO973" s="453"/>
      <c r="IMP973" s="3"/>
      <c r="IMQ973" s="614"/>
      <c r="IMR973" s="3"/>
      <c r="IMS973" s="453"/>
      <c r="IMT973" s="3"/>
      <c r="IMU973" s="614"/>
      <c r="IMV973" s="3"/>
      <c r="IMW973" s="453"/>
      <c r="IMX973" s="3"/>
      <c r="IMY973" s="614"/>
      <c r="IMZ973" s="3"/>
      <c r="INA973" s="453"/>
      <c r="INB973" s="3"/>
      <c r="INC973" s="614"/>
      <c r="IND973" s="3"/>
      <c r="INE973" s="453"/>
      <c r="INF973" s="3"/>
      <c r="ING973" s="614"/>
      <c r="INH973" s="3"/>
      <c r="INI973" s="453"/>
      <c r="INJ973" s="3"/>
      <c r="INK973" s="614"/>
      <c r="INL973" s="3"/>
      <c r="INM973" s="453"/>
      <c r="INN973" s="3"/>
      <c r="INO973" s="614"/>
      <c r="INP973" s="3"/>
      <c r="INQ973" s="453"/>
      <c r="INR973" s="3"/>
      <c r="INS973" s="614"/>
      <c r="INT973" s="3"/>
      <c r="INU973" s="453"/>
      <c r="INV973" s="3"/>
      <c r="INW973" s="614"/>
      <c r="INX973" s="3"/>
      <c r="INY973" s="453"/>
      <c r="INZ973" s="3"/>
      <c r="IOA973" s="614"/>
      <c r="IOB973" s="3"/>
      <c r="IOC973" s="453"/>
      <c r="IOD973" s="3"/>
      <c r="IOE973" s="614"/>
      <c r="IOF973" s="3"/>
      <c r="IOG973" s="453"/>
      <c r="IOH973" s="3"/>
      <c r="IOI973" s="614"/>
      <c r="IOJ973" s="3"/>
      <c r="IOK973" s="453"/>
      <c r="IOL973" s="3"/>
      <c r="IOM973" s="614"/>
      <c r="ION973" s="3"/>
      <c r="IOO973" s="453"/>
      <c r="IOP973" s="3"/>
      <c r="IOQ973" s="614"/>
      <c r="IOR973" s="3"/>
      <c r="IOS973" s="453"/>
      <c r="IOT973" s="3"/>
      <c r="IOU973" s="614"/>
      <c r="IOV973" s="3"/>
      <c r="IOW973" s="453"/>
      <c r="IOX973" s="3"/>
      <c r="IOY973" s="614"/>
      <c r="IOZ973" s="3"/>
      <c r="IPA973" s="453"/>
      <c r="IPB973" s="3"/>
      <c r="IPC973" s="614"/>
      <c r="IPD973" s="3"/>
      <c r="IPE973" s="453"/>
      <c r="IPF973" s="3"/>
      <c r="IPG973" s="614"/>
      <c r="IPH973" s="3"/>
      <c r="IPI973" s="453"/>
      <c r="IPJ973" s="3"/>
      <c r="IPK973" s="614"/>
      <c r="IPL973" s="3"/>
      <c r="IPM973" s="453"/>
      <c r="IPN973" s="3"/>
      <c r="IPO973" s="614"/>
      <c r="IPP973" s="3"/>
      <c r="IPQ973" s="453"/>
      <c r="IPR973" s="3"/>
      <c r="IPS973" s="614"/>
      <c r="IPT973" s="3"/>
      <c r="IPU973" s="453"/>
      <c r="IPV973" s="3"/>
      <c r="IPW973" s="614"/>
      <c r="IPX973" s="3"/>
      <c r="IPY973" s="453"/>
      <c r="IPZ973" s="3"/>
      <c r="IQA973" s="614"/>
      <c r="IQB973" s="3"/>
      <c r="IQC973" s="453"/>
      <c r="IQD973" s="3"/>
      <c r="IQE973" s="614"/>
      <c r="IQF973" s="3"/>
      <c r="IQG973" s="453"/>
      <c r="IQH973" s="3"/>
      <c r="IQI973" s="614"/>
      <c r="IQJ973" s="3"/>
      <c r="IQK973" s="453"/>
      <c r="IQL973" s="3"/>
      <c r="IQM973" s="614"/>
      <c r="IQN973" s="3"/>
      <c r="IQO973" s="453"/>
      <c r="IQP973" s="3"/>
      <c r="IQQ973" s="614"/>
      <c r="IQR973" s="3"/>
      <c r="IQS973" s="453"/>
      <c r="IQT973" s="3"/>
      <c r="IQU973" s="614"/>
      <c r="IQV973" s="3"/>
      <c r="IQW973" s="453"/>
      <c r="IQX973" s="3"/>
      <c r="IQY973" s="614"/>
      <c r="IQZ973" s="3"/>
      <c r="IRA973" s="453"/>
      <c r="IRB973" s="3"/>
      <c r="IRC973" s="614"/>
      <c r="IRD973" s="3"/>
      <c r="IRE973" s="453"/>
      <c r="IRF973" s="3"/>
      <c r="IRG973" s="614"/>
      <c r="IRH973" s="3"/>
      <c r="IRI973" s="453"/>
      <c r="IRJ973" s="3"/>
      <c r="IRK973" s="614"/>
      <c r="IRL973" s="3"/>
      <c r="IRM973" s="453"/>
      <c r="IRN973" s="3"/>
      <c r="IRO973" s="614"/>
      <c r="IRP973" s="3"/>
      <c r="IRQ973" s="453"/>
      <c r="IRR973" s="3"/>
      <c r="IRS973" s="614"/>
      <c r="IRT973" s="3"/>
      <c r="IRU973" s="453"/>
      <c r="IRV973" s="3"/>
      <c r="IRW973" s="614"/>
      <c r="IRX973" s="3"/>
      <c r="IRY973" s="453"/>
      <c r="IRZ973" s="3"/>
      <c r="ISA973" s="614"/>
      <c r="ISB973" s="3"/>
      <c r="ISC973" s="453"/>
      <c r="ISD973" s="3"/>
      <c r="ISE973" s="614"/>
      <c r="ISF973" s="3"/>
      <c r="ISG973" s="453"/>
      <c r="ISH973" s="3"/>
      <c r="ISI973" s="614"/>
      <c r="ISJ973" s="3"/>
      <c r="ISK973" s="453"/>
      <c r="ISL973" s="3"/>
      <c r="ISM973" s="614"/>
      <c r="ISN973" s="3"/>
      <c r="ISO973" s="453"/>
      <c r="ISP973" s="3"/>
      <c r="ISQ973" s="614"/>
      <c r="ISR973" s="3"/>
      <c r="ISS973" s="453"/>
      <c r="IST973" s="3"/>
      <c r="ISU973" s="614"/>
      <c r="ISV973" s="3"/>
      <c r="ISW973" s="453"/>
      <c r="ISX973" s="3"/>
      <c r="ISY973" s="614"/>
      <c r="ISZ973" s="3"/>
      <c r="ITA973" s="453"/>
      <c r="ITB973" s="3"/>
      <c r="ITC973" s="614"/>
      <c r="ITD973" s="3"/>
      <c r="ITE973" s="453"/>
      <c r="ITF973" s="3"/>
      <c r="ITG973" s="614"/>
      <c r="ITH973" s="3"/>
      <c r="ITI973" s="453"/>
      <c r="ITJ973" s="3"/>
      <c r="ITK973" s="614"/>
      <c r="ITL973" s="3"/>
      <c r="ITM973" s="453"/>
      <c r="ITN973" s="3"/>
      <c r="ITO973" s="614"/>
      <c r="ITP973" s="3"/>
      <c r="ITQ973" s="453"/>
      <c r="ITR973" s="3"/>
      <c r="ITS973" s="614"/>
      <c r="ITT973" s="3"/>
      <c r="ITU973" s="453"/>
      <c r="ITV973" s="3"/>
      <c r="ITW973" s="614"/>
      <c r="ITX973" s="3"/>
      <c r="ITY973" s="453"/>
      <c r="ITZ973" s="3"/>
      <c r="IUA973" s="614"/>
      <c r="IUB973" s="3"/>
      <c r="IUC973" s="453"/>
      <c r="IUD973" s="3"/>
      <c r="IUE973" s="614"/>
      <c r="IUF973" s="3"/>
      <c r="IUG973" s="453"/>
      <c r="IUH973" s="3"/>
      <c r="IUI973" s="614"/>
      <c r="IUJ973" s="3"/>
      <c r="IUK973" s="453"/>
      <c r="IUL973" s="3"/>
      <c r="IUM973" s="614"/>
      <c r="IUN973" s="3"/>
      <c r="IUO973" s="453"/>
      <c r="IUP973" s="3"/>
      <c r="IUQ973" s="614"/>
      <c r="IUR973" s="3"/>
      <c r="IUS973" s="453"/>
      <c r="IUT973" s="3"/>
      <c r="IUU973" s="614"/>
      <c r="IUV973" s="3"/>
      <c r="IUW973" s="453"/>
      <c r="IUX973" s="3"/>
      <c r="IUY973" s="614"/>
      <c r="IUZ973" s="3"/>
      <c r="IVA973" s="453"/>
      <c r="IVB973" s="3"/>
      <c r="IVC973" s="614"/>
      <c r="IVD973" s="3"/>
      <c r="IVE973" s="453"/>
      <c r="IVF973" s="3"/>
      <c r="IVG973" s="614"/>
      <c r="IVH973" s="3"/>
      <c r="IVI973" s="453"/>
      <c r="IVJ973" s="3"/>
      <c r="IVK973" s="614"/>
      <c r="IVL973" s="3"/>
      <c r="IVM973" s="453"/>
      <c r="IVN973" s="3"/>
      <c r="IVO973" s="614"/>
      <c r="IVP973" s="3"/>
      <c r="IVQ973" s="453"/>
      <c r="IVR973" s="3"/>
      <c r="IVS973" s="614"/>
      <c r="IVT973" s="3"/>
      <c r="IVU973" s="453"/>
      <c r="IVV973" s="3"/>
      <c r="IVW973" s="614"/>
      <c r="IVX973" s="3"/>
      <c r="IVY973" s="453"/>
      <c r="IVZ973" s="3"/>
      <c r="IWA973" s="614"/>
      <c r="IWB973" s="3"/>
      <c r="IWC973" s="453"/>
      <c r="IWD973" s="3"/>
      <c r="IWE973" s="614"/>
      <c r="IWF973" s="3"/>
      <c r="IWG973" s="453"/>
      <c r="IWH973" s="3"/>
      <c r="IWI973" s="614"/>
      <c r="IWJ973" s="3"/>
      <c r="IWK973" s="453"/>
      <c r="IWL973" s="3"/>
      <c r="IWM973" s="614"/>
      <c r="IWN973" s="3"/>
      <c r="IWO973" s="453"/>
      <c r="IWP973" s="3"/>
      <c r="IWQ973" s="614"/>
      <c r="IWR973" s="3"/>
      <c r="IWS973" s="453"/>
      <c r="IWT973" s="3"/>
      <c r="IWU973" s="614"/>
      <c r="IWV973" s="3"/>
      <c r="IWW973" s="453"/>
      <c r="IWX973" s="3"/>
      <c r="IWY973" s="614"/>
      <c r="IWZ973" s="3"/>
      <c r="IXA973" s="453"/>
      <c r="IXB973" s="3"/>
      <c r="IXC973" s="614"/>
      <c r="IXD973" s="3"/>
      <c r="IXE973" s="453"/>
      <c r="IXF973" s="3"/>
      <c r="IXG973" s="614"/>
      <c r="IXH973" s="3"/>
      <c r="IXI973" s="453"/>
      <c r="IXJ973" s="3"/>
      <c r="IXK973" s="614"/>
      <c r="IXL973" s="3"/>
      <c r="IXM973" s="453"/>
      <c r="IXN973" s="3"/>
      <c r="IXO973" s="614"/>
      <c r="IXP973" s="3"/>
      <c r="IXQ973" s="453"/>
      <c r="IXR973" s="3"/>
      <c r="IXS973" s="614"/>
      <c r="IXT973" s="3"/>
      <c r="IXU973" s="453"/>
      <c r="IXV973" s="3"/>
      <c r="IXW973" s="614"/>
      <c r="IXX973" s="3"/>
      <c r="IXY973" s="453"/>
      <c r="IXZ973" s="3"/>
      <c r="IYA973" s="614"/>
      <c r="IYB973" s="3"/>
      <c r="IYC973" s="453"/>
      <c r="IYD973" s="3"/>
      <c r="IYE973" s="614"/>
      <c r="IYF973" s="3"/>
      <c r="IYG973" s="453"/>
      <c r="IYH973" s="3"/>
      <c r="IYI973" s="614"/>
      <c r="IYJ973" s="3"/>
      <c r="IYK973" s="453"/>
      <c r="IYL973" s="3"/>
      <c r="IYM973" s="614"/>
      <c r="IYN973" s="3"/>
      <c r="IYO973" s="453"/>
      <c r="IYP973" s="3"/>
      <c r="IYQ973" s="614"/>
      <c r="IYR973" s="3"/>
      <c r="IYS973" s="453"/>
      <c r="IYT973" s="3"/>
      <c r="IYU973" s="614"/>
      <c r="IYV973" s="3"/>
      <c r="IYW973" s="453"/>
      <c r="IYX973" s="3"/>
      <c r="IYY973" s="614"/>
      <c r="IYZ973" s="3"/>
      <c r="IZA973" s="453"/>
      <c r="IZB973" s="3"/>
      <c r="IZC973" s="614"/>
      <c r="IZD973" s="3"/>
      <c r="IZE973" s="453"/>
      <c r="IZF973" s="3"/>
      <c r="IZG973" s="614"/>
      <c r="IZH973" s="3"/>
      <c r="IZI973" s="453"/>
      <c r="IZJ973" s="3"/>
      <c r="IZK973" s="614"/>
      <c r="IZL973" s="3"/>
      <c r="IZM973" s="453"/>
      <c r="IZN973" s="3"/>
      <c r="IZO973" s="614"/>
      <c r="IZP973" s="3"/>
      <c r="IZQ973" s="453"/>
      <c r="IZR973" s="3"/>
      <c r="IZS973" s="614"/>
      <c r="IZT973" s="3"/>
      <c r="IZU973" s="453"/>
      <c r="IZV973" s="3"/>
      <c r="IZW973" s="614"/>
      <c r="IZX973" s="3"/>
      <c r="IZY973" s="453"/>
      <c r="IZZ973" s="3"/>
      <c r="JAA973" s="614"/>
      <c r="JAB973" s="3"/>
      <c r="JAC973" s="453"/>
      <c r="JAD973" s="3"/>
      <c r="JAE973" s="614"/>
      <c r="JAF973" s="3"/>
      <c r="JAG973" s="453"/>
      <c r="JAH973" s="3"/>
      <c r="JAI973" s="614"/>
      <c r="JAJ973" s="3"/>
      <c r="JAK973" s="453"/>
      <c r="JAL973" s="3"/>
      <c r="JAM973" s="614"/>
      <c r="JAN973" s="3"/>
      <c r="JAO973" s="453"/>
      <c r="JAP973" s="3"/>
      <c r="JAQ973" s="614"/>
      <c r="JAR973" s="3"/>
      <c r="JAS973" s="453"/>
      <c r="JAT973" s="3"/>
      <c r="JAU973" s="614"/>
      <c r="JAV973" s="3"/>
      <c r="JAW973" s="453"/>
      <c r="JAX973" s="3"/>
      <c r="JAY973" s="614"/>
      <c r="JAZ973" s="3"/>
      <c r="JBA973" s="453"/>
      <c r="JBB973" s="3"/>
      <c r="JBC973" s="614"/>
      <c r="JBD973" s="3"/>
      <c r="JBE973" s="453"/>
      <c r="JBF973" s="3"/>
      <c r="JBG973" s="614"/>
      <c r="JBH973" s="3"/>
      <c r="JBI973" s="453"/>
      <c r="JBJ973" s="3"/>
      <c r="JBK973" s="614"/>
      <c r="JBL973" s="3"/>
      <c r="JBM973" s="453"/>
      <c r="JBN973" s="3"/>
      <c r="JBO973" s="614"/>
      <c r="JBP973" s="3"/>
      <c r="JBQ973" s="453"/>
      <c r="JBR973" s="3"/>
      <c r="JBS973" s="614"/>
      <c r="JBT973" s="3"/>
      <c r="JBU973" s="453"/>
      <c r="JBV973" s="3"/>
      <c r="JBW973" s="614"/>
      <c r="JBX973" s="3"/>
      <c r="JBY973" s="453"/>
      <c r="JBZ973" s="3"/>
      <c r="JCA973" s="614"/>
      <c r="JCB973" s="3"/>
      <c r="JCC973" s="453"/>
      <c r="JCD973" s="3"/>
      <c r="JCE973" s="614"/>
      <c r="JCF973" s="3"/>
      <c r="JCG973" s="453"/>
      <c r="JCH973" s="3"/>
      <c r="JCI973" s="614"/>
      <c r="JCJ973" s="3"/>
      <c r="JCK973" s="453"/>
      <c r="JCL973" s="3"/>
      <c r="JCM973" s="614"/>
      <c r="JCN973" s="3"/>
      <c r="JCO973" s="453"/>
      <c r="JCP973" s="3"/>
      <c r="JCQ973" s="614"/>
      <c r="JCR973" s="3"/>
      <c r="JCS973" s="453"/>
      <c r="JCT973" s="3"/>
      <c r="JCU973" s="614"/>
      <c r="JCV973" s="3"/>
      <c r="JCW973" s="453"/>
      <c r="JCX973" s="3"/>
      <c r="JCY973" s="614"/>
      <c r="JCZ973" s="3"/>
      <c r="JDA973" s="453"/>
      <c r="JDB973" s="3"/>
      <c r="JDC973" s="614"/>
      <c r="JDD973" s="3"/>
      <c r="JDE973" s="453"/>
      <c r="JDF973" s="3"/>
      <c r="JDG973" s="614"/>
      <c r="JDH973" s="3"/>
      <c r="JDI973" s="453"/>
      <c r="JDJ973" s="3"/>
      <c r="JDK973" s="614"/>
      <c r="JDL973" s="3"/>
      <c r="JDM973" s="453"/>
      <c r="JDN973" s="3"/>
      <c r="JDO973" s="614"/>
      <c r="JDP973" s="3"/>
      <c r="JDQ973" s="453"/>
      <c r="JDR973" s="3"/>
      <c r="JDS973" s="614"/>
      <c r="JDT973" s="3"/>
      <c r="JDU973" s="453"/>
      <c r="JDV973" s="3"/>
      <c r="JDW973" s="614"/>
      <c r="JDX973" s="3"/>
      <c r="JDY973" s="453"/>
      <c r="JDZ973" s="3"/>
      <c r="JEA973" s="614"/>
      <c r="JEB973" s="3"/>
      <c r="JEC973" s="453"/>
      <c r="JED973" s="3"/>
      <c r="JEE973" s="614"/>
      <c r="JEF973" s="3"/>
      <c r="JEG973" s="453"/>
      <c r="JEH973" s="3"/>
      <c r="JEI973" s="614"/>
      <c r="JEJ973" s="3"/>
      <c r="JEK973" s="453"/>
      <c r="JEL973" s="3"/>
      <c r="JEM973" s="614"/>
      <c r="JEN973" s="3"/>
      <c r="JEO973" s="453"/>
      <c r="JEP973" s="3"/>
      <c r="JEQ973" s="614"/>
      <c r="JER973" s="3"/>
      <c r="JES973" s="453"/>
      <c r="JET973" s="3"/>
      <c r="JEU973" s="614"/>
      <c r="JEV973" s="3"/>
      <c r="JEW973" s="453"/>
      <c r="JEX973" s="3"/>
      <c r="JEY973" s="614"/>
      <c r="JEZ973" s="3"/>
      <c r="JFA973" s="453"/>
      <c r="JFB973" s="3"/>
      <c r="JFC973" s="614"/>
      <c r="JFD973" s="3"/>
      <c r="JFE973" s="453"/>
      <c r="JFF973" s="3"/>
      <c r="JFG973" s="614"/>
      <c r="JFH973" s="3"/>
      <c r="JFI973" s="453"/>
      <c r="JFJ973" s="3"/>
      <c r="JFK973" s="614"/>
      <c r="JFL973" s="3"/>
      <c r="JFM973" s="453"/>
      <c r="JFN973" s="3"/>
      <c r="JFO973" s="614"/>
      <c r="JFP973" s="3"/>
      <c r="JFQ973" s="453"/>
      <c r="JFR973" s="3"/>
      <c r="JFS973" s="614"/>
      <c r="JFT973" s="3"/>
      <c r="JFU973" s="453"/>
      <c r="JFV973" s="3"/>
      <c r="JFW973" s="614"/>
      <c r="JFX973" s="3"/>
      <c r="JFY973" s="453"/>
      <c r="JFZ973" s="3"/>
      <c r="JGA973" s="614"/>
      <c r="JGB973" s="3"/>
      <c r="JGC973" s="453"/>
      <c r="JGD973" s="3"/>
      <c r="JGE973" s="614"/>
      <c r="JGF973" s="3"/>
      <c r="JGG973" s="453"/>
      <c r="JGH973" s="3"/>
      <c r="JGI973" s="614"/>
      <c r="JGJ973" s="3"/>
      <c r="JGK973" s="453"/>
      <c r="JGL973" s="3"/>
      <c r="JGM973" s="614"/>
      <c r="JGN973" s="3"/>
      <c r="JGO973" s="453"/>
      <c r="JGP973" s="3"/>
      <c r="JGQ973" s="614"/>
      <c r="JGR973" s="3"/>
      <c r="JGS973" s="453"/>
      <c r="JGT973" s="3"/>
      <c r="JGU973" s="614"/>
      <c r="JGV973" s="3"/>
      <c r="JGW973" s="453"/>
      <c r="JGX973" s="3"/>
      <c r="JGY973" s="614"/>
      <c r="JGZ973" s="3"/>
      <c r="JHA973" s="453"/>
      <c r="JHB973" s="3"/>
      <c r="JHC973" s="614"/>
      <c r="JHD973" s="3"/>
      <c r="JHE973" s="453"/>
      <c r="JHF973" s="3"/>
      <c r="JHG973" s="614"/>
      <c r="JHH973" s="3"/>
      <c r="JHI973" s="453"/>
      <c r="JHJ973" s="3"/>
      <c r="JHK973" s="614"/>
      <c r="JHL973" s="3"/>
      <c r="JHM973" s="453"/>
      <c r="JHN973" s="3"/>
      <c r="JHO973" s="614"/>
      <c r="JHP973" s="3"/>
      <c r="JHQ973" s="453"/>
      <c r="JHR973" s="3"/>
      <c r="JHS973" s="614"/>
      <c r="JHT973" s="3"/>
      <c r="JHU973" s="453"/>
      <c r="JHV973" s="3"/>
      <c r="JHW973" s="614"/>
      <c r="JHX973" s="3"/>
      <c r="JHY973" s="453"/>
      <c r="JHZ973" s="3"/>
      <c r="JIA973" s="614"/>
      <c r="JIB973" s="3"/>
      <c r="JIC973" s="453"/>
      <c r="JID973" s="3"/>
      <c r="JIE973" s="614"/>
      <c r="JIF973" s="3"/>
      <c r="JIG973" s="453"/>
      <c r="JIH973" s="3"/>
      <c r="JII973" s="614"/>
      <c r="JIJ973" s="3"/>
      <c r="JIK973" s="453"/>
      <c r="JIL973" s="3"/>
      <c r="JIM973" s="614"/>
      <c r="JIN973" s="3"/>
      <c r="JIO973" s="453"/>
      <c r="JIP973" s="3"/>
      <c r="JIQ973" s="614"/>
      <c r="JIR973" s="3"/>
      <c r="JIS973" s="453"/>
      <c r="JIT973" s="3"/>
      <c r="JIU973" s="614"/>
      <c r="JIV973" s="3"/>
      <c r="JIW973" s="453"/>
      <c r="JIX973" s="3"/>
      <c r="JIY973" s="614"/>
      <c r="JIZ973" s="3"/>
      <c r="JJA973" s="453"/>
      <c r="JJB973" s="3"/>
      <c r="JJC973" s="614"/>
      <c r="JJD973" s="3"/>
      <c r="JJE973" s="453"/>
      <c r="JJF973" s="3"/>
      <c r="JJG973" s="614"/>
      <c r="JJH973" s="3"/>
      <c r="JJI973" s="453"/>
      <c r="JJJ973" s="3"/>
      <c r="JJK973" s="614"/>
      <c r="JJL973" s="3"/>
      <c r="JJM973" s="453"/>
      <c r="JJN973" s="3"/>
      <c r="JJO973" s="614"/>
      <c r="JJP973" s="3"/>
      <c r="JJQ973" s="453"/>
      <c r="JJR973" s="3"/>
      <c r="JJS973" s="614"/>
      <c r="JJT973" s="3"/>
      <c r="JJU973" s="453"/>
      <c r="JJV973" s="3"/>
      <c r="JJW973" s="614"/>
      <c r="JJX973" s="3"/>
      <c r="JJY973" s="453"/>
      <c r="JJZ973" s="3"/>
      <c r="JKA973" s="614"/>
      <c r="JKB973" s="3"/>
      <c r="JKC973" s="453"/>
      <c r="JKD973" s="3"/>
      <c r="JKE973" s="614"/>
      <c r="JKF973" s="3"/>
      <c r="JKG973" s="453"/>
      <c r="JKH973" s="3"/>
      <c r="JKI973" s="614"/>
      <c r="JKJ973" s="3"/>
      <c r="JKK973" s="453"/>
      <c r="JKL973" s="3"/>
      <c r="JKM973" s="614"/>
      <c r="JKN973" s="3"/>
      <c r="JKO973" s="453"/>
      <c r="JKP973" s="3"/>
      <c r="JKQ973" s="614"/>
      <c r="JKR973" s="3"/>
      <c r="JKS973" s="453"/>
      <c r="JKT973" s="3"/>
      <c r="JKU973" s="614"/>
      <c r="JKV973" s="3"/>
      <c r="JKW973" s="453"/>
      <c r="JKX973" s="3"/>
      <c r="JKY973" s="614"/>
      <c r="JKZ973" s="3"/>
      <c r="JLA973" s="453"/>
      <c r="JLB973" s="3"/>
      <c r="JLC973" s="614"/>
      <c r="JLD973" s="3"/>
      <c r="JLE973" s="453"/>
      <c r="JLF973" s="3"/>
      <c r="JLG973" s="614"/>
      <c r="JLH973" s="3"/>
      <c r="JLI973" s="453"/>
      <c r="JLJ973" s="3"/>
      <c r="JLK973" s="614"/>
      <c r="JLL973" s="3"/>
      <c r="JLM973" s="453"/>
      <c r="JLN973" s="3"/>
      <c r="JLO973" s="614"/>
      <c r="JLP973" s="3"/>
      <c r="JLQ973" s="453"/>
      <c r="JLR973" s="3"/>
      <c r="JLS973" s="614"/>
      <c r="JLT973" s="3"/>
      <c r="JLU973" s="453"/>
      <c r="JLV973" s="3"/>
      <c r="JLW973" s="614"/>
      <c r="JLX973" s="3"/>
      <c r="JLY973" s="453"/>
      <c r="JLZ973" s="3"/>
      <c r="JMA973" s="614"/>
      <c r="JMB973" s="3"/>
      <c r="JMC973" s="453"/>
      <c r="JMD973" s="3"/>
      <c r="JME973" s="614"/>
      <c r="JMF973" s="3"/>
      <c r="JMG973" s="453"/>
      <c r="JMH973" s="3"/>
      <c r="JMI973" s="614"/>
      <c r="JMJ973" s="3"/>
      <c r="JMK973" s="453"/>
      <c r="JML973" s="3"/>
      <c r="JMM973" s="614"/>
      <c r="JMN973" s="3"/>
      <c r="JMO973" s="453"/>
      <c r="JMP973" s="3"/>
      <c r="JMQ973" s="614"/>
      <c r="JMR973" s="3"/>
      <c r="JMS973" s="453"/>
      <c r="JMT973" s="3"/>
      <c r="JMU973" s="614"/>
      <c r="JMV973" s="3"/>
      <c r="JMW973" s="453"/>
      <c r="JMX973" s="3"/>
      <c r="JMY973" s="614"/>
      <c r="JMZ973" s="3"/>
      <c r="JNA973" s="453"/>
      <c r="JNB973" s="3"/>
      <c r="JNC973" s="614"/>
      <c r="JND973" s="3"/>
      <c r="JNE973" s="453"/>
      <c r="JNF973" s="3"/>
      <c r="JNG973" s="614"/>
      <c r="JNH973" s="3"/>
      <c r="JNI973" s="453"/>
      <c r="JNJ973" s="3"/>
      <c r="JNK973" s="614"/>
      <c r="JNL973" s="3"/>
      <c r="JNM973" s="453"/>
      <c r="JNN973" s="3"/>
      <c r="JNO973" s="614"/>
      <c r="JNP973" s="3"/>
      <c r="JNQ973" s="453"/>
      <c r="JNR973" s="3"/>
      <c r="JNS973" s="614"/>
      <c r="JNT973" s="3"/>
      <c r="JNU973" s="453"/>
      <c r="JNV973" s="3"/>
      <c r="JNW973" s="614"/>
      <c r="JNX973" s="3"/>
      <c r="JNY973" s="453"/>
      <c r="JNZ973" s="3"/>
      <c r="JOA973" s="614"/>
      <c r="JOB973" s="3"/>
      <c r="JOC973" s="453"/>
      <c r="JOD973" s="3"/>
      <c r="JOE973" s="614"/>
      <c r="JOF973" s="3"/>
      <c r="JOG973" s="453"/>
      <c r="JOH973" s="3"/>
      <c r="JOI973" s="614"/>
      <c r="JOJ973" s="3"/>
      <c r="JOK973" s="453"/>
      <c r="JOL973" s="3"/>
      <c r="JOM973" s="614"/>
      <c r="JON973" s="3"/>
      <c r="JOO973" s="453"/>
      <c r="JOP973" s="3"/>
      <c r="JOQ973" s="614"/>
      <c r="JOR973" s="3"/>
      <c r="JOS973" s="453"/>
      <c r="JOT973" s="3"/>
      <c r="JOU973" s="614"/>
      <c r="JOV973" s="3"/>
      <c r="JOW973" s="453"/>
      <c r="JOX973" s="3"/>
      <c r="JOY973" s="614"/>
      <c r="JOZ973" s="3"/>
      <c r="JPA973" s="453"/>
      <c r="JPB973" s="3"/>
      <c r="JPC973" s="614"/>
      <c r="JPD973" s="3"/>
      <c r="JPE973" s="453"/>
      <c r="JPF973" s="3"/>
      <c r="JPG973" s="614"/>
      <c r="JPH973" s="3"/>
      <c r="JPI973" s="453"/>
      <c r="JPJ973" s="3"/>
      <c r="JPK973" s="614"/>
      <c r="JPL973" s="3"/>
      <c r="JPM973" s="453"/>
      <c r="JPN973" s="3"/>
      <c r="JPO973" s="614"/>
      <c r="JPP973" s="3"/>
      <c r="JPQ973" s="453"/>
      <c r="JPR973" s="3"/>
      <c r="JPS973" s="614"/>
      <c r="JPT973" s="3"/>
      <c r="JPU973" s="453"/>
      <c r="JPV973" s="3"/>
      <c r="JPW973" s="614"/>
      <c r="JPX973" s="3"/>
      <c r="JPY973" s="453"/>
      <c r="JPZ973" s="3"/>
      <c r="JQA973" s="614"/>
      <c r="JQB973" s="3"/>
      <c r="JQC973" s="453"/>
      <c r="JQD973" s="3"/>
      <c r="JQE973" s="614"/>
      <c r="JQF973" s="3"/>
      <c r="JQG973" s="453"/>
      <c r="JQH973" s="3"/>
      <c r="JQI973" s="614"/>
      <c r="JQJ973" s="3"/>
      <c r="JQK973" s="453"/>
      <c r="JQL973" s="3"/>
      <c r="JQM973" s="614"/>
      <c r="JQN973" s="3"/>
      <c r="JQO973" s="453"/>
      <c r="JQP973" s="3"/>
      <c r="JQQ973" s="614"/>
      <c r="JQR973" s="3"/>
      <c r="JQS973" s="453"/>
      <c r="JQT973" s="3"/>
      <c r="JQU973" s="614"/>
      <c r="JQV973" s="3"/>
      <c r="JQW973" s="453"/>
      <c r="JQX973" s="3"/>
      <c r="JQY973" s="614"/>
      <c r="JQZ973" s="3"/>
      <c r="JRA973" s="453"/>
      <c r="JRB973" s="3"/>
      <c r="JRC973" s="614"/>
      <c r="JRD973" s="3"/>
      <c r="JRE973" s="453"/>
      <c r="JRF973" s="3"/>
      <c r="JRG973" s="614"/>
      <c r="JRH973" s="3"/>
      <c r="JRI973" s="453"/>
      <c r="JRJ973" s="3"/>
      <c r="JRK973" s="614"/>
      <c r="JRL973" s="3"/>
      <c r="JRM973" s="453"/>
      <c r="JRN973" s="3"/>
      <c r="JRO973" s="614"/>
      <c r="JRP973" s="3"/>
      <c r="JRQ973" s="453"/>
      <c r="JRR973" s="3"/>
      <c r="JRS973" s="614"/>
      <c r="JRT973" s="3"/>
      <c r="JRU973" s="453"/>
      <c r="JRV973" s="3"/>
      <c r="JRW973" s="614"/>
      <c r="JRX973" s="3"/>
      <c r="JRY973" s="453"/>
      <c r="JRZ973" s="3"/>
      <c r="JSA973" s="614"/>
      <c r="JSB973" s="3"/>
      <c r="JSC973" s="453"/>
      <c r="JSD973" s="3"/>
      <c r="JSE973" s="614"/>
      <c r="JSF973" s="3"/>
      <c r="JSG973" s="453"/>
      <c r="JSH973" s="3"/>
      <c r="JSI973" s="614"/>
      <c r="JSJ973" s="3"/>
      <c r="JSK973" s="453"/>
      <c r="JSL973" s="3"/>
      <c r="JSM973" s="614"/>
      <c r="JSN973" s="3"/>
      <c r="JSO973" s="453"/>
      <c r="JSP973" s="3"/>
      <c r="JSQ973" s="614"/>
      <c r="JSR973" s="3"/>
      <c r="JSS973" s="453"/>
      <c r="JST973" s="3"/>
      <c r="JSU973" s="614"/>
      <c r="JSV973" s="3"/>
      <c r="JSW973" s="453"/>
      <c r="JSX973" s="3"/>
      <c r="JSY973" s="614"/>
      <c r="JSZ973" s="3"/>
      <c r="JTA973" s="453"/>
      <c r="JTB973" s="3"/>
      <c r="JTC973" s="614"/>
      <c r="JTD973" s="3"/>
      <c r="JTE973" s="453"/>
      <c r="JTF973" s="3"/>
      <c r="JTG973" s="614"/>
      <c r="JTH973" s="3"/>
      <c r="JTI973" s="453"/>
      <c r="JTJ973" s="3"/>
      <c r="JTK973" s="614"/>
      <c r="JTL973" s="3"/>
      <c r="JTM973" s="453"/>
      <c r="JTN973" s="3"/>
      <c r="JTO973" s="614"/>
      <c r="JTP973" s="3"/>
      <c r="JTQ973" s="453"/>
      <c r="JTR973" s="3"/>
      <c r="JTS973" s="614"/>
      <c r="JTT973" s="3"/>
      <c r="JTU973" s="453"/>
      <c r="JTV973" s="3"/>
      <c r="JTW973" s="614"/>
      <c r="JTX973" s="3"/>
      <c r="JTY973" s="453"/>
      <c r="JTZ973" s="3"/>
      <c r="JUA973" s="614"/>
      <c r="JUB973" s="3"/>
      <c r="JUC973" s="453"/>
      <c r="JUD973" s="3"/>
      <c r="JUE973" s="614"/>
      <c r="JUF973" s="3"/>
      <c r="JUG973" s="453"/>
      <c r="JUH973" s="3"/>
      <c r="JUI973" s="614"/>
      <c r="JUJ973" s="3"/>
      <c r="JUK973" s="453"/>
      <c r="JUL973" s="3"/>
      <c r="JUM973" s="614"/>
      <c r="JUN973" s="3"/>
      <c r="JUO973" s="453"/>
      <c r="JUP973" s="3"/>
      <c r="JUQ973" s="614"/>
      <c r="JUR973" s="3"/>
      <c r="JUS973" s="453"/>
      <c r="JUT973" s="3"/>
      <c r="JUU973" s="614"/>
      <c r="JUV973" s="3"/>
      <c r="JUW973" s="453"/>
      <c r="JUX973" s="3"/>
      <c r="JUY973" s="614"/>
      <c r="JUZ973" s="3"/>
      <c r="JVA973" s="453"/>
      <c r="JVB973" s="3"/>
      <c r="JVC973" s="614"/>
      <c r="JVD973" s="3"/>
      <c r="JVE973" s="453"/>
      <c r="JVF973" s="3"/>
      <c r="JVG973" s="614"/>
      <c r="JVH973" s="3"/>
      <c r="JVI973" s="453"/>
      <c r="JVJ973" s="3"/>
      <c r="JVK973" s="614"/>
      <c r="JVL973" s="3"/>
      <c r="JVM973" s="453"/>
      <c r="JVN973" s="3"/>
      <c r="JVO973" s="614"/>
      <c r="JVP973" s="3"/>
      <c r="JVQ973" s="453"/>
      <c r="JVR973" s="3"/>
      <c r="JVS973" s="614"/>
      <c r="JVT973" s="3"/>
      <c r="JVU973" s="453"/>
      <c r="JVV973" s="3"/>
      <c r="JVW973" s="614"/>
      <c r="JVX973" s="3"/>
      <c r="JVY973" s="453"/>
      <c r="JVZ973" s="3"/>
      <c r="JWA973" s="614"/>
      <c r="JWB973" s="3"/>
      <c r="JWC973" s="453"/>
      <c r="JWD973" s="3"/>
      <c r="JWE973" s="614"/>
      <c r="JWF973" s="3"/>
      <c r="JWG973" s="453"/>
      <c r="JWH973" s="3"/>
      <c r="JWI973" s="614"/>
      <c r="JWJ973" s="3"/>
      <c r="JWK973" s="453"/>
      <c r="JWL973" s="3"/>
      <c r="JWM973" s="614"/>
      <c r="JWN973" s="3"/>
      <c r="JWO973" s="453"/>
      <c r="JWP973" s="3"/>
      <c r="JWQ973" s="614"/>
      <c r="JWR973" s="3"/>
      <c r="JWS973" s="453"/>
      <c r="JWT973" s="3"/>
      <c r="JWU973" s="614"/>
      <c r="JWV973" s="3"/>
      <c r="JWW973" s="453"/>
      <c r="JWX973" s="3"/>
      <c r="JWY973" s="614"/>
      <c r="JWZ973" s="3"/>
      <c r="JXA973" s="453"/>
      <c r="JXB973" s="3"/>
      <c r="JXC973" s="614"/>
      <c r="JXD973" s="3"/>
      <c r="JXE973" s="453"/>
      <c r="JXF973" s="3"/>
      <c r="JXG973" s="614"/>
      <c r="JXH973" s="3"/>
      <c r="JXI973" s="453"/>
      <c r="JXJ973" s="3"/>
      <c r="JXK973" s="614"/>
      <c r="JXL973" s="3"/>
      <c r="JXM973" s="453"/>
      <c r="JXN973" s="3"/>
      <c r="JXO973" s="614"/>
      <c r="JXP973" s="3"/>
      <c r="JXQ973" s="453"/>
      <c r="JXR973" s="3"/>
      <c r="JXS973" s="614"/>
      <c r="JXT973" s="3"/>
      <c r="JXU973" s="453"/>
      <c r="JXV973" s="3"/>
      <c r="JXW973" s="614"/>
      <c r="JXX973" s="3"/>
      <c r="JXY973" s="453"/>
      <c r="JXZ973" s="3"/>
      <c r="JYA973" s="614"/>
      <c r="JYB973" s="3"/>
      <c r="JYC973" s="453"/>
      <c r="JYD973" s="3"/>
      <c r="JYE973" s="614"/>
      <c r="JYF973" s="3"/>
      <c r="JYG973" s="453"/>
      <c r="JYH973" s="3"/>
      <c r="JYI973" s="614"/>
      <c r="JYJ973" s="3"/>
      <c r="JYK973" s="453"/>
      <c r="JYL973" s="3"/>
      <c r="JYM973" s="614"/>
      <c r="JYN973" s="3"/>
      <c r="JYO973" s="453"/>
      <c r="JYP973" s="3"/>
      <c r="JYQ973" s="614"/>
      <c r="JYR973" s="3"/>
      <c r="JYS973" s="453"/>
      <c r="JYT973" s="3"/>
      <c r="JYU973" s="614"/>
      <c r="JYV973" s="3"/>
      <c r="JYW973" s="453"/>
      <c r="JYX973" s="3"/>
      <c r="JYY973" s="614"/>
      <c r="JYZ973" s="3"/>
      <c r="JZA973" s="453"/>
      <c r="JZB973" s="3"/>
      <c r="JZC973" s="614"/>
      <c r="JZD973" s="3"/>
      <c r="JZE973" s="453"/>
      <c r="JZF973" s="3"/>
      <c r="JZG973" s="614"/>
      <c r="JZH973" s="3"/>
      <c r="JZI973" s="453"/>
      <c r="JZJ973" s="3"/>
      <c r="JZK973" s="614"/>
      <c r="JZL973" s="3"/>
      <c r="JZM973" s="453"/>
      <c r="JZN973" s="3"/>
      <c r="JZO973" s="614"/>
      <c r="JZP973" s="3"/>
      <c r="JZQ973" s="453"/>
      <c r="JZR973" s="3"/>
      <c r="JZS973" s="614"/>
      <c r="JZT973" s="3"/>
      <c r="JZU973" s="453"/>
      <c r="JZV973" s="3"/>
      <c r="JZW973" s="614"/>
      <c r="JZX973" s="3"/>
      <c r="JZY973" s="453"/>
      <c r="JZZ973" s="3"/>
      <c r="KAA973" s="614"/>
      <c r="KAB973" s="3"/>
      <c r="KAC973" s="453"/>
      <c r="KAD973" s="3"/>
      <c r="KAE973" s="614"/>
      <c r="KAF973" s="3"/>
      <c r="KAG973" s="453"/>
      <c r="KAH973" s="3"/>
      <c r="KAI973" s="614"/>
      <c r="KAJ973" s="3"/>
      <c r="KAK973" s="453"/>
      <c r="KAL973" s="3"/>
      <c r="KAM973" s="614"/>
      <c r="KAN973" s="3"/>
      <c r="KAO973" s="453"/>
      <c r="KAP973" s="3"/>
      <c r="KAQ973" s="614"/>
      <c r="KAR973" s="3"/>
      <c r="KAS973" s="453"/>
      <c r="KAT973" s="3"/>
      <c r="KAU973" s="614"/>
      <c r="KAV973" s="3"/>
      <c r="KAW973" s="453"/>
      <c r="KAX973" s="3"/>
      <c r="KAY973" s="614"/>
      <c r="KAZ973" s="3"/>
      <c r="KBA973" s="453"/>
      <c r="KBB973" s="3"/>
      <c r="KBC973" s="614"/>
      <c r="KBD973" s="3"/>
      <c r="KBE973" s="453"/>
      <c r="KBF973" s="3"/>
      <c r="KBG973" s="614"/>
      <c r="KBH973" s="3"/>
      <c r="KBI973" s="453"/>
      <c r="KBJ973" s="3"/>
      <c r="KBK973" s="614"/>
      <c r="KBL973" s="3"/>
      <c r="KBM973" s="453"/>
      <c r="KBN973" s="3"/>
      <c r="KBO973" s="614"/>
      <c r="KBP973" s="3"/>
      <c r="KBQ973" s="453"/>
      <c r="KBR973" s="3"/>
      <c r="KBS973" s="614"/>
      <c r="KBT973" s="3"/>
      <c r="KBU973" s="453"/>
      <c r="KBV973" s="3"/>
      <c r="KBW973" s="614"/>
      <c r="KBX973" s="3"/>
      <c r="KBY973" s="453"/>
      <c r="KBZ973" s="3"/>
      <c r="KCA973" s="614"/>
      <c r="KCB973" s="3"/>
      <c r="KCC973" s="453"/>
      <c r="KCD973" s="3"/>
      <c r="KCE973" s="614"/>
      <c r="KCF973" s="3"/>
      <c r="KCG973" s="453"/>
      <c r="KCH973" s="3"/>
      <c r="KCI973" s="614"/>
      <c r="KCJ973" s="3"/>
      <c r="KCK973" s="453"/>
      <c r="KCL973" s="3"/>
      <c r="KCM973" s="614"/>
      <c r="KCN973" s="3"/>
      <c r="KCO973" s="453"/>
      <c r="KCP973" s="3"/>
      <c r="KCQ973" s="614"/>
      <c r="KCR973" s="3"/>
      <c r="KCS973" s="453"/>
      <c r="KCT973" s="3"/>
      <c r="KCU973" s="614"/>
      <c r="KCV973" s="3"/>
      <c r="KCW973" s="453"/>
      <c r="KCX973" s="3"/>
      <c r="KCY973" s="614"/>
      <c r="KCZ973" s="3"/>
      <c r="KDA973" s="453"/>
      <c r="KDB973" s="3"/>
      <c r="KDC973" s="614"/>
      <c r="KDD973" s="3"/>
      <c r="KDE973" s="453"/>
      <c r="KDF973" s="3"/>
      <c r="KDG973" s="614"/>
      <c r="KDH973" s="3"/>
      <c r="KDI973" s="453"/>
      <c r="KDJ973" s="3"/>
      <c r="KDK973" s="614"/>
      <c r="KDL973" s="3"/>
      <c r="KDM973" s="453"/>
      <c r="KDN973" s="3"/>
      <c r="KDO973" s="614"/>
      <c r="KDP973" s="3"/>
      <c r="KDQ973" s="453"/>
      <c r="KDR973" s="3"/>
      <c r="KDS973" s="614"/>
      <c r="KDT973" s="3"/>
      <c r="KDU973" s="453"/>
      <c r="KDV973" s="3"/>
      <c r="KDW973" s="614"/>
      <c r="KDX973" s="3"/>
      <c r="KDY973" s="453"/>
      <c r="KDZ973" s="3"/>
      <c r="KEA973" s="614"/>
      <c r="KEB973" s="3"/>
      <c r="KEC973" s="453"/>
      <c r="KED973" s="3"/>
      <c r="KEE973" s="614"/>
      <c r="KEF973" s="3"/>
      <c r="KEG973" s="453"/>
      <c r="KEH973" s="3"/>
      <c r="KEI973" s="614"/>
      <c r="KEJ973" s="3"/>
      <c r="KEK973" s="453"/>
      <c r="KEL973" s="3"/>
      <c r="KEM973" s="614"/>
      <c r="KEN973" s="3"/>
      <c r="KEO973" s="453"/>
      <c r="KEP973" s="3"/>
      <c r="KEQ973" s="614"/>
      <c r="KER973" s="3"/>
      <c r="KES973" s="453"/>
      <c r="KET973" s="3"/>
      <c r="KEU973" s="614"/>
      <c r="KEV973" s="3"/>
      <c r="KEW973" s="453"/>
      <c r="KEX973" s="3"/>
      <c r="KEY973" s="614"/>
      <c r="KEZ973" s="3"/>
      <c r="KFA973" s="453"/>
      <c r="KFB973" s="3"/>
      <c r="KFC973" s="614"/>
      <c r="KFD973" s="3"/>
      <c r="KFE973" s="453"/>
      <c r="KFF973" s="3"/>
      <c r="KFG973" s="614"/>
      <c r="KFH973" s="3"/>
      <c r="KFI973" s="453"/>
      <c r="KFJ973" s="3"/>
      <c r="KFK973" s="614"/>
      <c r="KFL973" s="3"/>
      <c r="KFM973" s="453"/>
      <c r="KFN973" s="3"/>
      <c r="KFO973" s="614"/>
      <c r="KFP973" s="3"/>
      <c r="KFQ973" s="453"/>
      <c r="KFR973" s="3"/>
      <c r="KFS973" s="614"/>
      <c r="KFT973" s="3"/>
      <c r="KFU973" s="453"/>
      <c r="KFV973" s="3"/>
      <c r="KFW973" s="614"/>
      <c r="KFX973" s="3"/>
      <c r="KFY973" s="453"/>
      <c r="KFZ973" s="3"/>
      <c r="KGA973" s="614"/>
      <c r="KGB973" s="3"/>
      <c r="KGC973" s="453"/>
      <c r="KGD973" s="3"/>
      <c r="KGE973" s="614"/>
      <c r="KGF973" s="3"/>
      <c r="KGG973" s="453"/>
      <c r="KGH973" s="3"/>
      <c r="KGI973" s="614"/>
      <c r="KGJ973" s="3"/>
      <c r="KGK973" s="453"/>
      <c r="KGL973" s="3"/>
      <c r="KGM973" s="614"/>
      <c r="KGN973" s="3"/>
      <c r="KGO973" s="453"/>
      <c r="KGP973" s="3"/>
      <c r="KGQ973" s="614"/>
      <c r="KGR973" s="3"/>
      <c r="KGS973" s="453"/>
      <c r="KGT973" s="3"/>
      <c r="KGU973" s="614"/>
      <c r="KGV973" s="3"/>
      <c r="KGW973" s="453"/>
      <c r="KGX973" s="3"/>
      <c r="KGY973" s="614"/>
      <c r="KGZ973" s="3"/>
      <c r="KHA973" s="453"/>
      <c r="KHB973" s="3"/>
      <c r="KHC973" s="614"/>
      <c r="KHD973" s="3"/>
      <c r="KHE973" s="453"/>
      <c r="KHF973" s="3"/>
      <c r="KHG973" s="614"/>
      <c r="KHH973" s="3"/>
      <c r="KHI973" s="453"/>
      <c r="KHJ973" s="3"/>
      <c r="KHK973" s="614"/>
      <c r="KHL973" s="3"/>
      <c r="KHM973" s="453"/>
      <c r="KHN973" s="3"/>
      <c r="KHO973" s="614"/>
      <c r="KHP973" s="3"/>
      <c r="KHQ973" s="453"/>
      <c r="KHR973" s="3"/>
      <c r="KHS973" s="614"/>
      <c r="KHT973" s="3"/>
      <c r="KHU973" s="453"/>
      <c r="KHV973" s="3"/>
      <c r="KHW973" s="614"/>
      <c r="KHX973" s="3"/>
      <c r="KHY973" s="453"/>
      <c r="KHZ973" s="3"/>
      <c r="KIA973" s="614"/>
      <c r="KIB973" s="3"/>
      <c r="KIC973" s="453"/>
      <c r="KID973" s="3"/>
      <c r="KIE973" s="614"/>
      <c r="KIF973" s="3"/>
      <c r="KIG973" s="453"/>
      <c r="KIH973" s="3"/>
      <c r="KII973" s="614"/>
      <c r="KIJ973" s="3"/>
      <c r="KIK973" s="453"/>
      <c r="KIL973" s="3"/>
      <c r="KIM973" s="614"/>
      <c r="KIN973" s="3"/>
      <c r="KIO973" s="453"/>
      <c r="KIP973" s="3"/>
      <c r="KIQ973" s="614"/>
      <c r="KIR973" s="3"/>
      <c r="KIS973" s="453"/>
      <c r="KIT973" s="3"/>
      <c r="KIU973" s="614"/>
      <c r="KIV973" s="3"/>
      <c r="KIW973" s="453"/>
      <c r="KIX973" s="3"/>
      <c r="KIY973" s="614"/>
      <c r="KIZ973" s="3"/>
      <c r="KJA973" s="453"/>
      <c r="KJB973" s="3"/>
      <c r="KJC973" s="614"/>
      <c r="KJD973" s="3"/>
      <c r="KJE973" s="453"/>
      <c r="KJF973" s="3"/>
      <c r="KJG973" s="614"/>
      <c r="KJH973" s="3"/>
      <c r="KJI973" s="453"/>
      <c r="KJJ973" s="3"/>
      <c r="KJK973" s="614"/>
      <c r="KJL973" s="3"/>
      <c r="KJM973" s="453"/>
      <c r="KJN973" s="3"/>
      <c r="KJO973" s="614"/>
      <c r="KJP973" s="3"/>
      <c r="KJQ973" s="453"/>
      <c r="KJR973" s="3"/>
      <c r="KJS973" s="614"/>
      <c r="KJT973" s="3"/>
      <c r="KJU973" s="453"/>
      <c r="KJV973" s="3"/>
      <c r="KJW973" s="614"/>
      <c r="KJX973" s="3"/>
      <c r="KJY973" s="453"/>
      <c r="KJZ973" s="3"/>
      <c r="KKA973" s="614"/>
      <c r="KKB973" s="3"/>
      <c r="KKC973" s="453"/>
      <c r="KKD973" s="3"/>
      <c r="KKE973" s="614"/>
      <c r="KKF973" s="3"/>
      <c r="KKG973" s="453"/>
      <c r="KKH973" s="3"/>
      <c r="KKI973" s="614"/>
      <c r="KKJ973" s="3"/>
      <c r="KKK973" s="453"/>
      <c r="KKL973" s="3"/>
      <c r="KKM973" s="614"/>
      <c r="KKN973" s="3"/>
      <c r="KKO973" s="453"/>
      <c r="KKP973" s="3"/>
      <c r="KKQ973" s="614"/>
      <c r="KKR973" s="3"/>
      <c r="KKS973" s="453"/>
      <c r="KKT973" s="3"/>
      <c r="KKU973" s="614"/>
      <c r="KKV973" s="3"/>
      <c r="KKW973" s="453"/>
      <c r="KKX973" s="3"/>
      <c r="KKY973" s="614"/>
      <c r="KKZ973" s="3"/>
      <c r="KLA973" s="453"/>
      <c r="KLB973" s="3"/>
      <c r="KLC973" s="614"/>
      <c r="KLD973" s="3"/>
      <c r="KLE973" s="453"/>
      <c r="KLF973" s="3"/>
      <c r="KLG973" s="614"/>
      <c r="KLH973" s="3"/>
      <c r="KLI973" s="453"/>
      <c r="KLJ973" s="3"/>
      <c r="KLK973" s="614"/>
      <c r="KLL973" s="3"/>
      <c r="KLM973" s="453"/>
      <c r="KLN973" s="3"/>
      <c r="KLO973" s="614"/>
      <c r="KLP973" s="3"/>
      <c r="KLQ973" s="453"/>
      <c r="KLR973" s="3"/>
      <c r="KLS973" s="614"/>
      <c r="KLT973" s="3"/>
      <c r="KLU973" s="453"/>
      <c r="KLV973" s="3"/>
      <c r="KLW973" s="614"/>
      <c r="KLX973" s="3"/>
      <c r="KLY973" s="453"/>
      <c r="KLZ973" s="3"/>
      <c r="KMA973" s="614"/>
      <c r="KMB973" s="3"/>
      <c r="KMC973" s="453"/>
      <c r="KMD973" s="3"/>
      <c r="KME973" s="614"/>
      <c r="KMF973" s="3"/>
      <c r="KMG973" s="453"/>
      <c r="KMH973" s="3"/>
      <c r="KMI973" s="614"/>
      <c r="KMJ973" s="3"/>
      <c r="KMK973" s="453"/>
      <c r="KML973" s="3"/>
      <c r="KMM973" s="614"/>
      <c r="KMN973" s="3"/>
      <c r="KMO973" s="453"/>
      <c r="KMP973" s="3"/>
      <c r="KMQ973" s="614"/>
      <c r="KMR973" s="3"/>
      <c r="KMS973" s="453"/>
      <c r="KMT973" s="3"/>
      <c r="KMU973" s="614"/>
      <c r="KMV973" s="3"/>
      <c r="KMW973" s="453"/>
      <c r="KMX973" s="3"/>
      <c r="KMY973" s="614"/>
      <c r="KMZ973" s="3"/>
      <c r="KNA973" s="453"/>
      <c r="KNB973" s="3"/>
      <c r="KNC973" s="614"/>
      <c r="KND973" s="3"/>
      <c r="KNE973" s="453"/>
      <c r="KNF973" s="3"/>
      <c r="KNG973" s="614"/>
      <c r="KNH973" s="3"/>
      <c r="KNI973" s="453"/>
      <c r="KNJ973" s="3"/>
      <c r="KNK973" s="614"/>
      <c r="KNL973" s="3"/>
      <c r="KNM973" s="453"/>
      <c r="KNN973" s="3"/>
      <c r="KNO973" s="614"/>
      <c r="KNP973" s="3"/>
      <c r="KNQ973" s="453"/>
      <c r="KNR973" s="3"/>
      <c r="KNS973" s="614"/>
      <c r="KNT973" s="3"/>
      <c r="KNU973" s="453"/>
      <c r="KNV973" s="3"/>
      <c r="KNW973" s="614"/>
      <c r="KNX973" s="3"/>
      <c r="KNY973" s="453"/>
      <c r="KNZ973" s="3"/>
      <c r="KOA973" s="614"/>
      <c r="KOB973" s="3"/>
      <c r="KOC973" s="453"/>
      <c r="KOD973" s="3"/>
      <c r="KOE973" s="614"/>
      <c r="KOF973" s="3"/>
      <c r="KOG973" s="453"/>
      <c r="KOH973" s="3"/>
      <c r="KOI973" s="614"/>
      <c r="KOJ973" s="3"/>
      <c r="KOK973" s="453"/>
      <c r="KOL973" s="3"/>
      <c r="KOM973" s="614"/>
      <c r="KON973" s="3"/>
      <c r="KOO973" s="453"/>
      <c r="KOP973" s="3"/>
      <c r="KOQ973" s="614"/>
      <c r="KOR973" s="3"/>
      <c r="KOS973" s="453"/>
      <c r="KOT973" s="3"/>
      <c r="KOU973" s="614"/>
      <c r="KOV973" s="3"/>
      <c r="KOW973" s="453"/>
      <c r="KOX973" s="3"/>
      <c r="KOY973" s="614"/>
      <c r="KOZ973" s="3"/>
      <c r="KPA973" s="453"/>
      <c r="KPB973" s="3"/>
      <c r="KPC973" s="614"/>
      <c r="KPD973" s="3"/>
      <c r="KPE973" s="453"/>
      <c r="KPF973" s="3"/>
      <c r="KPG973" s="614"/>
      <c r="KPH973" s="3"/>
      <c r="KPI973" s="453"/>
      <c r="KPJ973" s="3"/>
      <c r="KPK973" s="614"/>
      <c r="KPL973" s="3"/>
      <c r="KPM973" s="453"/>
      <c r="KPN973" s="3"/>
      <c r="KPO973" s="614"/>
      <c r="KPP973" s="3"/>
      <c r="KPQ973" s="453"/>
      <c r="KPR973" s="3"/>
      <c r="KPS973" s="614"/>
      <c r="KPT973" s="3"/>
      <c r="KPU973" s="453"/>
      <c r="KPV973" s="3"/>
      <c r="KPW973" s="614"/>
      <c r="KPX973" s="3"/>
      <c r="KPY973" s="453"/>
      <c r="KPZ973" s="3"/>
      <c r="KQA973" s="614"/>
      <c r="KQB973" s="3"/>
      <c r="KQC973" s="453"/>
      <c r="KQD973" s="3"/>
      <c r="KQE973" s="614"/>
      <c r="KQF973" s="3"/>
      <c r="KQG973" s="453"/>
      <c r="KQH973" s="3"/>
      <c r="KQI973" s="614"/>
      <c r="KQJ973" s="3"/>
      <c r="KQK973" s="453"/>
      <c r="KQL973" s="3"/>
      <c r="KQM973" s="614"/>
      <c r="KQN973" s="3"/>
      <c r="KQO973" s="453"/>
      <c r="KQP973" s="3"/>
      <c r="KQQ973" s="614"/>
      <c r="KQR973" s="3"/>
      <c r="KQS973" s="453"/>
      <c r="KQT973" s="3"/>
      <c r="KQU973" s="614"/>
      <c r="KQV973" s="3"/>
      <c r="KQW973" s="453"/>
      <c r="KQX973" s="3"/>
      <c r="KQY973" s="614"/>
      <c r="KQZ973" s="3"/>
      <c r="KRA973" s="453"/>
      <c r="KRB973" s="3"/>
      <c r="KRC973" s="614"/>
      <c r="KRD973" s="3"/>
      <c r="KRE973" s="453"/>
      <c r="KRF973" s="3"/>
      <c r="KRG973" s="614"/>
      <c r="KRH973" s="3"/>
      <c r="KRI973" s="453"/>
      <c r="KRJ973" s="3"/>
      <c r="KRK973" s="614"/>
      <c r="KRL973" s="3"/>
      <c r="KRM973" s="453"/>
      <c r="KRN973" s="3"/>
      <c r="KRO973" s="614"/>
      <c r="KRP973" s="3"/>
      <c r="KRQ973" s="453"/>
      <c r="KRR973" s="3"/>
      <c r="KRS973" s="614"/>
      <c r="KRT973" s="3"/>
      <c r="KRU973" s="453"/>
      <c r="KRV973" s="3"/>
      <c r="KRW973" s="614"/>
      <c r="KRX973" s="3"/>
      <c r="KRY973" s="453"/>
      <c r="KRZ973" s="3"/>
      <c r="KSA973" s="614"/>
      <c r="KSB973" s="3"/>
      <c r="KSC973" s="453"/>
      <c r="KSD973" s="3"/>
      <c r="KSE973" s="614"/>
      <c r="KSF973" s="3"/>
      <c r="KSG973" s="453"/>
      <c r="KSH973" s="3"/>
      <c r="KSI973" s="614"/>
      <c r="KSJ973" s="3"/>
      <c r="KSK973" s="453"/>
      <c r="KSL973" s="3"/>
      <c r="KSM973" s="614"/>
      <c r="KSN973" s="3"/>
      <c r="KSO973" s="453"/>
      <c r="KSP973" s="3"/>
      <c r="KSQ973" s="614"/>
      <c r="KSR973" s="3"/>
      <c r="KSS973" s="453"/>
      <c r="KST973" s="3"/>
      <c r="KSU973" s="614"/>
      <c r="KSV973" s="3"/>
      <c r="KSW973" s="453"/>
      <c r="KSX973" s="3"/>
      <c r="KSY973" s="614"/>
      <c r="KSZ973" s="3"/>
      <c r="KTA973" s="453"/>
      <c r="KTB973" s="3"/>
      <c r="KTC973" s="614"/>
      <c r="KTD973" s="3"/>
      <c r="KTE973" s="453"/>
      <c r="KTF973" s="3"/>
      <c r="KTG973" s="614"/>
      <c r="KTH973" s="3"/>
      <c r="KTI973" s="453"/>
      <c r="KTJ973" s="3"/>
      <c r="KTK973" s="614"/>
      <c r="KTL973" s="3"/>
      <c r="KTM973" s="453"/>
      <c r="KTN973" s="3"/>
      <c r="KTO973" s="614"/>
      <c r="KTP973" s="3"/>
      <c r="KTQ973" s="453"/>
      <c r="KTR973" s="3"/>
      <c r="KTS973" s="614"/>
      <c r="KTT973" s="3"/>
      <c r="KTU973" s="453"/>
      <c r="KTV973" s="3"/>
      <c r="KTW973" s="614"/>
      <c r="KTX973" s="3"/>
      <c r="KTY973" s="453"/>
      <c r="KTZ973" s="3"/>
      <c r="KUA973" s="614"/>
      <c r="KUB973" s="3"/>
      <c r="KUC973" s="453"/>
      <c r="KUD973" s="3"/>
      <c r="KUE973" s="614"/>
      <c r="KUF973" s="3"/>
      <c r="KUG973" s="453"/>
      <c r="KUH973" s="3"/>
      <c r="KUI973" s="614"/>
      <c r="KUJ973" s="3"/>
      <c r="KUK973" s="453"/>
      <c r="KUL973" s="3"/>
      <c r="KUM973" s="614"/>
      <c r="KUN973" s="3"/>
      <c r="KUO973" s="453"/>
      <c r="KUP973" s="3"/>
      <c r="KUQ973" s="614"/>
      <c r="KUR973" s="3"/>
      <c r="KUS973" s="453"/>
      <c r="KUT973" s="3"/>
      <c r="KUU973" s="614"/>
      <c r="KUV973" s="3"/>
      <c r="KUW973" s="453"/>
      <c r="KUX973" s="3"/>
      <c r="KUY973" s="614"/>
      <c r="KUZ973" s="3"/>
      <c r="KVA973" s="453"/>
      <c r="KVB973" s="3"/>
      <c r="KVC973" s="614"/>
      <c r="KVD973" s="3"/>
      <c r="KVE973" s="453"/>
      <c r="KVF973" s="3"/>
      <c r="KVG973" s="614"/>
      <c r="KVH973" s="3"/>
      <c r="KVI973" s="453"/>
      <c r="KVJ973" s="3"/>
      <c r="KVK973" s="614"/>
      <c r="KVL973" s="3"/>
      <c r="KVM973" s="453"/>
      <c r="KVN973" s="3"/>
      <c r="KVO973" s="614"/>
      <c r="KVP973" s="3"/>
      <c r="KVQ973" s="453"/>
      <c r="KVR973" s="3"/>
      <c r="KVS973" s="614"/>
      <c r="KVT973" s="3"/>
      <c r="KVU973" s="453"/>
      <c r="KVV973" s="3"/>
      <c r="KVW973" s="614"/>
      <c r="KVX973" s="3"/>
      <c r="KVY973" s="453"/>
      <c r="KVZ973" s="3"/>
      <c r="KWA973" s="614"/>
      <c r="KWB973" s="3"/>
      <c r="KWC973" s="453"/>
      <c r="KWD973" s="3"/>
      <c r="KWE973" s="614"/>
      <c r="KWF973" s="3"/>
      <c r="KWG973" s="453"/>
      <c r="KWH973" s="3"/>
      <c r="KWI973" s="614"/>
      <c r="KWJ973" s="3"/>
      <c r="KWK973" s="453"/>
      <c r="KWL973" s="3"/>
      <c r="KWM973" s="614"/>
      <c r="KWN973" s="3"/>
      <c r="KWO973" s="453"/>
      <c r="KWP973" s="3"/>
      <c r="KWQ973" s="614"/>
      <c r="KWR973" s="3"/>
      <c r="KWS973" s="453"/>
      <c r="KWT973" s="3"/>
      <c r="KWU973" s="614"/>
      <c r="KWV973" s="3"/>
      <c r="KWW973" s="453"/>
      <c r="KWX973" s="3"/>
      <c r="KWY973" s="614"/>
      <c r="KWZ973" s="3"/>
      <c r="KXA973" s="453"/>
      <c r="KXB973" s="3"/>
      <c r="KXC973" s="614"/>
      <c r="KXD973" s="3"/>
      <c r="KXE973" s="453"/>
      <c r="KXF973" s="3"/>
      <c r="KXG973" s="614"/>
      <c r="KXH973" s="3"/>
      <c r="KXI973" s="453"/>
      <c r="KXJ973" s="3"/>
      <c r="KXK973" s="614"/>
      <c r="KXL973" s="3"/>
      <c r="KXM973" s="453"/>
      <c r="KXN973" s="3"/>
      <c r="KXO973" s="614"/>
      <c r="KXP973" s="3"/>
      <c r="KXQ973" s="453"/>
      <c r="KXR973" s="3"/>
      <c r="KXS973" s="614"/>
      <c r="KXT973" s="3"/>
      <c r="KXU973" s="453"/>
      <c r="KXV973" s="3"/>
      <c r="KXW973" s="614"/>
      <c r="KXX973" s="3"/>
      <c r="KXY973" s="453"/>
      <c r="KXZ973" s="3"/>
      <c r="KYA973" s="614"/>
      <c r="KYB973" s="3"/>
      <c r="KYC973" s="453"/>
      <c r="KYD973" s="3"/>
      <c r="KYE973" s="614"/>
      <c r="KYF973" s="3"/>
      <c r="KYG973" s="453"/>
      <c r="KYH973" s="3"/>
      <c r="KYI973" s="614"/>
      <c r="KYJ973" s="3"/>
      <c r="KYK973" s="453"/>
      <c r="KYL973" s="3"/>
      <c r="KYM973" s="614"/>
      <c r="KYN973" s="3"/>
      <c r="KYO973" s="453"/>
      <c r="KYP973" s="3"/>
      <c r="KYQ973" s="614"/>
      <c r="KYR973" s="3"/>
      <c r="KYS973" s="453"/>
      <c r="KYT973" s="3"/>
      <c r="KYU973" s="614"/>
      <c r="KYV973" s="3"/>
      <c r="KYW973" s="453"/>
      <c r="KYX973" s="3"/>
      <c r="KYY973" s="614"/>
      <c r="KYZ973" s="3"/>
      <c r="KZA973" s="453"/>
      <c r="KZB973" s="3"/>
      <c r="KZC973" s="614"/>
      <c r="KZD973" s="3"/>
      <c r="KZE973" s="453"/>
      <c r="KZF973" s="3"/>
      <c r="KZG973" s="614"/>
      <c r="KZH973" s="3"/>
      <c r="KZI973" s="453"/>
      <c r="KZJ973" s="3"/>
      <c r="KZK973" s="614"/>
      <c r="KZL973" s="3"/>
      <c r="KZM973" s="453"/>
      <c r="KZN973" s="3"/>
      <c r="KZO973" s="614"/>
      <c r="KZP973" s="3"/>
      <c r="KZQ973" s="453"/>
      <c r="KZR973" s="3"/>
      <c r="KZS973" s="614"/>
      <c r="KZT973" s="3"/>
      <c r="KZU973" s="453"/>
      <c r="KZV973" s="3"/>
      <c r="KZW973" s="614"/>
      <c r="KZX973" s="3"/>
      <c r="KZY973" s="453"/>
      <c r="KZZ973" s="3"/>
      <c r="LAA973" s="614"/>
      <c r="LAB973" s="3"/>
      <c r="LAC973" s="453"/>
      <c r="LAD973" s="3"/>
      <c r="LAE973" s="614"/>
      <c r="LAF973" s="3"/>
      <c r="LAG973" s="453"/>
      <c r="LAH973" s="3"/>
      <c r="LAI973" s="614"/>
      <c r="LAJ973" s="3"/>
      <c r="LAK973" s="453"/>
      <c r="LAL973" s="3"/>
      <c r="LAM973" s="614"/>
      <c r="LAN973" s="3"/>
      <c r="LAO973" s="453"/>
      <c r="LAP973" s="3"/>
      <c r="LAQ973" s="614"/>
      <c r="LAR973" s="3"/>
      <c r="LAS973" s="453"/>
      <c r="LAT973" s="3"/>
      <c r="LAU973" s="614"/>
      <c r="LAV973" s="3"/>
      <c r="LAW973" s="453"/>
      <c r="LAX973" s="3"/>
      <c r="LAY973" s="614"/>
      <c r="LAZ973" s="3"/>
      <c r="LBA973" s="453"/>
      <c r="LBB973" s="3"/>
      <c r="LBC973" s="614"/>
      <c r="LBD973" s="3"/>
      <c r="LBE973" s="453"/>
      <c r="LBF973" s="3"/>
      <c r="LBG973" s="614"/>
      <c r="LBH973" s="3"/>
      <c r="LBI973" s="453"/>
      <c r="LBJ973" s="3"/>
      <c r="LBK973" s="614"/>
      <c r="LBL973" s="3"/>
      <c r="LBM973" s="453"/>
      <c r="LBN973" s="3"/>
      <c r="LBO973" s="614"/>
      <c r="LBP973" s="3"/>
      <c r="LBQ973" s="453"/>
      <c r="LBR973" s="3"/>
      <c r="LBS973" s="614"/>
      <c r="LBT973" s="3"/>
      <c r="LBU973" s="453"/>
      <c r="LBV973" s="3"/>
      <c r="LBW973" s="614"/>
      <c r="LBX973" s="3"/>
      <c r="LBY973" s="453"/>
      <c r="LBZ973" s="3"/>
      <c r="LCA973" s="614"/>
      <c r="LCB973" s="3"/>
      <c r="LCC973" s="453"/>
      <c r="LCD973" s="3"/>
      <c r="LCE973" s="614"/>
      <c r="LCF973" s="3"/>
      <c r="LCG973" s="453"/>
      <c r="LCH973" s="3"/>
      <c r="LCI973" s="614"/>
      <c r="LCJ973" s="3"/>
      <c r="LCK973" s="453"/>
      <c r="LCL973" s="3"/>
      <c r="LCM973" s="614"/>
      <c r="LCN973" s="3"/>
      <c r="LCO973" s="453"/>
      <c r="LCP973" s="3"/>
      <c r="LCQ973" s="614"/>
      <c r="LCR973" s="3"/>
      <c r="LCS973" s="453"/>
      <c r="LCT973" s="3"/>
      <c r="LCU973" s="614"/>
      <c r="LCV973" s="3"/>
      <c r="LCW973" s="453"/>
      <c r="LCX973" s="3"/>
      <c r="LCY973" s="614"/>
      <c r="LCZ973" s="3"/>
      <c r="LDA973" s="453"/>
      <c r="LDB973" s="3"/>
      <c r="LDC973" s="614"/>
      <c r="LDD973" s="3"/>
      <c r="LDE973" s="453"/>
      <c r="LDF973" s="3"/>
      <c r="LDG973" s="614"/>
      <c r="LDH973" s="3"/>
      <c r="LDI973" s="453"/>
      <c r="LDJ973" s="3"/>
      <c r="LDK973" s="614"/>
      <c r="LDL973" s="3"/>
      <c r="LDM973" s="453"/>
      <c r="LDN973" s="3"/>
      <c r="LDO973" s="614"/>
      <c r="LDP973" s="3"/>
      <c r="LDQ973" s="453"/>
      <c r="LDR973" s="3"/>
      <c r="LDS973" s="614"/>
      <c r="LDT973" s="3"/>
      <c r="LDU973" s="453"/>
      <c r="LDV973" s="3"/>
      <c r="LDW973" s="614"/>
      <c r="LDX973" s="3"/>
      <c r="LDY973" s="453"/>
      <c r="LDZ973" s="3"/>
      <c r="LEA973" s="614"/>
      <c r="LEB973" s="3"/>
      <c r="LEC973" s="453"/>
      <c r="LED973" s="3"/>
      <c r="LEE973" s="614"/>
      <c r="LEF973" s="3"/>
      <c r="LEG973" s="453"/>
      <c r="LEH973" s="3"/>
      <c r="LEI973" s="614"/>
      <c r="LEJ973" s="3"/>
      <c r="LEK973" s="453"/>
      <c r="LEL973" s="3"/>
      <c r="LEM973" s="614"/>
      <c r="LEN973" s="3"/>
      <c r="LEO973" s="453"/>
      <c r="LEP973" s="3"/>
      <c r="LEQ973" s="614"/>
      <c r="LER973" s="3"/>
      <c r="LES973" s="453"/>
      <c r="LET973" s="3"/>
      <c r="LEU973" s="614"/>
      <c r="LEV973" s="3"/>
      <c r="LEW973" s="453"/>
      <c r="LEX973" s="3"/>
      <c r="LEY973" s="614"/>
      <c r="LEZ973" s="3"/>
      <c r="LFA973" s="453"/>
      <c r="LFB973" s="3"/>
      <c r="LFC973" s="614"/>
      <c r="LFD973" s="3"/>
      <c r="LFE973" s="453"/>
      <c r="LFF973" s="3"/>
      <c r="LFG973" s="614"/>
      <c r="LFH973" s="3"/>
      <c r="LFI973" s="453"/>
      <c r="LFJ973" s="3"/>
      <c r="LFK973" s="614"/>
      <c r="LFL973" s="3"/>
      <c r="LFM973" s="453"/>
      <c r="LFN973" s="3"/>
      <c r="LFO973" s="614"/>
      <c r="LFP973" s="3"/>
      <c r="LFQ973" s="453"/>
      <c r="LFR973" s="3"/>
      <c r="LFS973" s="614"/>
      <c r="LFT973" s="3"/>
      <c r="LFU973" s="453"/>
      <c r="LFV973" s="3"/>
      <c r="LFW973" s="614"/>
      <c r="LFX973" s="3"/>
      <c r="LFY973" s="453"/>
      <c r="LFZ973" s="3"/>
      <c r="LGA973" s="614"/>
      <c r="LGB973" s="3"/>
      <c r="LGC973" s="453"/>
      <c r="LGD973" s="3"/>
      <c r="LGE973" s="614"/>
      <c r="LGF973" s="3"/>
      <c r="LGG973" s="453"/>
      <c r="LGH973" s="3"/>
      <c r="LGI973" s="614"/>
      <c r="LGJ973" s="3"/>
      <c r="LGK973" s="453"/>
      <c r="LGL973" s="3"/>
      <c r="LGM973" s="614"/>
      <c r="LGN973" s="3"/>
      <c r="LGO973" s="453"/>
      <c r="LGP973" s="3"/>
      <c r="LGQ973" s="614"/>
      <c r="LGR973" s="3"/>
      <c r="LGS973" s="453"/>
      <c r="LGT973" s="3"/>
      <c r="LGU973" s="614"/>
      <c r="LGV973" s="3"/>
      <c r="LGW973" s="453"/>
      <c r="LGX973" s="3"/>
      <c r="LGY973" s="614"/>
      <c r="LGZ973" s="3"/>
      <c r="LHA973" s="453"/>
      <c r="LHB973" s="3"/>
      <c r="LHC973" s="614"/>
      <c r="LHD973" s="3"/>
      <c r="LHE973" s="453"/>
      <c r="LHF973" s="3"/>
      <c r="LHG973" s="614"/>
      <c r="LHH973" s="3"/>
      <c r="LHI973" s="453"/>
      <c r="LHJ973" s="3"/>
      <c r="LHK973" s="614"/>
      <c r="LHL973" s="3"/>
      <c r="LHM973" s="453"/>
      <c r="LHN973" s="3"/>
      <c r="LHO973" s="614"/>
      <c r="LHP973" s="3"/>
      <c r="LHQ973" s="453"/>
      <c r="LHR973" s="3"/>
      <c r="LHS973" s="614"/>
      <c r="LHT973" s="3"/>
      <c r="LHU973" s="453"/>
      <c r="LHV973" s="3"/>
      <c r="LHW973" s="614"/>
      <c r="LHX973" s="3"/>
      <c r="LHY973" s="453"/>
      <c r="LHZ973" s="3"/>
      <c r="LIA973" s="614"/>
      <c r="LIB973" s="3"/>
      <c r="LIC973" s="453"/>
      <c r="LID973" s="3"/>
      <c r="LIE973" s="614"/>
      <c r="LIF973" s="3"/>
      <c r="LIG973" s="453"/>
      <c r="LIH973" s="3"/>
      <c r="LII973" s="614"/>
      <c r="LIJ973" s="3"/>
      <c r="LIK973" s="453"/>
      <c r="LIL973" s="3"/>
      <c r="LIM973" s="614"/>
      <c r="LIN973" s="3"/>
      <c r="LIO973" s="453"/>
      <c r="LIP973" s="3"/>
      <c r="LIQ973" s="614"/>
      <c r="LIR973" s="3"/>
      <c r="LIS973" s="453"/>
      <c r="LIT973" s="3"/>
      <c r="LIU973" s="614"/>
      <c r="LIV973" s="3"/>
      <c r="LIW973" s="453"/>
      <c r="LIX973" s="3"/>
      <c r="LIY973" s="614"/>
      <c r="LIZ973" s="3"/>
      <c r="LJA973" s="453"/>
      <c r="LJB973" s="3"/>
      <c r="LJC973" s="614"/>
      <c r="LJD973" s="3"/>
      <c r="LJE973" s="453"/>
      <c r="LJF973" s="3"/>
      <c r="LJG973" s="614"/>
      <c r="LJH973" s="3"/>
      <c r="LJI973" s="453"/>
      <c r="LJJ973" s="3"/>
      <c r="LJK973" s="614"/>
      <c r="LJL973" s="3"/>
      <c r="LJM973" s="453"/>
      <c r="LJN973" s="3"/>
      <c r="LJO973" s="614"/>
      <c r="LJP973" s="3"/>
      <c r="LJQ973" s="453"/>
      <c r="LJR973" s="3"/>
      <c r="LJS973" s="614"/>
      <c r="LJT973" s="3"/>
      <c r="LJU973" s="453"/>
      <c r="LJV973" s="3"/>
      <c r="LJW973" s="614"/>
      <c r="LJX973" s="3"/>
      <c r="LJY973" s="453"/>
      <c r="LJZ973" s="3"/>
      <c r="LKA973" s="614"/>
      <c r="LKB973" s="3"/>
      <c r="LKC973" s="453"/>
      <c r="LKD973" s="3"/>
      <c r="LKE973" s="614"/>
      <c r="LKF973" s="3"/>
      <c r="LKG973" s="453"/>
      <c r="LKH973" s="3"/>
      <c r="LKI973" s="614"/>
      <c r="LKJ973" s="3"/>
      <c r="LKK973" s="453"/>
      <c r="LKL973" s="3"/>
      <c r="LKM973" s="614"/>
      <c r="LKN973" s="3"/>
      <c r="LKO973" s="453"/>
      <c r="LKP973" s="3"/>
      <c r="LKQ973" s="614"/>
      <c r="LKR973" s="3"/>
      <c r="LKS973" s="453"/>
      <c r="LKT973" s="3"/>
      <c r="LKU973" s="614"/>
      <c r="LKV973" s="3"/>
      <c r="LKW973" s="453"/>
      <c r="LKX973" s="3"/>
      <c r="LKY973" s="614"/>
      <c r="LKZ973" s="3"/>
      <c r="LLA973" s="453"/>
      <c r="LLB973" s="3"/>
      <c r="LLC973" s="614"/>
      <c r="LLD973" s="3"/>
      <c r="LLE973" s="453"/>
      <c r="LLF973" s="3"/>
      <c r="LLG973" s="614"/>
      <c r="LLH973" s="3"/>
      <c r="LLI973" s="453"/>
      <c r="LLJ973" s="3"/>
      <c r="LLK973" s="614"/>
      <c r="LLL973" s="3"/>
      <c r="LLM973" s="453"/>
      <c r="LLN973" s="3"/>
      <c r="LLO973" s="614"/>
      <c r="LLP973" s="3"/>
      <c r="LLQ973" s="453"/>
      <c r="LLR973" s="3"/>
      <c r="LLS973" s="614"/>
      <c r="LLT973" s="3"/>
      <c r="LLU973" s="453"/>
      <c r="LLV973" s="3"/>
      <c r="LLW973" s="614"/>
      <c r="LLX973" s="3"/>
      <c r="LLY973" s="453"/>
      <c r="LLZ973" s="3"/>
      <c r="LMA973" s="614"/>
      <c r="LMB973" s="3"/>
      <c r="LMC973" s="453"/>
      <c r="LMD973" s="3"/>
      <c r="LME973" s="614"/>
      <c r="LMF973" s="3"/>
      <c r="LMG973" s="453"/>
      <c r="LMH973" s="3"/>
      <c r="LMI973" s="614"/>
      <c r="LMJ973" s="3"/>
      <c r="LMK973" s="453"/>
      <c r="LML973" s="3"/>
      <c r="LMM973" s="614"/>
      <c r="LMN973" s="3"/>
      <c r="LMO973" s="453"/>
      <c r="LMP973" s="3"/>
      <c r="LMQ973" s="614"/>
      <c r="LMR973" s="3"/>
      <c r="LMS973" s="453"/>
      <c r="LMT973" s="3"/>
      <c r="LMU973" s="614"/>
      <c r="LMV973" s="3"/>
      <c r="LMW973" s="453"/>
      <c r="LMX973" s="3"/>
      <c r="LMY973" s="614"/>
      <c r="LMZ973" s="3"/>
      <c r="LNA973" s="453"/>
      <c r="LNB973" s="3"/>
      <c r="LNC973" s="614"/>
      <c r="LND973" s="3"/>
      <c r="LNE973" s="453"/>
      <c r="LNF973" s="3"/>
      <c r="LNG973" s="614"/>
      <c r="LNH973" s="3"/>
      <c r="LNI973" s="453"/>
      <c r="LNJ973" s="3"/>
      <c r="LNK973" s="614"/>
      <c r="LNL973" s="3"/>
      <c r="LNM973" s="453"/>
      <c r="LNN973" s="3"/>
      <c r="LNO973" s="614"/>
      <c r="LNP973" s="3"/>
      <c r="LNQ973" s="453"/>
      <c r="LNR973" s="3"/>
      <c r="LNS973" s="614"/>
      <c r="LNT973" s="3"/>
      <c r="LNU973" s="453"/>
      <c r="LNV973" s="3"/>
      <c r="LNW973" s="614"/>
      <c r="LNX973" s="3"/>
      <c r="LNY973" s="453"/>
      <c r="LNZ973" s="3"/>
      <c r="LOA973" s="614"/>
      <c r="LOB973" s="3"/>
      <c r="LOC973" s="453"/>
      <c r="LOD973" s="3"/>
      <c r="LOE973" s="614"/>
      <c r="LOF973" s="3"/>
      <c r="LOG973" s="453"/>
      <c r="LOH973" s="3"/>
      <c r="LOI973" s="614"/>
      <c r="LOJ973" s="3"/>
      <c r="LOK973" s="453"/>
      <c r="LOL973" s="3"/>
      <c r="LOM973" s="614"/>
      <c r="LON973" s="3"/>
      <c r="LOO973" s="453"/>
      <c r="LOP973" s="3"/>
      <c r="LOQ973" s="614"/>
      <c r="LOR973" s="3"/>
      <c r="LOS973" s="453"/>
      <c r="LOT973" s="3"/>
      <c r="LOU973" s="614"/>
      <c r="LOV973" s="3"/>
      <c r="LOW973" s="453"/>
      <c r="LOX973" s="3"/>
      <c r="LOY973" s="614"/>
      <c r="LOZ973" s="3"/>
      <c r="LPA973" s="453"/>
      <c r="LPB973" s="3"/>
      <c r="LPC973" s="614"/>
      <c r="LPD973" s="3"/>
      <c r="LPE973" s="453"/>
      <c r="LPF973" s="3"/>
      <c r="LPG973" s="614"/>
      <c r="LPH973" s="3"/>
      <c r="LPI973" s="453"/>
      <c r="LPJ973" s="3"/>
      <c r="LPK973" s="614"/>
      <c r="LPL973" s="3"/>
      <c r="LPM973" s="453"/>
      <c r="LPN973" s="3"/>
      <c r="LPO973" s="614"/>
      <c r="LPP973" s="3"/>
      <c r="LPQ973" s="453"/>
      <c r="LPR973" s="3"/>
      <c r="LPS973" s="614"/>
      <c r="LPT973" s="3"/>
      <c r="LPU973" s="453"/>
      <c r="LPV973" s="3"/>
      <c r="LPW973" s="614"/>
      <c r="LPX973" s="3"/>
      <c r="LPY973" s="453"/>
      <c r="LPZ973" s="3"/>
      <c r="LQA973" s="614"/>
      <c r="LQB973" s="3"/>
      <c r="LQC973" s="453"/>
      <c r="LQD973" s="3"/>
      <c r="LQE973" s="614"/>
      <c r="LQF973" s="3"/>
      <c r="LQG973" s="453"/>
      <c r="LQH973" s="3"/>
      <c r="LQI973" s="614"/>
      <c r="LQJ973" s="3"/>
      <c r="LQK973" s="453"/>
      <c r="LQL973" s="3"/>
      <c r="LQM973" s="614"/>
      <c r="LQN973" s="3"/>
      <c r="LQO973" s="453"/>
      <c r="LQP973" s="3"/>
      <c r="LQQ973" s="614"/>
      <c r="LQR973" s="3"/>
      <c r="LQS973" s="453"/>
      <c r="LQT973" s="3"/>
      <c r="LQU973" s="614"/>
      <c r="LQV973" s="3"/>
      <c r="LQW973" s="453"/>
      <c r="LQX973" s="3"/>
      <c r="LQY973" s="614"/>
      <c r="LQZ973" s="3"/>
      <c r="LRA973" s="453"/>
      <c r="LRB973" s="3"/>
      <c r="LRC973" s="614"/>
      <c r="LRD973" s="3"/>
      <c r="LRE973" s="453"/>
      <c r="LRF973" s="3"/>
      <c r="LRG973" s="614"/>
      <c r="LRH973" s="3"/>
      <c r="LRI973" s="453"/>
      <c r="LRJ973" s="3"/>
      <c r="LRK973" s="614"/>
      <c r="LRL973" s="3"/>
      <c r="LRM973" s="453"/>
      <c r="LRN973" s="3"/>
      <c r="LRO973" s="614"/>
      <c r="LRP973" s="3"/>
      <c r="LRQ973" s="453"/>
      <c r="LRR973" s="3"/>
      <c r="LRS973" s="614"/>
      <c r="LRT973" s="3"/>
      <c r="LRU973" s="453"/>
      <c r="LRV973" s="3"/>
      <c r="LRW973" s="614"/>
      <c r="LRX973" s="3"/>
      <c r="LRY973" s="453"/>
      <c r="LRZ973" s="3"/>
      <c r="LSA973" s="614"/>
      <c r="LSB973" s="3"/>
      <c r="LSC973" s="453"/>
      <c r="LSD973" s="3"/>
      <c r="LSE973" s="614"/>
      <c r="LSF973" s="3"/>
      <c r="LSG973" s="453"/>
      <c r="LSH973" s="3"/>
      <c r="LSI973" s="614"/>
      <c r="LSJ973" s="3"/>
      <c r="LSK973" s="453"/>
      <c r="LSL973" s="3"/>
      <c r="LSM973" s="614"/>
      <c r="LSN973" s="3"/>
      <c r="LSO973" s="453"/>
      <c r="LSP973" s="3"/>
      <c r="LSQ973" s="614"/>
      <c r="LSR973" s="3"/>
      <c r="LSS973" s="453"/>
      <c r="LST973" s="3"/>
      <c r="LSU973" s="614"/>
      <c r="LSV973" s="3"/>
      <c r="LSW973" s="453"/>
      <c r="LSX973" s="3"/>
      <c r="LSY973" s="614"/>
      <c r="LSZ973" s="3"/>
      <c r="LTA973" s="453"/>
      <c r="LTB973" s="3"/>
      <c r="LTC973" s="614"/>
      <c r="LTD973" s="3"/>
      <c r="LTE973" s="453"/>
      <c r="LTF973" s="3"/>
      <c r="LTG973" s="614"/>
      <c r="LTH973" s="3"/>
      <c r="LTI973" s="453"/>
      <c r="LTJ973" s="3"/>
      <c r="LTK973" s="614"/>
      <c r="LTL973" s="3"/>
      <c r="LTM973" s="453"/>
      <c r="LTN973" s="3"/>
      <c r="LTO973" s="614"/>
      <c r="LTP973" s="3"/>
      <c r="LTQ973" s="453"/>
      <c r="LTR973" s="3"/>
      <c r="LTS973" s="614"/>
      <c r="LTT973" s="3"/>
      <c r="LTU973" s="453"/>
      <c r="LTV973" s="3"/>
      <c r="LTW973" s="614"/>
      <c r="LTX973" s="3"/>
      <c r="LTY973" s="453"/>
      <c r="LTZ973" s="3"/>
      <c r="LUA973" s="614"/>
      <c r="LUB973" s="3"/>
      <c r="LUC973" s="453"/>
      <c r="LUD973" s="3"/>
      <c r="LUE973" s="614"/>
      <c r="LUF973" s="3"/>
      <c r="LUG973" s="453"/>
      <c r="LUH973" s="3"/>
      <c r="LUI973" s="614"/>
      <c r="LUJ973" s="3"/>
      <c r="LUK973" s="453"/>
      <c r="LUL973" s="3"/>
      <c r="LUM973" s="614"/>
      <c r="LUN973" s="3"/>
      <c r="LUO973" s="453"/>
      <c r="LUP973" s="3"/>
      <c r="LUQ973" s="614"/>
      <c r="LUR973" s="3"/>
      <c r="LUS973" s="453"/>
      <c r="LUT973" s="3"/>
      <c r="LUU973" s="614"/>
      <c r="LUV973" s="3"/>
      <c r="LUW973" s="453"/>
      <c r="LUX973" s="3"/>
      <c r="LUY973" s="614"/>
      <c r="LUZ973" s="3"/>
      <c r="LVA973" s="453"/>
      <c r="LVB973" s="3"/>
      <c r="LVC973" s="614"/>
      <c r="LVD973" s="3"/>
      <c r="LVE973" s="453"/>
      <c r="LVF973" s="3"/>
      <c r="LVG973" s="614"/>
      <c r="LVH973" s="3"/>
      <c r="LVI973" s="453"/>
      <c r="LVJ973" s="3"/>
      <c r="LVK973" s="614"/>
      <c r="LVL973" s="3"/>
      <c r="LVM973" s="453"/>
      <c r="LVN973" s="3"/>
      <c r="LVO973" s="614"/>
      <c r="LVP973" s="3"/>
      <c r="LVQ973" s="453"/>
      <c r="LVR973" s="3"/>
      <c r="LVS973" s="614"/>
      <c r="LVT973" s="3"/>
      <c r="LVU973" s="453"/>
      <c r="LVV973" s="3"/>
      <c r="LVW973" s="614"/>
      <c r="LVX973" s="3"/>
      <c r="LVY973" s="453"/>
      <c r="LVZ973" s="3"/>
      <c r="LWA973" s="614"/>
      <c r="LWB973" s="3"/>
      <c r="LWC973" s="453"/>
      <c r="LWD973" s="3"/>
      <c r="LWE973" s="614"/>
      <c r="LWF973" s="3"/>
      <c r="LWG973" s="453"/>
      <c r="LWH973" s="3"/>
      <c r="LWI973" s="614"/>
      <c r="LWJ973" s="3"/>
      <c r="LWK973" s="453"/>
      <c r="LWL973" s="3"/>
      <c r="LWM973" s="614"/>
      <c r="LWN973" s="3"/>
      <c r="LWO973" s="453"/>
      <c r="LWP973" s="3"/>
      <c r="LWQ973" s="614"/>
      <c r="LWR973" s="3"/>
      <c r="LWS973" s="453"/>
      <c r="LWT973" s="3"/>
      <c r="LWU973" s="614"/>
      <c r="LWV973" s="3"/>
      <c r="LWW973" s="453"/>
      <c r="LWX973" s="3"/>
      <c r="LWY973" s="614"/>
      <c r="LWZ973" s="3"/>
      <c r="LXA973" s="453"/>
      <c r="LXB973" s="3"/>
      <c r="LXC973" s="614"/>
      <c r="LXD973" s="3"/>
      <c r="LXE973" s="453"/>
      <c r="LXF973" s="3"/>
      <c r="LXG973" s="614"/>
      <c r="LXH973" s="3"/>
      <c r="LXI973" s="453"/>
      <c r="LXJ973" s="3"/>
      <c r="LXK973" s="614"/>
      <c r="LXL973" s="3"/>
      <c r="LXM973" s="453"/>
      <c r="LXN973" s="3"/>
      <c r="LXO973" s="614"/>
      <c r="LXP973" s="3"/>
      <c r="LXQ973" s="453"/>
      <c r="LXR973" s="3"/>
      <c r="LXS973" s="614"/>
      <c r="LXT973" s="3"/>
      <c r="LXU973" s="453"/>
      <c r="LXV973" s="3"/>
      <c r="LXW973" s="614"/>
      <c r="LXX973" s="3"/>
      <c r="LXY973" s="453"/>
      <c r="LXZ973" s="3"/>
      <c r="LYA973" s="614"/>
      <c r="LYB973" s="3"/>
      <c r="LYC973" s="453"/>
      <c r="LYD973" s="3"/>
      <c r="LYE973" s="614"/>
      <c r="LYF973" s="3"/>
      <c r="LYG973" s="453"/>
      <c r="LYH973" s="3"/>
      <c r="LYI973" s="614"/>
      <c r="LYJ973" s="3"/>
      <c r="LYK973" s="453"/>
      <c r="LYL973" s="3"/>
      <c r="LYM973" s="614"/>
      <c r="LYN973" s="3"/>
      <c r="LYO973" s="453"/>
      <c r="LYP973" s="3"/>
      <c r="LYQ973" s="614"/>
      <c r="LYR973" s="3"/>
      <c r="LYS973" s="453"/>
      <c r="LYT973" s="3"/>
      <c r="LYU973" s="614"/>
      <c r="LYV973" s="3"/>
      <c r="LYW973" s="453"/>
      <c r="LYX973" s="3"/>
      <c r="LYY973" s="614"/>
      <c r="LYZ973" s="3"/>
      <c r="LZA973" s="453"/>
      <c r="LZB973" s="3"/>
      <c r="LZC973" s="614"/>
      <c r="LZD973" s="3"/>
      <c r="LZE973" s="453"/>
      <c r="LZF973" s="3"/>
      <c r="LZG973" s="614"/>
      <c r="LZH973" s="3"/>
      <c r="LZI973" s="453"/>
      <c r="LZJ973" s="3"/>
      <c r="LZK973" s="614"/>
      <c r="LZL973" s="3"/>
      <c r="LZM973" s="453"/>
      <c r="LZN973" s="3"/>
      <c r="LZO973" s="614"/>
      <c r="LZP973" s="3"/>
      <c r="LZQ973" s="453"/>
      <c r="LZR973" s="3"/>
      <c r="LZS973" s="614"/>
      <c r="LZT973" s="3"/>
      <c r="LZU973" s="453"/>
      <c r="LZV973" s="3"/>
      <c r="LZW973" s="614"/>
      <c r="LZX973" s="3"/>
      <c r="LZY973" s="453"/>
      <c r="LZZ973" s="3"/>
      <c r="MAA973" s="614"/>
      <c r="MAB973" s="3"/>
      <c r="MAC973" s="453"/>
      <c r="MAD973" s="3"/>
      <c r="MAE973" s="614"/>
      <c r="MAF973" s="3"/>
      <c r="MAG973" s="453"/>
      <c r="MAH973" s="3"/>
      <c r="MAI973" s="614"/>
      <c r="MAJ973" s="3"/>
      <c r="MAK973" s="453"/>
      <c r="MAL973" s="3"/>
      <c r="MAM973" s="614"/>
      <c r="MAN973" s="3"/>
      <c r="MAO973" s="453"/>
      <c r="MAP973" s="3"/>
      <c r="MAQ973" s="614"/>
      <c r="MAR973" s="3"/>
      <c r="MAS973" s="453"/>
      <c r="MAT973" s="3"/>
      <c r="MAU973" s="614"/>
      <c r="MAV973" s="3"/>
      <c r="MAW973" s="453"/>
      <c r="MAX973" s="3"/>
      <c r="MAY973" s="614"/>
      <c r="MAZ973" s="3"/>
      <c r="MBA973" s="453"/>
      <c r="MBB973" s="3"/>
      <c r="MBC973" s="614"/>
      <c r="MBD973" s="3"/>
      <c r="MBE973" s="453"/>
      <c r="MBF973" s="3"/>
      <c r="MBG973" s="614"/>
      <c r="MBH973" s="3"/>
      <c r="MBI973" s="453"/>
      <c r="MBJ973" s="3"/>
      <c r="MBK973" s="614"/>
      <c r="MBL973" s="3"/>
      <c r="MBM973" s="453"/>
      <c r="MBN973" s="3"/>
      <c r="MBO973" s="614"/>
      <c r="MBP973" s="3"/>
      <c r="MBQ973" s="453"/>
      <c r="MBR973" s="3"/>
      <c r="MBS973" s="614"/>
      <c r="MBT973" s="3"/>
      <c r="MBU973" s="453"/>
      <c r="MBV973" s="3"/>
      <c r="MBW973" s="614"/>
      <c r="MBX973" s="3"/>
      <c r="MBY973" s="453"/>
      <c r="MBZ973" s="3"/>
      <c r="MCA973" s="614"/>
      <c r="MCB973" s="3"/>
      <c r="MCC973" s="453"/>
      <c r="MCD973" s="3"/>
      <c r="MCE973" s="614"/>
      <c r="MCF973" s="3"/>
      <c r="MCG973" s="453"/>
      <c r="MCH973" s="3"/>
      <c r="MCI973" s="614"/>
      <c r="MCJ973" s="3"/>
      <c r="MCK973" s="453"/>
      <c r="MCL973" s="3"/>
      <c r="MCM973" s="614"/>
      <c r="MCN973" s="3"/>
      <c r="MCO973" s="453"/>
      <c r="MCP973" s="3"/>
      <c r="MCQ973" s="614"/>
      <c r="MCR973" s="3"/>
      <c r="MCS973" s="453"/>
      <c r="MCT973" s="3"/>
      <c r="MCU973" s="614"/>
      <c r="MCV973" s="3"/>
      <c r="MCW973" s="453"/>
      <c r="MCX973" s="3"/>
      <c r="MCY973" s="614"/>
      <c r="MCZ973" s="3"/>
      <c r="MDA973" s="453"/>
      <c r="MDB973" s="3"/>
      <c r="MDC973" s="614"/>
      <c r="MDD973" s="3"/>
      <c r="MDE973" s="453"/>
      <c r="MDF973" s="3"/>
      <c r="MDG973" s="614"/>
      <c r="MDH973" s="3"/>
      <c r="MDI973" s="453"/>
      <c r="MDJ973" s="3"/>
      <c r="MDK973" s="614"/>
      <c r="MDL973" s="3"/>
      <c r="MDM973" s="453"/>
      <c r="MDN973" s="3"/>
      <c r="MDO973" s="614"/>
      <c r="MDP973" s="3"/>
      <c r="MDQ973" s="453"/>
      <c r="MDR973" s="3"/>
      <c r="MDS973" s="614"/>
      <c r="MDT973" s="3"/>
      <c r="MDU973" s="453"/>
      <c r="MDV973" s="3"/>
      <c r="MDW973" s="614"/>
      <c r="MDX973" s="3"/>
      <c r="MDY973" s="453"/>
      <c r="MDZ973" s="3"/>
      <c r="MEA973" s="614"/>
      <c r="MEB973" s="3"/>
      <c r="MEC973" s="453"/>
      <c r="MED973" s="3"/>
      <c r="MEE973" s="614"/>
      <c r="MEF973" s="3"/>
      <c r="MEG973" s="453"/>
      <c r="MEH973" s="3"/>
      <c r="MEI973" s="614"/>
      <c r="MEJ973" s="3"/>
      <c r="MEK973" s="453"/>
      <c r="MEL973" s="3"/>
      <c r="MEM973" s="614"/>
      <c r="MEN973" s="3"/>
      <c r="MEO973" s="453"/>
      <c r="MEP973" s="3"/>
      <c r="MEQ973" s="614"/>
      <c r="MER973" s="3"/>
      <c r="MES973" s="453"/>
      <c r="MET973" s="3"/>
      <c r="MEU973" s="614"/>
      <c r="MEV973" s="3"/>
      <c r="MEW973" s="453"/>
      <c r="MEX973" s="3"/>
      <c r="MEY973" s="614"/>
      <c r="MEZ973" s="3"/>
      <c r="MFA973" s="453"/>
      <c r="MFB973" s="3"/>
      <c r="MFC973" s="614"/>
      <c r="MFD973" s="3"/>
      <c r="MFE973" s="453"/>
      <c r="MFF973" s="3"/>
      <c r="MFG973" s="614"/>
      <c r="MFH973" s="3"/>
      <c r="MFI973" s="453"/>
      <c r="MFJ973" s="3"/>
      <c r="MFK973" s="614"/>
      <c r="MFL973" s="3"/>
      <c r="MFM973" s="453"/>
      <c r="MFN973" s="3"/>
      <c r="MFO973" s="614"/>
      <c r="MFP973" s="3"/>
      <c r="MFQ973" s="453"/>
      <c r="MFR973" s="3"/>
      <c r="MFS973" s="614"/>
      <c r="MFT973" s="3"/>
      <c r="MFU973" s="453"/>
      <c r="MFV973" s="3"/>
      <c r="MFW973" s="614"/>
      <c r="MFX973" s="3"/>
      <c r="MFY973" s="453"/>
      <c r="MFZ973" s="3"/>
      <c r="MGA973" s="614"/>
      <c r="MGB973" s="3"/>
      <c r="MGC973" s="453"/>
      <c r="MGD973" s="3"/>
      <c r="MGE973" s="614"/>
      <c r="MGF973" s="3"/>
      <c r="MGG973" s="453"/>
      <c r="MGH973" s="3"/>
      <c r="MGI973" s="614"/>
      <c r="MGJ973" s="3"/>
      <c r="MGK973" s="453"/>
      <c r="MGL973" s="3"/>
      <c r="MGM973" s="614"/>
      <c r="MGN973" s="3"/>
      <c r="MGO973" s="453"/>
      <c r="MGP973" s="3"/>
      <c r="MGQ973" s="614"/>
      <c r="MGR973" s="3"/>
      <c r="MGS973" s="453"/>
      <c r="MGT973" s="3"/>
      <c r="MGU973" s="614"/>
      <c r="MGV973" s="3"/>
      <c r="MGW973" s="453"/>
      <c r="MGX973" s="3"/>
      <c r="MGY973" s="614"/>
      <c r="MGZ973" s="3"/>
      <c r="MHA973" s="453"/>
      <c r="MHB973" s="3"/>
      <c r="MHC973" s="614"/>
      <c r="MHD973" s="3"/>
      <c r="MHE973" s="453"/>
      <c r="MHF973" s="3"/>
      <c r="MHG973" s="614"/>
      <c r="MHH973" s="3"/>
      <c r="MHI973" s="453"/>
      <c r="MHJ973" s="3"/>
      <c r="MHK973" s="614"/>
      <c r="MHL973" s="3"/>
      <c r="MHM973" s="453"/>
      <c r="MHN973" s="3"/>
      <c r="MHO973" s="614"/>
      <c r="MHP973" s="3"/>
      <c r="MHQ973" s="453"/>
      <c r="MHR973" s="3"/>
      <c r="MHS973" s="614"/>
      <c r="MHT973" s="3"/>
      <c r="MHU973" s="453"/>
      <c r="MHV973" s="3"/>
      <c r="MHW973" s="614"/>
      <c r="MHX973" s="3"/>
      <c r="MHY973" s="453"/>
      <c r="MHZ973" s="3"/>
      <c r="MIA973" s="614"/>
      <c r="MIB973" s="3"/>
      <c r="MIC973" s="453"/>
      <c r="MID973" s="3"/>
      <c r="MIE973" s="614"/>
      <c r="MIF973" s="3"/>
      <c r="MIG973" s="453"/>
      <c r="MIH973" s="3"/>
      <c r="MII973" s="614"/>
      <c r="MIJ973" s="3"/>
      <c r="MIK973" s="453"/>
      <c r="MIL973" s="3"/>
      <c r="MIM973" s="614"/>
      <c r="MIN973" s="3"/>
      <c r="MIO973" s="453"/>
      <c r="MIP973" s="3"/>
      <c r="MIQ973" s="614"/>
      <c r="MIR973" s="3"/>
      <c r="MIS973" s="453"/>
      <c r="MIT973" s="3"/>
      <c r="MIU973" s="614"/>
      <c r="MIV973" s="3"/>
      <c r="MIW973" s="453"/>
      <c r="MIX973" s="3"/>
      <c r="MIY973" s="614"/>
      <c r="MIZ973" s="3"/>
      <c r="MJA973" s="453"/>
      <c r="MJB973" s="3"/>
      <c r="MJC973" s="614"/>
      <c r="MJD973" s="3"/>
      <c r="MJE973" s="453"/>
      <c r="MJF973" s="3"/>
      <c r="MJG973" s="614"/>
      <c r="MJH973" s="3"/>
      <c r="MJI973" s="453"/>
      <c r="MJJ973" s="3"/>
      <c r="MJK973" s="614"/>
      <c r="MJL973" s="3"/>
      <c r="MJM973" s="453"/>
      <c r="MJN973" s="3"/>
      <c r="MJO973" s="614"/>
      <c r="MJP973" s="3"/>
      <c r="MJQ973" s="453"/>
      <c r="MJR973" s="3"/>
      <c r="MJS973" s="614"/>
      <c r="MJT973" s="3"/>
      <c r="MJU973" s="453"/>
      <c r="MJV973" s="3"/>
      <c r="MJW973" s="614"/>
      <c r="MJX973" s="3"/>
      <c r="MJY973" s="453"/>
      <c r="MJZ973" s="3"/>
      <c r="MKA973" s="614"/>
      <c r="MKB973" s="3"/>
      <c r="MKC973" s="453"/>
      <c r="MKD973" s="3"/>
      <c r="MKE973" s="614"/>
      <c r="MKF973" s="3"/>
      <c r="MKG973" s="453"/>
      <c r="MKH973" s="3"/>
      <c r="MKI973" s="614"/>
      <c r="MKJ973" s="3"/>
      <c r="MKK973" s="453"/>
      <c r="MKL973" s="3"/>
      <c r="MKM973" s="614"/>
      <c r="MKN973" s="3"/>
      <c r="MKO973" s="453"/>
      <c r="MKP973" s="3"/>
      <c r="MKQ973" s="614"/>
      <c r="MKR973" s="3"/>
      <c r="MKS973" s="453"/>
      <c r="MKT973" s="3"/>
      <c r="MKU973" s="614"/>
      <c r="MKV973" s="3"/>
      <c r="MKW973" s="453"/>
      <c r="MKX973" s="3"/>
      <c r="MKY973" s="614"/>
      <c r="MKZ973" s="3"/>
      <c r="MLA973" s="453"/>
      <c r="MLB973" s="3"/>
      <c r="MLC973" s="614"/>
      <c r="MLD973" s="3"/>
      <c r="MLE973" s="453"/>
      <c r="MLF973" s="3"/>
      <c r="MLG973" s="614"/>
      <c r="MLH973" s="3"/>
      <c r="MLI973" s="453"/>
      <c r="MLJ973" s="3"/>
      <c r="MLK973" s="614"/>
      <c r="MLL973" s="3"/>
      <c r="MLM973" s="453"/>
      <c r="MLN973" s="3"/>
      <c r="MLO973" s="614"/>
      <c r="MLP973" s="3"/>
      <c r="MLQ973" s="453"/>
      <c r="MLR973" s="3"/>
      <c r="MLS973" s="614"/>
      <c r="MLT973" s="3"/>
      <c r="MLU973" s="453"/>
      <c r="MLV973" s="3"/>
      <c r="MLW973" s="614"/>
      <c r="MLX973" s="3"/>
      <c r="MLY973" s="453"/>
      <c r="MLZ973" s="3"/>
      <c r="MMA973" s="614"/>
      <c r="MMB973" s="3"/>
      <c r="MMC973" s="453"/>
      <c r="MMD973" s="3"/>
      <c r="MME973" s="614"/>
      <c r="MMF973" s="3"/>
      <c r="MMG973" s="453"/>
      <c r="MMH973" s="3"/>
      <c r="MMI973" s="614"/>
      <c r="MMJ973" s="3"/>
      <c r="MMK973" s="453"/>
      <c r="MML973" s="3"/>
      <c r="MMM973" s="614"/>
      <c r="MMN973" s="3"/>
      <c r="MMO973" s="453"/>
      <c r="MMP973" s="3"/>
      <c r="MMQ973" s="614"/>
      <c r="MMR973" s="3"/>
      <c r="MMS973" s="453"/>
      <c r="MMT973" s="3"/>
      <c r="MMU973" s="614"/>
      <c r="MMV973" s="3"/>
      <c r="MMW973" s="453"/>
      <c r="MMX973" s="3"/>
      <c r="MMY973" s="614"/>
      <c r="MMZ973" s="3"/>
      <c r="MNA973" s="453"/>
      <c r="MNB973" s="3"/>
      <c r="MNC973" s="614"/>
      <c r="MND973" s="3"/>
      <c r="MNE973" s="453"/>
      <c r="MNF973" s="3"/>
      <c r="MNG973" s="614"/>
      <c r="MNH973" s="3"/>
      <c r="MNI973" s="453"/>
      <c r="MNJ973" s="3"/>
      <c r="MNK973" s="614"/>
      <c r="MNL973" s="3"/>
      <c r="MNM973" s="453"/>
      <c r="MNN973" s="3"/>
      <c r="MNO973" s="614"/>
      <c r="MNP973" s="3"/>
      <c r="MNQ973" s="453"/>
      <c r="MNR973" s="3"/>
      <c r="MNS973" s="614"/>
      <c r="MNT973" s="3"/>
      <c r="MNU973" s="453"/>
      <c r="MNV973" s="3"/>
      <c r="MNW973" s="614"/>
      <c r="MNX973" s="3"/>
      <c r="MNY973" s="453"/>
      <c r="MNZ973" s="3"/>
      <c r="MOA973" s="614"/>
      <c r="MOB973" s="3"/>
      <c r="MOC973" s="453"/>
      <c r="MOD973" s="3"/>
      <c r="MOE973" s="614"/>
      <c r="MOF973" s="3"/>
      <c r="MOG973" s="453"/>
      <c r="MOH973" s="3"/>
      <c r="MOI973" s="614"/>
      <c r="MOJ973" s="3"/>
      <c r="MOK973" s="453"/>
      <c r="MOL973" s="3"/>
      <c r="MOM973" s="614"/>
      <c r="MON973" s="3"/>
      <c r="MOO973" s="453"/>
      <c r="MOP973" s="3"/>
      <c r="MOQ973" s="614"/>
      <c r="MOR973" s="3"/>
      <c r="MOS973" s="453"/>
      <c r="MOT973" s="3"/>
      <c r="MOU973" s="614"/>
      <c r="MOV973" s="3"/>
      <c r="MOW973" s="453"/>
      <c r="MOX973" s="3"/>
      <c r="MOY973" s="614"/>
      <c r="MOZ973" s="3"/>
      <c r="MPA973" s="453"/>
      <c r="MPB973" s="3"/>
      <c r="MPC973" s="614"/>
      <c r="MPD973" s="3"/>
      <c r="MPE973" s="453"/>
      <c r="MPF973" s="3"/>
      <c r="MPG973" s="614"/>
      <c r="MPH973" s="3"/>
      <c r="MPI973" s="453"/>
      <c r="MPJ973" s="3"/>
      <c r="MPK973" s="614"/>
      <c r="MPL973" s="3"/>
      <c r="MPM973" s="453"/>
      <c r="MPN973" s="3"/>
      <c r="MPO973" s="614"/>
      <c r="MPP973" s="3"/>
      <c r="MPQ973" s="453"/>
      <c r="MPR973" s="3"/>
      <c r="MPS973" s="614"/>
      <c r="MPT973" s="3"/>
      <c r="MPU973" s="453"/>
      <c r="MPV973" s="3"/>
      <c r="MPW973" s="614"/>
      <c r="MPX973" s="3"/>
      <c r="MPY973" s="453"/>
      <c r="MPZ973" s="3"/>
      <c r="MQA973" s="614"/>
      <c r="MQB973" s="3"/>
      <c r="MQC973" s="453"/>
      <c r="MQD973" s="3"/>
      <c r="MQE973" s="614"/>
      <c r="MQF973" s="3"/>
      <c r="MQG973" s="453"/>
      <c r="MQH973" s="3"/>
      <c r="MQI973" s="614"/>
      <c r="MQJ973" s="3"/>
      <c r="MQK973" s="453"/>
      <c r="MQL973" s="3"/>
      <c r="MQM973" s="614"/>
      <c r="MQN973" s="3"/>
      <c r="MQO973" s="453"/>
      <c r="MQP973" s="3"/>
      <c r="MQQ973" s="614"/>
      <c r="MQR973" s="3"/>
      <c r="MQS973" s="453"/>
      <c r="MQT973" s="3"/>
      <c r="MQU973" s="614"/>
      <c r="MQV973" s="3"/>
      <c r="MQW973" s="453"/>
      <c r="MQX973" s="3"/>
      <c r="MQY973" s="614"/>
      <c r="MQZ973" s="3"/>
      <c r="MRA973" s="453"/>
      <c r="MRB973" s="3"/>
      <c r="MRC973" s="614"/>
      <c r="MRD973" s="3"/>
      <c r="MRE973" s="453"/>
      <c r="MRF973" s="3"/>
      <c r="MRG973" s="614"/>
      <c r="MRH973" s="3"/>
      <c r="MRI973" s="453"/>
      <c r="MRJ973" s="3"/>
      <c r="MRK973" s="614"/>
      <c r="MRL973" s="3"/>
      <c r="MRM973" s="453"/>
      <c r="MRN973" s="3"/>
      <c r="MRO973" s="614"/>
      <c r="MRP973" s="3"/>
      <c r="MRQ973" s="453"/>
      <c r="MRR973" s="3"/>
      <c r="MRS973" s="614"/>
      <c r="MRT973" s="3"/>
      <c r="MRU973" s="453"/>
      <c r="MRV973" s="3"/>
      <c r="MRW973" s="614"/>
      <c r="MRX973" s="3"/>
      <c r="MRY973" s="453"/>
      <c r="MRZ973" s="3"/>
      <c r="MSA973" s="614"/>
      <c r="MSB973" s="3"/>
      <c r="MSC973" s="453"/>
      <c r="MSD973" s="3"/>
      <c r="MSE973" s="614"/>
      <c r="MSF973" s="3"/>
      <c r="MSG973" s="453"/>
      <c r="MSH973" s="3"/>
      <c r="MSI973" s="614"/>
      <c r="MSJ973" s="3"/>
      <c r="MSK973" s="453"/>
      <c r="MSL973" s="3"/>
      <c r="MSM973" s="614"/>
      <c r="MSN973" s="3"/>
      <c r="MSO973" s="453"/>
      <c r="MSP973" s="3"/>
      <c r="MSQ973" s="614"/>
      <c r="MSR973" s="3"/>
      <c r="MSS973" s="453"/>
      <c r="MST973" s="3"/>
      <c r="MSU973" s="614"/>
      <c r="MSV973" s="3"/>
      <c r="MSW973" s="453"/>
      <c r="MSX973" s="3"/>
      <c r="MSY973" s="614"/>
      <c r="MSZ973" s="3"/>
      <c r="MTA973" s="453"/>
      <c r="MTB973" s="3"/>
      <c r="MTC973" s="614"/>
      <c r="MTD973" s="3"/>
      <c r="MTE973" s="453"/>
      <c r="MTF973" s="3"/>
      <c r="MTG973" s="614"/>
      <c r="MTH973" s="3"/>
      <c r="MTI973" s="453"/>
      <c r="MTJ973" s="3"/>
      <c r="MTK973" s="614"/>
      <c r="MTL973" s="3"/>
      <c r="MTM973" s="453"/>
      <c r="MTN973" s="3"/>
      <c r="MTO973" s="614"/>
      <c r="MTP973" s="3"/>
      <c r="MTQ973" s="453"/>
      <c r="MTR973" s="3"/>
      <c r="MTS973" s="614"/>
      <c r="MTT973" s="3"/>
      <c r="MTU973" s="453"/>
      <c r="MTV973" s="3"/>
      <c r="MTW973" s="614"/>
      <c r="MTX973" s="3"/>
      <c r="MTY973" s="453"/>
      <c r="MTZ973" s="3"/>
      <c r="MUA973" s="614"/>
      <c r="MUB973" s="3"/>
      <c r="MUC973" s="453"/>
      <c r="MUD973" s="3"/>
      <c r="MUE973" s="614"/>
      <c r="MUF973" s="3"/>
      <c r="MUG973" s="453"/>
      <c r="MUH973" s="3"/>
      <c r="MUI973" s="614"/>
      <c r="MUJ973" s="3"/>
      <c r="MUK973" s="453"/>
      <c r="MUL973" s="3"/>
      <c r="MUM973" s="614"/>
      <c r="MUN973" s="3"/>
      <c r="MUO973" s="453"/>
      <c r="MUP973" s="3"/>
      <c r="MUQ973" s="614"/>
      <c r="MUR973" s="3"/>
      <c r="MUS973" s="453"/>
      <c r="MUT973" s="3"/>
      <c r="MUU973" s="614"/>
      <c r="MUV973" s="3"/>
      <c r="MUW973" s="453"/>
      <c r="MUX973" s="3"/>
      <c r="MUY973" s="614"/>
      <c r="MUZ973" s="3"/>
      <c r="MVA973" s="453"/>
      <c r="MVB973" s="3"/>
      <c r="MVC973" s="614"/>
      <c r="MVD973" s="3"/>
      <c r="MVE973" s="453"/>
      <c r="MVF973" s="3"/>
      <c r="MVG973" s="614"/>
      <c r="MVH973" s="3"/>
      <c r="MVI973" s="453"/>
      <c r="MVJ973" s="3"/>
      <c r="MVK973" s="614"/>
      <c r="MVL973" s="3"/>
      <c r="MVM973" s="453"/>
      <c r="MVN973" s="3"/>
      <c r="MVO973" s="614"/>
      <c r="MVP973" s="3"/>
      <c r="MVQ973" s="453"/>
      <c r="MVR973" s="3"/>
      <c r="MVS973" s="614"/>
      <c r="MVT973" s="3"/>
      <c r="MVU973" s="453"/>
      <c r="MVV973" s="3"/>
      <c r="MVW973" s="614"/>
      <c r="MVX973" s="3"/>
      <c r="MVY973" s="453"/>
      <c r="MVZ973" s="3"/>
      <c r="MWA973" s="614"/>
      <c r="MWB973" s="3"/>
      <c r="MWC973" s="453"/>
      <c r="MWD973" s="3"/>
      <c r="MWE973" s="614"/>
      <c r="MWF973" s="3"/>
      <c r="MWG973" s="453"/>
      <c r="MWH973" s="3"/>
      <c r="MWI973" s="614"/>
      <c r="MWJ973" s="3"/>
      <c r="MWK973" s="453"/>
      <c r="MWL973" s="3"/>
      <c r="MWM973" s="614"/>
      <c r="MWN973" s="3"/>
      <c r="MWO973" s="453"/>
      <c r="MWP973" s="3"/>
      <c r="MWQ973" s="614"/>
      <c r="MWR973" s="3"/>
      <c r="MWS973" s="453"/>
      <c r="MWT973" s="3"/>
      <c r="MWU973" s="614"/>
      <c r="MWV973" s="3"/>
      <c r="MWW973" s="453"/>
      <c r="MWX973" s="3"/>
      <c r="MWY973" s="614"/>
      <c r="MWZ973" s="3"/>
      <c r="MXA973" s="453"/>
      <c r="MXB973" s="3"/>
      <c r="MXC973" s="614"/>
      <c r="MXD973" s="3"/>
      <c r="MXE973" s="453"/>
      <c r="MXF973" s="3"/>
      <c r="MXG973" s="614"/>
      <c r="MXH973" s="3"/>
      <c r="MXI973" s="453"/>
      <c r="MXJ973" s="3"/>
      <c r="MXK973" s="614"/>
      <c r="MXL973" s="3"/>
      <c r="MXM973" s="453"/>
      <c r="MXN973" s="3"/>
      <c r="MXO973" s="614"/>
      <c r="MXP973" s="3"/>
      <c r="MXQ973" s="453"/>
      <c r="MXR973" s="3"/>
      <c r="MXS973" s="614"/>
      <c r="MXT973" s="3"/>
      <c r="MXU973" s="453"/>
      <c r="MXV973" s="3"/>
      <c r="MXW973" s="614"/>
      <c r="MXX973" s="3"/>
      <c r="MXY973" s="453"/>
      <c r="MXZ973" s="3"/>
      <c r="MYA973" s="614"/>
      <c r="MYB973" s="3"/>
      <c r="MYC973" s="453"/>
      <c r="MYD973" s="3"/>
      <c r="MYE973" s="614"/>
      <c r="MYF973" s="3"/>
      <c r="MYG973" s="453"/>
      <c r="MYH973" s="3"/>
      <c r="MYI973" s="614"/>
      <c r="MYJ973" s="3"/>
      <c r="MYK973" s="453"/>
      <c r="MYL973" s="3"/>
      <c r="MYM973" s="614"/>
      <c r="MYN973" s="3"/>
      <c r="MYO973" s="453"/>
      <c r="MYP973" s="3"/>
      <c r="MYQ973" s="614"/>
      <c r="MYR973" s="3"/>
      <c r="MYS973" s="453"/>
      <c r="MYT973" s="3"/>
      <c r="MYU973" s="614"/>
      <c r="MYV973" s="3"/>
      <c r="MYW973" s="453"/>
      <c r="MYX973" s="3"/>
      <c r="MYY973" s="614"/>
      <c r="MYZ973" s="3"/>
      <c r="MZA973" s="453"/>
      <c r="MZB973" s="3"/>
      <c r="MZC973" s="614"/>
      <c r="MZD973" s="3"/>
      <c r="MZE973" s="453"/>
      <c r="MZF973" s="3"/>
      <c r="MZG973" s="614"/>
      <c r="MZH973" s="3"/>
      <c r="MZI973" s="453"/>
      <c r="MZJ973" s="3"/>
      <c r="MZK973" s="614"/>
      <c r="MZL973" s="3"/>
      <c r="MZM973" s="453"/>
      <c r="MZN973" s="3"/>
      <c r="MZO973" s="614"/>
      <c r="MZP973" s="3"/>
      <c r="MZQ973" s="453"/>
      <c r="MZR973" s="3"/>
      <c r="MZS973" s="614"/>
      <c r="MZT973" s="3"/>
      <c r="MZU973" s="453"/>
      <c r="MZV973" s="3"/>
      <c r="MZW973" s="614"/>
      <c r="MZX973" s="3"/>
      <c r="MZY973" s="453"/>
      <c r="MZZ973" s="3"/>
      <c r="NAA973" s="614"/>
      <c r="NAB973" s="3"/>
      <c r="NAC973" s="453"/>
      <c r="NAD973" s="3"/>
      <c r="NAE973" s="614"/>
      <c r="NAF973" s="3"/>
      <c r="NAG973" s="453"/>
      <c r="NAH973" s="3"/>
      <c r="NAI973" s="614"/>
      <c r="NAJ973" s="3"/>
      <c r="NAK973" s="453"/>
      <c r="NAL973" s="3"/>
      <c r="NAM973" s="614"/>
      <c r="NAN973" s="3"/>
      <c r="NAO973" s="453"/>
      <c r="NAP973" s="3"/>
      <c r="NAQ973" s="614"/>
      <c r="NAR973" s="3"/>
      <c r="NAS973" s="453"/>
      <c r="NAT973" s="3"/>
      <c r="NAU973" s="614"/>
      <c r="NAV973" s="3"/>
      <c r="NAW973" s="453"/>
      <c r="NAX973" s="3"/>
      <c r="NAY973" s="614"/>
      <c r="NAZ973" s="3"/>
      <c r="NBA973" s="453"/>
      <c r="NBB973" s="3"/>
      <c r="NBC973" s="614"/>
      <c r="NBD973" s="3"/>
      <c r="NBE973" s="453"/>
      <c r="NBF973" s="3"/>
      <c r="NBG973" s="614"/>
      <c r="NBH973" s="3"/>
      <c r="NBI973" s="453"/>
      <c r="NBJ973" s="3"/>
      <c r="NBK973" s="614"/>
      <c r="NBL973" s="3"/>
      <c r="NBM973" s="453"/>
      <c r="NBN973" s="3"/>
      <c r="NBO973" s="614"/>
      <c r="NBP973" s="3"/>
      <c r="NBQ973" s="453"/>
      <c r="NBR973" s="3"/>
      <c r="NBS973" s="614"/>
      <c r="NBT973" s="3"/>
      <c r="NBU973" s="453"/>
      <c r="NBV973" s="3"/>
      <c r="NBW973" s="614"/>
      <c r="NBX973" s="3"/>
      <c r="NBY973" s="453"/>
      <c r="NBZ973" s="3"/>
      <c r="NCA973" s="614"/>
      <c r="NCB973" s="3"/>
      <c r="NCC973" s="453"/>
      <c r="NCD973" s="3"/>
      <c r="NCE973" s="614"/>
      <c r="NCF973" s="3"/>
      <c r="NCG973" s="453"/>
      <c r="NCH973" s="3"/>
      <c r="NCI973" s="614"/>
      <c r="NCJ973" s="3"/>
      <c r="NCK973" s="453"/>
      <c r="NCL973" s="3"/>
      <c r="NCM973" s="614"/>
      <c r="NCN973" s="3"/>
      <c r="NCO973" s="453"/>
      <c r="NCP973" s="3"/>
      <c r="NCQ973" s="614"/>
      <c r="NCR973" s="3"/>
      <c r="NCS973" s="453"/>
      <c r="NCT973" s="3"/>
      <c r="NCU973" s="614"/>
      <c r="NCV973" s="3"/>
      <c r="NCW973" s="453"/>
      <c r="NCX973" s="3"/>
      <c r="NCY973" s="614"/>
      <c r="NCZ973" s="3"/>
      <c r="NDA973" s="453"/>
      <c r="NDB973" s="3"/>
      <c r="NDC973" s="614"/>
      <c r="NDD973" s="3"/>
      <c r="NDE973" s="453"/>
      <c r="NDF973" s="3"/>
      <c r="NDG973" s="614"/>
      <c r="NDH973" s="3"/>
      <c r="NDI973" s="453"/>
      <c r="NDJ973" s="3"/>
      <c r="NDK973" s="614"/>
      <c r="NDL973" s="3"/>
      <c r="NDM973" s="453"/>
      <c r="NDN973" s="3"/>
      <c r="NDO973" s="614"/>
      <c r="NDP973" s="3"/>
      <c r="NDQ973" s="453"/>
      <c r="NDR973" s="3"/>
      <c r="NDS973" s="614"/>
      <c r="NDT973" s="3"/>
      <c r="NDU973" s="453"/>
      <c r="NDV973" s="3"/>
      <c r="NDW973" s="614"/>
      <c r="NDX973" s="3"/>
      <c r="NDY973" s="453"/>
      <c r="NDZ973" s="3"/>
      <c r="NEA973" s="614"/>
      <c r="NEB973" s="3"/>
      <c r="NEC973" s="453"/>
      <c r="NED973" s="3"/>
      <c r="NEE973" s="614"/>
      <c r="NEF973" s="3"/>
      <c r="NEG973" s="453"/>
      <c r="NEH973" s="3"/>
      <c r="NEI973" s="614"/>
      <c r="NEJ973" s="3"/>
      <c r="NEK973" s="453"/>
      <c r="NEL973" s="3"/>
      <c r="NEM973" s="614"/>
      <c r="NEN973" s="3"/>
      <c r="NEO973" s="453"/>
      <c r="NEP973" s="3"/>
      <c r="NEQ973" s="614"/>
      <c r="NER973" s="3"/>
      <c r="NES973" s="453"/>
      <c r="NET973" s="3"/>
      <c r="NEU973" s="614"/>
      <c r="NEV973" s="3"/>
      <c r="NEW973" s="453"/>
      <c r="NEX973" s="3"/>
      <c r="NEY973" s="614"/>
      <c r="NEZ973" s="3"/>
      <c r="NFA973" s="453"/>
      <c r="NFB973" s="3"/>
      <c r="NFC973" s="614"/>
      <c r="NFD973" s="3"/>
      <c r="NFE973" s="453"/>
      <c r="NFF973" s="3"/>
      <c r="NFG973" s="614"/>
      <c r="NFH973" s="3"/>
      <c r="NFI973" s="453"/>
      <c r="NFJ973" s="3"/>
      <c r="NFK973" s="614"/>
      <c r="NFL973" s="3"/>
      <c r="NFM973" s="453"/>
      <c r="NFN973" s="3"/>
      <c r="NFO973" s="614"/>
      <c r="NFP973" s="3"/>
      <c r="NFQ973" s="453"/>
      <c r="NFR973" s="3"/>
      <c r="NFS973" s="614"/>
      <c r="NFT973" s="3"/>
      <c r="NFU973" s="453"/>
      <c r="NFV973" s="3"/>
      <c r="NFW973" s="614"/>
      <c r="NFX973" s="3"/>
      <c r="NFY973" s="453"/>
      <c r="NFZ973" s="3"/>
      <c r="NGA973" s="614"/>
      <c r="NGB973" s="3"/>
      <c r="NGC973" s="453"/>
      <c r="NGD973" s="3"/>
      <c r="NGE973" s="614"/>
      <c r="NGF973" s="3"/>
      <c r="NGG973" s="453"/>
      <c r="NGH973" s="3"/>
      <c r="NGI973" s="614"/>
      <c r="NGJ973" s="3"/>
      <c r="NGK973" s="453"/>
      <c r="NGL973" s="3"/>
      <c r="NGM973" s="614"/>
      <c r="NGN973" s="3"/>
      <c r="NGO973" s="453"/>
      <c r="NGP973" s="3"/>
      <c r="NGQ973" s="614"/>
      <c r="NGR973" s="3"/>
      <c r="NGS973" s="453"/>
      <c r="NGT973" s="3"/>
      <c r="NGU973" s="614"/>
      <c r="NGV973" s="3"/>
      <c r="NGW973" s="453"/>
      <c r="NGX973" s="3"/>
      <c r="NGY973" s="614"/>
      <c r="NGZ973" s="3"/>
      <c r="NHA973" s="453"/>
      <c r="NHB973" s="3"/>
      <c r="NHC973" s="614"/>
      <c r="NHD973" s="3"/>
      <c r="NHE973" s="453"/>
      <c r="NHF973" s="3"/>
      <c r="NHG973" s="614"/>
      <c r="NHH973" s="3"/>
      <c r="NHI973" s="453"/>
      <c r="NHJ973" s="3"/>
      <c r="NHK973" s="614"/>
      <c r="NHL973" s="3"/>
      <c r="NHM973" s="453"/>
      <c r="NHN973" s="3"/>
      <c r="NHO973" s="614"/>
      <c r="NHP973" s="3"/>
      <c r="NHQ973" s="453"/>
      <c r="NHR973" s="3"/>
      <c r="NHS973" s="614"/>
      <c r="NHT973" s="3"/>
      <c r="NHU973" s="453"/>
      <c r="NHV973" s="3"/>
      <c r="NHW973" s="614"/>
      <c r="NHX973" s="3"/>
      <c r="NHY973" s="453"/>
      <c r="NHZ973" s="3"/>
      <c r="NIA973" s="614"/>
      <c r="NIB973" s="3"/>
      <c r="NIC973" s="453"/>
      <c r="NID973" s="3"/>
      <c r="NIE973" s="614"/>
      <c r="NIF973" s="3"/>
      <c r="NIG973" s="453"/>
      <c r="NIH973" s="3"/>
      <c r="NII973" s="614"/>
      <c r="NIJ973" s="3"/>
      <c r="NIK973" s="453"/>
      <c r="NIL973" s="3"/>
      <c r="NIM973" s="614"/>
      <c r="NIN973" s="3"/>
      <c r="NIO973" s="453"/>
      <c r="NIP973" s="3"/>
      <c r="NIQ973" s="614"/>
      <c r="NIR973" s="3"/>
      <c r="NIS973" s="453"/>
      <c r="NIT973" s="3"/>
      <c r="NIU973" s="614"/>
      <c r="NIV973" s="3"/>
      <c r="NIW973" s="453"/>
      <c r="NIX973" s="3"/>
      <c r="NIY973" s="614"/>
      <c r="NIZ973" s="3"/>
      <c r="NJA973" s="453"/>
      <c r="NJB973" s="3"/>
      <c r="NJC973" s="614"/>
      <c r="NJD973" s="3"/>
      <c r="NJE973" s="453"/>
      <c r="NJF973" s="3"/>
      <c r="NJG973" s="614"/>
      <c r="NJH973" s="3"/>
      <c r="NJI973" s="453"/>
      <c r="NJJ973" s="3"/>
      <c r="NJK973" s="614"/>
      <c r="NJL973" s="3"/>
      <c r="NJM973" s="453"/>
      <c r="NJN973" s="3"/>
      <c r="NJO973" s="614"/>
      <c r="NJP973" s="3"/>
      <c r="NJQ973" s="453"/>
      <c r="NJR973" s="3"/>
      <c r="NJS973" s="614"/>
      <c r="NJT973" s="3"/>
      <c r="NJU973" s="453"/>
      <c r="NJV973" s="3"/>
      <c r="NJW973" s="614"/>
      <c r="NJX973" s="3"/>
      <c r="NJY973" s="453"/>
      <c r="NJZ973" s="3"/>
      <c r="NKA973" s="614"/>
      <c r="NKB973" s="3"/>
      <c r="NKC973" s="453"/>
      <c r="NKD973" s="3"/>
      <c r="NKE973" s="614"/>
      <c r="NKF973" s="3"/>
      <c r="NKG973" s="453"/>
      <c r="NKH973" s="3"/>
      <c r="NKI973" s="614"/>
      <c r="NKJ973" s="3"/>
      <c r="NKK973" s="453"/>
      <c r="NKL973" s="3"/>
      <c r="NKM973" s="614"/>
      <c r="NKN973" s="3"/>
      <c r="NKO973" s="453"/>
      <c r="NKP973" s="3"/>
      <c r="NKQ973" s="614"/>
      <c r="NKR973" s="3"/>
      <c r="NKS973" s="453"/>
      <c r="NKT973" s="3"/>
      <c r="NKU973" s="614"/>
      <c r="NKV973" s="3"/>
      <c r="NKW973" s="453"/>
      <c r="NKX973" s="3"/>
      <c r="NKY973" s="614"/>
      <c r="NKZ973" s="3"/>
      <c r="NLA973" s="453"/>
      <c r="NLB973" s="3"/>
      <c r="NLC973" s="614"/>
      <c r="NLD973" s="3"/>
      <c r="NLE973" s="453"/>
      <c r="NLF973" s="3"/>
      <c r="NLG973" s="614"/>
      <c r="NLH973" s="3"/>
      <c r="NLI973" s="453"/>
      <c r="NLJ973" s="3"/>
      <c r="NLK973" s="614"/>
      <c r="NLL973" s="3"/>
      <c r="NLM973" s="453"/>
      <c r="NLN973" s="3"/>
      <c r="NLO973" s="614"/>
      <c r="NLP973" s="3"/>
      <c r="NLQ973" s="453"/>
      <c r="NLR973" s="3"/>
      <c r="NLS973" s="614"/>
      <c r="NLT973" s="3"/>
      <c r="NLU973" s="453"/>
      <c r="NLV973" s="3"/>
      <c r="NLW973" s="614"/>
      <c r="NLX973" s="3"/>
      <c r="NLY973" s="453"/>
      <c r="NLZ973" s="3"/>
      <c r="NMA973" s="614"/>
      <c r="NMB973" s="3"/>
      <c r="NMC973" s="453"/>
      <c r="NMD973" s="3"/>
      <c r="NME973" s="614"/>
      <c r="NMF973" s="3"/>
      <c r="NMG973" s="453"/>
      <c r="NMH973" s="3"/>
      <c r="NMI973" s="614"/>
      <c r="NMJ973" s="3"/>
      <c r="NMK973" s="453"/>
      <c r="NML973" s="3"/>
      <c r="NMM973" s="614"/>
      <c r="NMN973" s="3"/>
      <c r="NMO973" s="453"/>
      <c r="NMP973" s="3"/>
      <c r="NMQ973" s="614"/>
      <c r="NMR973" s="3"/>
      <c r="NMS973" s="453"/>
      <c r="NMT973" s="3"/>
      <c r="NMU973" s="614"/>
      <c r="NMV973" s="3"/>
      <c r="NMW973" s="453"/>
      <c r="NMX973" s="3"/>
      <c r="NMY973" s="614"/>
      <c r="NMZ973" s="3"/>
      <c r="NNA973" s="453"/>
      <c r="NNB973" s="3"/>
      <c r="NNC973" s="614"/>
      <c r="NND973" s="3"/>
      <c r="NNE973" s="453"/>
      <c r="NNF973" s="3"/>
      <c r="NNG973" s="614"/>
      <c r="NNH973" s="3"/>
      <c r="NNI973" s="453"/>
      <c r="NNJ973" s="3"/>
      <c r="NNK973" s="614"/>
      <c r="NNL973" s="3"/>
      <c r="NNM973" s="453"/>
      <c r="NNN973" s="3"/>
      <c r="NNO973" s="614"/>
      <c r="NNP973" s="3"/>
      <c r="NNQ973" s="453"/>
      <c r="NNR973" s="3"/>
      <c r="NNS973" s="614"/>
      <c r="NNT973" s="3"/>
      <c r="NNU973" s="453"/>
      <c r="NNV973" s="3"/>
      <c r="NNW973" s="614"/>
      <c r="NNX973" s="3"/>
      <c r="NNY973" s="453"/>
      <c r="NNZ973" s="3"/>
      <c r="NOA973" s="614"/>
      <c r="NOB973" s="3"/>
      <c r="NOC973" s="453"/>
      <c r="NOD973" s="3"/>
      <c r="NOE973" s="614"/>
      <c r="NOF973" s="3"/>
      <c r="NOG973" s="453"/>
      <c r="NOH973" s="3"/>
      <c r="NOI973" s="614"/>
      <c r="NOJ973" s="3"/>
      <c r="NOK973" s="453"/>
      <c r="NOL973" s="3"/>
      <c r="NOM973" s="614"/>
      <c r="NON973" s="3"/>
      <c r="NOO973" s="453"/>
      <c r="NOP973" s="3"/>
      <c r="NOQ973" s="614"/>
      <c r="NOR973" s="3"/>
      <c r="NOS973" s="453"/>
      <c r="NOT973" s="3"/>
      <c r="NOU973" s="614"/>
      <c r="NOV973" s="3"/>
      <c r="NOW973" s="453"/>
      <c r="NOX973" s="3"/>
      <c r="NOY973" s="614"/>
      <c r="NOZ973" s="3"/>
      <c r="NPA973" s="453"/>
      <c r="NPB973" s="3"/>
      <c r="NPC973" s="614"/>
      <c r="NPD973" s="3"/>
      <c r="NPE973" s="453"/>
      <c r="NPF973" s="3"/>
      <c r="NPG973" s="614"/>
      <c r="NPH973" s="3"/>
      <c r="NPI973" s="453"/>
      <c r="NPJ973" s="3"/>
      <c r="NPK973" s="614"/>
      <c r="NPL973" s="3"/>
      <c r="NPM973" s="453"/>
      <c r="NPN973" s="3"/>
      <c r="NPO973" s="614"/>
      <c r="NPP973" s="3"/>
      <c r="NPQ973" s="453"/>
      <c r="NPR973" s="3"/>
      <c r="NPS973" s="614"/>
      <c r="NPT973" s="3"/>
      <c r="NPU973" s="453"/>
      <c r="NPV973" s="3"/>
      <c r="NPW973" s="614"/>
      <c r="NPX973" s="3"/>
      <c r="NPY973" s="453"/>
      <c r="NPZ973" s="3"/>
      <c r="NQA973" s="614"/>
      <c r="NQB973" s="3"/>
      <c r="NQC973" s="453"/>
      <c r="NQD973" s="3"/>
      <c r="NQE973" s="614"/>
      <c r="NQF973" s="3"/>
      <c r="NQG973" s="453"/>
      <c r="NQH973" s="3"/>
      <c r="NQI973" s="614"/>
      <c r="NQJ973" s="3"/>
      <c r="NQK973" s="453"/>
      <c r="NQL973" s="3"/>
      <c r="NQM973" s="614"/>
      <c r="NQN973" s="3"/>
      <c r="NQO973" s="453"/>
      <c r="NQP973" s="3"/>
      <c r="NQQ973" s="614"/>
      <c r="NQR973" s="3"/>
      <c r="NQS973" s="453"/>
      <c r="NQT973" s="3"/>
      <c r="NQU973" s="614"/>
      <c r="NQV973" s="3"/>
      <c r="NQW973" s="453"/>
      <c r="NQX973" s="3"/>
      <c r="NQY973" s="614"/>
      <c r="NQZ973" s="3"/>
      <c r="NRA973" s="453"/>
      <c r="NRB973" s="3"/>
      <c r="NRC973" s="614"/>
      <c r="NRD973" s="3"/>
      <c r="NRE973" s="453"/>
      <c r="NRF973" s="3"/>
      <c r="NRG973" s="614"/>
      <c r="NRH973" s="3"/>
      <c r="NRI973" s="453"/>
      <c r="NRJ973" s="3"/>
      <c r="NRK973" s="614"/>
      <c r="NRL973" s="3"/>
      <c r="NRM973" s="453"/>
      <c r="NRN973" s="3"/>
      <c r="NRO973" s="614"/>
      <c r="NRP973" s="3"/>
      <c r="NRQ973" s="453"/>
      <c r="NRR973" s="3"/>
      <c r="NRS973" s="614"/>
      <c r="NRT973" s="3"/>
      <c r="NRU973" s="453"/>
      <c r="NRV973" s="3"/>
      <c r="NRW973" s="614"/>
      <c r="NRX973" s="3"/>
      <c r="NRY973" s="453"/>
      <c r="NRZ973" s="3"/>
      <c r="NSA973" s="614"/>
      <c r="NSB973" s="3"/>
      <c r="NSC973" s="453"/>
      <c r="NSD973" s="3"/>
      <c r="NSE973" s="614"/>
      <c r="NSF973" s="3"/>
      <c r="NSG973" s="453"/>
      <c r="NSH973" s="3"/>
      <c r="NSI973" s="614"/>
      <c r="NSJ973" s="3"/>
      <c r="NSK973" s="453"/>
      <c r="NSL973" s="3"/>
      <c r="NSM973" s="614"/>
      <c r="NSN973" s="3"/>
      <c r="NSO973" s="453"/>
      <c r="NSP973" s="3"/>
      <c r="NSQ973" s="614"/>
      <c r="NSR973" s="3"/>
      <c r="NSS973" s="453"/>
      <c r="NST973" s="3"/>
      <c r="NSU973" s="614"/>
      <c r="NSV973" s="3"/>
      <c r="NSW973" s="453"/>
      <c r="NSX973" s="3"/>
      <c r="NSY973" s="614"/>
      <c r="NSZ973" s="3"/>
      <c r="NTA973" s="453"/>
      <c r="NTB973" s="3"/>
      <c r="NTC973" s="614"/>
      <c r="NTD973" s="3"/>
      <c r="NTE973" s="453"/>
      <c r="NTF973" s="3"/>
      <c r="NTG973" s="614"/>
      <c r="NTH973" s="3"/>
      <c r="NTI973" s="453"/>
      <c r="NTJ973" s="3"/>
      <c r="NTK973" s="614"/>
      <c r="NTL973" s="3"/>
      <c r="NTM973" s="453"/>
      <c r="NTN973" s="3"/>
      <c r="NTO973" s="614"/>
      <c r="NTP973" s="3"/>
      <c r="NTQ973" s="453"/>
      <c r="NTR973" s="3"/>
      <c r="NTS973" s="614"/>
      <c r="NTT973" s="3"/>
      <c r="NTU973" s="453"/>
      <c r="NTV973" s="3"/>
      <c r="NTW973" s="614"/>
      <c r="NTX973" s="3"/>
      <c r="NTY973" s="453"/>
      <c r="NTZ973" s="3"/>
      <c r="NUA973" s="614"/>
      <c r="NUB973" s="3"/>
      <c r="NUC973" s="453"/>
      <c r="NUD973" s="3"/>
      <c r="NUE973" s="614"/>
      <c r="NUF973" s="3"/>
      <c r="NUG973" s="453"/>
      <c r="NUH973" s="3"/>
      <c r="NUI973" s="614"/>
      <c r="NUJ973" s="3"/>
      <c r="NUK973" s="453"/>
      <c r="NUL973" s="3"/>
      <c r="NUM973" s="614"/>
      <c r="NUN973" s="3"/>
      <c r="NUO973" s="453"/>
      <c r="NUP973" s="3"/>
      <c r="NUQ973" s="614"/>
      <c r="NUR973" s="3"/>
      <c r="NUS973" s="453"/>
      <c r="NUT973" s="3"/>
      <c r="NUU973" s="614"/>
      <c r="NUV973" s="3"/>
      <c r="NUW973" s="453"/>
      <c r="NUX973" s="3"/>
      <c r="NUY973" s="614"/>
      <c r="NUZ973" s="3"/>
      <c r="NVA973" s="453"/>
      <c r="NVB973" s="3"/>
      <c r="NVC973" s="614"/>
      <c r="NVD973" s="3"/>
      <c r="NVE973" s="453"/>
      <c r="NVF973" s="3"/>
      <c r="NVG973" s="614"/>
      <c r="NVH973" s="3"/>
      <c r="NVI973" s="453"/>
      <c r="NVJ973" s="3"/>
      <c r="NVK973" s="614"/>
      <c r="NVL973" s="3"/>
      <c r="NVM973" s="453"/>
      <c r="NVN973" s="3"/>
      <c r="NVO973" s="614"/>
      <c r="NVP973" s="3"/>
      <c r="NVQ973" s="453"/>
      <c r="NVR973" s="3"/>
      <c r="NVS973" s="614"/>
      <c r="NVT973" s="3"/>
      <c r="NVU973" s="453"/>
      <c r="NVV973" s="3"/>
      <c r="NVW973" s="614"/>
      <c r="NVX973" s="3"/>
      <c r="NVY973" s="453"/>
      <c r="NVZ973" s="3"/>
      <c r="NWA973" s="614"/>
      <c r="NWB973" s="3"/>
      <c r="NWC973" s="453"/>
      <c r="NWD973" s="3"/>
      <c r="NWE973" s="614"/>
      <c r="NWF973" s="3"/>
      <c r="NWG973" s="453"/>
      <c r="NWH973" s="3"/>
      <c r="NWI973" s="614"/>
      <c r="NWJ973" s="3"/>
      <c r="NWK973" s="453"/>
      <c r="NWL973" s="3"/>
      <c r="NWM973" s="614"/>
      <c r="NWN973" s="3"/>
      <c r="NWO973" s="453"/>
      <c r="NWP973" s="3"/>
      <c r="NWQ973" s="614"/>
      <c r="NWR973" s="3"/>
      <c r="NWS973" s="453"/>
      <c r="NWT973" s="3"/>
      <c r="NWU973" s="614"/>
      <c r="NWV973" s="3"/>
      <c r="NWW973" s="453"/>
      <c r="NWX973" s="3"/>
      <c r="NWY973" s="614"/>
      <c r="NWZ973" s="3"/>
      <c r="NXA973" s="453"/>
      <c r="NXB973" s="3"/>
      <c r="NXC973" s="614"/>
      <c r="NXD973" s="3"/>
      <c r="NXE973" s="453"/>
      <c r="NXF973" s="3"/>
      <c r="NXG973" s="614"/>
      <c r="NXH973" s="3"/>
      <c r="NXI973" s="453"/>
      <c r="NXJ973" s="3"/>
      <c r="NXK973" s="614"/>
      <c r="NXL973" s="3"/>
      <c r="NXM973" s="453"/>
      <c r="NXN973" s="3"/>
      <c r="NXO973" s="614"/>
      <c r="NXP973" s="3"/>
      <c r="NXQ973" s="453"/>
      <c r="NXR973" s="3"/>
      <c r="NXS973" s="614"/>
      <c r="NXT973" s="3"/>
      <c r="NXU973" s="453"/>
      <c r="NXV973" s="3"/>
      <c r="NXW973" s="614"/>
      <c r="NXX973" s="3"/>
      <c r="NXY973" s="453"/>
      <c r="NXZ973" s="3"/>
      <c r="NYA973" s="614"/>
      <c r="NYB973" s="3"/>
      <c r="NYC973" s="453"/>
      <c r="NYD973" s="3"/>
      <c r="NYE973" s="614"/>
      <c r="NYF973" s="3"/>
      <c r="NYG973" s="453"/>
      <c r="NYH973" s="3"/>
      <c r="NYI973" s="614"/>
      <c r="NYJ973" s="3"/>
      <c r="NYK973" s="453"/>
      <c r="NYL973" s="3"/>
      <c r="NYM973" s="614"/>
      <c r="NYN973" s="3"/>
      <c r="NYO973" s="453"/>
      <c r="NYP973" s="3"/>
      <c r="NYQ973" s="614"/>
      <c r="NYR973" s="3"/>
      <c r="NYS973" s="453"/>
      <c r="NYT973" s="3"/>
      <c r="NYU973" s="614"/>
      <c r="NYV973" s="3"/>
      <c r="NYW973" s="453"/>
      <c r="NYX973" s="3"/>
      <c r="NYY973" s="614"/>
      <c r="NYZ973" s="3"/>
      <c r="NZA973" s="453"/>
      <c r="NZB973" s="3"/>
      <c r="NZC973" s="614"/>
      <c r="NZD973" s="3"/>
      <c r="NZE973" s="453"/>
      <c r="NZF973" s="3"/>
      <c r="NZG973" s="614"/>
      <c r="NZH973" s="3"/>
      <c r="NZI973" s="453"/>
      <c r="NZJ973" s="3"/>
      <c r="NZK973" s="614"/>
      <c r="NZL973" s="3"/>
      <c r="NZM973" s="453"/>
      <c r="NZN973" s="3"/>
      <c r="NZO973" s="614"/>
      <c r="NZP973" s="3"/>
      <c r="NZQ973" s="453"/>
      <c r="NZR973" s="3"/>
      <c r="NZS973" s="614"/>
      <c r="NZT973" s="3"/>
      <c r="NZU973" s="453"/>
      <c r="NZV973" s="3"/>
      <c r="NZW973" s="614"/>
      <c r="NZX973" s="3"/>
      <c r="NZY973" s="453"/>
      <c r="NZZ973" s="3"/>
      <c r="OAA973" s="614"/>
      <c r="OAB973" s="3"/>
      <c r="OAC973" s="453"/>
      <c r="OAD973" s="3"/>
      <c r="OAE973" s="614"/>
      <c r="OAF973" s="3"/>
      <c r="OAG973" s="453"/>
      <c r="OAH973" s="3"/>
      <c r="OAI973" s="614"/>
      <c r="OAJ973" s="3"/>
      <c r="OAK973" s="453"/>
      <c r="OAL973" s="3"/>
      <c r="OAM973" s="614"/>
      <c r="OAN973" s="3"/>
      <c r="OAO973" s="453"/>
      <c r="OAP973" s="3"/>
      <c r="OAQ973" s="614"/>
      <c r="OAR973" s="3"/>
      <c r="OAS973" s="453"/>
      <c r="OAT973" s="3"/>
      <c r="OAU973" s="614"/>
      <c r="OAV973" s="3"/>
      <c r="OAW973" s="453"/>
      <c r="OAX973" s="3"/>
      <c r="OAY973" s="614"/>
      <c r="OAZ973" s="3"/>
      <c r="OBA973" s="453"/>
      <c r="OBB973" s="3"/>
      <c r="OBC973" s="614"/>
      <c r="OBD973" s="3"/>
      <c r="OBE973" s="453"/>
      <c r="OBF973" s="3"/>
      <c r="OBG973" s="614"/>
      <c r="OBH973" s="3"/>
      <c r="OBI973" s="453"/>
      <c r="OBJ973" s="3"/>
      <c r="OBK973" s="614"/>
      <c r="OBL973" s="3"/>
      <c r="OBM973" s="453"/>
      <c r="OBN973" s="3"/>
      <c r="OBO973" s="614"/>
      <c r="OBP973" s="3"/>
      <c r="OBQ973" s="453"/>
      <c r="OBR973" s="3"/>
      <c r="OBS973" s="614"/>
      <c r="OBT973" s="3"/>
      <c r="OBU973" s="453"/>
      <c r="OBV973" s="3"/>
      <c r="OBW973" s="614"/>
      <c r="OBX973" s="3"/>
      <c r="OBY973" s="453"/>
      <c r="OBZ973" s="3"/>
      <c r="OCA973" s="614"/>
      <c r="OCB973" s="3"/>
      <c r="OCC973" s="453"/>
      <c r="OCD973" s="3"/>
      <c r="OCE973" s="614"/>
      <c r="OCF973" s="3"/>
      <c r="OCG973" s="453"/>
      <c r="OCH973" s="3"/>
      <c r="OCI973" s="614"/>
      <c r="OCJ973" s="3"/>
      <c r="OCK973" s="453"/>
      <c r="OCL973" s="3"/>
      <c r="OCM973" s="614"/>
      <c r="OCN973" s="3"/>
      <c r="OCO973" s="453"/>
      <c r="OCP973" s="3"/>
      <c r="OCQ973" s="614"/>
      <c r="OCR973" s="3"/>
      <c r="OCS973" s="453"/>
      <c r="OCT973" s="3"/>
      <c r="OCU973" s="614"/>
      <c r="OCV973" s="3"/>
      <c r="OCW973" s="453"/>
      <c r="OCX973" s="3"/>
      <c r="OCY973" s="614"/>
      <c r="OCZ973" s="3"/>
      <c r="ODA973" s="453"/>
      <c r="ODB973" s="3"/>
      <c r="ODC973" s="614"/>
      <c r="ODD973" s="3"/>
      <c r="ODE973" s="453"/>
      <c r="ODF973" s="3"/>
      <c r="ODG973" s="614"/>
      <c r="ODH973" s="3"/>
      <c r="ODI973" s="453"/>
      <c r="ODJ973" s="3"/>
      <c r="ODK973" s="614"/>
      <c r="ODL973" s="3"/>
      <c r="ODM973" s="453"/>
      <c r="ODN973" s="3"/>
      <c r="ODO973" s="614"/>
      <c r="ODP973" s="3"/>
      <c r="ODQ973" s="453"/>
      <c r="ODR973" s="3"/>
      <c r="ODS973" s="614"/>
      <c r="ODT973" s="3"/>
      <c r="ODU973" s="453"/>
      <c r="ODV973" s="3"/>
      <c r="ODW973" s="614"/>
      <c r="ODX973" s="3"/>
      <c r="ODY973" s="453"/>
      <c r="ODZ973" s="3"/>
      <c r="OEA973" s="614"/>
      <c r="OEB973" s="3"/>
      <c r="OEC973" s="453"/>
      <c r="OED973" s="3"/>
      <c r="OEE973" s="614"/>
      <c r="OEF973" s="3"/>
      <c r="OEG973" s="453"/>
      <c r="OEH973" s="3"/>
      <c r="OEI973" s="614"/>
      <c r="OEJ973" s="3"/>
      <c r="OEK973" s="453"/>
      <c r="OEL973" s="3"/>
      <c r="OEM973" s="614"/>
      <c r="OEN973" s="3"/>
      <c r="OEO973" s="453"/>
      <c r="OEP973" s="3"/>
      <c r="OEQ973" s="614"/>
      <c r="OER973" s="3"/>
      <c r="OES973" s="453"/>
      <c r="OET973" s="3"/>
      <c r="OEU973" s="614"/>
      <c r="OEV973" s="3"/>
      <c r="OEW973" s="453"/>
      <c r="OEX973" s="3"/>
      <c r="OEY973" s="614"/>
      <c r="OEZ973" s="3"/>
      <c r="OFA973" s="453"/>
      <c r="OFB973" s="3"/>
      <c r="OFC973" s="614"/>
      <c r="OFD973" s="3"/>
      <c r="OFE973" s="453"/>
      <c r="OFF973" s="3"/>
      <c r="OFG973" s="614"/>
      <c r="OFH973" s="3"/>
      <c r="OFI973" s="453"/>
      <c r="OFJ973" s="3"/>
      <c r="OFK973" s="614"/>
      <c r="OFL973" s="3"/>
      <c r="OFM973" s="453"/>
      <c r="OFN973" s="3"/>
      <c r="OFO973" s="614"/>
      <c r="OFP973" s="3"/>
      <c r="OFQ973" s="453"/>
      <c r="OFR973" s="3"/>
      <c r="OFS973" s="614"/>
      <c r="OFT973" s="3"/>
      <c r="OFU973" s="453"/>
      <c r="OFV973" s="3"/>
      <c r="OFW973" s="614"/>
      <c r="OFX973" s="3"/>
      <c r="OFY973" s="453"/>
      <c r="OFZ973" s="3"/>
      <c r="OGA973" s="614"/>
      <c r="OGB973" s="3"/>
      <c r="OGC973" s="453"/>
      <c r="OGD973" s="3"/>
      <c r="OGE973" s="614"/>
      <c r="OGF973" s="3"/>
      <c r="OGG973" s="453"/>
      <c r="OGH973" s="3"/>
      <c r="OGI973" s="614"/>
      <c r="OGJ973" s="3"/>
      <c r="OGK973" s="453"/>
      <c r="OGL973" s="3"/>
      <c r="OGM973" s="614"/>
      <c r="OGN973" s="3"/>
      <c r="OGO973" s="453"/>
      <c r="OGP973" s="3"/>
      <c r="OGQ973" s="614"/>
      <c r="OGR973" s="3"/>
      <c r="OGS973" s="453"/>
      <c r="OGT973" s="3"/>
      <c r="OGU973" s="614"/>
      <c r="OGV973" s="3"/>
      <c r="OGW973" s="453"/>
      <c r="OGX973" s="3"/>
      <c r="OGY973" s="614"/>
      <c r="OGZ973" s="3"/>
      <c r="OHA973" s="453"/>
      <c r="OHB973" s="3"/>
      <c r="OHC973" s="614"/>
      <c r="OHD973" s="3"/>
      <c r="OHE973" s="453"/>
      <c r="OHF973" s="3"/>
      <c r="OHG973" s="614"/>
      <c r="OHH973" s="3"/>
      <c r="OHI973" s="453"/>
      <c r="OHJ973" s="3"/>
      <c r="OHK973" s="614"/>
      <c r="OHL973" s="3"/>
      <c r="OHM973" s="453"/>
      <c r="OHN973" s="3"/>
      <c r="OHO973" s="614"/>
      <c r="OHP973" s="3"/>
      <c r="OHQ973" s="453"/>
      <c r="OHR973" s="3"/>
      <c r="OHS973" s="614"/>
      <c r="OHT973" s="3"/>
      <c r="OHU973" s="453"/>
      <c r="OHV973" s="3"/>
      <c r="OHW973" s="614"/>
      <c r="OHX973" s="3"/>
      <c r="OHY973" s="453"/>
      <c r="OHZ973" s="3"/>
      <c r="OIA973" s="614"/>
      <c r="OIB973" s="3"/>
      <c r="OIC973" s="453"/>
      <c r="OID973" s="3"/>
      <c r="OIE973" s="614"/>
      <c r="OIF973" s="3"/>
      <c r="OIG973" s="453"/>
      <c r="OIH973" s="3"/>
      <c r="OII973" s="614"/>
      <c r="OIJ973" s="3"/>
      <c r="OIK973" s="453"/>
      <c r="OIL973" s="3"/>
      <c r="OIM973" s="614"/>
      <c r="OIN973" s="3"/>
      <c r="OIO973" s="453"/>
      <c r="OIP973" s="3"/>
      <c r="OIQ973" s="614"/>
      <c r="OIR973" s="3"/>
      <c r="OIS973" s="453"/>
      <c r="OIT973" s="3"/>
      <c r="OIU973" s="614"/>
      <c r="OIV973" s="3"/>
      <c r="OIW973" s="453"/>
      <c r="OIX973" s="3"/>
      <c r="OIY973" s="614"/>
      <c r="OIZ973" s="3"/>
      <c r="OJA973" s="453"/>
      <c r="OJB973" s="3"/>
      <c r="OJC973" s="614"/>
      <c r="OJD973" s="3"/>
      <c r="OJE973" s="453"/>
      <c r="OJF973" s="3"/>
      <c r="OJG973" s="614"/>
      <c r="OJH973" s="3"/>
      <c r="OJI973" s="453"/>
      <c r="OJJ973" s="3"/>
      <c r="OJK973" s="614"/>
      <c r="OJL973" s="3"/>
      <c r="OJM973" s="453"/>
      <c r="OJN973" s="3"/>
      <c r="OJO973" s="614"/>
      <c r="OJP973" s="3"/>
      <c r="OJQ973" s="453"/>
      <c r="OJR973" s="3"/>
      <c r="OJS973" s="614"/>
      <c r="OJT973" s="3"/>
      <c r="OJU973" s="453"/>
      <c r="OJV973" s="3"/>
      <c r="OJW973" s="614"/>
      <c r="OJX973" s="3"/>
      <c r="OJY973" s="453"/>
      <c r="OJZ973" s="3"/>
      <c r="OKA973" s="614"/>
      <c r="OKB973" s="3"/>
      <c r="OKC973" s="453"/>
      <c r="OKD973" s="3"/>
      <c r="OKE973" s="614"/>
      <c r="OKF973" s="3"/>
      <c r="OKG973" s="453"/>
      <c r="OKH973" s="3"/>
      <c r="OKI973" s="614"/>
      <c r="OKJ973" s="3"/>
      <c r="OKK973" s="453"/>
      <c r="OKL973" s="3"/>
      <c r="OKM973" s="614"/>
      <c r="OKN973" s="3"/>
      <c r="OKO973" s="453"/>
      <c r="OKP973" s="3"/>
      <c r="OKQ973" s="614"/>
      <c r="OKR973" s="3"/>
      <c r="OKS973" s="453"/>
      <c r="OKT973" s="3"/>
      <c r="OKU973" s="614"/>
      <c r="OKV973" s="3"/>
      <c r="OKW973" s="453"/>
      <c r="OKX973" s="3"/>
      <c r="OKY973" s="614"/>
      <c r="OKZ973" s="3"/>
      <c r="OLA973" s="453"/>
      <c r="OLB973" s="3"/>
      <c r="OLC973" s="614"/>
      <c r="OLD973" s="3"/>
      <c r="OLE973" s="453"/>
      <c r="OLF973" s="3"/>
      <c r="OLG973" s="614"/>
      <c r="OLH973" s="3"/>
      <c r="OLI973" s="453"/>
      <c r="OLJ973" s="3"/>
      <c r="OLK973" s="614"/>
      <c r="OLL973" s="3"/>
      <c r="OLM973" s="453"/>
      <c r="OLN973" s="3"/>
      <c r="OLO973" s="614"/>
      <c r="OLP973" s="3"/>
      <c r="OLQ973" s="453"/>
      <c r="OLR973" s="3"/>
      <c r="OLS973" s="614"/>
      <c r="OLT973" s="3"/>
      <c r="OLU973" s="453"/>
      <c r="OLV973" s="3"/>
      <c r="OLW973" s="614"/>
      <c r="OLX973" s="3"/>
      <c r="OLY973" s="453"/>
      <c r="OLZ973" s="3"/>
      <c r="OMA973" s="614"/>
      <c r="OMB973" s="3"/>
      <c r="OMC973" s="453"/>
      <c r="OMD973" s="3"/>
      <c r="OME973" s="614"/>
      <c r="OMF973" s="3"/>
      <c r="OMG973" s="453"/>
      <c r="OMH973" s="3"/>
      <c r="OMI973" s="614"/>
      <c r="OMJ973" s="3"/>
      <c r="OMK973" s="453"/>
      <c r="OML973" s="3"/>
      <c r="OMM973" s="614"/>
      <c r="OMN973" s="3"/>
      <c r="OMO973" s="453"/>
      <c r="OMP973" s="3"/>
      <c r="OMQ973" s="614"/>
      <c r="OMR973" s="3"/>
      <c r="OMS973" s="453"/>
      <c r="OMT973" s="3"/>
      <c r="OMU973" s="614"/>
      <c r="OMV973" s="3"/>
      <c r="OMW973" s="453"/>
      <c r="OMX973" s="3"/>
      <c r="OMY973" s="614"/>
      <c r="OMZ973" s="3"/>
      <c r="ONA973" s="453"/>
      <c r="ONB973" s="3"/>
      <c r="ONC973" s="614"/>
      <c r="OND973" s="3"/>
      <c r="ONE973" s="453"/>
      <c r="ONF973" s="3"/>
      <c r="ONG973" s="614"/>
      <c r="ONH973" s="3"/>
      <c r="ONI973" s="453"/>
      <c r="ONJ973" s="3"/>
      <c r="ONK973" s="614"/>
      <c r="ONL973" s="3"/>
      <c r="ONM973" s="453"/>
      <c r="ONN973" s="3"/>
      <c r="ONO973" s="614"/>
      <c r="ONP973" s="3"/>
      <c r="ONQ973" s="453"/>
      <c r="ONR973" s="3"/>
      <c r="ONS973" s="614"/>
      <c r="ONT973" s="3"/>
      <c r="ONU973" s="453"/>
      <c r="ONV973" s="3"/>
      <c r="ONW973" s="614"/>
      <c r="ONX973" s="3"/>
      <c r="ONY973" s="453"/>
      <c r="ONZ973" s="3"/>
      <c r="OOA973" s="614"/>
      <c r="OOB973" s="3"/>
      <c r="OOC973" s="453"/>
      <c r="OOD973" s="3"/>
      <c r="OOE973" s="614"/>
      <c r="OOF973" s="3"/>
      <c r="OOG973" s="453"/>
      <c r="OOH973" s="3"/>
      <c r="OOI973" s="614"/>
      <c r="OOJ973" s="3"/>
      <c r="OOK973" s="453"/>
      <c r="OOL973" s="3"/>
      <c r="OOM973" s="614"/>
      <c r="OON973" s="3"/>
      <c r="OOO973" s="453"/>
      <c r="OOP973" s="3"/>
      <c r="OOQ973" s="614"/>
      <c r="OOR973" s="3"/>
      <c r="OOS973" s="453"/>
      <c r="OOT973" s="3"/>
      <c r="OOU973" s="614"/>
      <c r="OOV973" s="3"/>
      <c r="OOW973" s="453"/>
      <c r="OOX973" s="3"/>
      <c r="OOY973" s="614"/>
      <c r="OOZ973" s="3"/>
      <c r="OPA973" s="453"/>
      <c r="OPB973" s="3"/>
      <c r="OPC973" s="614"/>
      <c r="OPD973" s="3"/>
      <c r="OPE973" s="453"/>
      <c r="OPF973" s="3"/>
      <c r="OPG973" s="614"/>
      <c r="OPH973" s="3"/>
      <c r="OPI973" s="453"/>
      <c r="OPJ973" s="3"/>
      <c r="OPK973" s="614"/>
      <c r="OPL973" s="3"/>
      <c r="OPM973" s="453"/>
      <c r="OPN973" s="3"/>
      <c r="OPO973" s="614"/>
      <c r="OPP973" s="3"/>
      <c r="OPQ973" s="453"/>
      <c r="OPR973" s="3"/>
      <c r="OPS973" s="614"/>
      <c r="OPT973" s="3"/>
      <c r="OPU973" s="453"/>
      <c r="OPV973" s="3"/>
      <c r="OPW973" s="614"/>
      <c r="OPX973" s="3"/>
      <c r="OPY973" s="453"/>
      <c r="OPZ973" s="3"/>
      <c r="OQA973" s="614"/>
      <c r="OQB973" s="3"/>
      <c r="OQC973" s="453"/>
      <c r="OQD973" s="3"/>
      <c r="OQE973" s="614"/>
      <c r="OQF973" s="3"/>
      <c r="OQG973" s="453"/>
      <c r="OQH973" s="3"/>
      <c r="OQI973" s="614"/>
      <c r="OQJ973" s="3"/>
      <c r="OQK973" s="453"/>
      <c r="OQL973" s="3"/>
      <c r="OQM973" s="614"/>
      <c r="OQN973" s="3"/>
      <c r="OQO973" s="453"/>
      <c r="OQP973" s="3"/>
      <c r="OQQ973" s="614"/>
      <c r="OQR973" s="3"/>
      <c r="OQS973" s="453"/>
      <c r="OQT973" s="3"/>
      <c r="OQU973" s="614"/>
      <c r="OQV973" s="3"/>
      <c r="OQW973" s="453"/>
      <c r="OQX973" s="3"/>
      <c r="OQY973" s="614"/>
      <c r="OQZ973" s="3"/>
      <c r="ORA973" s="453"/>
      <c r="ORB973" s="3"/>
      <c r="ORC973" s="614"/>
      <c r="ORD973" s="3"/>
      <c r="ORE973" s="453"/>
      <c r="ORF973" s="3"/>
      <c r="ORG973" s="614"/>
      <c r="ORH973" s="3"/>
      <c r="ORI973" s="453"/>
      <c r="ORJ973" s="3"/>
      <c r="ORK973" s="614"/>
      <c r="ORL973" s="3"/>
      <c r="ORM973" s="453"/>
      <c r="ORN973" s="3"/>
      <c r="ORO973" s="614"/>
      <c r="ORP973" s="3"/>
      <c r="ORQ973" s="453"/>
      <c r="ORR973" s="3"/>
      <c r="ORS973" s="614"/>
      <c r="ORT973" s="3"/>
      <c r="ORU973" s="453"/>
      <c r="ORV973" s="3"/>
      <c r="ORW973" s="614"/>
      <c r="ORX973" s="3"/>
      <c r="ORY973" s="453"/>
      <c r="ORZ973" s="3"/>
      <c r="OSA973" s="614"/>
      <c r="OSB973" s="3"/>
      <c r="OSC973" s="453"/>
      <c r="OSD973" s="3"/>
      <c r="OSE973" s="614"/>
      <c r="OSF973" s="3"/>
      <c r="OSG973" s="453"/>
      <c r="OSH973" s="3"/>
      <c r="OSI973" s="614"/>
      <c r="OSJ973" s="3"/>
      <c r="OSK973" s="453"/>
      <c r="OSL973" s="3"/>
      <c r="OSM973" s="614"/>
      <c r="OSN973" s="3"/>
      <c r="OSO973" s="453"/>
      <c r="OSP973" s="3"/>
      <c r="OSQ973" s="614"/>
      <c r="OSR973" s="3"/>
      <c r="OSS973" s="453"/>
      <c r="OST973" s="3"/>
      <c r="OSU973" s="614"/>
      <c r="OSV973" s="3"/>
      <c r="OSW973" s="453"/>
      <c r="OSX973" s="3"/>
      <c r="OSY973" s="614"/>
      <c r="OSZ973" s="3"/>
      <c r="OTA973" s="453"/>
      <c r="OTB973" s="3"/>
      <c r="OTC973" s="614"/>
      <c r="OTD973" s="3"/>
      <c r="OTE973" s="453"/>
      <c r="OTF973" s="3"/>
      <c r="OTG973" s="614"/>
      <c r="OTH973" s="3"/>
      <c r="OTI973" s="453"/>
      <c r="OTJ973" s="3"/>
      <c r="OTK973" s="614"/>
      <c r="OTL973" s="3"/>
      <c r="OTM973" s="453"/>
      <c r="OTN973" s="3"/>
      <c r="OTO973" s="614"/>
      <c r="OTP973" s="3"/>
      <c r="OTQ973" s="453"/>
      <c r="OTR973" s="3"/>
      <c r="OTS973" s="614"/>
      <c r="OTT973" s="3"/>
      <c r="OTU973" s="453"/>
      <c r="OTV973" s="3"/>
      <c r="OTW973" s="614"/>
      <c r="OTX973" s="3"/>
      <c r="OTY973" s="453"/>
      <c r="OTZ973" s="3"/>
      <c r="OUA973" s="614"/>
      <c r="OUB973" s="3"/>
      <c r="OUC973" s="453"/>
      <c r="OUD973" s="3"/>
      <c r="OUE973" s="614"/>
      <c r="OUF973" s="3"/>
      <c r="OUG973" s="453"/>
      <c r="OUH973" s="3"/>
      <c r="OUI973" s="614"/>
      <c r="OUJ973" s="3"/>
      <c r="OUK973" s="453"/>
      <c r="OUL973" s="3"/>
      <c r="OUM973" s="614"/>
      <c r="OUN973" s="3"/>
      <c r="OUO973" s="453"/>
      <c r="OUP973" s="3"/>
      <c r="OUQ973" s="614"/>
      <c r="OUR973" s="3"/>
      <c r="OUS973" s="453"/>
      <c r="OUT973" s="3"/>
      <c r="OUU973" s="614"/>
      <c r="OUV973" s="3"/>
      <c r="OUW973" s="453"/>
      <c r="OUX973" s="3"/>
      <c r="OUY973" s="614"/>
      <c r="OUZ973" s="3"/>
      <c r="OVA973" s="453"/>
      <c r="OVB973" s="3"/>
      <c r="OVC973" s="614"/>
      <c r="OVD973" s="3"/>
      <c r="OVE973" s="453"/>
      <c r="OVF973" s="3"/>
      <c r="OVG973" s="614"/>
      <c r="OVH973" s="3"/>
      <c r="OVI973" s="453"/>
      <c r="OVJ973" s="3"/>
      <c r="OVK973" s="614"/>
      <c r="OVL973" s="3"/>
      <c r="OVM973" s="453"/>
      <c r="OVN973" s="3"/>
      <c r="OVO973" s="614"/>
      <c r="OVP973" s="3"/>
      <c r="OVQ973" s="453"/>
      <c r="OVR973" s="3"/>
      <c r="OVS973" s="614"/>
      <c r="OVT973" s="3"/>
      <c r="OVU973" s="453"/>
      <c r="OVV973" s="3"/>
      <c r="OVW973" s="614"/>
      <c r="OVX973" s="3"/>
      <c r="OVY973" s="453"/>
      <c r="OVZ973" s="3"/>
      <c r="OWA973" s="614"/>
      <c r="OWB973" s="3"/>
      <c r="OWC973" s="453"/>
      <c r="OWD973" s="3"/>
      <c r="OWE973" s="614"/>
      <c r="OWF973" s="3"/>
      <c r="OWG973" s="453"/>
      <c r="OWH973" s="3"/>
      <c r="OWI973" s="614"/>
      <c r="OWJ973" s="3"/>
      <c r="OWK973" s="453"/>
      <c r="OWL973" s="3"/>
      <c r="OWM973" s="614"/>
      <c r="OWN973" s="3"/>
      <c r="OWO973" s="453"/>
      <c r="OWP973" s="3"/>
      <c r="OWQ973" s="614"/>
      <c r="OWR973" s="3"/>
      <c r="OWS973" s="453"/>
      <c r="OWT973" s="3"/>
      <c r="OWU973" s="614"/>
      <c r="OWV973" s="3"/>
      <c r="OWW973" s="453"/>
      <c r="OWX973" s="3"/>
      <c r="OWY973" s="614"/>
      <c r="OWZ973" s="3"/>
      <c r="OXA973" s="453"/>
      <c r="OXB973" s="3"/>
      <c r="OXC973" s="614"/>
      <c r="OXD973" s="3"/>
      <c r="OXE973" s="453"/>
      <c r="OXF973" s="3"/>
      <c r="OXG973" s="614"/>
      <c r="OXH973" s="3"/>
      <c r="OXI973" s="453"/>
      <c r="OXJ973" s="3"/>
      <c r="OXK973" s="614"/>
      <c r="OXL973" s="3"/>
      <c r="OXM973" s="453"/>
      <c r="OXN973" s="3"/>
      <c r="OXO973" s="614"/>
      <c r="OXP973" s="3"/>
      <c r="OXQ973" s="453"/>
      <c r="OXR973" s="3"/>
      <c r="OXS973" s="614"/>
      <c r="OXT973" s="3"/>
      <c r="OXU973" s="453"/>
      <c r="OXV973" s="3"/>
      <c r="OXW973" s="614"/>
      <c r="OXX973" s="3"/>
      <c r="OXY973" s="453"/>
      <c r="OXZ973" s="3"/>
      <c r="OYA973" s="614"/>
      <c r="OYB973" s="3"/>
      <c r="OYC973" s="453"/>
      <c r="OYD973" s="3"/>
      <c r="OYE973" s="614"/>
      <c r="OYF973" s="3"/>
      <c r="OYG973" s="453"/>
      <c r="OYH973" s="3"/>
      <c r="OYI973" s="614"/>
      <c r="OYJ973" s="3"/>
      <c r="OYK973" s="453"/>
      <c r="OYL973" s="3"/>
      <c r="OYM973" s="614"/>
      <c r="OYN973" s="3"/>
      <c r="OYO973" s="453"/>
      <c r="OYP973" s="3"/>
      <c r="OYQ973" s="614"/>
      <c r="OYR973" s="3"/>
      <c r="OYS973" s="453"/>
      <c r="OYT973" s="3"/>
      <c r="OYU973" s="614"/>
      <c r="OYV973" s="3"/>
      <c r="OYW973" s="453"/>
      <c r="OYX973" s="3"/>
      <c r="OYY973" s="614"/>
      <c r="OYZ973" s="3"/>
      <c r="OZA973" s="453"/>
      <c r="OZB973" s="3"/>
      <c r="OZC973" s="614"/>
      <c r="OZD973" s="3"/>
      <c r="OZE973" s="453"/>
      <c r="OZF973" s="3"/>
      <c r="OZG973" s="614"/>
      <c r="OZH973" s="3"/>
      <c r="OZI973" s="453"/>
      <c r="OZJ973" s="3"/>
      <c r="OZK973" s="614"/>
      <c r="OZL973" s="3"/>
      <c r="OZM973" s="453"/>
      <c r="OZN973" s="3"/>
      <c r="OZO973" s="614"/>
      <c r="OZP973" s="3"/>
      <c r="OZQ973" s="453"/>
      <c r="OZR973" s="3"/>
      <c r="OZS973" s="614"/>
      <c r="OZT973" s="3"/>
      <c r="OZU973" s="453"/>
      <c r="OZV973" s="3"/>
      <c r="OZW973" s="614"/>
      <c r="OZX973" s="3"/>
      <c r="OZY973" s="453"/>
      <c r="OZZ973" s="3"/>
      <c r="PAA973" s="614"/>
      <c r="PAB973" s="3"/>
      <c r="PAC973" s="453"/>
      <c r="PAD973" s="3"/>
      <c r="PAE973" s="614"/>
      <c r="PAF973" s="3"/>
      <c r="PAG973" s="453"/>
      <c r="PAH973" s="3"/>
      <c r="PAI973" s="614"/>
      <c r="PAJ973" s="3"/>
      <c r="PAK973" s="453"/>
      <c r="PAL973" s="3"/>
      <c r="PAM973" s="614"/>
      <c r="PAN973" s="3"/>
      <c r="PAO973" s="453"/>
      <c r="PAP973" s="3"/>
      <c r="PAQ973" s="614"/>
      <c r="PAR973" s="3"/>
      <c r="PAS973" s="453"/>
      <c r="PAT973" s="3"/>
      <c r="PAU973" s="614"/>
      <c r="PAV973" s="3"/>
      <c r="PAW973" s="453"/>
      <c r="PAX973" s="3"/>
      <c r="PAY973" s="614"/>
      <c r="PAZ973" s="3"/>
      <c r="PBA973" s="453"/>
      <c r="PBB973" s="3"/>
      <c r="PBC973" s="614"/>
      <c r="PBD973" s="3"/>
      <c r="PBE973" s="453"/>
      <c r="PBF973" s="3"/>
      <c r="PBG973" s="614"/>
      <c r="PBH973" s="3"/>
      <c r="PBI973" s="453"/>
      <c r="PBJ973" s="3"/>
      <c r="PBK973" s="614"/>
      <c r="PBL973" s="3"/>
      <c r="PBM973" s="453"/>
      <c r="PBN973" s="3"/>
      <c r="PBO973" s="614"/>
      <c r="PBP973" s="3"/>
      <c r="PBQ973" s="453"/>
      <c r="PBR973" s="3"/>
      <c r="PBS973" s="614"/>
      <c r="PBT973" s="3"/>
      <c r="PBU973" s="453"/>
      <c r="PBV973" s="3"/>
      <c r="PBW973" s="614"/>
      <c r="PBX973" s="3"/>
      <c r="PBY973" s="453"/>
      <c r="PBZ973" s="3"/>
      <c r="PCA973" s="614"/>
      <c r="PCB973" s="3"/>
      <c r="PCC973" s="453"/>
      <c r="PCD973" s="3"/>
      <c r="PCE973" s="614"/>
      <c r="PCF973" s="3"/>
      <c r="PCG973" s="453"/>
      <c r="PCH973" s="3"/>
      <c r="PCI973" s="614"/>
      <c r="PCJ973" s="3"/>
      <c r="PCK973" s="453"/>
      <c r="PCL973" s="3"/>
      <c r="PCM973" s="614"/>
      <c r="PCN973" s="3"/>
      <c r="PCO973" s="453"/>
      <c r="PCP973" s="3"/>
      <c r="PCQ973" s="614"/>
      <c r="PCR973" s="3"/>
      <c r="PCS973" s="453"/>
      <c r="PCT973" s="3"/>
      <c r="PCU973" s="614"/>
      <c r="PCV973" s="3"/>
      <c r="PCW973" s="453"/>
      <c r="PCX973" s="3"/>
      <c r="PCY973" s="614"/>
      <c r="PCZ973" s="3"/>
      <c r="PDA973" s="453"/>
      <c r="PDB973" s="3"/>
      <c r="PDC973" s="614"/>
      <c r="PDD973" s="3"/>
      <c r="PDE973" s="453"/>
      <c r="PDF973" s="3"/>
      <c r="PDG973" s="614"/>
      <c r="PDH973" s="3"/>
      <c r="PDI973" s="453"/>
      <c r="PDJ973" s="3"/>
      <c r="PDK973" s="614"/>
      <c r="PDL973" s="3"/>
      <c r="PDM973" s="453"/>
      <c r="PDN973" s="3"/>
      <c r="PDO973" s="614"/>
      <c r="PDP973" s="3"/>
      <c r="PDQ973" s="453"/>
      <c r="PDR973" s="3"/>
      <c r="PDS973" s="614"/>
      <c r="PDT973" s="3"/>
      <c r="PDU973" s="453"/>
      <c r="PDV973" s="3"/>
      <c r="PDW973" s="614"/>
      <c r="PDX973" s="3"/>
      <c r="PDY973" s="453"/>
      <c r="PDZ973" s="3"/>
      <c r="PEA973" s="614"/>
      <c r="PEB973" s="3"/>
      <c r="PEC973" s="453"/>
      <c r="PED973" s="3"/>
      <c r="PEE973" s="614"/>
      <c r="PEF973" s="3"/>
      <c r="PEG973" s="453"/>
      <c r="PEH973" s="3"/>
      <c r="PEI973" s="614"/>
      <c r="PEJ973" s="3"/>
      <c r="PEK973" s="453"/>
      <c r="PEL973" s="3"/>
      <c r="PEM973" s="614"/>
      <c r="PEN973" s="3"/>
      <c r="PEO973" s="453"/>
      <c r="PEP973" s="3"/>
      <c r="PEQ973" s="614"/>
      <c r="PER973" s="3"/>
      <c r="PES973" s="453"/>
      <c r="PET973" s="3"/>
      <c r="PEU973" s="614"/>
      <c r="PEV973" s="3"/>
      <c r="PEW973" s="453"/>
      <c r="PEX973" s="3"/>
      <c r="PEY973" s="614"/>
      <c r="PEZ973" s="3"/>
      <c r="PFA973" s="453"/>
      <c r="PFB973" s="3"/>
      <c r="PFC973" s="614"/>
      <c r="PFD973" s="3"/>
      <c r="PFE973" s="453"/>
      <c r="PFF973" s="3"/>
      <c r="PFG973" s="614"/>
      <c r="PFH973" s="3"/>
      <c r="PFI973" s="453"/>
      <c r="PFJ973" s="3"/>
      <c r="PFK973" s="614"/>
      <c r="PFL973" s="3"/>
      <c r="PFM973" s="453"/>
      <c r="PFN973" s="3"/>
      <c r="PFO973" s="614"/>
      <c r="PFP973" s="3"/>
      <c r="PFQ973" s="453"/>
      <c r="PFR973" s="3"/>
      <c r="PFS973" s="614"/>
      <c r="PFT973" s="3"/>
      <c r="PFU973" s="453"/>
      <c r="PFV973" s="3"/>
      <c r="PFW973" s="614"/>
      <c r="PFX973" s="3"/>
      <c r="PFY973" s="453"/>
      <c r="PFZ973" s="3"/>
      <c r="PGA973" s="614"/>
      <c r="PGB973" s="3"/>
      <c r="PGC973" s="453"/>
      <c r="PGD973" s="3"/>
      <c r="PGE973" s="614"/>
      <c r="PGF973" s="3"/>
      <c r="PGG973" s="453"/>
      <c r="PGH973" s="3"/>
      <c r="PGI973" s="614"/>
      <c r="PGJ973" s="3"/>
      <c r="PGK973" s="453"/>
      <c r="PGL973" s="3"/>
      <c r="PGM973" s="614"/>
      <c r="PGN973" s="3"/>
      <c r="PGO973" s="453"/>
      <c r="PGP973" s="3"/>
      <c r="PGQ973" s="614"/>
      <c r="PGR973" s="3"/>
      <c r="PGS973" s="453"/>
      <c r="PGT973" s="3"/>
      <c r="PGU973" s="614"/>
      <c r="PGV973" s="3"/>
      <c r="PGW973" s="453"/>
      <c r="PGX973" s="3"/>
      <c r="PGY973" s="614"/>
      <c r="PGZ973" s="3"/>
      <c r="PHA973" s="453"/>
      <c r="PHB973" s="3"/>
      <c r="PHC973" s="614"/>
      <c r="PHD973" s="3"/>
      <c r="PHE973" s="453"/>
      <c r="PHF973" s="3"/>
      <c r="PHG973" s="614"/>
      <c r="PHH973" s="3"/>
      <c r="PHI973" s="453"/>
      <c r="PHJ973" s="3"/>
      <c r="PHK973" s="614"/>
      <c r="PHL973" s="3"/>
      <c r="PHM973" s="453"/>
      <c r="PHN973" s="3"/>
      <c r="PHO973" s="614"/>
      <c r="PHP973" s="3"/>
      <c r="PHQ973" s="453"/>
      <c r="PHR973" s="3"/>
      <c r="PHS973" s="614"/>
      <c r="PHT973" s="3"/>
      <c r="PHU973" s="453"/>
      <c r="PHV973" s="3"/>
      <c r="PHW973" s="614"/>
      <c r="PHX973" s="3"/>
      <c r="PHY973" s="453"/>
      <c r="PHZ973" s="3"/>
      <c r="PIA973" s="614"/>
      <c r="PIB973" s="3"/>
      <c r="PIC973" s="453"/>
      <c r="PID973" s="3"/>
      <c r="PIE973" s="614"/>
      <c r="PIF973" s="3"/>
      <c r="PIG973" s="453"/>
      <c r="PIH973" s="3"/>
      <c r="PII973" s="614"/>
      <c r="PIJ973" s="3"/>
      <c r="PIK973" s="453"/>
      <c r="PIL973" s="3"/>
      <c r="PIM973" s="614"/>
      <c r="PIN973" s="3"/>
      <c r="PIO973" s="453"/>
      <c r="PIP973" s="3"/>
      <c r="PIQ973" s="614"/>
      <c r="PIR973" s="3"/>
      <c r="PIS973" s="453"/>
      <c r="PIT973" s="3"/>
      <c r="PIU973" s="614"/>
      <c r="PIV973" s="3"/>
      <c r="PIW973" s="453"/>
      <c r="PIX973" s="3"/>
      <c r="PIY973" s="614"/>
      <c r="PIZ973" s="3"/>
      <c r="PJA973" s="453"/>
      <c r="PJB973" s="3"/>
      <c r="PJC973" s="614"/>
      <c r="PJD973" s="3"/>
      <c r="PJE973" s="453"/>
      <c r="PJF973" s="3"/>
      <c r="PJG973" s="614"/>
      <c r="PJH973" s="3"/>
      <c r="PJI973" s="453"/>
      <c r="PJJ973" s="3"/>
      <c r="PJK973" s="614"/>
      <c r="PJL973" s="3"/>
      <c r="PJM973" s="453"/>
      <c r="PJN973" s="3"/>
      <c r="PJO973" s="614"/>
      <c r="PJP973" s="3"/>
      <c r="PJQ973" s="453"/>
      <c r="PJR973" s="3"/>
      <c r="PJS973" s="614"/>
      <c r="PJT973" s="3"/>
      <c r="PJU973" s="453"/>
      <c r="PJV973" s="3"/>
      <c r="PJW973" s="614"/>
      <c r="PJX973" s="3"/>
      <c r="PJY973" s="453"/>
      <c r="PJZ973" s="3"/>
      <c r="PKA973" s="614"/>
      <c r="PKB973" s="3"/>
      <c r="PKC973" s="453"/>
      <c r="PKD973" s="3"/>
      <c r="PKE973" s="614"/>
      <c r="PKF973" s="3"/>
      <c r="PKG973" s="453"/>
      <c r="PKH973" s="3"/>
      <c r="PKI973" s="614"/>
      <c r="PKJ973" s="3"/>
      <c r="PKK973" s="453"/>
      <c r="PKL973" s="3"/>
      <c r="PKM973" s="614"/>
      <c r="PKN973" s="3"/>
      <c r="PKO973" s="453"/>
      <c r="PKP973" s="3"/>
      <c r="PKQ973" s="614"/>
      <c r="PKR973" s="3"/>
      <c r="PKS973" s="453"/>
      <c r="PKT973" s="3"/>
      <c r="PKU973" s="614"/>
      <c r="PKV973" s="3"/>
      <c r="PKW973" s="453"/>
      <c r="PKX973" s="3"/>
      <c r="PKY973" s="614"/>
      <c r="PKZ973" s="3"/>
      <c r="PLA973" s="453"/>
      <c r="PLB973" s="3"/>
      <c r="PLC973" s="614"/>
      <c r="PLD973" s="3"/>
      <c r="PLE973" s="453"/>
      <c r="PLF973" s="3"/>
      <c r="PLG973" s="614"/>
      <c r="PLH973" s="3"/>
      <c r="PLI973" s="453"/>
      <c r="PLJ973" s="3"/>
      <c r="PLK973" s="614"/>
      <c r="PLL973" s="3"/>
      <c r="PLM973" s="453"/>
      <c r="PLN973" s="3"/>
      <c r="PLO973" s="614"/>
      <c r="PLP973" s="3"/>
      <c r="PLQ973" s="453"/>
      <c r="PLR973" s="3"/>
      <c r="PLS973" s="614"/>
      <c r="PLT973" s="3"/>
      <c r="PLU973" s="453"/>
      <c r="PLV973" s="3"/>
      <c r="PLW973" s="614"/>
      <c r="PLX973" s="3"/>
      <c r="PLY973" s="453"/>
      <c r="PLZ973" s="3"/>
      <c r="PMA973" s="614"/>
      <c r="PMB973" s="3"/>
      <c r="PMC973" s="453"/>
      <c r="PMD973" s="3"/>
      <c r="PME973" s="614"/>
      <c r="PMF973" s="3"/>
      <c r="PMG973" s="453"/>
      <c r="PMH973" s="3"/>
      <c r="PMI973" s="614"/>
      <c r="PMJ973" s="3"/>
      <c r="PMK973" s="453"/>
      <c r="PML973" s="3"/>
      <c r="PMM973" s="614"/>
      <c r="PMN973" s="3"/>
      <c r="PMO973" s="453"/>
      <c r="PMP973" s="3"/>
      <c r="PMQ973" s="614"/>
      <c r="PMR973" s="3"/>
      <c r="PMS973" s="453"/>
      <c r="PMT973" s="3"/>
      <c r="PMU973" s="614"/>
      <c r="PMV973" s="3"/>
      <c r="PMW973" s="453"/>
      <c r="PMX973" s="3"/>
      <c r="PMY973" s="614"/>
      <c r="PMZ973" s="3"/>
      <c r="PNA973" s="453"/>
      <c r="PNB973" s="3"/>
      <c r="PNC973" s="614"/>
      <c r="PND973" s="3"/>
      <c r="PNE973" s="453"/>
      <c r="PNF973" s="3"/>
      <c r="PNG973" s="614"/>
      <c r="PNH973" s="3"/>
      <c r="PNI973" s="453"/>
      <c r="PNJ973" s="3"/>
      <c r="PNK973" s="614"/>
      <c r="PNL973" s="3"/>
      <c r="PNM973" s="453"/>
      <c r="PNN973" s="3"/>
      <c r="PNO973" s="614"/>
      <c r="PNP973" s="3"/>
      <c r="PNQ973" s="453"/>
      <c r="PNR973" s="3"/>
      <c r="PNS973" s="614"/>
      <c r="PNT973" s="3"/>
      <c r="PNU973" s="453"/>
      <c r="PNV973" s="3"/>
      <c r="PNW973" s="614"/>
      <c r="PNX973" s="3"/>
      <c r="PNY973" s="453"/>
      <c r="PNZ973" s="3"/>
      <c r="POA973" s="614"/>
      <c r="POB973" s="3"/>
      <c r="POC973" s="453"/>
      <c r="POD973" s="3"/>
      <c r="POE973" s="614"/>
      <c r="POF973" s="3"/>
      <c r="POG973" s="453"/>
      <c r="POH973" s="3"/>
      <c r="POI973" s="614"/>
      <c r="POJ973" s="3"/>
      <c r="POK973" s="453"/>
      <c r="POL973" s="3"/>
      <c r="POM973" s="614"/>
      <c r="PON973" s="3"/>
      <c r="POO973" s="453"/>
      <c r="POP973" s="3"/>
      <c r="POQ973" s="614"/>
      <c r="POR973" s="3"/>
      <c r="POS973" s="453"/>
      <c r="POT973" s="3"/>
      <c r="POU973" s="614"/>
      <c r="POV973" s="3"/>
      <c r="POW973" s="453"/>
      <c r="POX973" s="3"/>
      <c r="POY973" s="614"/>
      <c r="POZ973" s="3"/>
      <c r="PPA973" s="453"/>
      <c r="PPB973" s="3"/>
      <c r="PPC973" s="614"/>
      <c r="PPD973" s="3"/>
      <c r="PPE973" s="453"/>
      <c r="PPF973" s="3"/>
      <c r="PPG973" s="614"/>
      <c r="PPH973" s="3"/>
      <c r="PPI973" s="453"/>
      <c r="PPJ973" s="3"/>
      <c r="PPK973" s="614"/>
      <c r="PPL973" s="3"/>
      <c r="PPM973" s="453"/>
      <c r="PPN973" s="3"/>
      <c r="PPO973" s="614"/>
      <c r="PPP973" s="3"/>
      <c r="PPQ973" s="453"/>
      <c r="PPR973" s="3"/>
      <c r="PPS973" s="614"/>
      <c r="PPT973" s="3"/>
      <c r="PPU973" s="453"/>
      <c r="PPV973" s="3"/>
      <c r="PPW973" s="614"/>
      <c r="PPX973" s="3"/>
      <c r="PPY973" s="453"/>
      <c r="PPZ973" s="3"/>
      <c r="PQA973" s="614"/>
      <c r="PQB973" s="3"/>
      <c r="PQC973" s="453"/>
      <c r="PQD973" s="3"/>
      <c r="PQE973" s="614"/>
      <c r="PQF973" s="3"/>
      <c r="PQG973" s="453"/>
      <c r="PQH973" s="3"/>
      <c r="PQI973" s="614"/>
      <c r="PQJ973" s="3"/>
      <c r="PQK973" s="453"/>
      <c r="PQL973" s="3"/>
      <c r="PQM973" s="614"/>
      <c r="PQN973" s="3"/>
      <c r="PQO973" s="453"/>
      <c r="PQP973" s="3"/>
      <c r="PQQ973" s="614"/>
      <c r="PQR973" s="3"/>
      <c r="PQS973" s="453"/>
      <c r="PQT973" s="3"/>
      <c r="PQU973" s="614"/>
      <c r="PQV973" s="3"/>
      <c r="PQW973" s="453"/>
      <c r="PQX973" s="3"/>
      <c r="PQY973" s="614"/>
      <c r="PQZ973" s="3"/>
      <c r="PRA973" s="453"/>
      <c r="PRB973" s="3"/>
      <c r="PRC973" s="614"/>
      <c r="PRD973" s="3"/>
      <c r="PRE973" s="453"/>
      <c r="PRF973" s="3"/>
      <c r="PRG973" s="614"/>
      <c r="PRH973" s="3"/>
      <c r="PRI973" s="453"/>
      <c r="PRJ973" s="3"/>
      <c r="PRK973" s="614"/>
      <c r="PRL973" s="3"/>
      <c r="PRM973" s="453"/>
      <c r="PRN973" s="3"/>
      <c r="PRO973" s="614"/>
      <c r="PRP973" s="3"/>
      <c r="PRQ973" s="453"/>
      <c r="PRR973" s="3"/>
      <c r="PRS973" s="614"/>
      <c r="PRT973" s="3"/>
      <c r="PRU973" s="453"/>
      <c r="PRV973" s="3"/>
      <c r="PRW973" s="614"/>
      <c r="PRX973" s="3"/>
      <c r="PRY973" s="453"/>
      <c r="PRZ973" s="3"/>
      <c r="PSA973" s="614"/>
      <c r="PSB973" s="3"/>
      <c r="PSC973" s="453"/>
      <c r="PSD973" s="3"/>
      <c r="PSE973" s="614"/>
      <c r="PSF973" s="3"/>
      <c r="PSG973" s="453"/>
      <c r="PSH973" s="3"/>
      <c r="PSI973" s="614"/>
      <c r="PSJ973" s="3"/>
      <c r="PSK973" s="453"/>
      <c r="PSL973" s="3"/>
      <c r="PSM973" s="614"/>
      <c r="PSN973" s="3"/>
      <c r="PSO973" s="453"/>
      <c r="PSP973" s="3"/>
      <c r="PSQ973" s="614"/>
      <c r="PSR973" s="3"/>
      <c r="PSS973" s="453"/>
      <c r="PST973" s="3"/>
      <c r="PSU973" s="614"/>
      <c r="PSV973" s="3"/>
      <c r="PSW973" s="453"/>
      <c r="PSX973" s="3"/>
      <c r="PSY973" s="614"/>
      <c r="PSZ973" s="3"/>
      <c r="PTA973" s="453"/>
      <c r="PTB973" s="3"/>
      <c r="PTC973" s="614"/>
      <c r="PTD973" s="3"/>
      <c r="PTE973" s="453"/>
      <c r="PTF973" s="3"/>
      <c r="PTG973" s="614"/>
      <c r="PTH973" s="3"/>
      <c r="PTI973" s="453"/>
      <c r="PTJ973" s="3"/>
      <c r="PTK973" s="614"/>
      <c r="PTL973" s="3"/>
      <c r="PTM973" s="453"/>
      <c r="PTN973" s="3"/>
      <c r="PTO973" s="614"/>
      <c r="PTP973" s="3"/>
      <c r="PTQ973" s="453"/>
      <c r="PTR973" s="3"/>
      <c r="PTS973" s="614"/>
      <c r="PTT973" s="3"/>
      <c r="PTU973" s="453"/>
      <c r="PTV973" s="3"/>
      <c r="PTW973" s="614"/>
      <c r="PTX973" s="3"/>
      <c r="PTY973" s="453"/>
      <c r="PTZ973" s="3"/>
      <c r="PUA973" s="614"/>
      <c r="PUB973" s="3"/>
      <c r="PUC973" s="453"/>
      <c r="PUD973" s="3"/>
      <c r="PUE973" s="614"/>
      <c r="PUF973" s="3"/>
      <c r="PUG973" s="453"/>
      <c r="PUH973" s="3"/>
      <c r="PUI973" s="614"/>
      <c r="PUJ973" s="3"/>
      <c r="PUK973" s="453"/>
      <c r="PUL973" s="3"/>
      <c r="PUM973" s="614"/>
      <c r="PUN973" s="3"/>
      <c r="PUO973" s="453"/>
      <c r="PUP973" s="3"/>
      <c r="PUQ973" s="614"/>
      <c r="PUR973" s="3"/>
      <c r="PUS973" s="453"/>
      <c r="PUT973" s="3"/>
      <c r="PUU973" s="614"/>
      <c r="PUV973" s="3"/>
      <c r="PUW973" s="453"/>
      <c r="PUX973" s="3"/>
      <c r="PUY973" s="614"/>
      <c r="PUZ973" s="3"/>
      <c r="PVA973" s="453"/>
      <c r="PVB973" s="3"/>
      <c r="PVC973" s="614"/>
      <c r="PVD973" s="3"/>
      <c r="PVE973" s="453"/>
      <c r="PVF973" s="3"/>
      <c r="PVG973" s="614"/>
      <c r="PVH973" s="3"/>
      <c r="PVI973" s="453"/>
      <c r="PVJ973" s="3"/>
      <c r="PVK973" s="614"/>
      <c r="PVL973" s="3"/>
      <c r="PVM973" s="453"/>
      <c r="PVN973" s="3"/>
      <c r="PVO973" s="614"/>
      <c r="PVP973" s="3"/>
      <c r="PVQ973" s="453"/>
      <c r="PVR973" s="3"/>
      <c r="PVS973" s="614"/>
      <c r="PVT973" s="3"/>
      <c r="PVU973" s="453"/>
      <c r="PVV973" s="3"/>
      <c r="PVW973" s="614"/>
      <c r="PVX973" s="3"/>
      <c r="PVY973" s="453"/>
      <c r="PVZ973" s="3"/>
      <c r="PWA973" s="614"/>
      <c r="PWB973" s="3"/>
      <c r="PWC973" s="453"/>
      <c r="PWD973" s="3"/>
      <c r="PWE973" s="614"/>
      <c r="PWF973" s="3"/>
      <c r="PWG973" s="453"/>
      <c r="PWH973" s="3"/>
      <c r="PWI973" s="614"/>
      <c r="PWJ973" s="3"/>
      <c r="PWK973" s="453"/>
      <c r="PWL973" s="3"/>
      <c r="PWM973" s="614"/>
      <c r="PWN973" s="3"/>
      <c r="PWO973" s="453"/>
      <c r="PWP973" s="3"/>
      <c r="PWQ973" s="614"/>
      <c r="PWR973" s="3"/>
      <c r="PWS973" s="453"/>
      <c r="PWT973" s="3"/>
      <c r="PWU973" s="614"/>
      <c r="PWV973" s="3"/>
      <c r="PWW973" s="453"/>
      <c r="PWX973" s="3"/>
      <c r="PWY973" s="614"/>
      <c r="PWZ973" s="3"/>
      <c r="PXA973" s="453"/>
      <c r="PXB973" s="3"/>
      <c r="PXC973" s="614"/>
      <c r="PXD973" s="3"/>
      <c r="PXE973" s="453"/>
      <c r="PXF973" s="3"/>
      <c r="PXG973" s="614"/>
      <c r="PXH973" s="3"/>
      <c r="PXI973" s="453"/>
      <c r="PXJ973" s="3"/>
      <c r="PXK973" s="614"/>
      <c r="PXL973" s="3"/>
      <c r="PXM973" s="453"/>
      <c r="PXN973" s="3"/>
      <c r="PXO973" s="614"/>
      <c r="PXP973" s="3"/>
      <c r="PXQ973" s="453"/>
      <c r="PXR973" s="3"/>
      <c r="PXS973" s="614"/>
      <c r="PXT973" s="3"/>
      <c r="PXU973" s="453"/>
      <c r="PXV973" s="3"/>
      <c r="PXW973" s="614"/>
      <c r="PXX973" s="3"/>
      <c r="PXY973" s="453"/>
      <c r="PXZ973" s="3"/>
      <c r="PYA973" s="614"/>
      <c r="PYB973" s="3"/>
      <c r="PYC973" s="453"/>
      <c r="PYD973" s="3"/>
      <c r="PYE973" s="614"/>
      <c r="PYF973" s="3"/>
      <c r="PYG973" s="453"/>
      <c r="PYH973" s="3"/>
      <c r="PYI973" s="614"/>
      <c r="PYJ973" s="3"/>
      <c r="PYK973" s="453"/>
      <c r="PYL973" s="3"/>
      <c r="PYM973" s="614"/>
      <c r="PYN973" s="3"/>
      <c r="PYO973" s="453"/>
      <c r="PYP973" s="3"/>
      <c r="PYQ973" s="614"/>
      <c r="PYR973" s="3"/>
      <c r="PYS973" s="453"/>
      <c r="PYT973" s="3"/>
      <c r="PYU973" s="614"/>
      <c r="PYV973" s="3"/>
      <c r="PYW973" s="453"/>
      <c r="PYX973" s="3"/>
      <c r="PYY973" s="614"/>
      <c r="PYZ973" s="3"/>
      <c r="PZA973" s="453"/>
      <c r="PZB973" s="3"/>
      <c r="PZC973" s="614"/>
      <c r="PZD973" s="3"/>
      <c r="PZE973" s="453"/>
      <c r="PZF973" s="3"/>
      <c r="PZG973" s="614"/>
      <c r="PZH973" s="3"/>
      <c r="PZI973" s="453"/>
      <c r="PZJ973" s="3"/>
      <c r="PZK973" s="614"/>
      <c r="PZL973" s="3"/>
      <c r="PZM973" s="453"/>
      <c r="PZN973" s="3"/>
      <c r="PZO973" s="614"/>
      <c r="PZP973" s="3"/>
      <c r="PZQ973" s="453"/>
      <c r="PZR973" s="3"/>
      <c r="PZS973" s="614"/>
      <c r="PZT973" s="3"/>
      <c r="PZU973" s="453"/>
      <c r="PZV973" s="3"/>
      <c r="PZW973" s="614"/>
      <c r="PZX973" s="3"/>
      <c r="PZY973" s="453"/>
      <c r="PZZ973" s="3"/>
      <c r="QAA973" s="614"/>
      <c r="QAB973" s="3"/>
      <c r="QAC973" s="453"/>
      <c r="QAD973" s="3"/>
      <c r="QAE973" s="614"/>
      <c r="QAF973" s="3"/>
      <c r="QAG973" s="453"/>
      <c r="QAH973" s="3"/>
      <c r="QAI973" s="614"/>
      <c r="QAJ973" s="3"/>
      <c r="QAK973" s="453"/>
      <c r="QAL973" s="3"/>
      <c r="QAM973" s="614"/>
      <c r="QAN973" s="3"/>
      <c r="QAO973" s="453"/>
      <c r="QAP973" s="3"/>
      <c r="QAQ973" s="614"/>
      <c r="QAR973" s="3"/>
      <c r="QAS973" s="453"/>
      <c r="QAT973" s="3"/>
      <c r="QAU973" s="614"/>
      <c r="QAV973" s="3"/>
      <c r="QAW973" s="453"/>
      <c r="QAX973" s="3"/>
      <c r="QAY973" s="614"/>
      <c r="QAZ973" s="3"/>
      <c r="QBA973" s="453"/>
      <c r="QBB973" s="3"/>
      <c r="QBC973" s="614"/>
      <c r="QBD973" s="3"/>
      <c r="QBE973" s="453"/>
      <c r="QBF973" s="3"/>
      <c r="QBG973" s="614"/>
      <c r="QBH973" s="3"/>
      <c r="QBI973" s="453"/>
      <c r="QBJ973" s="3"/>
      <c r="QBK973" s="614"/>
      <c r="QBL973" s="3"/>
      <c r="QBM973" s="453"/>
      <c r="QBN973" s="3"/>
      <c r="QBO973" s="614"/>
      <c r="QBP973" s="3"/>
      <c r="QBQ973" s="453"/>
      <c r="QBR973" s="3"/>
      <c r="QBS973" s="614"/>
      <c r="QBT973" s="3"/>
      <c r="QBU973" s="453"/>
      <c r="QBV973" s="3"/>
      <c r="QBW973" s="614"/>
      <c r="QBX973" s="3"/>
      <c r="QBY973" s="453"/>
      <c r="QBZ973" s="3"/>
      <c r="QCA973" s="614"/>
      <c r="QCB973" s="3"/>
      <c r="QCC973" s="453"/>
      <c r="QCD973" s="3"/>
      <c r="QCE973" s="614"/>
      <c r="QCF973" s="3"/>
      <c r="QCG973" s="453"/>
      <c r="QCH973" s="3"/>
      <c r="QCI973" s="614"/>
      <c r="QCJ973" s="3"/>
      <c r="QCK973" s="453"/>
      <c r="QCL973" s="3"/>
      <c r="QCM973" s="614"/>
      <c r="QCN973" s="3"/>
      <c r="QCO973" s="453"/>
      <c r="QCP973" s="3"/>
      <c r="QCQ973" s="614"/>
      <c r="QCR973" s="3"/>
      <c r="QCS973" s="453"/>
      <c r="QCT973" s="3"/>
      <c r="QCU973" s="614"/>
      <c r="QCV973" s="3"/>
      <c r="QCW973" s="453"/>
      <c r="QCX973" s="3"/>
      <c r="QCY973" s="614"/>
      <c r="QCZ973" s="3"/>
      <c r="QDA973" s="453"/>
      <c r="QDB973" s="3"/>
      <c r="QDC973" s="614"/>
      <c r="QDD973" s="3"/>
      <c r="QDE973" s="453"/>
      <c r="QDF973" s="3"/>
      <c r="QDG973" s="614"/>
      <c r="QDH973" s="3"/>
      <c r="QDI973" s="453"/>
      <c r="QDJ973" s="3"/>
      <c r="QDK973" s="614"/>
      <c r="QDL973" s="3"/>
      <c r="QDM973" s="453"/>
      <c r="QDN973" s="3"/>
      <c r="QDO973" s="614"/>
      <c r="QDP973" s="3"/>
      <c r="QDQ973" s="453"/>
      <c r="QDR973" s="3"/>
      <c r="QDS973" s="614"/>
      <c r="QDT973" s="3"/>
      <c r="QDU973" s="453"/>
      <c r="QDV973" s="3"/>
      <c r="QDW973" s="614"/>
      <c r="QDX973" s="3"/>
      <c r="QDY973" s="453"/>
      <c r="QDZ973" s="3"/>
      <c r="QEA973" s="614"/>
      <c r="QEB973" s="3"/>
      <c r="QEC973" s="453"/>
      <c r="QED973" s="3"/>
      <c r="QEE973" s="614"/>
      <c r="QEF973" s="3"/>
      <c r="QEG973" s="453"/>
      <c r="QEH973" s="3"/>
      <c r="QEI973" s="614"/>
      <c r="QEJ973" s="3"/>
      <c r="QEK973" s="453"/>
      <c r="QEL973" s="3"/>
      <c r="QEM973" s="614"/>
      <c r="QEN973" s="3"/>
      <c r="QEO973" s="453"/>
      <c r="QEP973" s="3"/>
      <c r="QEQ973" s="614"/>
      <c r="QER973" s="3"/>
      <c r="QES973" s="453"/>
      <c r="QET973" s="3"/>
      <c r="QEU973" s="614"/>
      <c r="QEV973" s="3"/>
      <c r="QEW973" s="453"/>
      <c r="QEX973" s="3"/>
      <c r="QEY973" s="614"/>
      <c r="QEZ973" s="3"/>
      <c r="QFA973" s="453"/>
      <c r="QFB973" s="3"/>
      <c r="QFC973" s="614"/>
      <c r="QFD973" s="3"/>
      <c r="QFE973" s="453"/>
      <c r="QFF973" s="3"/>
      <c r="QFG973" s="614"/>
      <c r="QFH973" s="3"/>
      <c r="QFI973" s="453"/>
      <c r="QFJ973" s="3"/>
      <c r="QFK973" s="614"/>
      <c r="QFL973" s="3"/>
      <c r="QFM973" s="453"/>
      <c r="QFN973" s="3"/>
      <c r="QFO973" s="614"/>
      <c r="QFP973" s="3"/>
      <c r="QFQ973" s="453"/>
      <c r="QFR973" s="3"/>
      <c r="QFS973" s="614"/>
      <c r="QFT973" s="3"/>
      <c r="QFU973" s="453"/>
      <c r="QFV973" s="3"/>
      <c r="QFW973" s="614"/>
      <c r="QFX973" s="3"/>
      <c r="QFY973" s="453"/>
      <c r="QFZ973" s="3"/>
      <c r="QGA973" s="614"/>
      <c r="QGB973" s="3"/>
      <c r="QGC973" s="453"/>
      <c r="QGD973" s="3"/>
      <c r="QGE973" s="614"/>
      <c r="QGF973" s="3"/>
      <c r="QGG973" s="453"/>
      <c r="QGH973" s="3"/>
      <c r="QGI973" s="614"/>
      <c r="QGJ973" s="3"/>
      <c r="QGK973" s="453"/>
      <c r="QGL973" s="3"/>
      <c r="QGM973" s="614"/>
      <c r="QGN973" s="3"/>
      <c r="QGO973" s="453"/>
      <c r="QGP973" s="3"/>
      <c r="QGQ973" s="614"/>
      <c r="QGR973" s="3"/>
      <c r="QGS973" s="453"/>
      <c r="QGT973" s="3"/>
      <c r="QGU973" s="614"/>
      <c r="QGV973" s="3"/>
      <c r="QGW973" s="453"/>
      <c r="QGX973" s="3"/>
      <c r="QGY973" s="614"/>
      <c r="QGZ973" s="3"/>
      <c r="QHA973" s="453"/>
      <c r="QHB973" s="3"/>
      <c r="QHC973" s="614"/>
      <c r="QHD973" s="3"/>
      <c r="QHE973" s="453"/>
      <c r="QHF973" s="3"/>
      <c r="QHG973" s="614"/>
      <c r="QHH973" s="3"/>
      <c r="QHI973" s="453"/>
      <c r="QHJ973" s="3"/>
      <c r="QHK973" s="614"/>
      <c r="QHL973" s="3"/>
      <c r="QHM973" s="453"/>
      <c r="QHN973" s="3"/>
      <c r="QHO973" s="614"/>
      <c r="QHP973" s="3"/>
      <c r="QHQ973" s="453"/>
      <c r="QHR973" s="3"/>
      <c r="QHS973" s="614"/>
      <c r="QHT973" s="3"/>
      <c r="QHU973" s="453"/>
      <c r="QHV973" s="3"/>
      <c r="QHW973" s="614"/>
      <c r="QHX973" s="3"/>
      <c r="QHY973" s="453"/>
      <c r="QHZ973" s="3"/>
      <c r="QIA973" s="614"/>
      <c r="QIB973" s="3"/>
      <c r="QIC973" s="453"/>
      <c r="QID973" s="3"/>
      <c r="QIE973" s="614"/>
      <c r="QIF973" s="3"/>
      <c r="QIG973" s="453"/>
      <c r="QIH973" s="3"/>
      <c r="QII973" s="614"/>
      <c r="QIJ973" s="3"/>
      <c r="QIK973" s="453"/>
      <c r="QIL973" s="3"/>
      <c r="QIM973" s="614"/>
      <c r="QIN973" s="3"/>
      <c r="QIO973" s="453"/>
      <c r="QIP973" s="3"/>
      <c r="QIQ973" s="614"/>
      <c r="QIR973" s="3"/>
      <c r="QIS973" s="453"/>
      <c r="QIT973" s="3"/>
      <c r="QIU973" s="614"/>
      <c r="QIV973" s="3"/>
      <c r="QIW973" s="453"/>
      <c r="QIX973" s="3"/>
      <c r="QIY973" s="614"/>
      <c r="QIZ973" s="3"/>
      <c r="QJA973" s="453"/>
      <c r="QJB973" s="3"/>
      <c r="QJC973" s="614"/>
      <c r="QJD973" s="3"/>
      <c r="QJE973" s="453"/>
      <c r="QJF973" s="3"/>
      <c r="QJG973" s="614"/>
      <c r="QJH973" s="3"/>
      <c r="QJI973" s="453"/>
      <c r="QJJ973" s="3"/>
      <c r="QJK973" s="614"/>
      <c r="QJL973" s="3"/>
      <c r="QJM973" s="453"/>
      <c r="QJN973" s="3"/>
      <c r="QJO973" s="614"/>
      <c r="QJP973" s="3"/>
      <c r="QJQ973" s="453"/>
      <c r="QJR973" s="3"/>
      <c r="QJS973" s="614"/>
      <c r="QJT973" s="3"/>
      <c r="QJU973" s="453"/>
      <c r="QJV973" s="3"/>
      <c r="QJW973" s="614"/>
      <c r="QJX973" s="3"/>
      <c r="QJY973" s="453"/>
      <c r="QJZ973" s="3"/>
      <c r="QKA973" s="614"/>
      <c r="QKB973" s="3"/>
      <c r="QKC973" s="453"/>
      <c r="QKD973" s="3"/>
      <c r="QKE973" s="614"/>
      <c r="QKF973" s="3"/>
      <c r="QKG973" s="453"/>
      <c r="QKH973" s="3"/>
      <c r="QKI973" s="614"/>
      <c r="QKJ973" s="3"/>
      <c r="QKK973" s="453"/>
      <c r="QKL973" s="3"/>
      <c r="QKM973" s="614"/>
      <c r="QKN973" s="3"/>
      <c r="QKO973" s="453"/>
      <c r="QKP973" s="3"/>
      <c r="QKQ973" s="614"/>
      <c r="QKR973" s="3"/>
      <c r="QKS973" s="453"/>
      <c r="QKT973" s="3"/>
      <c r="QKU973" s="614"/>
      <c r="QKV973" s="3"/>
      <c r="QKW973" s="453"/>
      <c r="QKX973" s="3"/>
      <c r="QKY973" s="614"/>
      <c r="QKZ973" s="3"/>
      <c r="QLA973" s="453"/>
      <c r="QLB973" s="3"/>
      <c r="QLC973" s="614"/>
      <c r="QLD973" s="3"/>
      <c r="QLE973" s="453"/>
      <c r="QLF973" s="3"/>
      <c r="QLG973" s="614"/>
      <c r="QLH973" s="3"/>
      <c r="QLI973" s="453"/>
      <c r="QLJ973" s="3"/>
      <c r="QLK973" s="614"/>
      <c r="QLL973" s="3"/>
      <c r="QLM973" s="453"/>
      <c r="QLN973" s="3"/>
      <c r="QLO973" s="614"/>
      <c r="QLP973" s="3"/>
      <c r="QLQ973" s="453"/>
      <c r="QLR973" s="3"/>
      <c r="QLS973" s="614"/>
      <c r="QLT973" s="3"/>
      <c r="QLU973" s="453"/>
      <c r="QLV973" s="3"/>
      <c r="QLW973" s="614"/>
      <c r="QLX973" s="3"/>
      <c r="QLY973" s="453"/>
      <c r="QLZ973" s="3"/>
      <c r="QMA973" s="614"/>
      <c r="QMB973" s="3"/>
      <c r="QMC973" s="453"/>
      <c r="QMD973" s="3"/>
      <c r="QME973" s="614"/>
      <c r="QMF973" s="3"/>
      <c r="QMG973" s="453"/>
      <c r="QMH973" s="3"/>
      <c r="QMI973" s="614"/>
      <c r="QMJ973" s="3"/>
      <c r="QMK973" s="453"/>
      <c r="QML973" s="3"/>
      <c r="QMM973" s="614"/>
      <c r="QMN973" s="3"/>
      <c r="QMO973" s="453"/>
      <c r="QMP973" s="3"/>
      <c r="QMQ973" s="614"/>
      <c r="QMR973" s="3"/>
      <c r="QMS973" s="453"/>
      <c r="QMT973" s="3"/>
      <c r="QMU973" s="614"/>
      <c r="QMV973" s="3"/>
      <c r="QMW973" s="453"/>
      <c r="QMX973" s="3"/>
      <c r="QMY973" s="614"/>
      <c r="QMZ973" s="3"/>
      <c r="QNA973" s="453"/>
      <c r="QNB973" s="3"/>
      <c r="QNC973" s="614"/>
      <c r="QND973" s="3"/>
      <c r="QNE973" s="453"/>
      <c r="QNF973" s="3"/>
      <c r="QNG973" s="614"/>
      <c r="QNH973" s="3"/>
      <c r="QNI973" s="453"/>
      <c r="QNJ973" s="3"/>
      <c r="QNK973" s="614"/>
      <c r="QNL973" s="3"/>
      <c r="QNM973" s="453"/>
      <c r="QNN973" s="3"/>
      <c r="QNO973" s="614"/>
      <c r="QNP973" s="3"/>
      <c r="QNQ973" s="453"/>
      <c r="QNR973" s="3"/>
      <c r="QNS973" s="614"/>
      <c r="QNT973" s="3"/>
      <c r="QNU973" s="453"/>
      <c r="QNV973" s="3"/>
      <c r="QNW973" s="614"/>
      <c r="QNX973" s="3"/>
      <c r="QNY973" s="453"/>
      <c r="QNZ973" s="3"/>
      <c r="QOA973" s="614"/>
      <c r="QOB973" s="3"/>
      <c r="QOC973" s="453"/>
      <c r="QOD973" s="3"/>
      <c r="QOE973" s="614"/>
      <c r="QOF973" s="3"/>
      <c r="QOG973" s="453"/>
      <c r="QOH973" s="3"/>
      <c r="QOI973" s="614"/>
      <c r="QOJ973" s="3"/>
      <c r="QOK973" s="453"/>
      <c r="QOL973" s="3"/>
      <c r="QOM973" s="614"/>
      <c r="QON973" s="3"/>
      <c r="QOO973" s="453"/>
      <c r="QOP973" s="3"/>
      <c r="QOQ973" s="614"/>
      <c r="QOR973" s="3"/>
      <c r="QOS973" s="453"/>
      <c r="QOT973" s="3"/>
      <c r="QOU973" s="614"/>
      <c r="QOV973" s="3"/>
      <c r="QOW973" s="453"/>
      <c r="QOX973" s="3"/>
      <c r="QOY973" s="614"/>
      <c r="QOZ973" s="3"/>
      <c r="QPA973" s="453"/>
      <c r="QPB973" s="3"/>
      <c r="QPC973" s="614"/>
      <c r="QPD973" s="3"/>
      <c r="QPE973" s="453"/>
      <c r="QPF973" s="3"/>
      <c r="QPG973" s="614"/>
      <c r="QPH973" s="3"/>
      <c r="QPI973" s="453"/>
      <c r="QPJ973" s="3"/>
      <c r="QPK973" s="614"/>
      <c r="QPL973" s="3"/>
      <c r="QPM973" s="453"/>
      <c r="QPN973" s="3"/>
      <c r="QPO973" s="614"/>
      <c r="QPP973" s="3"/>
      <c r="QPQ973" s="453"/>
      <c r="QPR973" s="3"/>
      <c r="QPS973" s="614"/>
      <c r="QPT973" s="3"/>
      <c r="QPU973" s="453"/>
      <c r="QPV973" s="3"/>
      <c r="QPW973" s="614"/>
      <c r="QPX973" s="3"/>
      <c r="QPY973" s="453"/>
      <c r="QPZ973" s="3"/>
      <c r="QQA973" s="614"/>
      <c r="QQB973" s="3"/>
      <c r="QQC973" s="453"/>
      <c r="QQD973" s="3"/>
      <c r="QQE973" s="614"/>
      <c r="QQF973" s="3"/>
      <c r="QQG973" s="453"/>
      <c r="QQH973" s="3"/>
      <c r="QQI973" s="614"/>
      <c r="QQJ973" s="3"/>
      <c r="QQK973" s="453"/>
      <c r="QQL973" s="3"/>
      <c r="QQM973" s="614"/>
      <c r="QQN973" s="3"/>
      <c r="QQO973" s="453"/>
      <c r="QQP973" s="3"/>
      <c r="QQQ973" s="614"/>
      <c r="QQR973" s="3"/>
      <c r="QQS973" s="453"/>
      <c r="QQT973" s="3"/>
      <c r="QQU973" s="614"/>
      <c r="QQV973" s="3"/>
      <c r="QQW973" s="453"/>
      <c r="QQX973" s="3"/>
      <c r="QQY973" s="614"/>
      <c r="QQZ973" s="3"/>
      <c r="QRA973" s="453"/>
      <c r="QRB973" s="3"/>
      <c r="QRC973" s="614"/>
      <c r="QRD973" s="3"/>
      <c r="QRE973" s="453"/>
      <c r="QRF973" s="3"/>
      <c r="QRG973" s="614"/>
      <c r="QRH973" s="3"/>
      <c r="QRI973" s="453"/>
      <c r="QRJ973" s="3"/>
      <c r="QRK973" s="614"/>
      <c r="QRL973" s="3"/>
      <c r="QRM973" s="453"/>
      <c r="QRN973" s="3"/>
      <c r="QRO973" s="614"/>
      <c r="QRP973" s="3"/>
      <c r="QRQ973" s="453"/>
      <c r="QRR973" s="3"/>
      <c r="QRS973" s="614"/>
      <c r="QRT973" s="3"/>
      <c r="QRU973" s="453"/>
      <c r="QRV973" s="3"/>
      <c r="QRW973" s="614"/>
      <c r="QRX973" s="3"/>
      <c r="QRY973" s="453"/>
      <c r="QRZ973" s="3"/>
      <c r="QSA973" s="614"/>
      <c r="QSB973" s="3"/>
      <c r="QSC973" s="453"/>
      <c r="QSD973" s="3"/>
      <c r="QSE973" s="614"/>
      <c r="QSF973" s="3"/>
      <c r="QSG973" s="453"/>
      <c r="QSH973" s="3"/>
      <c r="QSI973" s="614"/>
      <c r="QSJ973" s="3"/>
      <c r="QSK973" s="453"/>
      <c r="QSL973" s="3"/>
      <c r="QSM973" s="614"/>
      <c r="QSN973" s="3"/>
      <c r="QSO973" s="453"/>
      <c r="QSP973" s="3"/>
      <c r="QSQ973" s="614"/>
      <c r="QSR973" s="3"/>
      <c r="QSS973" s="453"/>
      <c r="QST973" s="3"/>
      <c r="QSU973" s="614"/>
      <c r="QSV973" s="3"/>
      <c r="QSW973" s="453"/>
      <c r="QSX973" s="3"/>
      <c r="QSY973" s="614"/>
      <c r="QSZ973" s="3"/>
      <c r="QTA973" s="453"/>
      <c r="QTB973" s="3"/>
      <c r="QTC973" s="614"/>
      <c r="QTD973" s="3"/>
      <c r="QTE973" s="453"/>
      <c r="QTF973" s="3"/>
      <c r="QTG973" s="614"/>
      <c r="QTH973" s="3"/>
      <c r="QTI973" s="453"/>
      <c r="QTJ973" s="3"/>
      <c r="QTK973" s="614"/>
      <c r="QTL973" s="3"/>
      <c r="QTM973" s="453"/>
      <c r="QTN973" s="3"/>
      <c r="QTO973" s="614"/>
      <c r="QTP973" s="3"/>
      <c r="QTQ973" s="453"/>
      <c r="QTR973" s="3"/>
      <c r="QTS973" s="614"/>
      <c r="QTT973" s="3"/>
      <c r="QTU973" s="453"/>
      <c r="QTV973" s="3"/>
      <c r="QTW973" s="614"/>
      <c r="QTX973" s="3"/>
      <c r="QTY973" s="453"/>
      <c r="QTZ973" s="3"/>
      <c r="QUA973" s="614"/>
      <c r="QUB973" s="3"/>
      <c r="QUC973" s="453"/>
      <c r="QUD973" s="3"/>
      <c r="QUE973" s="614"/>
      <c r="QUF973" s="3"/>
      <c r="QUG973" s="453"/>
      <c r="QUH973" s="3"/>
      <c r="QUI973" s="614"/>
      <c r="QUJ973" s="3"/>
      <c r="QUK973" s="453"/>
      <c r="QUL973" s="3"/>
      <c r="QUM973" s="614"/>
      <c r="QUN973" s="3"/>
      <c r="QUO973" s="453"/>
      <c r="QUP973" s="3"/>
      <c r="QUQ973" s="614"/>
      <c r="QUR973" s="3"/>
      <c r="QUS973" s="453"/>
      <c r="QUT973" s="3"/>
      <c r="QUU973" s="614"/>
      <c r="QUV973" s="3"/>
      <c r="QUW973" s="453"/>
      <c r="QUX973" s="3"/>
      <c r="QUY973" s="614"/>
      <c r="QUZ973" s="3"/>
      <c r="QVA973" s="453"/>
      <c r="QVB973" s="3"/>
      <c r="QVC973" s="614"/>
      <c r="QVD973" s="3"/>
      <c r="QVE973" s="453"/>
      <c r="QVF973" s="3"/>
      <c r="QVG973" s="614"/>
      <c r="QVH973" s="3"/>
      <c r="QVI973" s="453"/>
      <c r="QVJ973" s="3"/>
      <c r="QVK973" s="614"/>
      <c r="QVL973" s="3"/>
      <c r="QVM973" s="453"/>
      <c r="QVN973" s="3"/>
      <c r="QVO973" s="614"/>
      <c r="QVP973" s="3"/>
      <c r="QVQ973" s="453"/>
      <c r="QVR973" s="3"/>
      <c r="QVS973" s="614"/>
      <c r="QVT973" s="3"/>
      <c r="QVU973" s="453"/>
      <c r="QVV973" s="3"/>
      <c r="QVW973" s="614"/>
      <c r="QVX973" s="3"/>
      <c r="QVY973" s="453"/>
      <c r="QVZ973" s="3"/>
      <c r="QWA973" s="614"/>
      <c r="QWB973" s="3"/>
      <c r="QWC973" s="453"/>
      <c r="QWD973" s="3"/>
      <c r="QWE973" s="614"/>
      <c r="QWF973" s="3"/>
      <c r="QWG973" s="453"/>
      <c r="QWH973" s="3"/>
      <c r="QWI973" s="614"/>
      <c r="QWJ973" s="3"/>
      <c r="QWK973" s="453"/>
      <c r="QWL973" s="3"/>
      <c r="QWM973" s="614"/>
      <c r="QWN973" s="3"/>
      <c r="QWO973" s="453"/>
      <c r="QWP973" s="3"/>
      <c r="QWQ973" s="614"/>
      <c r="QWR973" s="3"/>
      <c r="QWS973" s="453"/>
      <c r="QWT973" s="3"/>
      <c r="QWU973" s="614"/>
      <c r="QWV973" s="3"/>
      <c r="QWW973" s="453"/>
      <c r="QWX973" s="3"/>
      <c r="QWY973" s="614"/>
      <c r="QWZ973" s="3"/>
      <c r="QXA973" s="453"/>
      <c r="QXB973" s="3"/>
      <c r="QXC973" s="614"/>
      <c r="QXD973" s="3"/>
      <c r="QXE973" s="453"/>
      <c r="QXF973" s="3"/>
      <c r="QXG973" s="614"/>
      <c r="QXH973" s="3"/>
      <c r="QXI973" s="453"/>
      <c r="QXJ973" s="3"/>
      <c r="QXK973" s="614"/>
      <c r="QXL973" s="3"/>
      <c r="QXM973" s="453"/>
      <c r="QXN973" s="3"/>
      <c r="QXO973" s="614"/>
      <c r="QXP973" s="3"/>
      <c r="QXQ973" s="453"/>
      <c r="QXR973" s="3"/>
      <c r="QXS973" s="614"/>
      <c r="QXT973" s="3"/>
      <c r="QXU973" s="453"/>
      <c r="QXV973" s="3"/>
      <c r="QXW973" s="614"/>
      <c r="QXX973" s="3"/>
      <c r="QXY973" s="453"/>
      <c r="QXZ973" s="3"/>
      <c r="QYA973" s="614"/>
      <c r="QYB973" s="3"/>
      <c r="QYC973" s="453"/>
      <c r="QYD973" s="3"/>
      <c r="QYE973" s="614"/>
      <c r="QYF973" s="3"/>
      <c r="QYG973" s="453"/>
      <c r="QYH973" s="3"/>
      <c r="QYI973" s="614"/>
      <c r="QYJ973" s="3"/>
      <c r="QYK973" s="453"/>
      <c r="QYL973" s="3"/>
      <c r="QYM973" s="614"/>
      <c r="QYN973" s="3"/>
      <c r="QYO973" s="453"/>
      <c r="QYP973" s="3"/>
      <c r="QYQ973" s="614"/>
      <c r="QYR973" s="3"/>
      <c r="QYS973" s="453"/>
      <c r="QYT973" s="3"/>
      <c r="QYU973" s="614"/>
      <c r="QYV973" s="3"/>
      <c r="QYW973" s="453"/>
      <c r="QYX973" s="3"/>
      <c r="QYY973" s="614"/>
      <c r="QYZ973" s="3"/>
      <c r="QZA973" s="453"/>
      <c r="QZB973" s="3"/>
      <c r="QZC973" s="614"/>
      <c r="QZD973" s="3"/>
      <c r="QZE973" s="453"/>
      <c r="QZF973" s="3"/>
      <c r="QZG973" s="614"/>
      <c r="QZH973" s="3"/>
      <c r="QZI973" s="453"/>
      <c r="QZJ973" s="3"/>
      <c r="QZK973" s="614"/>
      <c r="QZL973" s="3"/>
      <c r="QZM973" s="453"/>
      <c r="QZN973" s="3"/>
      <c r="QZO973" s="614"/>
      <c r="QZP973" s="3"/>
      <c r="QZQ973" s="453"/>
      <c r="QZR973" s="3"/>
      <c r="QZS973" s="614"/>
      <c r="QZT973" s="3"/>
      <c r="QZU973" s="453"/>
      <c r="QZV973" s="3"/>
      <c r="QZW973" s="614"/>
      <c r="QZX973" s="3"/>
      <c r="QZY973" s="453"/>
      <c r="QZZ973" s="3"/>
      <c r="RAA973" s="614"/>
      <c r="RAB973" s="3"/>
      <c r="RAC973" s="453"/>
      <c r="RAD973" s="3"/>
      <c r="RAE973" s="614"/>
      <c r="RAF973" s="3"/>
      <c r="RAG973" s="453"/>
      <c r="RAH973" s="3"/>
      <c r="RAI973" s="614"/>
      <c r="RAJ973" s="3"/>
      <c r="RAK973" s="453"/>
      <c r="RAL973" s="3"/>
      <c r="RAM973" s="614"/>
      <c r="RAN973" s="3"/>
      <c r="RAO973" s="453"/>
      <c r="RAP973" s="3"/>
      <c r="RAQ973" s="614"/>
      <c r="RAR973" s="3"/>
      <c r="RAS973" s="453"/>
      <c r="RAT973" s="3"/>
      <c r="RAU973" s="614"/>
      <c r="RAV973" s="3"/>
      <c r="RAW973" s="453"/>
      <c r="RAX973" s="3"/>
      <c r="RAY973" s="614"/>
      <c r="RAZ973" s="3"/>
      <c r="RBA973" s="453"/>
      <c r="RBB973" s="3"/>
      <c r="RBC973" s="614"/>
      <c r="RBD973" s="3"/>
      <c r="RBE973" s="453"/>
      <c r="RBF973" s="3"/>
      <c r="RBG973" s="614"/>
      <c r="RBH973" s="3"/>
      <c r="RBI973" s="453"/>
      <c r="RBJ973" s="3"/>
      <c r="RBK973" s="614"/>
      <c r="RBL973" s="3"/>
      <c r="RBM973" s="453"/>
      <c r="RBN973" s="3"/>
      <c r="RBO973" s="614"/>
      <c r="RBP973" s="3"/>
      <c r="RBQ973" s="453"/>
      <c r="RBR973" s="3"/>
      <c r="RBS973" s="614"/>
      <c r="RBT973" s="3"/>
      <c r="RBU973" s="453"/>
      <c r="RBV973" s="3"/>
      <c r="RBW973" s="614"/>
      <c r="RBX973" s="3"/>
      <c r="RBY973" s="453"/>
      <c r="RBZ973" s="3"/>
      <c r="RCA973" s="614"/>
      <c r="RCB973" s="3"/>
      <c r="RCC973" s="453"/>
      <c r="RCD973" s="3"/>
      <c r="RCE973" s="614"/>
      <c r="RCF973" s="3"/>
      <c r="RCG973" s="453"/>
      <c r="RCH973" s="3"/>
      <c r="RCI973" s="614"/>
      <c r="RCJ973" s="3"/>
      <c r="RCK973" s="453"/>
      <c r="RCL973" s="3"/>
      <c r="RCM973" s="614"/>
      <c r="RCN973" s="3"/>
      <c r="RCO973" s="453"/>
      <c r="RCP973" s="3"/>
      <c r="RCQ973" s="614"/>
      <c r="RCR973" s="3"/>
      <c r="RCS973" s="453"/>
      <c r="RCT973" s="3"/>
      <c r="RCU973" s="614"/>
      <c r="RCV973" s="3"/>
      <c r="RCW973" s="453"/>
      <c r="RCX973" s="3"/>
      <c r="RCY973" s="614"/>
      <c r="RCZ973" s="3"/>
      <c r="RDA973" s="453"/>
      <c r="RDB973" s="3"/>
      <c r="RDC973" s="614"/>
      <c r="RDD973" s="3"/>
      <c r="RDE973" s="453"/>
      <c r="RDF973" s="3"/>
      <c r="RDG973" s="614"/>
      <c r="RDH973" s="3"/>
      <c r="RDI973" s="453"/>
      <c r="RDJ973" s="3"/>
      <c r="RDK973" s="614"/>
      <c r="RDL973" s="3"/>
      <c r="RDM973" s="453"/>
      <c r="RDN973" s="3"/>
      <c r="RDO973" s="614"/>
      <c r="RDP973" s="3"/>
      <c r="RDQ973" s="453"/>
      <c r="RDR973" s="3"/>
      <c r="RDS973" s="614"/>
      <c r="RDT973" s="3"/>
      <c r="RDU973" s="453"/>
      <c r="RDV973" s="3"/>
      <c r="RDW973" s="614"/>
      <c r="RDX973" s="3"/>
      <c r="RDY973" s="453"/>
      <c r="RDZ973" s="3"/>
      <c r="REA973" s="614"/>
      <c r="REB973" s="3"/>
      <c r="REC973" s="453"/>
      <c r="RED973" s="3"/>
      <c r="REE973" s="614"/>
      <c r="REF973" s="3"/>
      <c r="REG973" s="453"/>
      <c r="REH973" s="3"/>
      <c r="REI973" s="614"/>
      <c r="REJ973" s="3"/>
      <c r="REK973" s="453"/>
      <c r="REL973" s="3"/>
      <c r="REM973" s="614"/>
      <c r="REN973" s="3"/>
      <c r="REO973" s="453"/>
      <c r="REP973" s="3"/>
      <c r="REQ973" s="614"/>
      <c r="RER973" s="3"/>
      <c r="RES973" s="453"/>
      <c r="RET973" s="3"/>
      <c r="REU973" s="614"/>
      <c r="REV973" s="3"/>
      <c r="REW973" s="453"/>
      <c r="REX973" s="3"/>
      <c r="REY973" s="614"/>
      <c r="REZ973" s="3"/>
      <c r="RFA973" s="453"/>
      <c r="RFB973" s="3"/>
      <c r="RFC973" s="614"/>
      <c r="RFD973" s="3"/>
      <c r="RFE973" s="453"/>
      <c r="RFF973" s="3"/>
      <c r="RFG973" s="614"/>
      <c r="RFH973" s="3"/>
      <c r="RFI973" s="453"/>
      <c r="RFJ973" s="3"/>
      <c r="RFK973" s="614"/>
      <c r="RFL973" s="3"/>
      <c r="RFM973" s="453"/>
      <c r="RFN973" s="3"/>
      <c r="RFO973" s="614"/>
      <c r="RFP973" s="3"/>
      <c r="RFQ973" s="453"/>
      <c r="RFR973" s="3"/>
      <c r="RFS973" s="614"/>
      <c r="RFT973" s="3"/>
      <c r="RFU973" s="453"/>
      <c r="RFV973" s="3"/>
      <c r="RFW973" s="614"/>
      <c r="RFX973" s="3"/>
      <c r="RFY973" s="453"/>
      <c r="RFZ973" s="3"/>
      <c r="RGA973" s="614"/>
      <c r="RGB973" s="3"/>
      <c r="RGC973" s="453"/>
      <c r="RGD973" s="3"/>
      <c r="RGE973" s="614"/>
      <c r="RGF973" s="3"/>
      <c r="RGG973" s="453"/>
      <c r="RGH973" s="3"/>
      <c r="RGI973" s="614"/>
      <c r="RGJ973" s="3"/>
      <c r="RGK973" s="453"/>
      <c r="RGL973" s="3"/>
      <c r="RGM973" s="614"/>
      <c r="RGN973" s="3"/>
      <c r="RGO973" s="453"/>
      <c r="RGP973" s="3"/>
      <c r="RGQ973" s="614"/>
      <c r="RGR973" s="3"/>
      <c r="RGS973" s="453"/>
      <c r="RGT973" s="3"/>
      <c r="RGU973" s="614"/>
      <c r="RGV973" s="3"/>
      <c r="RGW973" s="453"/>
      <c r="RGX973" s="3"/>
      <c r="RGY973" s="614"/>
      <c r="RGZ973" s="3"/>
      <c r="RHA973" s="453"/>
      <c r="RHB973" s="3"/>
      <c r="RHC973" s="614"/>
      <c r="RHD973" s="3"/>
      <c r="RHE973" s="453"/>
      <c r="RHF973" s="3"/>
      <c r="RHG973" s="614"/>
      <c r="RHH973" s="3"/>
      <c r="RHI973" s="453"/>
      <c r="RHJ973" s="3"/>
      <c r="RHK973" s="614"/>
      <c r="RHL973" s="3"/>
      <c r="RHM973" s="453"/>
      <c r="RHN973" s="3"/>
      <c r="RHO973" s="614"/>
      <c r="RHP973" s="3"/>
      <c r="RHQ973" s="453"/>
      <c r="RHR973" s="3"/>
      <c r="RHS973" s="614"/>
      <c r="RHT973" s="3"/>
      <c r="RHU973" s="453"/>
      <c r="RHV973" s="3"/>
      <c r="RHW973" s="614"/>
      <c r="RHX973" s="3"/>
      <c r="RHY973" s="453"/>
      <c r="RHZ973" s="3"/>
      <c r="RIA973" s="614"/>
      <c r="RIB973" s="3"/>
      <c r="RIC973" s="453"/>
      <c r="RID973" s="3"/>
      <c r="RIE973" s="614"/>
      <c r="RIF973" s="3"/>
      <c r="RIG973" s="453"/>
      <c r="RIH973" s="3"/>
      <c r="RII973" s="614"/>
      <c r="RIJ973" s="3"/>
      <c r="RIK973" s="453"/>
      <c r="RIL973" s="3"/>
      <c r="RIM973" s="614"/>
      <c r="RIN973" s="3"/>
      <c r="RIO973" s="453"/>
      <c r="RIP973" s="3"/>
      <c r="RIQ973" s="614"/>
      <c r="RIR973" s="3"/>
      <c r="RIS973" s="453"/>
      <c r="RIT973" s="3"/>
      <c r="RIU973" s="614"/>
      <c r="RIV973" s="3"/>
      <c r="RIW973" s="453"/>
      <c r="RIX973" s="3"/>
      <c r="RIY973" s="614"/>
      <c r="RIZ973" s="3"/>
      <c r="RJA973" s="453"/>
      <c r="RJB973" s="3"/>
      <c r="RJC973" s="614"/>
      <c r="RJD973" s="3"/>
      <c r="RJE973" s="453"/>
      <c r="RJF973" s="3"/>
      <c r="RJG973" s="614"/>
      <c r="RJH973" s="3"/>
      <c r="RJI973" s="453"/>
      <c r="RJJ973" s="3"/>
      <c r="RJK973" s="614"/>
      <c r="RJL973" s="3"/>
      <c r="RJM973" s="453"/>
      <c r="RJN973" s="3"/>
      <c r="RJO973" s="614"/>
      <c r="RJP973" s="3"/>
      <c r="RJQ973" s="453"/>
      <c r="RJR973" s="3"/>
      <c r="RJS973" s="614"/>
      <c r="RJT973" s="3"/>
      <c r="RJU973" s="453"/>
      <c r="RJV973" s="3"/>
      <c r="RJW973" s="614"/>
      <c r="RJX973" s="3"/>
      <c r="RJY973" s="453"/>
      <c r="RJZ973" s="3"/>
      <c r="RKA973" s="614"/>
      <c r="RKB973" s="3"/>
      <c r="RKC973" s="453"/>
      <c r="RKD973" s="3"/>
      <c r="RKE973" s="614"/>
      <c r="RKF973" s="3"/>
      <c r="RKG973" s="453"/>
      <c r="RKH973" s="3"/>
      <c r="RKI973" s="614"/>
      <c r="RKJ973" s="3"/>
      <c r="RKK973" s="453"/>
      <c r="RKL973" s="3"/>
      <c r="RKM973" s="614"/>
      <c r="RKN973" s="3"/>
      <c r="RKO973" s="453"/>
      <c r="RKP973" s="3"/>
      <c r="RKQ973" s="614"/>
      <c r="RKR973" s="3"/>
      <c r="RKS973" s="453"/>
      <c r="RKT973" s="3"/>
      <c r="RKU973" s="614"/>
      <c r="RKV973" s="3"/>
      <c r="RKW973" s="453"/>
      <c r="RKX973" s="3"/>
      <c r="RKY973" s="614"/>
      <c r="RKZ973" s="3"/>
      <c r="RLA973" s="453"/>
      <c r="RLB973" s="3"/>
      <c r="RLC973" s="614"/>
      <c r="RLD973" s="3"/>
      <c r="RLE973" s="453"/>
      <c r="RLF973" s="3"/>
      <c r="RLG973" s="614"/>
      <c r="RLH973" s="3"/>
      <c r="RLI973" s="453"/>
      <c r="RLJ973" s="3"/>
      <c r="RLK973" s="614"/>
      <c r="RLL973" s="3"/>
      <c r="RLM973" s="453"/>
      <c r="RLN973" s="3"/>
      <c r="RLO973" s="614"/>
      <c r="RLP973" s="3"/>
      <c r="RLQ973" s="453"/>
      <c r="RLR973" s="3"/>
      <c r="RLS973" s="614"/>
      <c r="RLT973" s="3"/>
      <c r="RLU973" s="453"/>
      <c r="RLV973" s="3"/>
      <c r="RLW973" s="614"/>
      <c r="RLX973" s="3"/>
      <c r="RLY973" s="453"/>
      <c r="RLZ973" s="3"/>
      <c r="RMA973" s="614"/>
      <c r="RMB973" s="3"/>
      <c r="RMC973" s="453"/>
      <c r="RMD973" s="3"/>
      <c r="RME973" s="614"/>
      <c r="RMF973" s="3"/>
      <c r="RMG973" s="453"/>
      <c r="RMH973" s="3"/>
      <c r="RMI973" s="614"/>
      <c r="RMJ973" s="3"/>
      <c r="RMK973" s="453"/>
      <c r="RML973" s="3"/>
      <c r="RMM973" s="614"/>
      <c r="RMN973" s="3"/>
      <c r="RMO973" s="453"/>
      <c r="RMP973" s="3"/>
      <c r="RMQ973" s="614"/>
      <c r="RMR973" s="3"/>
      <c r="RMS973" s="453"/>
      <c r="RMT973" s="3"/>
      <c r="RMU973" s="614"/>
      <c r="RMV973" s="3"/>
      <c r="RMW973" s="453"/>
      <c r="RMX973" s="3"/>
      <c r="RMY973" s="614"/>
      <c r="RMZ973" s="3"/>
      <c r="RNA973" s="453"/>
      <c r="RNB973" s="3"/>
      <c r="RNC973" s="614"/>
      <c r="RND973" s="3"/>
      <c r="RNE973" s="453"/>
      <c r="RNF973" s="3"/>
      <c r="RNG973" s="614"/>
      <c r="RNH973" s="3"/>
      <c r="RNI973" s="453"/>
      <c r="RNJ973" s="3"/>
      <c r="RNK973" s="614"/>
      <c r="RNL973" s="3"/>
      <c r="RNM973" s="453"/>
      <c r="RNN973" s="3"/>
      <c r="RNO973" s="614"/>
      <c r="RNP973" s="3"/>
      <c r="RNQ973" s="453"/>
      <c r="RNR973" s="3"/>
      <c r="RNS973" s="614"/>
      <c r="RNT973" s="3"/>
      <c r="RNU973" s="453"/>
      <c r="RNV973" s="3"/>
      <c r="RNW973" s="614"/>
      <c r="RNX973" s="3"/>
      <c r="RNY973" s="453"/>
      <c r="RNZ973" s="3"/>
      <c r="ROA973" s="614"/>
      <c r="ROB973" s="3"/>
      <c r="ROC973" s="453"/>
      <c r="ROD973" s="3"/>
      <c r="ROE973" s="614"/>
      <c r="ROF973" s="3"/>
      <c r="ROG973" s="453"/>
      <c r="ROH973" s="3"/>
      <c r="ROI973" s="614"/>
      <c r="ROJ973" s="3"/>
      <c r="ROK973" s="453"/>
      <c r="ROL973" s="3"/>
      <c r="ROM973" s="614"/>
      <c r="RON973" s="3"/>
      <c r="ROO973" s="453"/>
      <c r="ROP973" s="3"/>
      <c r="ROQ973" s="614"/>
      <c r="ROR973" s="3"/>
      <c r="ROS973" s="453"/>
      <c r="ROT973" s="3"/>
      <c r="ROU973" s="614"/>
      <c r="ROV973" s="3"/>
      <c r="ROW973" s="453"/>
      <c r="ROX973" s="3"/>
      <c r="ROY973" s="614"/>
      <c r="ROZ973" s="3"/>
      <c r="RPA973" s="453"/>
      <c r="RPB973" s="3"/>
      <c r="RPC973" s="614"/>
      <c r="RPD973" s="3"/>
      <c r="RPE973" s="453"/>
      <c r="RPF973" s="3"/>
      <c r="RPG973" s="614"/>
      <c r="RPH973" s="3"/>
      <c r="RPI973" s="453"/>
      <c r="RPJ973" s="3"/>
      <c r="RPK973" s="614"/>
      <c r="RPL973" s="3"/>
      <c r="RPM973" s="453"/>
      <c r="RPN973" s="3"/>
      <c r="RPO973" s="614"/>
      <c r="RPP973" s="3"/>
      <c r="RPQ973" s="453"/>
      <c r="RPR973" s="3"/>
      <c r="RPS973" s="614"/>
      <c r="RPT973" s="3"/>
      <c r="RPU973" s="453"/>
      <c r="RPV973" s="3"/>
      <c r="RPW973" s="614"/>
      <c r="RPX973" s="3"/>
      <c r="RPY973" s="453"/>
      <c r="RPZ973" s="3"/>
      <c r="RQA973" s="614"/>
      <c r="RQB973" s="3"/>
      <c r="RQC973" s="453"/>
      <c r="RQD973" s="3"/>
      <c r="RQE973" s="614"/>
      <c r="RQF973" s="3"/>
      <c r="RQG973" s="453"/>
      <c r="RQH973" s="3"/>
      <c r="RQI973" s="614"/>
      <c r="RQJ973" s="3"/>
      <c r="RQK973" s="453"/>
      <c r="RQL973" s="3"/>
      <c r="RQM973" s="614"/>
      <c r="RQN973" s="3"/>
      <c r="RQO973" s="453"/>
      <c r="RQP973" s="3"/>
      <c r="RQQ973" s="614"/>
      <c r="RQR973" s="3"/>
      <c r="RQS973" s="453"/>
      <c r="RQT973" s="3"/>
      <c r="RQU973" s="614"/>
      <c r="RQV973" s="3"/>
      <c r="RQW973" s="453"/>
      <c r="RQX973" s="3"/>
      <c r="RQY973" s="614"/>
      <c r="RQZ973" s="3"/>
      <c r="RRA973" s="453"/>
      <c r="RRB973" s="3"/>
      <c r="RRC973" s="614"/>
      <c r="RRD973" s="3"/>
      <c r="RRE973" s="453"/>
      <c r="RRF973" s="3"/>
      <c r="RRG973" s="614"/>
      <c r="RRH973" s="3"/>
      <c r="RRI973" s="453"/>
      <c r="RRJ973" s="3"/>
      <c r="RRK973" s="614"/>
      <c r="RRL973" s="3"/>
      <c r="RRM973" s="453"/>
      <c r="RRN973" s="3"/>
      <c r="RRO973" s="614"/>
      <c r="RRP973" s="3"/>
      <c r="RRQ973" s="453"/>
      <c r="RRR973" s="3"/>
      <c r="RRS973" s="614"/>
      <c r="RRT973" s="3"/>
      <c r="RRU973" s="453"/>
      <c r="RRV973" s="3"/>
      <c r="RRW973" s="614"/>
      <c r="RRX973" s="3"/>
      <c r="RRY973" s="453"/>
      <c r="RRZ973" s="3"/>
      <c r="RSA973" s="614"/>
      <c r="RSB973" s="3"/>
      <c r="RSC973" s="453"/>
      <c r="RSD973" s="3"/>
      <c r="RSE973" s="614"/>
      <c r="RSF973" s="3"/>
      <c r="RSG973" s="453"/>
      <c r="RSH973" s="3"/>
      <c r="RSI973" s="614"/>
      <c r="RSJ973" s="3"/>
      <c r="RSK973" s="453"/>
      <c r="RSL973" s="3"/>
      <c r="RSM973" s="614"/>
      <c r="RSN973" s="3"/>
      <c r="RSO973" s="453"/>
      <c r="RSP973" s="3"/>
      <c r="RSQ973" s="614"/>
      <c r="RSR973" s="3"/>
      <c r="RSS973" s="453"/>
      <c r="RST973" s="3"/>
      <c r="RSU973" s="614"/>
      <c r="RSV973" s="3"/>
      <c r="RSW973" s="453"/>
      <c r="RSX973" s="3"/>
      <c r="RSY973" s="614"/>
      <c r="RSZ973" s="3"/>
      <c r="RTA973" s="453"/>
      <c r="RTB973" s="3"/>
      <c r="RTC973" s="614"/>
      <c r="RTD973" s="3"/>
      <c r="RTE973" s="453"/>
      <c r="RTF973" s="3"/>
      <c r="RTG973" s="614"/>
      <c r="RTH973" s="3"/>
      <c r="RTI973" s="453"/>
      <c r="RTJ973" s="3"/>
      <c r="RTK973" s="614"/>
      <c r="RTL973" s="3"/>
      <c r="RTM973" s="453"/>
      <c r="RTN973" s="3"/>
      <c r="RTO973" s="614"/>
      <c r="RTP973" s="3"/>
      <c r="RTQ973" s="453"/>
      <c r="RTR973" s="3"/>
      <c r="RTS973" s="614"/>
      <c r="RTT973" s="3"/>
      <c r="RTU973" s="453"/>
      <c r="RTV973" s="3"/>
      <c r="RTW973" s="614"/>
      <c r="RTX973" s="3"/>
      <c r="RTY973" s="453"/>
      <c r="RTZ973" s="3"/>
      <c r="RUA973" s="614"/>
      <c r="RUB973" s="3"/>
      <c r="RUC973" s="453"/>
      <c r="RUD973" s="3"/>
      <c r="RUE973" s="614"/>
      <c r="RUF973" s="3"/>
      <c r="RUG973" s="453"/>
      <c r="RUH973" s="3"/>
      <c r="RUI973" s="614"/>
      <c r="RUJ973" s="3"/>
      <c r="RUK973" s="453"/>
      <c r="RUL973" s="3"/>
      <c r="RUM973" s="614"/>
      <c r="RUN973" s="3"/>
      <c r="RUO973" s="453"/>
      <c r="RUP973" s="3"/>
      <c r="RUQ973" s="614"/>
      <c r="RUR973" s="3"/>
      <c r="RUS973" s="453"/>
      <c r="RUT973" s="3"/>
      <c r="RUU973" s="614"/>
      <c r="RUV973" s="3"/>
      <c r="RUW973" s="453"/>
      <c r="RUX973" s="3"/>
      <c r="RUY973" s="614"/>
      <c r="RUZ973" s="3"/>
      <c r="RVA973" s="453"/>
      <c r="RVB973" s="3"/>
      <c r="RVC973" s="614"/>
      <c r="RVD973" s="3"/>
      <c r="RVE973" s="453"/>
      <c r="RVF973" s="3"/>
      <c r="RVG973" s="614"/>
      <c r="RVH973" s="3"/>
      <c r="RVI973" s="453"/>
      <c r="RVJ973" s="3"/>
      <c r="RVK973" s="614"/>
      <c r="RVL973" s="3"/>
      <c r="RVM973" s="453"/>
      <c r="RVN973" s="3"/>
      <c r="RVO973" s="614"/>
      <c r="RVP973" s="3"/>
      <c r="RVQ973" s="453"/>
      <c r="RVR973" s="3"/>
      <c r="RVS973" s="614"/>
      <c r="RVT973" s="3"/>
      <c r="RVU973" s="453"/>
      <c r="RVV973" s="3"/>
      <c r="RVW973" s="614"/>
      <c r="RVX973" s="3"/>
      <c r="RVY973" s="453"/>
      <c r="RVZ973" s="3"/>
      <c r="RWA973" s="614"/>
      <c r="RWB973" s="3"/>
      <c r="RWC973" s="453"/>
      <c r="RWD973" s="3"/>
      <c r="RWE973" s="614"/>
      <c r="RWF973" s="3"/>
      <c r="RWG973" s="453"/>
      <c r="RWH973" s="3"/>
      <c r="RWI973" s="614"/>
      <c r="RWJ973" s="3"/>
      <c r="RWK973" s="453"/>
      <c r="RWL973" s="3"/>
      <c r="RWM973" s="614"/>
      <c r="RWN973" s="3"/>
      <c r="RWO973" s="453"/>
      <c r="RWP973" s="3"/>
      <c r="RWQ973" s="614"/>
      <c r="RWR973" s="3"/>
      <c r="RWS973" s="453"/>
      <c r="RWT973" s="3"/>
      <c r="RWU973" s="614"/>
      <c r="RWV973" s="3"/>
      <c r="RWW973" s="453"/>
      <c r="RWX973" s="3"/>
      <c r="RWY973" s="614"/>
      <c r="RWZ973" s="3"/>
      <c r="RXA973" s="453"/>
      <c r="RXB973" s="3"/>
      <c r="RXC973" s="614"/>
      <c r="RXD973" s="3"/>
      <c r="RXE973" s="453"/>
      <c r="RXF973" s="3"/>
      <c r="RXG973" s="614"/>
      <c r="RXH973" s="3"/>
      <c r="RXI973" s="453"/>
      <c r="RXJ973" s="3"/>
      <c r="RXK973" s="614"/>
      <c r="RXL973" s="3"/>
      <c r="RXM973" s="453"/>
      <c r="RXN973" s="3"/>
      <c r="RXO973" s="614"/>
      <c r="RXP973" s="3"/>
      <c r="RXQ973" s="453"/>
      <c r="RXR973" s="3"/>
      <c r="RXS973" s="614"/>
      <c r="RXT973" s="3"/>
      <c r="RXU973" s="453"/>
      <c r="RXV973" s="3"/>
      <c r="RXW973" s="614"/>
      <c r="RXX973" s="3"/>
      <c r="RXY973" s="453"/>
      <c r="RXZ973" s="3"/>
      <c r="RYA973" s="614"/>
      <c r="RYB973" s="3"/>
      <c r="RYC973" s="453"/>
      <c r="RYD973" s="3"/>
      <c r="RYE973" s="614"/>
      <c r="RYF973" s="3"/>
      <c r="RYG973" s="453"/>
      <c r="RYH973" s="3"/>
      <c r="RYI973" s="614"/>
      <c r="RYJ973" s="3"/>
      <c r="RYK973" s="453"/>
      <c r="RYL973" s="3"/>
      <c r="RYM973" s="614"/>
      <c r="RYN973" s="3"/>
      <c r="RYO973" s="453"/>
      <c r="RYP973" s="3"/>
      <c r="RYQ973" s="614"/>
      <c r="RYR973" s="3"/>
      <c r="RYS973" s="453"/>
      <c r="RYT973" s="3"/>
      <c r="RYU973" s="614"/>
      <c r="RYV973" s="3"/>
      <c r="RYW973" s="453"/>
      <c r="RYX973" s="3"/>
      <c r="RYY973" s="614"/>
      <c r="RYZ973" s="3"/>
      <c r="RZA973" s="453"/>
      <c r="RZB973" s="3"/>
      <c r="RZC973" s="614"/>
      <c r="RZD973" s="3"/>
      <c r="RZE973" s="453"/>
      <c r="RZF973" s="3"/>
      <c r="RZG973" s="614"/>
      <c r="RZH973" s="3"/>
      <c r="RZI973" s="453"/>
      <c r="RZJ973" s="3"/>
      <c r="RZK973" s="614"/>
      <c r="RZL973" s="3"/>
      <c r="RZM973" s="453"/>
      <c r="RZN973" s="3"/>
      <c r="RZO973" s="614"/>
      <c r="RZP973" s="3"/>
      <c r="RZQ973" s="453"/>
      <c r="RZR973" s="3"/>
      <c r="RZS973" s="614"/>
      <c r="RZT973" s="3"/>
      <c r="RZU973" s="453"/>
      <c r="RZV973" s="3"/>
      <c r="RZW973" s="614"/>
      <c r="RZX973" s="3"/>
      <c r="RZY973" s="453"/>
      <c r="RZZ973" s="3"/>
      <c r="SAA973" s="614"/>
      <c r="SAB973" s="3"/>
      <c r="SAC973" s="453"/>
      <c r="SAD973" s="3"/>
      <c r="SAE973" s="614"/>
      <c r="SAF973" s="3"/>
      <c r="SAG973" s="453"/>
      <c r="SAH973" s="3"/>
      <c r="SAI973" s="614"/>
      <c r="SAJ973" s="3"/>
      <c r="SAK973" s="453"/>
      <c r="SAL973" s="3"/>
      <c r="SAM973" s="614"/>
      <c r="SAN973" s="3"/>
      <c r="SAO973" s="453"/>
      <c r="SAP973" s="3"/>
      <c r="SAQ973" s="614"/>
      <c r="SAR973" s="3"/>
      <c r="SAS973" s="453"/>
      <c r="SAT973" s="3"/>
      <c r="SAU973" s="614"/>
      <c r="SAV973" s="3"/>
      <c r="SAW973" s="453"/>
      <c r="SAX973" s="3"/>
      <c r="SAY973" s="614"/>
      <c r="SAZ973" s="3"/>
      <c r="SBA973" s="453"/>
      <c r="SBB973" s="3"/>
      <c r="SBC973" s="614"/>
      <c r="SBD973" s="3"/>
      <c r="SBE973" s="453"/>
      <c r="SBF973" s="3"/>
      <c r="SBG973" s="614"/>
      <c r="SBH973" s="3"/>
      <c r="SBI973" s="453"/>
      <c r="SBJ973" s="3"/>
      <c r="SBK973" s="614"/>
      <c r="SBL973" s="3"/>
      <c r="SBM973" s="453"/>
      <c r="SBN973" s="3"/>
      <c r="SBO973" s="614"/>
      <c r="SBP973" s="3"/>
      <c r="SBQ973" s="453"/>
      <c r="SBR973" s="3"/>
      <c r="SBS973" s="614"/>
      <c r="SBT973" s="3"/>
      <c r="SBU973" s="453"/>
      <c r="SBV973" s="3"/>
      <c r="SBW973" s="614"/>
      <c r="SBX973" s="3"/>
      <c r="SBY973" s="453"/>
      <c r="SBZ973" s="3"/>
      <c r="SCA973" s="614"/>
      <c r="SCB973" s="3"/>
      <c r="SCC973" s="453"/>
      <c r="SCD973" s="3"/>
      <c r="SCE973" s="614"/>
      <c r="SCF973" s="3"/>
      <c r="SCG973" s="453"/>
      <c r="SCH973" s="3"/>
      <c r="SCI973" s="614"/>
      <c r="SCJ973" s="3"/>
      <c r="SCK973" s="453"/>
      <c r="SCL973" s="3"/>
      <c r="SCM973" s="614"/>
      <c r="SCN973" s="3"/>
      <c r="SCO973" s="453"/>
      <c r="SCP973" s="3"/>
      <c r="SCQ973" s="614"/>
      <c r="SCR973" s="3"/>
      <c r="SCS973" s="453"/>
      <c r="SCT973" s="3"/>
      <c r="SCU973" s="614"/>
      <c r="SCV973" s="3"/>
      <c r="SCW973" s="453"/>
      <c r="SCX973" s="3"/>
      <c r="SCY973" s="614"/>
      <c r="SCZ973" s="3"/>
      <c r="SDA973" s="453"/>
      <c r="SDB973" s="3"/>
      <c r="SDC973" s="614"/>
      <c r="SDD973" s="3"/>
      <c r="SDE973" s="453"/>
      <c r="SDF973" s="3"/>
      <c r="SDG973" s="614"/>
      <c r="SDH973" s="3"/>
      <c r="SDI973" s="453"/>
      <c r="SDJ973" s="3"/>
      <c r="SDK973" s="614"/>
      <c r="SDL973" s="3"/>
      <c r="SDM973" s="453"/>
      <c r="SDN973" s="3"/>
      <c r="SDO973" s="614"/>
      <c r="SDP973" s="3"/>
      <c r="SDQ973" s="453"/>
      <c r="SDR973" s="3"/>
      <c r="SDS973" s="614"/>
      <c r="SDT973" s="3"/>
      <c r="SDU973" s="453"/>
      <c r="SDV973" s="3"/>
      <c r="SDW973" s="614"/>
      <c r="SDX973" s="3"/>
      <c r="SDY973" s="453"/>
      <c r="SDZ973" s="3"/>
      <c r="SEA973" s="614"/>
      <c r="SEB973" s="3"/>
      <c r="SEC973" s="453"/>
      <c r="SED973" s="3"/>
      <c r="SEE973" s="614"/>
      <c r="SEF973" s="3"/>
      <c r="SEG973" s="453"/>
      <c r="SEH973" s="3"/>
      <c r="SEI973" s="614"/>
      <c r="SEJ973" s="3"/>
      <c r="SEK973" s="453"/>
      <c r="SEL973" s="3"/>
      <c r="SEM973" s="614"/>
      <c r="SEN973" s="3"/>
      <c r="SEO973" s="453"/>
      <c r="SEP973" s="3"/>
      <c r="SEQ973" s="614"/>
      <c r="SER973" s="3"/>
      <c r="SES973" s="453"/>
      <c r="SET973" s="3"/>
      <c r="SEU973" s="614"/>
      <c r="SEV973" s="3"/>
      <c r="SEW973" s="453"/>
      <c r="SEX973" s="3"/>
      <c r="SEY973" s="614"/>
      <c r="SEZ973" s="3"/>
      <c r="SFA973" s="453"/>
      <c r="SFB973" s="3"/>
      <c r="SFC973" s="614"/>
      <c r="SFD973" s="3"/>
      <c r="SFE973" s="453"/>
      <c r="SFF973" s="3"/>
      <c r="SFG973" s="614"/>
      <c r="SFH973" s="3"/>
      <c r="SFI973" s="453"/>
      <c r="SFJ973" s="3"/>
      <c r="SFK973" s="614"/>
      <c r="SFL973" s="3"/>
      <c r="SFM973" s="453"/>
      <c r="SFN973" s="3"/>
      <c r="SFO973" s="614"/>
      <c r="SFP973" s="3"/>
      <c r="SFQ973" s="453"/>
      <c r="SFR973" s="3"/>
      <c r="SFS973" s="614"/>
      <c r="SFT973" s="3"/>
      <c r="SFU973" s="453"/>
      <c r="SFV973" s="3"/>
      <c r="SFW973" s="614"/>
      <c r="SFX973" s="3"/>
      <c r="SFY973" s="453"/>
      <c r="SFZ973" s="3"/>
      <c r="SGA973" s="614"/>
      <c r="SGB973" s="3"/>
      <c r="SGC973" s="453"/>
      <c r="SGD973" s="3"/>
      <c r="SGE973" s="614"/>
      <c r="SGF973" s="3"/>
      <c r="SGG973" s="453"/>
      <c r="SGH973" s="3"/>
      <c r="SGI973" s="614"/>
      <c r="SGJ973" s="3"/>
      <c r="SGK973" s="453"/>
      <c r="SGL973" s="3"/>
      <c r="SGM973" s="614"/>
      <c r="SGN973" s="3"/>
      <c r="SGO973" s="453"/>
      <c r="SGP973" s="3"/>
      <c r="SGQ973" s="614"/>
      <c r="SGR973" s="3"/>
      <c r="SGS973" s="453"/>
      <c r="SGT973" s="3"/>
      <c r="SGU973" s="614"/>
      <c r="SGV973" s="3"/>
      <c r="SGW973" s="453"/>
      <c r="SGX973" s="3"/>
      <c r="SGY973" s="614"/>
      <c r="SGZ973" s="3"/>
      <c r="SHA973" s="453"/>
      <c r="SHB973" s="3"/>
      <c r="SHC973" s="614"/>
      <c r="SHD973" s="3"/>
      <c r="SHE973" s="453"/>
      <c r="SHF973" s="3"/>
      <c r="SHG973" s="614"/>
      <c r="SHH973" s="3"/>
      <c r="SHI973" s="453"/>
      <c r="SHJ973" s="3"/>
      <c r="SHK973" s="614"/>
      <c r="SHL973" s="3"/>
      <c r="SHM973" s="453"/>
      <c r="SHN973" s="3"/>
      <c r="SHO973" s="614"/>
      <c r="SHP973" s="3"/>
      <c r="SHQ973" s="453"/>
      <c r="SHR973" s="3"/>
      <c r="SHS973" s="614"/>
      <c r="SHT973" s="3"/>
      <c r="SHU973" s="453"/>
      <c r="SHV973" s="3"/>
      <c r="SHW973" s="614"/>
      <c r="SHX973" s="3"/>
      <c r="SHY973" s="453"/>
      <c r="SHZ973" s="3"/>
      <c r="SIA973" s="614"/>
      <c r="SIB973" s="3"/>
      <c r="SIC973" s="453"/>
      <c r="SID973" s="3"/>
      <c r="SIE973" s="614"/>
      <c r="SIF973" s="3"/>
      <c r="SIG973" s="453"/>
      <c r="SIH973" s="3"/>
      <c r="SII973" s="614"/>
      <c r="SIJ973" s="3"/>
      <c r="SIK973" s="453"/>
      <c r="SIL973" s="3"/>
      <c r="SIM973" s="614"/>
      <c r="SIN973" s="3"/>
      <c r="SIO973" s="453"/>
      <c r="SIP973" s="3"/>
      <c r="SIQ973" s="614"/>
      <c r="SIR973" s="3"/>
      <c r="SIS973" s="453"/>
      <c r="SIT973" s="3"/>
      <c r="SIU973" s="614"/>
      <c r="SIV973" s="3"/>
      <c r="SIW973" s="453"/>
      <c r="SIX973" s="3"/>
      <c r="SIY973" s="614"/>
      <c r="SIZ973" s="3"/>
      <c r="SJA973" s="453"/>
      <c r="SJB973" s="3"/>
      <c r="SJC973" s="614"/>
      <c r="SJD973" s="3"/>
      <c r="SJE973" s="453"/>
      <c r="SJF973" s="3"/>
      <c r="SJG973" s="614"/>
      <c r="SJH973" s="3"/>
      <c r="SJI973" s="453"/>
      <c r="SJJ973" s="3"/>
      <c r="SJK973" s="614"/>
      <c r="SJL973" s="3"/>
      <c r="SJM973" s="453"/>
      <c r="SJN973" s="3"/>
      <c r="SJO973" s="614"/>
      <c r="SJP973" s="3"/>
      <c r="SJQ973" s="453"/>
      <c r="SJR973" s="3"/>
      <c r="SJS973" s="614"/>
      <c r="SJT973" s="3"/>
      <c r="SJU973" s="453"/>
      <c r="SJV973" s="3"/>
      <c r="SJW973" s="614"/>
      <c r="SJX973" s="3"/>
      <c r="SJY973" s="453"/>
      <c r="SJZ973" s="3"/>
      <c r="SKA973" s="614"/>
      <c r="SKB973" s="3"/>
      <c r="SKC973" s="453"/>
      <c r="SKD973" s="3"/>
      <c r="SKE973" s="614"/>
      <c r="SKF973" s="3"/>
      <c r="SKG973" s="453"/>
      <c r="SKH973" s="3"/>
      <c r="SKI973" s="614"/>
      <c r="SKJ973" s="3"/>
      <c r="SKK973" s="453"/>
      <c r="SKL973" s="3"/>
      <c r="SKM973" s="614"/>
      <c r="SKN973" s="3"/>
      <c r="SKO973" s="453"/>
      <c r="SKP973" s="3"/>
      <c r="SKQ973" s="614"/>
      <c r="SKR973" s="3"/>
      <c r="SKS973" s="453"/>
      <c r="SKT973" s="3"/>
      <c r="SKU973" s="614"/>
      <c r="SKV973" s="3"/>
      <c r="SKW973" s="453"/>
      <c r="SKX973" s="3"/>
      <c r="SKY973" s="614"/>
      <c r="SKZ973" s="3"/>
      <c r="SLA973" s="453"/>
      <c r="SLB973" s="3"/>
      <c r="SLC973" s="614"/>
      <c r="SLD973" s="3"/>
      <c r="SLE973" s="453"/>
      <c r="SLF973" s="3"/>
      <c r="SLG973" s="614"/>
      <c r="SLH973" s="3"/>
      <c r="SLI973" s="453"/>
      <c r="SLJ973" s="3"/>
      <c r="SLK973" s="614"/>
      <c r="SLL973" s="3"/>
      <c r="SLM973" s="453"/>
      <c r="SLN973" s="3"/>
      <c r="SLO973" s="614"/>
      <c r="SLP973" s="3"/>
      <c r="SLQ973" s="453"/>
      <c r="SLR973" s="3"/>
      <c r="SLS973" s="614"/>
      <c r="SLT973" s="3"/>
      <c r="SLU973" s="453"/>
      <c r="SLV973" s="3"/>
      <c r="SLW973" s="614"/>
      <c r="SLX973" s="3"/>
      <c r="SLY973" s="453"/>
      <c r="SLZ973" s="3"/>
      <c r="SMA973" s="614"/>
      <c r="SMB973" s="3"/>
      <c r="SMC973" s="453"/>
      <c r="SMD973" s="3"/>
      <c r="SME973" s="614"/>
      <c r="SMF973" s="3"/>
      <c r="SMG973" s="453"/>
      <c r="SMH973" s="3"/>
      <c r="SMI973" s="614"/>
      <c r="SMJ973" s="3"/>
      <c r="SMK973" s="453"/>
      <c r="SML973" s="3"/>
      <c r="SMM973" s="614"/>
      <c r="SMN973" s="3"/>
      <c r="SMO973" s="453"/>
      <c r="SMP973" s="3"/>
      <c r="SMQ973" s="614"/>
      <c r="SMR973" s="3"/>
      <c r="SMS973" s="453"/>
      <c r="SMT973" s="3"/>
      <c r="SMU973" s="614"/>
      <c r="SMV973" s="3"/>
      <c r="SMW973" s="453"/>
      <c r="SMX973" s="3"/>
      <c r="SMY973" s="614"/>
      <c r="SMZ973" s="3"/>
      <c r="SNA973" s="453"/>
      <c r="SNB973" s="3"/>
      <c r="SNC973" s="614"/>
      <c r="SND973" s="3"/>
      <c r="SNE973" s="453"/>
      <c r="SNF973" s="3"/>
      <c r="SNG973" s="614"/>
      <c r="SNH973" s="3"/>
      <c r="SNI973" s="453"/>
      <c r="SNJ973" s="3"/>
      <c r="SNK973" s="614"/>
      <c r="SNL973" s="3"/>
      <c r="SNM973" s="453"/>
      <c r="SNN973" s="3"/>
      <c r="SNO973" s="614"/>
      <c r="SNP973" s="3"/>
      <c r="SNQ973" s="453"/>
      <c r="SNR973" s="3"/>
      <c r="SNS973" s="614"/>
      <c r="SNT973" s="3"/>
      <c r="SNU973" s="453"/>
      <c r="SNV973" s="3"/>
      <c r="SNW973" s="614"/>
      <c r="SNX973" s="3"/>
      <c r="SNY973" s="453"/>
      <c r="SNZ973" s="3"/>
      <c r="SOA973" s="614"/>
      <c r="SOB973" s="3"/>
      <c r="SOC973" s="453"/>
      <c r="SOD973" s="3"/>
      <c r="SOE973" s="614"/>
      <c r="SOF973" s="3"/>
      <c r="SOG973" s="453"/>
      <c r="SOH973" s="3"/>
      <c r="SOI973" s="614"/>
      <c r="SOJ973" s="3"/>
      <c r="SOK973" s="453"/>
      <c r="SOL973" s="3"/>
      <c r="SOM973" s="614"/>
      <c r="SON973" s="3"/>
      <c r="SOO973" s="453"/>
      <c r="SOP973" s="3"/>
      <c r="SOQ973" s="614"/>
      <c r="SOR973" s="3"/>
      <c r="SOS973" s="453"/>
      <c r="SOT973" s="3"/>
      <c r="SOU973" s="614"/>
      <c r="SOV973" s="3"/>
      <c r="SOW973" s="453"/>
      <c r="SOX973" s="3"/>
      <c r="SOY973" s="614"/>
      <c r="SOZ973" s="3"/>
      <c r="SPA973" s="453"/>
      <c r="SPB973" s="3"/>
      <c r="SPC973" s="614"/>
      <c r="SPD973" s="3"/>
      <c r="SPE973" s="453"/>
      <c r="SPF973" s="3"/>
      <c r="SPG973" s="614"/>
      <c r="SPH973" s="3"/>
      <c r="SPI973" s="453"/>
      <c r="SPJ973" s="3"/>
      <c r="SPK973" s="614"/>
      <c r="SPL973" s="3"/>
      <c r="SPM973" s="453"/>
      <c r="SPN973" s="3"/>
      <c r="SPO973" s="614"/>
      <c r="SPP973" s="3"/>
      <c r="SPQ973" s="453"/>
      <c r="SPR973" s="3"/>
      <c r="SPS973" s="614"/>
      <c r="SPT973" s="3"/>
      <c r="SPU973" s="453"/>
      <c r="SPV973" s="3"/>
      <c r="SPW973" s="614"/>
      <c r="SPX973" s="3"/>
      <c r="SPY973" s="453"/>
      <c r="SPZ973" s="3"/>
      <c r="SQA973" s="614"/>
      <c r="SQB973" s="3"/>
      <c r="SQC973" s="453"/>
      <c r="SQD973" s="3"/>
      <c r="SQE973" s="614"/>
      <c r="SQF973" s="3"/>
      <c r="SQG973" s="453"/>
      <c r="SQH973" s="3"/>
      <c r="SQI973" s="614"/>
      <c r="SQJ973" s="3"/>
      <c r="SQK973" s="453"/>
      <c r="SQL973" s="3"/>
      <c r="SQM973" s="614"/>
      <c r="SQN973" s="3"/>
      <c r="SQO973" s="453"/>
      <c r="SQP973" s="3"/>
      <c r="SQQ973" s="614"/>
      <c r="SQR973" s="3"/>
      <c r="SQS973" s="453"/>
      <c r="SQT973" s="3"/>
      <c r="SQU973" s="614"/>
      <c r="SQV973" s="3"/>
      <c r="SQW973" s="453"/>
      <c r="SQX973" s="3"/>
      <c r="SQY973" s="614"/>
      <c r="SQZ973" s="3"/>
      <c r="SRA973" s="453"/>
      <c r="SRB973" s="3"/>
      <c r="SRC973" s="614"/>
      <c r="SRD973" s="3"/>
      <c r="SRE973" s="453"/>
      <c r="SRF973" s="3"/>
      <c r="SRG973" s="614"/>
      <c r="SRH973" s="3"/>
      <c r="SRI973" s="453"/>
      <c r="SRJ973" s="3"/>
      <c r="SRK973" s="614"/>
      <c r="SRL973" s="3"/>
      <c r="SRM973" s="453"/>
      <c r="SRN973" s="3"/>
      <c r="SRO973" s="614"/>
      <c r="SRP973" s="3"/>
      <c r="SRQ973" s="453"/>
      <c r="SRR973" s="3"/>
      <c r="SRS973" s="614"/>
      <c r="SRT973" s="3"/>
      <c r="SRU973" s="453"/>
      <c r="SRV973" s="3"/>
      <c r="SRW973" s="614"/>
      <c r="SRX973" s="3"/>
      <c r="SRY973" s="453"/>
      <c r="SRZ973" s="3"/>
      <c r="SSA973" s="614"/>
      <c r="SSB973" s="3"/>
      <c r="SSC973" s="453"/>
      <c r="SSD973" s="3"/>
      <c r="SSE973" s="614"/>
      <c r="SSF973" s="3"/>
      <c r="SSG973" s="453"/>
      <c r="SSH973" s="3"/>
      <c r="SSI973" s="614"/>
      <c r="SSJ973" s="3"/>
      <c r="SSK973" s="453"/>
      <c r="SSL973" s="3"/>
      <c r="SSM973" s="614"/>
      <c r="SSN973" s="3"/>
      <c r="SSO973" s="453"/>
      <c r="SSP973" s="3"/>
      <c r="SSQ973" s="614"/>
      <c r="SSR973" s="3"/>
      <c r="SSS973" s="453"/>
      <c r="SST973" s="3"/>
      <c r="SSU973" s="614"/>
      <c r="SSV973" s="3"/>
      <c r="SSW973" s="453"/>
      <c r="SSX973" s="3"/>
      <c r="SSY973" s="614"/>
      <c r="SSZ973" s="3"/>
      <c r="STA973" s="453"/>
      <c r="STB973" s="3"/>
      <c r="STC973" s="614"/>
      <c r="STD973" s="3"/>
      <c r="STE973" s="453"/>
      <c r="STF973" s="3"/>
      <c r="STG973" s="614"/>
      <c r="STH973" s="3"/>
      <c r="STI973" s="453"/>
      <c r="STJ973" s="3"/>
      <c r="STK973" s="614"/>
      <c r="STL973" s="3"/>
      <c r="STM973" s="453"/>
      <c r="STN973" s="3"/>
      <c r="STO973" s="614"/>
      <c r="STP973" s="3"/>
      <c r="STQ973" s="453"/>
      <c r="STR973" s="3"/>
      <c r="STS973" s="614"/>
      <c r="STT973" s="3"/>
      <c r="STU973" s="453"/>
      <c r="STV973" s="3"/>
      <c r="STW973" s="614"/>
      <c r="STX973" s="3"/>
      <c r="STY973" s="453"/>
      <c r="STZ973" s="3"/>
      <c r="SUA973" s="614"/>
      <c r="SUB973" s="3"/>
      <c r="SUC973" s="453"/>
      <c r="SUD973" s="3"/>
      <c r="SUE973" s="614"/>
      <c r="SUF973" s="3"/>
      <c r="SUG973" s="453"/>
      <c r="SUH973" s="3"/>
      <c r="SUI973" s="614"/>
      <c r="SUJ973" s="3"/>
      <c r="SUK973" s="453"/>
      <c r="SUL973" s="3"/>
      <c r="SUM973" s="614"/>
      <c r="SUN973" s="3"/>
      <c r="SUO973" s="453"/>
      <c r="SUP973" s="3"/>
      <c r="SUQ973" s="614"/>
      <c r="SUR973" s="3"/>
      <c r="SUS973" s="453"/>
      <c r="SUT973" s="3"/>
      <c r="SUU973" s="614"/>
      <c r="SUV973" s="3"/>
      <c r="SUW973" s="453"/>
      <c r="SUX973" s="3"/>
      <c r="SUY973" s="614"/>
      <c r="SUZ973" s="3"/>
      <c r="SVA973" s="453"/>
      <c r="SVB973" s="3"/>
      <c r="SVC973" s="614"/>
      <c r="SVD973" s="3"/>
      <c r="SVE973" s="453"/>
      <c r="SVF973" s="3"/>
      <c r="SVG973" s="614"/>
      <c r="SVH973" s="3"/>
      <c r="SVI973" s="453"/>
      <c r="SVJ973" s="3"/>
      <c r="SVK973" s="614"/>
      <c r="SVL973" s="3"/>
      <c r="SVM973" s="453"/>
      <c r="SVN973" s="3"/>
      <c r="SVO973" s="614"/>
      <c r="SVP973" s="3"/>
      <c r="SVQ973" s="453"/>
      <c r="SVR973" s="3"/>
      <c r="SVS973" s="614"/>
      <c r="SVT973" s="3"/>
      <c r="SVU973" s="453"/>
      <c r="SVV973" s="3"/>
      <c r="SVW973" s="614"/>
      <c r="SVX973" s="3"/>
      <c r="SVY973" s="453"/>
      <c r="SVZ973" s="3"/>
      <c r="SWA973" s="614"/>
      <c r="SWB973" s="3"/>
      <c r="SWC973" s="453"/>
      <c r="SWD973" s="3"/>
      <c r="SWE973" s="614"/>
      <c r="SWF973" s="3"/>
      <c r="SWG973" s="453"/>
      <c r="SWH973" s="3"/>
      <c r="SWI973" s="614"/>
      <c r="SWJ973" s="3"/>
      <c r="SWK973" s="453"/>
      <c r="SWL973" s="3"/>
      <c r="SWM973" s="614"/>
      <c r="SWN973" s="3"/>
      <c r="SWO973" s="453"/>
      <c r="SWP973" s="3"/>
      <c r="SWQ973" s="614"/>
      <c r="SWR973" s="3"/>
      <c r="SWS973" s="453"/>
      <c r="SWT973" s="3"/>
      <c r="SWU973" s="614"/>
      <c r="SWV973" s="3"/>
      <c r="SWW973" s="453"/>
      <c r="SWX973" s="3"/>
      <c r="SWY973" s="614"/>
      <c r="SWZ973" s="3"/>
      <c r="SXA973" s="453"/>
      <c r="SXB973" s="3"/>
      <c r="SXC973" s="614"/>
      <c r="SXD973" s="3"/>
      <c r="SXE973" s="453"/>
      <c r="SXF973" s="3"/>
      <c r="SXG973" s="614"/>
      <c r="SXH973" s="3"/>
      <c r="SXI973" s="453"/>
      <c r="SXJ973" s="3"/>
      <c r="SXK973" s="614"/>
      <c r="SXL973" s="3"/>
      <c r="SXM973" s="453"/>
      <c r="SXN973" s="3"/>
      <c r="SXO973" s="614"/>
      <c r="SXP973" s="3"/>
      <c r="SXQ973" s="453"/>
      <c r="SXR973" s="3"/>
      <c r="SXS973" s="614"/>
      <c r="SXT973" s="3"/>
      <c r="SXU973" s="453"/>
      <c r="SXV973" s="3"/>
      <c r="SXW973" s="614"/>
      <c r="SXX973" s="3"/>
      <c r="SXY973" s="453"/>
      <c r="SXZ973" s="3"/>
      <c r="SYA973" s="614"/>
      <c r="SYB973" s="3"/>
      <c r="SYC973" s="453"/>
      <c r="SYD973" s="3"/>
      <c r="SYE973" s="614"/>
      <c r="SYF973" s="3"/>
      <c r="SYG973" s="453"/>
      <c r="SYH973" s="3"/>
      <c r="SYI973" s="614"/>
      <c r="SYJ973" s="3"/>
      <c r="SYK973" s="453"/>
      <c r="SYL973" s="3"/>
      <c r="SYM973" s="614"/>
      <c r="SYN973" s="3"/>
      <c r="SYO973" s="453"/>
      <c r="SYP973" s="3"/>
      <c r="SYQ973" s="614"/>
      <c r="SYR973" s="3"/>
      <c r="SYS973" s="453"/>
      <c r="SYT973" s="3"/>
      <c r="SYU973" s="614"/>
      <c r="SYV973" s="3"/>
      <c r="SYW973" s="453"/>
      <c r="SYX973" s="3"/>
      <c r="SYY973" s="614"/>
      <c r="SYZ973" s="3"/>
      <c r="SZA973" s="453"/>
      <c r="SZB973" s="3"/>
      <c r="SZC973" s="614"/>
      <c r="SZD973" s="3"/>
      <c r="SZE973" s="453"/>
      <c r="SZF973" s="3"/>
      <c r="SZG973" s="614"/>
      <c r="SZH973" s="3"/>
      <c r="SZI973" s="453"/>
      <c r="SZJ973" s="3"/>
      <c r="SZK973" s="614"/>
      <c r="SZL973" s="3"/>
      <c r="SZM973" s="453"/>
      <c r="SZN973" s="3"/>
      <c r="SZO973" s="614"/>
      <c r="SZP973" s="3"/>
      <c r="SZQ973" s="453"/>
      <c r="SZR973" s="3"/>
      <c r="SZS973" s="614"/>
      <c r="SZT973" s="3"/>
      <c r="SZU973" s="453"/>
      <c r="SZV973" s="3"/>
      <c r="SZW973" s="614"/>
      <c r="SZX973" s="3"/>
      <c r="SZY973" s="453"/>
      <c r="SZZ973" s="3"/>
      <c r="TAA973" s="614"/>
      <c r="TAB973" s="3"/>
      <c r="TAC973" s="453"/>
      <c r="TAD973" s="3"/>
      <c r="TAE973" s="614"/>
      <c r="TAF973" s="3"/>
      <c r="TAG973" s="453"/>
      <c r="TAH973" s="3"/>
      <c r="TAI973" s="614"/>
      <c r="TAJ973" s="3"/>
      <c r="TAK973" s="453"/>
      <c r="TAL973" s="3"/>
      <c r="TAM973" s="614"/>
      <c r="TAN973" s="3"/>
      <c r="TAO973" s="453"/>
      <c r="TAP973" s="3"/>
      <c r="TAQ973" s="614"/>
      <c r="TAR973" s="3"/>
      <c r="TAS973" s="453"/>
      <c r="TAT973" s="3"/>
      <c r="TAU973" s="614"/>
      <c r="TAV973" s="3"/>
      <c r="TAW973" s="453"/>
      <c r="TAX973" s="3"/>
      <c r="TAY973" s="614"/>
      <c r="TAZ973" s="3"/>
      <c r="TBA973" s="453"/>
      <c r="TBB973" s="3"/>
      <c r="TBC973" s="614"/>
      <c r="TBD973" s="3"/>
      <c r="TBE973" s="453"/>
      <c r="TBF973" s="3"/>
      <c r="TBG973" s="614"/>
      <c r="TBH973" s="3"/>
      <c r="TBI973" s="453"/>
      <c r="TBJ973" s="3"/>
      <c r="TBK973" s="614"/>
      <c r="TBL973" s="3"/>
      <c r="TBM973" s="453"/>
      <c r="TBN973" s="3"/>
      <c r="TBO973" s="614"/>
      <c r="TBP973" s="3"/>
      <c r="TBQ973" s="453"/>
      <c r="TBR973" s="3"/>
      <c r="TBS973" s="614"/>
      <c r="TBT973" s="3"/>
      <c r="TBU973" s="453"/>
      <c r="TBV973" s="3"/>
      <c r="TBW973" s="614"/>
      <c r="TBX973" s="3"/>
      <c r="TBY973" s="453"/>
      <c r="TBZ973" s="3"/>
      <c r="TCA973" s="614"/>
      <c r="TCB973" s="3"/>
      <c r="TCC973" s="453"/>
      <c r="TCD973" s="3"/>
      <c r="TCE973" s="614"/>
      <c r="TCF973" s="3"/>
      <c r="TCG973" s="453"/>
      <c r="TCH973" s="3"/>
      <c r="TCI973" s="614"/>
      <c r="TCJ973" s="3"/>
      <c r="TCK973" s="453"/>
      <c r="TCL973" s="3"/>
      <c r="TCM973" s="614"/>
      <c r="TCN973" s="3"/>
      <c r="TCO973" s="453"/>
      <c r="TCP973" s="3"/>
      <c r="TCQ973" s="614"/>
      <c r="TCR973" s="3"/>
      <c r="TCS973" s="453"/>
      <c r="TCT973" s="3"/>
      <c r="TCU973" s="614"/>
      <c r="TCV973" s="3"/>
      <c r="TCW973" s="453"/>
      <c r="TCX973" s="3"/>
      <c r="TCY973" s="614"/>
      <c r="TCZ973" s="3"/>
      <c r="TDA973" s="453"/>
      <c r="TDB973" s="3"/>
      <c r="TDC973" s="614"/>
      <c r="TDD973" s="3"/>
      <c r="TDE973" s="453"/>
      <c r="TDF973" s="3"/>
      <c r="TDG973" s="614"/>
      <c r="TDH973" s="3"/>
      <c r="TDI973" s="453"/>
      <c r="TDJ973" s="3"/>
      <c r="TDK973" s="614"/>
      <c r="TDL973" s="3"/>
      <c r="TDM973" s="453"/>
      <c r="TDN973" s="3"/>
      <c r="TDO973" s="614"/>
      <c r="TDP973" s="3"/>
      <c r="TDQ973" s="453"/>
      <c r="TDR973" s="3"/>
      <c r="TDS973" s="614"/>
      <c r="TDT973" s="3"/>
      <c r="TDU973" s="453"/>
      <c r="TDV973" s="3"/>
      <c r="TDW973" s="614"/>
      <c r="TDX973" s="3"/>
      <c r="TDY973" s="453"/>
      <c r="TDZ973" s="3"/>
      <c r="TEA973" s="614"/>
      <c r="TEB973" s="3"/>
      <c r="TEC973" s="453"/>
      <c r="TED973" s="3"/>
      <c r="TEE973" s="614"/>
      <c r="TEF973" s="3"/>
      <c r="TEG973" s="453"/>
      <c r="TEH973" s="3"/>
      <c r="TEI973" s="614"/>
      <c r="TEJ973" s="3"/>
      <c r="TEK973" s="453"/>
      <c r="TEL973" s="3"/>
      <c r="TEM973" s="614"/>
      <c r="TEN973" s="3"/>
      <c r="TEO973" s="453"/>
      <c r="TEP973" s="3"/>
      <c r="TEQ973" s="614"/>
      <c r="TER973" s="3"/>
      <c r="TES973" s="453"/>
      <c r="TET973" s="3"/>
      <c r="TEU973" s="614"/>
      <c r="TEV973" s="3"/>
      <c r="TEW973" s="453"/>
      <c r="TEX973" s="3"/>
      <c r="TEY973" s="614"/>
      <c r="TEZ973" s="3"/>
      <c r="TFA973" s="453"/>
      <c r="TFB973" s="3"/>
      <c r="TFC973" s="614"/>
      <c r="TFD973" s="3"/>
      <c r="TFE973" s="453"/>
      <c r="TFF973" s="3"/>
      <c r="TFG973" s="614"/>
      <c r="TFH973" s="3"/>
      <c r="TFI973" s="453"/>
      <c r="TFJ973" s="3"/>
      <c r="TFK973" s="614"/>
      <c r="TFL973" s="3"/>
      <c r="TFM973" s="453"/>
      <c r="TFN973" s="3"/>
      <c r="TFO973" s="614"/>
      <c r="TFP973" s="3"/>
      <c r="TFQ973" s="453"/>
      <c r="TFR973" s="3"/>
      <c r="TFS973" s="614"/>
      <c r="TFT973" s="3"/>
      <c r="TFU973" s="453"/>
      <c r="TFV973" s="3"/>
      <c r="TFW973" s="614"/>
      <c r="TFX973" s="3"/>
      <c r="TFY973" s="453"/>
      <c r="TFZ973" s="3"/>
      <c r="TGA973" s="614"/>
      <c r="TGB973" s="3"/>
      <c r="TGC973" s="453"/>
      <c r="TGD973" s="3"/>
      <c r="TGE973" s="614"/>
      <c r="TGF973" s="3"/>
      <c r="TGG973" s="453"/>
      <c r="TGH973" s="3"/>
      <c r="TGI973" s="614"/>
      <c r="TGJ973" s="3"/>
      <c r="TGK973" s="453"/>
      <c r="TGL973" s="3"/>
      <c r="TGM973" s="614"/>
      <c r="TGN973" s="3"/>
      <c r="TGO973" s="453"/>
      <c r="TGP973" s="3"/>
      <c r="TGQ973" s="614"/>
      <c r="TGR973" s="3"/>
      <c r="TGS973" s="453"/>
      <c r="TGT973" s="3"/>
      <c r="TGU973" s="614"/>
      <c r="TGV973" s="3"/>
      <c r="TGW973" s="453"/>
      <c r="TGX973" s="3"/>
      <c r="TGY973" s="614"/>
      <c r="TGZ973" s="3"/>
      <c r="THA973" s="453"/>
      <c r="THB973" s="3"/>
      <c r="THC973" s="614"/>
      <c r="THD973" s="3"/>
      <c r="THE973" s="453"/>
      <c r="THF973" s="3"/>
      <c r="THG973" s="614"/>
      <c r="THH973" s="3"/>
      <c r="THI973" s="453"/>
      <c r="THJ973" s="3"/>
      <c r="THK973" s="614"/>
      <c r="THL973" s="3"/>
      <c r="THM973" s="453"/>
      <c r="THN973" s="3"/>
      <c r="THO973" s="614"/>
      <c r="THP973" s="3"/>
      <c r="THQ973" s="453"/>
      <c r="THR973" s="3"/>
      <c r="THS973" s="614"/>
      <c r="THT973" s="3"/>
      <c r="THU973" s="453"/>
      <c r="THV973" s="3"/>
      <c r="THW973" s="614"/>
      <c r="THX973" s="3"/>
      <c r="THY973" s="453"/>
      <c r="THZ973" s="3"/>
      <c r="TIA973" s="614"/>
      <c r="TIB973" s="3"/>
      <c r="TIC973" s="453"/>
      <c r="TID973" s="3"/>
      <c r="TIE973" s="614"/>
      <c r="TIF973" s="3"/>
      <c r="TIG973" s="453"/>
      <c r="TIH973" s="3"/>
      <c r="TII973" s="614"/>
      <c r="TIJ973" s="3"/>
      <c r="TIK973" s="453"/>
      <c r="TIL973" s="3"/>
      <c r="TIM973" s="614"/>
      <c r="TIN973" s="3"/>
      <c r="TIO973" s="453"/>
      <c r="TIP973" s="3"/>
      <c r="TIQ973" s="614"/>
      <c r="TIR973" s="3"/>
      <c r="TIS973" s="453"/>
      <c r="TIT973" s="3"/>
      <c r="TIU973" s="614"/>
      <c r="TIV973" s="3"/>
      <c r="TIW973" s="453"/>
      <c r="TIX973" s="3"/>
      <c r="TIY973" s="614"/>
      <c r="TIZ973" s="3"/>
      <c r="TJA973" s="453"/>
      <c r="TJB973" s="3"/>
      <c r="TJC973" s="614"/>
      <c r="TJD973" s="3"/>
      <c r="TJE973" s="453"/>
      <c r="TJF973" s="3"/>
      <c r="TJG973" s="614"/>
      <c r="TJH973" s="3"/>
      <c r="TJI973" s="453"/>
      <c r="TJJ973" s="3"/>
      <c r="TJK973" s="614"/>
      <c r="TJL973" s="3"/>
      <c r="TJM973" s="453"/>
      <c r="TJN973" s="3"/>
      <c r="TJO973" s="614"/>
      <c r="TJP973" s="3"/>
      <c r="TJQ973" s="453"/>
      <c r="TJR973" s="3"/>
      <c r="TJS973" s="614"/>
      <c r="TJT973" s="3"/>
      <c r="TJU973" s="453"/>
      <c r="TJV973" s="3"/>
      <c r="TJW973" s="614"/>
      <c r="TJX973" s="3"/>
      <c r="TJY973" s="453"/>
      <c r="TJZ973" s="3"/>
      <c r="TKA973" s="614"/>
      <c r="TKB973" s="3"/>
      <c r="TKC973" s="453"/>
      <c r="TKD973" s="3"/>
      <c r="TKE973" s="614"/>
      <c r="TKF973" s="3"/>
      <c r="TKG973" s="453"/>
      <c r="TKH973" s="3"/>
      <c r="TKI973" s="614"/>
      <c r="TKJ973" s="3"/>
      <c r="TKK973" s="453"/>
      <c r="TKL973" s="3"/>
      <c r="TKM973" s="614"/>
      <c r="TKN973" s="3"/>
      <c r="TKO973" s="453"/>
      <c r="TKP973" s="3"/>
      <c r="TKQ973" s="614"/>
      <c r="TKR973" s="3"/>
      <c r="TKS973" s="453"/>
      <c r="TKT973" s="3"/>
      <c r="TKU973" s="614"/>
      <c r="TKV973" s="3"/>
      <c r="TKW973" s="453"/>
      <c r="TKX973" s="3"/>
      <c r="TKY973" s="614"/>
      <c r="TKZ973" s="3"/>
      <c r="TLA973" s="453"/>
      <c r="TLB973" s="3"/>
      <c r="TLC973" s="614"/>
      <c r="TLD973" s="3"/>
      <c r="TLE973" s="453"/>
      <c r="TLF973" s="3"/>
      <c r="TLG973" s="614"/>
      <c r="TLH973" s="3"/>
      <c r="TLI973" s="453"/>
      <c r="TLJ973" s="3"/>
      <c r="TLK973" s="614"/>
      <c r="TLL973" s="3"/>
      <c r="TLM973" s="453"/>
      <c r="TLN973" s="3"/>
      <c r="TLO973" s="614"/>
      <c r="TLP973" s="3"/>
      <c r="TLQ973" s="453"/>
      <c r="TLR973" s="3"/>
      <c r="TLS973" s="614"/>
      <c r="TLT973" s="3"/>
      <c r="TLU973" s="453"/>
      <c r="TLV973" s="3"/>
      <c r="TLW973" s="614"/>
      <c r="TLX973" s="3"/>
      <c r="TLY973" s="453"/>
      <c r="TLZ973" s="3"/>
      <c r="TMA973" s="614"/>
      <c r="TMB973" s="3"/>
      <c r="TMC973" s="453"/>
      <c r="TMD973" s="3"/>
      <c r="TME973" s="614"/>
      <c r="TMF973" s="3"/>
      <c r="TMG973" s="453"/>
      <c r="TMH973" s="3"/>
      <c r="TMI973" s="614"/>
      <c r="TMJ973" s="3"/>
      <c r="TMK973" s="453"/>
      <c r="TML973" s="3"/>
      <c r="TMM973" s="614"/>
      <c r="TMN973" s="3"/>
      <c r="TMO973" s="453"/>
      <c r="TMP973" s="3"/>
      <c r="TMQ973" s="614"/>
      <c r="TMR973" s="3"/>
      <c r="TMS973" s="453"/>
      <c r="TMT973" s="3"/>
      <c r="TMU973" s="614"/>
      <c r="TMV973" s="3"/>
      <c r="TMW973" s="453"/>
      <c r="TMX973" s="3"/>
      <c r="TMY973" s="614"/>
      <c r="TMZ973" s="3"/>
      <c r="TNA973" s="453"/>
      <c r="TNB973" s="3"/>
      <c r="TNC973" s="614"/>
      <c r="TND973" s="3"/>
      <c r="TNE973" s="453"/>
      <c r="TNF973" s="3"/>
      <c r="TNG973" s="614"/>
      <c r="TNH973" s="3"/>
      <c r="TNI973" s="453"/>
      <c r="TNJ973" s="3"/>
      <c r="TNK973" s="614"/>
      <c r="TNL973" s="3"/>
      <c r="TNM973" s="453"/>
      <c r="TNN973" s="3"/>
      <c r="TNO973" s="614"/>
      <c r="TNP973" s="3"/>
      <c r="TNQ973" s="453"/>
      <c r="TNR973" s="3"/>
      <c r="TNS973" s="614"/>
      <c r="TNT973" s="3"/>
      <c r="TNU973" s="453"/>
      <c r="TNV973" s="3"/>
      <c r="TNW973" s="614"/>
      <c r="TNX973" s="3"/>
      <c r="TNY973" s="453"/>
      <c r="TNZ973" s="3"/>
      <c r="TOA973" s="614"/>
      <c r="TOB973" s="3"/>
      <c r="TOC973" s="453"/>
      <c r="TOD973" s="3"/>
      <c r="TOE973" s="614"/>
      <c r="TOF973" s="3"/>
      <c r="TOG973" s="453"/>
      <c r="TOH973" s="3"/>
      <c r="TOI973" s="614"/>
      <c r="TOJ973" s="3"/>
      <c r="TOK973" s="453"/>
      <c r="TOL973" s="3"/>
      <c r="TOM973" s="614"/>
      <c r="TON973" s="3"/>
      <c r="TOO973" s="453"/>
      <c r="TOP973" s="3"/>
      <c r="TOQ973" s="614"/>
      <c r="TOR973" s="3"/>
      <c r="TOS973" s="453"/>
      <c r="TOT973" s="3"/>
      <c r="TOU973" s="614"/>
      <c r="TOV973" s="3"/>
      <c r="TOW973" s="453"/>
      <c r="TOX973" s="3"/>
      <c r="TOY973" s="614"/>
      <c r="TOZ973" s="3"/>
      <c r="TPA973" s="453"/>
      <c r="TPB973" s="3"/>
      <c r="TPC973" s="614"/>
      <c r="TPD973" s="3"/>
      <c r="TPE973" s="453"/>
      <c r="TPF973" s="3"/>
      <c r="TPG973" s="614"/>
      <c r="TPH973" s="3"/>
      <c r="TPI973" s="453"/>
      <c r="TPJ973" s="3"/>
      <c r="TPK973" s="614"/>
      <c r="TPL973" s="3"/>
      <c r="TPM973" s="453"/>
      <c r="TPN973" s="3"/>
      <c r="TPO973" s="614"/>
      <c r="TPP973" s="3"/>
      <c r="TPQ973" s="453"/>
      <c r="TPR973" s="3"/>
      <c r="TPS973" s="614"/>
      <c r="TPT973" s="3"/>
      <c r="TPU973" s="453"/>
      <c r="TPV973" s="3"/>
      <c r="TPW973" s="614"/>
      <c r="TPX973" s="3"/>
      <c r="TPY973" s="453"/>
      <c r="TPZ973" s="3"/>
      <c r="TQA973" s="614"/>
      <c r="TQB973" s="3"/>
      <c r="TQC973" s="453"/>
      <c r="TQD973" s="3"/>
      <c r="TQE973" s="614"/>
      <c r="TQF973" s="3"/>
      <c r="TQG973" s="453"/>
      <c r="TQH973" s="3"/>
      <c r="TQI973" s="614"/>
      <c r="TQJ973" s="3"/>
      <c r="TQK973" s="453"/>
      <c r="TQL973" s="3"/>
      <c r="TQM973" s="614"/>
      <c r="TQN973" s="3"/>
      <c r="TQO973" s="453"/>
      <c r="TQP973" s="3"/>
      <c r="TQQ973" s="614"/>
      <c r="TQR973" s="3"/>
      <c r="TQS973" s="453"/>
      <c r="TQT973" s="3"/>
      <c r="TQU973" s="614"/>
      <c r="TQV973" s="3"/>
      <c r="TQW973" s="453"/>
      <c r="TQX973" s="3"/>
      <c r="TQY973" s="614"/>
      <c r="TQZ973" s="3"/>
      <c r="TRA973" s="453"/>
      <c r="TRB973" s="3"/>
      <c r="TRC973" s="614"/>
      <c r="TRD973" s="3"/>
      <c r="TRE973" s="453"/>
      <c r="TRF973" s="3"/>
      <c r="TRG973" s="614"/>
      <c r="TRH973" s="3"/>
      <c r="TRI973" s="453"/>
      <c r="TRJ973" s="3"/>
      <c r="TRK973" s="614"/>
      <c r="TRL973" s="3"/>
      <c r="TRM973" s="453"/>
      <c r="TRN973" s="3"/>
      <c r="TRO973" s="614"/>
      <c r="TRP973" s="3"/>
      <c r="TRQ973" s="453"/>
      <c r="TRR973" s="3"/>
      <c r="TRS973" s="614"/>
      <c r="TRT973" s="3"/>
      <c r="TRU973" s="453"/>
      <c r="TRV973" s="3"/>
      <c r="TRW973" s="614"/>
      <c r="TRX973" s="3"/>
      <c r="TRY973" s="453"/>
      <c r="TRZ973" s="3"/>
      <c r="TSA973" s="614"/>
      <c r="TSB973" s="3"/>
      <c r="TSC973" s="453"/>
      <c r="TSD973" s="3"/>
      <c r="TSE973" s="614"/>
      <c r="TSF973" s="3"/>
      <c r="TSG973" s="453"/>
      <c r="TSH973" s="3"/>
      <c r="TSI973" s="614"/>
      <c r="TSJ973" s="3"/>
      <c r="TSK973" s="453"/>
      <c r="TSL973" s="3"/>
      <c r="TSM973" s="614"/>
      <c r="TSN973" s="3"/>
      <c r="TSO973" s="453"/>
      <c r="TSP973" s="3"/>
      <c r="TSQ973" s="614"/>
      <c r="TSR973" s="3"/>
      <c r="TSS973" s="453"/>
      <c r="TST973" s="3"/>
      <c r="TSU973" s="614"/>
      <c r="TSV973" s="3"/>
      <c r="TSW973" s="453"/>
      <c r="TSX973" s="3"/>
      <c r="TSY973" s="614"/>
      <c r="TSZ973" s="3"/>
      <c r="TTA973" s="453"/>
      <c r="TTB973" s="3"/>
      <c r="TTC973" s="614"/>
      <c r="TTD973" s="3"/>
      <c r="TTE973" s="453"/>
      <c r="TTF973" s="3"/>
      <c r="TTG973" s="614"/>
      <c r="TTH973" s="3"/>
      <c r="TTI973" s="453"/>
      <c r="TTJ973" s="3"/>
      <c r="TTK973" s="614"/>
      <c r="TTL973" s="3"/>
      <c r="TTM973" s="453"/>
      <c r="TTN973" s="3"/>
      <c r="TTO973" s="614"/>
      <c r="TTP973" s="3"/>
      <c r="TTQ973" s="453"/>
      <c r="TTR973" s="3"/>
      <c r="TTS973" s="614"/>
      <c r="TTT973" s="3"/>
      <c r="TTU973" s="453"/>
      <c r="TTV973" s="3"/>
      <c r="TTW973" s="614"/>
      <c r="TTX973" s="3"/>
      <c r="TTY973" s="453"/>
      <c r="TTZ973" s="3"/>
      <c r="TUA973" s="614"/>
      <c r="TUB973" s="3"/>
      <c r="TUC973" s="453"/>
      <c r="TUD973" s="3"/>
      <c r="TUE973" s="614"/>
      <c r="TUF973" s="3"/>
      <c r="TUG973" s="453"/>
      <c r="TUH973" s="3"/>
      <c r="TUI973" s="614"/>
      <c r="TUJ973" s="3"/>
      <c r="TUK973" s="453"/>
      <c r="TUL973" s="3"/>
      <c r="TUM973" s="614"/>
      <c r="TUN973" s="3"/>
      <c r="TUO973" s="453"/>
      <c r="TUP973" s="3"/>
      <c r="TUQ973" s="614"/>
      <c r="TUR973" s="3"/>
      <c r="TUS973" s="453"/>
      <c r="TUT973" s="3"/>
      <c r="TUU973" s="614"/>
      <c r="TUV973" s="3"/>
      <c r="TUW973" s="453"/>
      <c r="TUX973" s="3"/>
      <c r="TUY973" s="614"/>
      <c r="TUZ973" s="3"/>
      <c r="TVA973" s="453"/>
      <c r="TVB973" s="3"/>
      <c r="TVC973" s="614"/>
      <c r="TVD973" s="3"/>
      <c r="TVE973" s="453"/>
      <c r="TVF973" s="3"/>
      <c r="TVG973" s="614"/>
      <c r="TVH973" s="3"/>
      <c r="TVI973" s="453"/>
      <c r="TVJ973" s="3"/>
      <c r="TVK973" s="614"/>
      <c r="TVL973" s="3"/>
      <c r="TVM973" s="453"/>
      <c r="TVN973" s="3"/>
      <c r="TVO973" s="614"/>
      <c r="TVP973" s="3"/>
      <c r="TVQ973" s="453"/>
      <c r="TVR973" s="3"/>
      <c r="TVS973" s="614"/>
      <c r="TVT973" s="3"/>
      <c r="TVU973" s="453"/>
      <c r="TVV973" s="3"/>
      <c r="TVW973" s="614"/>
      <c r="TVX973" s="3"/>
      <c r="TVY973" s="453"/>
      <c r="TVZ973" s="3"/>
      <c r="TWA973" s="614"/>
      <c r="TWB973" s="3"/>
      <c r="TWC973" s="453"/>
      <c r="TWD973" s="3"/>
      <c r="TWE973" s="614"/>
      <c r="TWF973" s="3"/>
      <c r="TWG973" s="453"/>
      <c r="TWH973" s="3"/>
      <c r="TWI973" s="614"/>
      <c r="TWJ973" s="3"/>
      <c r="TWK973" s="453"/>
      <c r="TWL973" s="3"/>
      <c r="TWM973" s="614"/>
      <c r="TWN973" s="3"/>
      <c r="TWO973" s="453"/>
      <c r="TWP973" s="3"/>
      <c r="TWQ973" s="614"/>
      <c r="TWR973" s="3"/>
      <c r="TWS973" s="453"/>
      <c r="TWT973" s="3"/>
      <c r="TWU973" s="614"/>
      <c r="TWV973" s="3"/>
      <c r="TWW973" s="453"/>
      <c r="TWX973" s="3"/>
      <c r="TWY973" s="614"/>
      <c r="TWZ973" s="3"/>
      <c r="TXA973" s="453"/>
      <c r="TXB973" s="3"/>
      <c r="TXC973" s="614"/>
      <c r="TXD973" s="3"/>
      <c r="TXE973" s="453"/>
      <c r="TXF973" s="3"/>
      <c r="TXG973" s="614"/>
      <c r="TXH973" s="3"/>
      <c r="TXI973" s="453"/>
      <c r="TXJ973" s="3"/>
      <c r="TXK973" s="614"/>
      <c r="TXL973" s="3"/>
      <c r="TXM973" s="453"/>
      <c r="TXN973" s="3"/>
      <c r="TXO973" s="614"/>
      <c r="TXP973" s="3"/>
      <c r="TXQ973" s="453"/>
      <c r="TXR973" s="3"/>
      <c r="TXS973" s="614"/>
      <c r="TXT973" s="3"/>
      <c r="TXU973" s="453"/>
      <c r="TXV973" s="3"/>
      <c r="TXW973" s="614"/>
      <c r="TXX973" s="3"/>
      <c r="TXY973" s="453"/>
      <c r="TXZ973" s="3"/>
      <c r="TYA973" s="614"/>
      <c r="TYB973" s="3"/>
      <c r="TYC973" s="453"/>
      <c r="TYD973" s="3"/>
      <c r="TYE973" s="614"/>
      <c r="TYF973" s="3"/>
      <c r="TYG973" s="453"/>
      <c r="TYH973" s="3"/>
      <c r="TYI973" s="614"/>
      <c r="TYJ973" s="3"/>
      <c r="TYK973" s="453"/>
      <c r="TYL973" s="3"/>
      <c r="TYM973" s="614"/>
      <c r="TYN973" s="3"/>
      <c r="TYO973" s="453"/>
      <c r="TYP973" s="3"/>
      <c r="TYQ973" s="614"/>
      <c r="TYR973" s="3"/>
      <c r="TYS973" s="453"/>
      <c r="TYT973" s="3"/>
      <c r="TYU973" s="614"/>
      <c r="TYV973" s="3"/>
      <c r="TYW973" s="453"/>
      <c r="TYX973" s="3"/>
      <c r="TYY973" s="614"/>
      <c r="TYZ973" s="3"/>
      <c r="TZA973" s="453"/>
      <c r="TZB973" s="3"/>
      <c r="TZC973" s="614"/>
      <c r="TZD973" s="3"/>
      <c r="TZE973" s="453"/>
      <c r="TZF973" s="3"/>
      <c r="TZG973" s="614"/>
      <c r="TZH973" s="3"/>
      <c r="TZI973" s="453"/>
      <c r="TZJ973" s="3"/>
      <c r="TZK973" s="614"/>
      <c r="TZL973" s="3"/>
      <c r="TZM973" s="453"/>
      <c r="TZN973" s="3"/>
      <c r="TZO973" s="614"/>
      <c r="TZP973" s="3"/>
      <c r="TZQ973" s="453"/>
      <c r="TZR973" s="3"/>
      <c r="TZS973" s="614"/>
      <c r="TZT973" s="3"/>
      <c r="TZU973" s="453"/>
      <c r="TZV973" s="3"/>
      <c r="TZW973" s="614"/>
      <c r="TZX973" s="3"/>
      <c r="TZY973" s="453"/>
      <c r="TZZ973" s="3"/>
      <c r="UAA973" s="614"/>
      <c r="UAB973" s="3"/>
      <c r="UAC973" s="453"/>
      <c r="UAD973" s="3"/>
      <c r="UAE973" s="614"/>
      <c r="UAF973" s="3"/>
      <c r="UAG973" s="453"/>
      <c r="UAH973" s="3"/>
      <c r="UAI973" s="614"/>
      <c r="UAJ973" s="3"/>
      <c r="UAK973" s="453"/>
      <c r="UAL973" s="3"/>
      <c r="UAM973" s="614"/>
      <c r="UAN973" s="3"/>
      <c r="UAO973" s="453"/>
      <c r="UAP973" s="3"/>
      <c r="UAQ973" s="614"/>
      <c r="UAR973" s="3"/>
      <c r="UAS973" s="453"/>
      <c r="UAT973" s="3"/>
      <c r="UAU973" s="614"/>
      <c r="UAV973" s="3"/>
      <c r="UAW973" s="453"/>
      <c r="UAX973" s="3"/>
      <c r="UAY973" s="614"/>
      <c r="UAZ973" s="3"/>
      <c r="UBA973" s="453"/>
      <c r="UBB973" s="3"/>
      <c r="UBC973" s="614"/>
      <c r="UBD973" s="3"/>
      <c r="UBE973" s="453"/>
      <c r="UBF973" s="3"/>
      <c r="UBG973" s="614"/>
      <c r="UBH973" s="3"/>
      <c r="UBI973" s="453"/>
      <c r="UBJ973" s="3"/>
      <c r="UBK973" s="614"/>
      <c r="UBL973" s="3"/>
      <c r="UBM973" s="453"/>
      <c r="UBN973" s="3"/>
      <c r="UBO973" s="614"/>
      <c r="UBP973" s="3"/>
      <c r="UBQ973" s="453"/>
      <c r="UBR973" s="3"/>
      <c r="UBS973" s="614"/>
      <c r="UBT973" s="3"/>
      <c r="UBU973" s="453"/>
      <c r="UBV973" s="3"/>
      <c r="UBW973" s="614"/>
      <c r="UBX973" s="3"/>
      <c r="UBY973" s="453"/>
      <c r="UBZ973" s="3"/>
      <c r="UCA973" s="614"/>
      <c r="UCB973" s="3"/>
      <c r="UCC973" s="453"/>
      <c r="UCD973" s="3"/>
      <c r="UCE973" s="614"/>
      <c r="UCF973" s="3"/>
      <c r="UCG973" s="453"/>
      <c r="UCH973" s="3"/>
      <c r="UCI973" s="614"/>
      <c r="UCJ973" s="3"/>
      <c r="UCK973" s="453"/>
      <c r="UCL973" s="3"/>
      <c r="UCM973" s="614"/>
      <c r="UCN973" s="3"/>
      <c r="UCO973" s="453"/>
      <c r="UCP973" s="3"/>
      <c r="UCQ973" s="614"/>
      <c r="UCR973" s="3"/>
      <c r="UCS973" s="453"/>
      <c r="UCT973" s="3"/>
      <c r="UCU973" s="614"/>
      <c r="UCV973" s="3"/>
      <c r="UCW973" s="453"/>
      <c r="UCX973" s="3"/>
      <c r="UCY973" s="614"/>
      <c r="UCZ973" s="3"/>
      <c r="UDA973" s="453"/>
      <c r="UDB973" s="3"/>
      <c r="UDC973" s="614"/>
      <c r="UDD973" s="3"/>
      <c r="UDE973" s="453"/>
      <c r="UDF973" s="3"/>
      <c r="UDG973" s="614"/>
      <c r="UDH973" s="3"/>
      <c r="UDI973" s="453"/>
      <c r="UDJ973" s="3"/>
      <c r="UDK973" s="614"/>
      <c r="UDL973" s="3"/>
      <c r="UDM973" s="453"/>
      <c r="UDN973" s="3"/>
      <c r="UDO973" s="614"/>
      <c r="UDP973" s="3"/>
      <c r="UDQ973" s="453"/>
      <c r="UDR973" s="3"/>
      <c r="UDS973" s="614"/>
      <c r="UDT973" s="3"/>
      <c r="UDU973" s="453"/>
      <c r="UDV973" s="3"/>
      <c r="UDW973" s="614"/>
      <c r="UDX973" s="3"/>
      <c r="UDY973" s="453"/>
      <c r="UDZ973" s="3"/>
      <c r="UEA973" s="614"/>
      <c r="UEB973" s="3"/>
      <c r="UEC973" s="453"/>
      <c r="UED973" s="3"/>
      <c r="UEE973" s="614"/>
      <c r="UEF973" s="3"/>
      <c r="UEG973" s="453"/>
      <c r="UEH973" s="3"/>
      <c r="UEI973" s="614"/>
      <c r="UEJ973" s="3"/>
      <c r="UEK973" s="453"/>
      <c r="UEL973" s="3"/>
      <c r="UEM973" s="614"/>
      <c r="UEN973" s="3"/>
      <c r="UEO973" s="453"/>
      <c r="UEP973" s="3"/>
      <c r="UEQ973" s="614"/>
      <c r="UER973" s="3"/>
      <c r="UES973" s="453"/>
      <c r="UET973" s="3"/>
      <c r="UEU973" s="614"/>
      <c r="UEV973" s="3"/>
      <c r="UEW973" s="453"/>
      <c r="UEX973" s="3"/>
      <c r="UEY973" s="614"/>
      <c r="UEZ973" s="3"/>
      <c r="UFA973" s="453"/>
      <c r="UFB973" s="3"/>
      <c r="UFC973" s="614"/>
      <c r="UFD973" s="3"/>
      <c r="UFE973" s="453"/>
      <c r="UFF973" s="3"/>
      <c r="UFG973" s="614"/>
      <c r="UFH973" s="3"/>
      <c r="UFI973" s="453"/>
      <c r="UFJ973" s="3"/>
      <c r="UFK973" s="614"/>
      <c r="UFL973" s="3"/>
      <c r="UFM973" s="453"/>
      <c r="UFN973" s="3"/>
      <c r="UFO973" s="614"/>
      <c r="UFP973" s="3"/>
      <c r="UFQ973" s="453"/>
      <c r="UFR973" s="3"/>
      <c r="UFS973" s="614"/>
      <c r="UFT973" s="3"/>
      <c r="UFU973" s="453"/>
      <c r="UFV973" s="3"/>
      <c r="UFW973" s="614"/>
      <c r="UFX973" s="3"/>
      <c r="UFY973" s="453"/>
      <c r="UFZ973" s="3"/>
      <c r="UGA973" s="614"/>
      <c r="UGB973" s="3"/>
      <c r="UGC973" s="453"/>
      <c r="UGD973" s="3"/>
      <c r="UGE973" s="614"/>
      <c r="UGF973" s="3"/>
      <c r="UGG973" s="453"/>
      <c r="UGH973" s="3"/>
      <c r="UGI973" s="614"/>
      <c r="UGJ973" s="3"/>
      <c r="UGK973" s="453"/>
      <c r="UGL973" s="3"/>
      <c r="UGM973" s="614"/>
      <c r="UGN973" s="3"/>
      <c r="UGO973" s="453"/>
      <c r="UGP973" s="3"/>
      <c r="UGQ973" s="614"/>
      <c r="UGR973" s="3"/>
      <c r="UGS973" s="453"/>
      <c r="UGT973" s="3"/>
      <c r="UGU973" s="614"/>
      <c r="UGV973" s="3"/>
      <c r="UGW973" s="453"/>
      <c r="UGX973" s="3"/>
      <c r="UGY973" s="614"/>
      <c r="UGZ973" s="3"/>
      <c r="UHA973" s="453"/>
      <c r="UHB973" s="3"/>
      <c r="UHC973" s="614"/>
      <c r="UHD973" s="3"/>
      <c r="UHE973" s="453"/>
      <c r="UHF973" s="3"/>
      <c r="UHG973" s="614"/>
      <c r="UHH973" s="3"/>
      <c r="UHI973" s="453"/>
      <c r="UHJ973" s="3"/>
      <c r="UHK973" s="614"/>
      <c r="UHL973" s="3"/>
      <c r="UHM973" s="453"/>
      <c r="UHN973" s="3"/>
      <c r="UHO973" s="614"/>
      <c r="UHP973" s="3"/>
      <c r="UHQ973" s="453"/>
      <c r="UHR973" s="3"/>
      <c r="UHS973" s="614"/>
      <c r="UHT973" s="3"/>
      <c r="UHU973" s="453"/>
      <c r="UHV973" s="3"/>
      <c r="UHW973" s="614"/>
      <c r="UHX973" s="3"/>
      <c r="UHY973" s="453"/>
      <c r="UHZ973" s="3"/>
      <c r="UIA973" s="614"/>
      <c r="UIB973" s="3"/>
      <c r="UIC973" s="453"/>
      <c r="UID973" s="3"/>
      <c r="UIE973" s="614"/>
      <c r="UIF973" s="3"/>
      <c r="UIG973" s="453"/>
      <c r="UIH973" s="3"/>
      <c r="UII973" s="614"/>
      <c r="UIJ973" s="3"/>
      <c r="UIK973" s="453"/>
      <c r="UIL973" s="3"/>
      <c r="UIM973" s="614"/>
      <c r="UIN973" s="3"/>
      <c r="UIO973" s="453"/>
      <c r="UIP973" s="3"/>
      <c r="UIQ973" s="614"/>
      <c r="UIR973" s="3"/>
      <c r="UIS973" s="453"/>
      <c r="UIT973" s="3"/>
      <c r="UIU973" s="614"/>
      <c r="UIV973" s="3"/>
      <c r="UIW973" s="453"/>
      <c r="UIX973" s="3"/>
      <c r="UIY973" s="614"/>
      <c r="UIZ973" s="3"/>
      <c r="UJA973" s="453"/>
      <c r="UJB973" s="3"/>
      <c r="UJC973" s="614"/>
      <c r="UJD973" s="3"/>
      <c r="UJE973" s="453"/>
      <c r="UJF973" s="3"/>
      <c r="UJG973" s="614"/>
      <c r="UJH973" s="3"/>
      <c r="UJI973" s="453"/>
      <c r="UJJ973" s="3"/>
      <c r="UJK973" s="614"/>
      <c r="UJL973" s="3"/>
      <c r="UJM973" s="453"/>
      <c r="UJN973" s="3"/>
      <c r="UJO973" s="614"/>
      <c r="UJP973" s="3"/>
      <c r="UJQ973" s="453"/>
      <c r="UJR973" s="3"/>
      <c r="UJS973" s="614"/>
      <c r="UJT973" s="3"/>
      <c r="UJU973" s="453"/>
      <c r="UJV973" s="3"/>
      <c r="UJW973" s="614"/>
      <c r="UJX973" s="3"/>
      <c r="UJY973" s="453"/>
      <c r="UJZ973" s="3"/>
      <c r="UKA973" s="614"/>
      <c r="UKB973" s="3"/>
      <c r="UKC973" s="453"/>
      <c r="UKD973" s="3"/>
      <c r="UKE973" s="614"/>
      <c r="UKF973" s="3"/>
      <c r="UKG973" s="453"/>
      <c r="UKH973" s="3"/>
      <c r="UKI973" s="614"/>
      <c r="UKJ973" s="3"/>
      <c r="UKK973" s="453"/>
      <c r="UKL973" s="3"/>
      <c r="UKM973" s="614"/>
      <c r="UKN973" s="3"/>
      <c r="UKO973" s="453"/>
      <c r="UKP973" s="3"/>
      <c r="UKQ973" s="614"/>
      <c r="UKR973" s="3"/>
      <c r="UKS973" s="453"/>
      <c r="UKT973" s="3"/>
      <c r="UKU973" s="614"/>
      <c r="UKV973" s="3"/>
      <c r="UKW973" s="453"/>
      <c r="UKX973" s="3"/>
      <c r="UKY973" s="614"/>
      <c r="UKZ973" s="3"/>
      <c r="ULA973" s="453"/>
      <c r="ULB973" s="3"/>
      <c r="ULC973" s="614"/>
      <c r="ULD973" s="3"/>
      <c r="ULE973" s="453"/>
      <c r="ULF973" s="3"/>
      <c r="ULG973" s="614"/>
      <c r="ULH973" s="3"/>
      <c r="ULI973" s="453"/>
      <c r="ULJ973" s="3"/>
      <c r="ULK973" s="614"/>
      <c r="ULL973" s="3"/>
      <c r="ULM973" s="453"/>
      <c r="ULN973" s="3"/>
      <c r="ULO973" s="614"/>
      <c r="ULP973" s="3"/>
      <c r="ULQ973" s="453"/>
      <c r="ULR973" s="3"/>
      <c r="ULS973" s="614"/>
      <c r="ULT973" s="3"/>
      <c r="ULU973" s="453"/>
      <c r="ULV973" s="3"/>
      <c r="ULW973" s="614"/>
      <c r="ULX973" s="3"/>
      <c r="ULY973" s="453"/>
      <c r="ULZ973" s="3"/>
      <c r="UMA973" s="614"/>
      <c r="UMB973" s="3"/>
      <c r="UMC973" s="453"/>
      <c r="UMD973" s="3"/>
      <c r="UME973" s="614"/>
      <c r="UMF973" s="3"/>
      <c r="UMG973" s="453"/>
      <c r="UMH973" s="3"/>
      <c r="UMI973" s="614"/>
      <c r="UMJ973" s="3"/>
      <c r="UMK973" s="453"/>
      <c r="UML973" s="3"/>
      <c r="UMM973" s="614"/>
      <c r="UMN973" s="3"/>
      <c r="UMO973" s="453"/>
      <c r="UMP973" s="3"/>
      <c r="UMQ973" s="614"/>
      <c r="UMR973" s="3"/>
      <c r="UMS973" s="453"/>
      <c r="UMT973" s="3"/>
      <c r="UMU973" s="614"/>
      <c r="UMV973" s="3"/>
      <c r="UMW973" s="453"/>
      <c r="UMX973" s="3"/>
      <c r="UMY973" s="614"/>
      <c r="UMZ973" s="3"/>
      <c r="UNA973" s="453"/>
      <c r="UNB973" s="3"/>
      <c r="UNC973" s="614"/>
      <c r="UND973" s="3"/>
      <c r="UNE973" s="453"/>
      <c r="UNF973" s="3"/>
      <c r="UNG973" s="614"/>
      <c r="UNH973" s="3"/>
      <c r="UNI973" s="453"/>
      <c r="UNJ973" s="3"/>
      <c r="UNK973" s="614"/>
      <c r="UNL973" s="3"/>
      <c r="UNM973" s="453"/>
      <c r="UNN973" s="3"/>
      <c r="UNO973" s="614"/>
      <c r="UNP973" s="3"/>
      <c r="UNQ973" s="453"/>
      <c r="UNR973" s="3"/>
      <c r="UNS973" s="614"/>
      <c r="UNT973" s="3"/>
      <c r="UNU973" s="453"/>
      <c r="UNV973" s="3"/>
      <c r="UNW973" s="614"/>
      <c r="UNX973" s="3"/>
      <c r="UNY973" s="453"/>
      <c r="UNZ973" s="3"/>
      <c r="UOA973" s="614"/>
      <c r="UOB973" s="3"/>
      <c r="UOC973" s="453"/>
      <c r="UOD973" s="3"/>
      <c r="UOE973" s="614"/>
      <c r="UOF973" s="3"/>
      <c r="UOG973" s="453"/>
      <c r="UOH973" s="3"/>
      <c r="UOI973" s="614"/>
      <c r="UOJ973" s="3"/>
      <c r="UOK973" s="453"/>
      <c r="UOL973" s="3"/>
      <c r="UOM973" s="614"/>
      <c r="UON973" s="3"/>
      <c r="UOO973" s="453"/>
      <c r="UOP973" s="3"/>
      <c r="UOQ973" s="614"/>
      <c r="UOR973" s="3"/>
      <c r="UOS973" s="453"/>
      <c r="UOT973" s="3"/>
      <c r="UOU973" s="614"/>
      <c r="UOV973" s="3"/>
      <c r="UOW973" s="453"/>
      <c r="UOX973" s="3"/>
      <c r="UOY973" s="614"/>
      <c r="UOZ973" s="3"/>
      <c r="UPA973" s="453"/>
      <c r="UPB973" s="3"/>
      <c r="UPC973" s="614"/>
      <c r="UPD973" s="3"/>
      <c r="UPE973" s="453"/>
      <c r="UPF973" s="3"/>
      <c r="UPG973" s="614"/>
      <c r="UPH973" s="3"/>
      <c r="UPI973" s="453"/>
      <c r="UPJ973" s="3"/>
      <c r="UPK973" s="614"/>
      <c r="UPL973" s="3"/>
      <c r="UPM973" s="453"/>
      <c r="UPN973" s="3"/>
      <c r="UPO973" s="614"/>
      <c r="UPP973" s="3"/>
      <c r="UPQ973" s="453"/>
      <c r="UPR973" s="3"/>
      <c r="UPS973" s="614"/>
      <c r="UPT973" s="3"/>
      <c r="UPU973" s="453"/>
      <c r="UPV973" s="3"/>
      <c r="UPW973" s="614"/>
      <c r="UPX973" s="3"/>
      <c r="UPY973" s="453"/>
      <c r="UPZ973" s="3"/>
      <c r="UQA973" s="614"/>
      <c r="UQB973" s="3"/>
      <c r="UQC973" s="453"/>
      <c r="UQD973" s="3"/>
      <c r="UQE973" s="614"/>
      <c r="UQF973" s="3"/>
      <c r="UQG973" s="453"/>
      <c r="UQH973" s="3"/>
      <c r="UQI973" s="614"/>
      <c r="UQJ973" s="3"/>
      <c r="UQK973" s="453"/>
      <c r="UQL973" s="3"/>
      <c r="UQM973" s="614"/>
      <c r="UQN973" s="3"/>
      <c r="UQO973" s="453"/>
      <c r="UQP973" s="3"/>
      <c r="UQQ973" s="614"/>
      <c r="UQR973" s="3"/>
      <c r="UQS973" s="453"/>
      <c r="UQT973" s="3"/>
      <c r="UQU973" s="614"/>
      <c r="UQV973" s="3"/>
      <c r="UQW973" s="453"/>
      <c r="UQX973" s="3"/>
      <c r="UQY973" s="614"/>
      <c r="UQZ973" s="3"/>
      <c r="URA973" s="453"/>
      <c r="URB973" s="3"/>
      <c r="URC973" s="614"/>
      <c r="URD973" s="3"/>
      <c r="URE973" s="453"/>
      <c r="URF973" s="3"/>
      <c r="URG973" s="614"/>
      <c r="URH973" s="3"/>
      <c r="URI973" s="453"/>
      <c r="URJ973" s="3"/>
      <c r="URK973" s="614"/>
      <c r="URL973" s="3"/>
      <c r="URM973" s="453"/>
      <c r="URN973" s="3"/>
      <c r="URO973" s="614"/>
      <c r="URP973" s="3"/>
      <c r="URQ973" s="453"/>
      <c r="URR973" s="3"/>
      <c r="URS973" s="614"/>
      <c r="URT973" s="3"/>
      <c r="URU973" s="453"/>
      <c r="URV973" s="3"/>
      <c r="URW973" s="614"/>
      <c r="URX973" s="3"/>
      <c r="URY973" s="453"/>
      <c r="URZ973" s="3"/>
      <c r="USA973" s="614"/>
      <c r="USB973" s="3"/>
      <c r="USC973" s="453"/>
      <c r="USD973" s="3"/>
      <c r="USE973" s="614"/>
      <c r="USF973" s="3"/>
      <c r="USG973" s="453"/>
      <c r="USH973" s="3"/>
      <c r="USI973" s="614"/>
      <c r="USJ973" s="3"/>
      <c r="USK973" s="453"/>
      <c r="USL973" s="3"/>
      <c r="USM973" s="614"/>
      <c r="USN973" s="3"/>
      <c r="USO973" s="453"/>
      <c r="USP973" s="3"/>
      <c r="USQ973" s="614"/>
      <c r="USR973" s="3"/>
      <c r="USS973" s="453"/>
      <c r="UST973" s="3"/>
      <c r="USU973" s="614"/>
      <c r="USV973" s="3"/>
      <c r="USW973" s="453"/>
      <c r="USX973" s="3"/>
      <c r="USY973" s="614"/>
      <c r="USZ973" s="3"/>
      <c r="UTA973" s="453"/>
      <c r="UTB973" s="3"/>
      <c r="UTC973" s="614"/>
      <c r="UTD973" s="3"/>
      <c r="UTE973" s="453"/>
      <c r="UTF973" s="3"/>
      <c r="UTG973" s="614"/>
      <c r="UTH973" s="3"/>
      <c r="UTI973" s="453"/>
      <c r="UTJ973" s="3"/>
      <c r="UTK973" s="614"/>
      <c r="UTL973" s="3"/>
      <c r="UTM973" s="453"/>
      <c r="UTN973" s="3"/>
      <c r="UTO973" s="614"/>
      <c r="UTP973" s="3"/>
      <c r="UTQ973" s="453"/>
      <c r="UTR973" s="3"/>
      <c r="UTS973" s="614"/>
      <c r="UTT973" s="3"/>
      <c r="UTU973" s="453"/>
      <c r="UTV973" s="3"/>
      <c r="UTW973" s="614"/>
      <c r="UTX973" s="3"/>
      <c r="UTY973" s="453"/>
      <c r="UTZ973" s="3"/>
      <c r="UUA973" s="614"/>
      <c r="UUB973" s="3"/>
      <c r="UUC973" s="453"/>
      <c r="UUD973" s="3"/>
      <c r="UUE973" s="614"/>
      <c r="UUF973" s="3"/>
      <c r="UUG973" s="453"/>
      <c r="UUH973" s="3"/>
      <c r="UUI973" s="614"/>
      <c r="UUJ973" s="3"/>
      <c r="UUK973" s="453"/>
      <c r="UUL973" s="3"/>
      <c r="UUM973" s="614"/>
      <c r="UUN973" s="3"/>
      <c r="UUO973" s="453"/>
      <c r="UUP973" s="3"/>
      <c r="UUQ973" s="614"/>
      <c r="UUR973" s="3"/>
      <c r="UUS973" s="453"/>
      <c r="UUT973" s="3"/>
      <c r="UUU973" s="614"/>
      <c r="UUV973" s="3"/>
      <c r="UUW973" s="453"/>
      <c r="UUX973" s="3"/>
      <c r="UUY973" s="614"/>
      <c r="UUZ973" s="3"/>
      <c r="UVA973" s="453"/>
      <c r="UVB973" s="3"/>
      <c r="UVC973" s="614"/>
      <c r="UVD973" s="3"/>
      <c r="UVE973" s="453"/>
      <c r="UVF973" s="3"/>
      <c r="UVG973" s="614"/>
      <c r="UVH973" s="3"/>
      <c r="UVI973" s="453"/>
      <c r="UVJ973" s="3"/>
      <c r="UVK973" s="614"/>
      <c r="UVL973" s="3"/>
      <c r="UVM973" s="453"/>
      <c r="UVN973" s="3"/>
      <c r="UVO973" s="614"/>
      <c r="UVP973" s="3"/>
      <c r="UVQ973" s="453"/>
      <c r="UVR973" s="3"/>
      <c r="UVS973" s="614"/>
      <c r="UVT973" s="3"/>
      <c r="UVU973" s="453"/>
      <c r="UVV973" s="3"/>
      <c r="UVW973" s="614"/>
      <c r="UVX973" s="3"/>
      <c r="UVY973" s="453"/>
      <c r="UVZ973" s="3"/>
      <c r="UWA973" s="614"/>
      <c r="UWB973" s="3"/>
      <c r="UWC973" s="453"/>
      <c r="UWD973" s="3"/>
      <c r="UWE973" s="614"/>
      <c r="UWF973" s="3"/>
      <c r="UWG973" s="453"/>
      <c r="UWH973" s="3"/>
      <c r="UWI973" s="614"/>
      <c r="UWJ973" s="3"/>
      <c r="UWK973" s="453"/>
      <c r="UWL973" s="3"/>
      <c r="UWM973" s="614"/>
      <c r="UWN973" s="3"/>
      <c r="UWO973" s="453"/>
      <c r="UWP973" s="3"/>
      <c r="UWQ973" s="614"/>
      <c r="UWR973" s="3"/>
      <c r="UWS973" s="453"/>
      <c r="UWT973" s="3"/>
      <c r="UWU973" s="614"/>
      <c r="UWV973" s="3"/>
      <c r="UWW973" s="453"/>
      <c r="UWX973" s="3"/>
      <c r="UWY973" s="614"/>
      <c r="UWZ973" s="3"/>
      <c r="UXA973" s="453"/>
      <c r="UXB973" s="3"/>
      <c r="UXC973" s="614"/>
      <c r="UXD973" s="3"/>
      <c r="UXE973" s="453"/>
      <c r="UXF973" s="3"/>
      <c r="UXG973" s="614"/>
      <c r="UXH973" s="3"/>
      <c r="UXI973" s="453"/>
      <c r="UXJ973" s="3"/>
      <c r="UXK973" s="614"/>
      <c r="UXL973" s="3"/>
      <c r="UXM973" s="453"/>
      <c r="UXN973" s="3"/>
      <c r="UXO973" s="614"/>
      <c r="UXP973" s="3"/>
      <c r="UXQ973" s="453"/>
      <c r="UXR973" s="3"/>
      <c r="UXS973" s="614"/>
      <c r="UXT973" s="3"/>
      <c r="UXU973" s="453"/>
      <c r="UXV973" s="3"/>
      <c r="UXW973" s="614"/>
      <c r="UXX973" s="3"/>
      <c r="UXY973" s="453"/>
      <c r="UXZ973" s="3"/>
      <c r="UYA973" s="614"/>
      <c r="UYB973" s="3"/>
      <c r="UYC973" s="453"/>
      <c r="UYD973" s="3"/>
      <c r="UYE973" s="614"/>
      <c r="UYF973" s="3"/>
      <c r="UYG973" s="453"/>
      <c r="UYH973" s="3"/>
      <c r="UYI973" s="614"/>
      <c r="UYJ973" s="3"/>
      <c r="UYK973" s="453"/>
      <c r="UYL973" s="3"/>
      <c r="UYM973" s="614"/>
      <c r="UYN973" s="3"/>
      <c r="UYO973" s="453"/>
      <c r="UYP973" s="3"/>
      <c r="UYQ973" s="614"/>
      <c r="UYR973" s="3"/>
      <c r="UYS973" s="453"/>
      <c r="UYT973" s="3"/>
      <c r="UYU973" s="614"/>
      <c r="UYV973" s="3"/>
      <c r="UYW973" s="453"/>
      <c r="UYX973" s="3"/>
      <c r="UYY973" s="614"/>
      <c r="UYZ973" s="3"/>
      <c r="UZA973" s="453"/>
      <c r="UZB973" s="3"/>
      <c r="UZC973" s="614"/>
      <c r="UZD973" s="3"/>
      <c r="UZE973" s="453"/>
      <c r="UZF973" s="3"/>
      <c r="UZG973" s="614"/>
      <c r="UZH973" s="3"/>
      <c r="UZI973" s="453"/>
      <c r="UZJ973" s="3"/>
      <c r="UZK973" s="614"/>
      <c r="UZL973" s="3"/>
      <c r="UZM973" s="453"/>
      <c r="UZN973" s="3"/>
      <c r="UZO973" s="614"/>
      <c r="UZP973" s="3"/>
      <c r="UZQ973" s="453"/>
      <c r="UZR973" s="3"/>
      <c r="UZS973" s="614"/>
      <c r="UZT973" s="3"/>
      <c r="UZU973" s="453"/>
      <c r="UZV973" s="3"/>
      <c r="UZW973" s="614"/>
      <c r="UZX973" s="3"/>
      <c r="UZY973" s="453"/>
      <c r="UZZ973" s="3"/>
      <c r="VAA973" s="614"/>
      <c r="VAB973" s="3"/>
      <c r="VAC973" s="453"/>
      <c r="VAD973" s="3"/>
      <c r="VAE973" s="614"/>
      <c r="VAF973" s="3"/>
      <c r="VAG973" s="453"/>
      <c r="VAH973" s="3"/>
      <c r="VAI973" s="614"/>
      <c r="VAJ973" s="3"/>
      <c r="VAK973" s="453"/>
      <c r="VAL973" s="3"/>
      <c r="VAM973" s="614"/>
      <c r="VAN973" s="3"/>
      <c r="VAO973" s="453"/>
      <c r="VAP973" s="3"/>
      <c r="VAQ973" s="614"/>
      <c r="VAR973" s="3"/>
      <c r="VAS973" s="453"/>
      <c r="VAT973" s="3"/>
      <c r="VAU973" s="614"/>
      <c r="VAV973" s="3"/>
      <c r="VAW973" s="453"/>
      <c r="VAX973" s="3"/>
      <c r="VAY973" s="614"/>
      <c r="VAZ973" s="3"/>
      <c r="VBA973" s="453"/>
      <c r="VBB973" s="3"/>
      <c r="VBC973" s="614"/>
      <c r="VBD973" s="3"/>
      <c r="VBE973" s="453"/>
      <c r="VBF973" s="3"/>
      <c r="VBG973" s="614"/>
      <c r="VBH973" s="3"/>
      <c r="VBI973" s="453"/>
      <c r="VBJ973" s="3"/>
      <c r="VBK973" s="614"/>
      <c r="VBL973" s="3"/>
      <c r="VBM973" s="453"/>
      <c r="VBN973" s="3"/>
      <c r="VBO973" s="614"/>
      <c r="VBP973" s="3"/>
      <c r="VBQ973" s="453"/>
      <c r="VBR973" s="3"/>
      <c r="VBS973" s="614"/>
      <c r="VBT973" s="3"/>
      <c r="VBU973" s="453"/>
      <c r="VBV973" s="3"/>
      <c r="VBW973" s="614"/>
      <c r="VBX973" s="3"/>
      <c r="VBY973" s="453"/>
      <c r="VBZ973" s="3"/>
      <c r="VCA973" s="614"/>
      <c r="VCB973" s="3"/>
      <c r="VCC973" s="453"/>
      <c r="VCD973" s="3"/>
      <c r="VCE973" s="614"/>
      <c r="VCF973" s="3"/>
      <c r="VCG973" s="453"/>
      <c r="VCH973" s="3"/>
      <c r="VCI973" s="614"/>
      <c r="VCJ973" s="3"/>
      <c r="VCK973" s="453"/>
      <c r="VCL973" s="3"/>
      <c r="VCM973" s="614"/>
      <c r="VCN973" s="3"/>
      <c r="VCO973" s="453"/>
      <c r="VCP973" s="3"/>
      <c r="VCQ973" s="614"/>
      <c r="VCR973" s="3"/>
      <c r="VCS973" s="453"/>
      <c r="VCT973" s="3"/>
      <c r="VCU973" s="614"/>
      <c r="VCV973" s="3"/>
      <c r="VCW973" s="453"/>
      <c r="VCX973" s="3"/>
      <c r="VCY973" s="614"/>
      <c r="VCZ973" s="3"/>
      <c r="VDA973" s="453"/>
      <c r="VDB973" s="3"/>
      <c r="VDC973" s="614"/>
      <c r="VDD973" s="3"/>
      <c r="VDE973" s="453"/>
      <c r="VDF973" s="3"/>
      <c r="VDG973" s="614"/>
      <c r="VDH973" s="3"/>
      <c r="VDI973" s="453"/>
      <c r="VDJ973" s="3"/>
      <c r="VDK973" s="614"/>
      <c r="VDL973" s="3"/>
      <c r="VDM973" s="453"/>
      <c r="VDN973" s="3"/>
      <c r="VDO973" s="614"/>
      <c r="VDP973" s="3"/>
      <c r="VDQ973" s="453"/>
      <c r="VDR973" s="3"/>
      <c r="VDS973" s="614"/>
      <c r="VDT973" s="3"/>
      <c r="VDU973" s="453"/>
      <c r="VDV973" s="3"/>
      <c r="VDW973" s="614"/>
      <c r="VDX973" s="3"/>
      <c r="VDY973" s="453"/>
      <c r="VDZ973" s="3"/>
      <c r="VEA973" s="614"/>
      <c r="VEB973" s="3"/>
      <c r="VEC973" s="453"/>
      <c r="VED973" s="3"/>
      <c r="VEE973" s="614"/>
      <c r="VEF973" s="3"/>
      <c r="VEG973" s="453"/>
      <c r="VEH973" s="3"/>
      <c r="VEI973" s="614"/>
      <c r="VEJ973" s="3"/>
      <c r="VEK973" s="453"/>
      <c r="VEL973" s="3"/>
      <c r="VEM973" s="614"/>
      <c r="VEN973" s="3"/>
      <c r="VEO973" s="453"/>
      <c r="VEP973" s="3"/>
      <c r="VEQ973" s="614"/>
      <c r="VER973" s="3"/>
      <c r="VES973" s="453"/>
      <c r="VET973" s="3"/>
      <c r="VEU973" s="614"/>
      <c r="VEV973" s="3"/>
      <c r="VEW973" s="453"/>
      <c r="VEX973" s="3"/>
      <c r="VEY973" s="614"/>
      <c r="VEZ973" s="3"/>
      <c r="VFA973" s="453"/>
      <c r="VFB973" s="3"/>
      <c r="VFC973" s="614"/>
      <c r="VFD973" s="3"/>
      <c r="VFE973" s="453"/>
      <c r="VFF973" s="3"/>
      <c r="VFG973" s="614"/>
      <c r="VFH973" s="3"/>
      <c r="VFI973" s="453"/>
      <c r="VFJ973" s="3"/>
      <c r="VFK973" s="614"/>
      <c r="VFL973" s="3"/>
      <c r="VFM973" s="453"/>
      <c r="VFN973" s="3"/>
      <c r="VFO973" s="614"/>
      <c r="VFP973" s="3"/>
      <c r="VFQ973" s="453"/>
      <c r="VFR973" s="3"/>
      <c r="VFS973" s="614"/>
      <c r="VFT973" s="3"/>
      <c r="VFU973" s="453"/>
      <c r="VFV973" s="3"/>
      <c r="VFW973" s="614"/>
      <c r="VFX973" s="3"/>
      <c r="VFY973" s="453"/>
      <c r="VFZ973" s="3"/>
      <c r="VGA973" s="614"/>
      <c r="VGB973" s="3"/>
      <c r="VGC973" s="453"/>
      <c r="VGD973" s="3"/>
      <c r="VGE973" s="614"/>
      <c r="VGF973" s="3"/>
      <c r="VGG973" s="453"/>
      <c r="VGH973" s="3"/>
      <c r="VGI973" s="614"/>
      <c r="VGJ973" s="3"/>
      <c r="VGK973" s="453"/>
      <c r="VGL973" s="3"/>
      <c r="VGM973" s="614"/>
      <c r="VGN973" s="3"/>
      <c r="VGO973" s="453"/>
      <c r="VGP973" s="3"/>
      <c r="VGQ973" s="614"/>
      <c r="VGR973" s="3"/>
      <c r="VGS973" s="453"/>
      <c r="VGT973" s="3"/>
      <c r="VGU973" s="614"/>
      <c r="VGV973" s="3"/>
      <c r="VGW973" s="453"/>
      <c r="VGX973" s="3"/>
      <c r="VGY973" s="614"/>
      <c r="VGZ973" s="3"/>
      <c r="VHA973" s="453"/>
      <c r="VHB973" s="3"/>
      <c r="VHC973" s="614"/>
      <c r="VHD973" s="3"/>
      <c r="VHE973" s="453"/>
      <c r="VHF973" s="3"/>
      <c r="VHG973" s="614"/>
      <c r="VHH973" s="3"/>
      <c r="VHI973" s="453"/>
      <c r="VHJ973" s="3"/>
      <c r="VHK973" s="614"/>
      <c r="VHL973" s="3"/>
      <c r="VHM973" s="453"/>
      <c r="VHN973" s="3"/>
      <c r="VHO973" s="614"/>
      <c r="VHP973" s="3"/>
      <c r="VHQ973" s="453"/>
      <c r="VHR973" s="3"/>
      <c r="VHS973" s="614"/>
      <c r="VHT973" s="3"/>
      <c r="VHU973" s="453"/>
      <c r="VHV973" s="3"/>
      <c r="VHW973" s="614"/>
      <c r="VHX973" s="3"/>
      <c r="VHY973" s="453"/>
      <c r="VHZ973" s="3"/>
      <c r="VIA973" s="614"/>
      <c r="VIB973" s="3"/>
      <c r="VIC973" s="453"/>
      <c r="VID973" s="3"/>
      <c r="VIE973" s="614"/>
      <c r="VIF973" s="3"/>
      <c r="VIG973" s="453"/>
      <c r="VIH973" s="3"/>
      <c r="VII973" s="614"/>
      <c r="VIJ973" s="3"/>
      <c r="VIK973" s="453"/>
      <c r="VIL973" s="3"/>
      <c r="VIM973" s="614"/>
      <c r="VIN973" s="3"/>
      <c r="VIO973" s="453"/>
      <c r="VIP973" s="3"/>
      <c r="VIQ973" s="614"/>
      <c r="VIR973" s="3"/>
      <c r="VIS973" s="453"/>
      <c r="VIT973" s="3"/>
      <c r="VIU973" s="614"/>
      <c r="VIV973" s="3"/>
      <c r="VIW973" s="453"/>
      <c r="VIX973" s="3"/>
      <c r="VIY973" s="614"/>
      <c r="VIZ973" s="3"/>
      <c r="VJA973" s="453"/>
      <c r="VJB973" s="3"/>
      <c r="VJC973" s="614"/>
      <c r="VJD973" s="3"/>
      <c r="VJE973" s="453"/>
      <c r="VJF973" s="3"/>
      <c r="VJG973" s="614"/>
      <c r="VJH973" s="3"/>
      <c r="VJI973" s="453"/>
      <c r="VJJ973" s="3"/>
      <c r="VJK973" s="614"/>
      <c r="VJL973" s="3"/>
      <c r="VJM973" s="453"/>
      <c r="VJN973" s="3"/>
      <c r="VJO973" s="614"/>
      <c r="VJP973" s="3"/>
      <c r="VJQ973" s="453"/>
      <c r="VJR973" s="3"/>
      <c r="VJS973" s="614"/>
      <c r="VJT973" s="3"/>
      <c r="VJU973" s="453"/>
      <c r="VJV973" s="3"/>
      <c r="VJW973" s="614"/>
      <c r="VJX973" s="3"/>
      <c r="VJY973" s="453"/>
      <c r="VJZ973" s="3"/>
      <c r="VKA973" s="614"/>
      <c r="VKB973" s="3"/>
      <c r="VKC973" s="453"/>
      <c r="VKD973" s="3"/>
      <c r="VKE973" s="614"/>
      <c r="VKF973" s="3"/>
      <c r="VKG973" s="453"/>
      <c r="VKH973" s="3"/>
      <c r="VKI973" s="614"/>
      <c r="VKJ973" s="3"/>
      <c r="VKK973" s="453"/>
      <c r="VKL973" s="3"/>
      <c r="VKM973" s="614"/>
      <c r="VKN973" s="3"/>
      <c r="VKO973" s="453"/>
      <c r="VKP973" s="3"/>
      <c r="VKQ973" s="614"/>
      <c r="VKR973" s="3"/>
      <c r="VKS973" s="453"/>
      <c r="VKT973" s="3"/>
      <c r="VKU973" s="614"/>
      <c r="VKV973" s="3"/>
      <c r="VKW973" s="453"/>
      <c r="VKX973" s="3"/>
      <c r="VKY973" s="614"/>
      <c r="VKZ973" s="3"/>
      <c r="VLA973" s="453"/>
      <c r="VLB973" s="3"/>
      <c r="VLC973" s="614"/>
      <c r="VLD973" s="3"/>
      <c r="VLE973" s="453"/>
      <c r="VLF973" s="3"/>
      <c r="VLG973" s="614"/>
      <c r="VLH973" s="3"/>
      <c r="VLI973" s="453"/>
      <c r="VLJ973" s="3"/>
      <c r="VLK973" s="614"/>
      <c r="VLL973" s="3"/>
      <c r="VLM973" s="453"/>
      <c r="VLN973" s="3"/>
      <c r="VLO973" s="614"/>
      <c r="VLP973" s="3"/>
      <c r="VLQ973" s="453"/>
      <c r="VLR973" s="3"/>
      <c r="VLS973" s="614"/>
      <c r="VLT973" s="3"/>
      <c r="VLU973" s="453"/>
      <c r="VLV973" s="3"/>
      <c r="VLW973" s="614"/>
      <c r="VLX973" s="3"/>
      <c r="VLY973" s="453"/>
      <c r="VLZ973" s="3"/>
      <c r="VMA973" s="614"/>
      <c r="VMB973" s="3"/>
      <c r="VMC973" s="453"/>
      <c r="VMD973" s="3"/>
      <c r="VME973" s="614"/>
      <c r="VMF973" s="3"/>
      <c r="VMG973" s="453"/>
      <c r="VMH973" s="3"/>
      <c r="VMI973" s="614"/>
      <c r="VMJ973" s="3"/>
      <c r="VMK973" s="453"/>
      <c r="VML973" s="3"/>
      <c r="VMM973" s="614"/>
      <c r="VMN973" s="3"/>
      <c r="VMO973" s="453"/>
      <c r="VMP973" s="3"/>
      <c r="VMQ973" s="614"/>
      <c r="VMR973" s="3"/>
      <c r="VMS973" s="453"/>
      <c r="VMT973" s="3"/>
      <c r="VMU973" s="614"/>
      <c r="VMV973" s="3"/>
      <c r="VMW973" s="453"/>
      <c r="VMX973" s="3"/>
      <c r="VMY973" s="614"/>
      <c r="VMZ973" s="3"/>
      <c r="VNA973" s="453"/>
      <c r="VNB973" s="3"/>
      <c r="VNC973" s="614"/>
      <c r="VND973" s="3"/>
      <c r="VNE973" s="453"/>
      <c r="VNF973" s="3"/>
      <c r="VNG973" s="614"/>
      <c r="VNH973" s="3"/>
      <c r="VNI973" s="453"/>
      <c r="VNJ973" s="3"/>
      <c r="VNK973" s="614"/>
      <c r="VNL973" s="3"/>
      <c r="VNM973" s="453"/>
      <c r="VNN973" s="3"/>
      <c r="VNO973" s="614"/>
      <c r="VNP973" s="3"/>
      <c r="VNQ973" s="453"/>
      <c r="VNR973" s="3"/>
      <c r="VNS973" s="614"/>
      <c r="VNT973" s="3"/>
      <c r="VNU973" s="453"/>
      <c r="VNV973" s="3"/>
      <c r="VNW973" s="614"/>
      <c r="VNX973" s="3"/>
      <c r="VNY973" s="453"/>
      <c r="VNZ973" s="3"/>
      <c r="VOA973" s="614"/>
      <c r="VOB973" s="3"/>
      <c r="VOC973" s="453"/>
      <c r="VOD973" s="3"/>
      <c r="VOE973" s="614"/>
      <c r="VOF973" s="3"/>
      <c r="VOG973" s="453"/>
      <c r="VOH973" s="3"/>
      <c r="VOI973" s="614"/>
      <c r="VOJ973" s="3"/>
      <c r="VOK973" s="453"/>
      <c r="VOL973" s="3"/>
      <c r="VOM973" s="614"/>
      <c r="VON973" s="3"/>
      <c r="VOO973" s="453"/>
      <c r="VOP973" s="3"/>
      <c r="VOQ973" s="614"/>
      <c r="VOR973" s="3"/>
      <c r="VOS973" s="453"/>
      <c r="VOT973" s="3"/>
      <c r="VOU973" s="614"/>
      <c r="VOV973" s="3"/>
      <c r="VOW973" s="453"/>
      <c r="VOX973" s="3"/>
      <c r="VOY973" s="614"/>
      <c r="VOZ973" s="3"/>
      <c r="VPA973" s="453"/>
      <c r="VPB973" s="3"/>
      <c r="VPC973" s="614"/>
      <c r="VPD973" s="3"/>
      <c r="VPE973" s="453"/>
      <c r="VPF973" s="3"/>
      <c r="VPG973" s="614"/>
      <c r="VPH973" s="3"/>
      <c r="VPI973" s="453"/>
      <c r="VPJ973" s="3"/>
      <c r="VPK973" s="614"/>
      <c r="VPL973" s="3"/>
      <c r="VPM973" s="453"/>
      <c r="VPN973" s="3"/>
      <c r="VPO973" s="614"/>
      <c r="VPP973" s="3"/>
      <c r="VPQ973" s="453"/>
      <c r="VPR973" s="3"/>
      <c r="VPS973" s="614"/>
      <c r="VPT973" s="3"/>
      <c r="VPU973" s="453"/>
      <c r="VPV973" s="3"/>
      <c r="VPW973" s="614"/>
      <c r="VPX973" s="3"/>
      <c r="VPY973" s="453"/>
      <c r="VPZ973" s="3"/>
      <c r="VQA973" s="614"/>
      <c r="VQB973" s="3"/>
      <c r="VQC973" s="453"/>
      <c r="VQD973" s="3"/>
      <c r="VQE973" s="614"/>
      <c r="VQF973" s="3"/>
      <c r="VQG973" s="453"/>
      <c r="VQH973" s="3"/>
      <c r="VQI973" s="614"/>
      <c r="VQJ973" s="3"/>
      <c r="VQK973" s="453"/>
      <c r="VQL973" s="3"/>
      <c r="VQM973" s="614"/>
      <c r="VQN973" s="3"/>
      <c r="VQO973" s="453"/>
      <c r="VQP973" s="3"/>
      <c r="VQQ973" s="614"/>
      <c r="VQR973" s="3"/>
      <c r="VQS973" s="453"/>
      <c r="VQT973" s="3"/>
      <c r="VQU973" s="614"/>
      <c r="VQV973" s="3"/>
      <c r="VQW973" s="453"/>
      <c r="VQX973" s="3"/>
      <c r="VQY973" s="614"/>
      <c r="VQZ973" s="3"/>
      <c r="VRA973" s="453"/>
      <c r="VRB973" s="3"/>
      <c r="VRC973" s="614"/>
      <c r="VRD973" s="3"/>
      <c r="VRE973" s="453"/>
      <c r="VRF973" s="3"/>
      <c r="VRG973" s="614"/>
      <c r="VRH973" s="3"/>
      <c r="VRI973" s="453"/>
      <c r="VRJ973" s="3"/>
      <c r="VRK973" s="614"/>
      <c r="VRL973" s="3"/>
      <c r="VRM973" s="453"/>
      <c r="VRN973" s="3"/>
      <c r="VRO973" s="614"/>
      <c r="VRP973" s="3"/>
      <c r="VRQ973" s="453"/>
      <c r="VRR973" s="3"/>
      <c r="VRS973" s="614"/>
      <c r="VRT973" s="3"/>
      <c r="VRU973" s="453"/>
      <c r="VRV973" s="3"/>
      <c r="VRW973" s="614"/>
      <c r="VRX973" s="3"/>
      <c r="VRY973" s="453"/>
      <c r="VRZ973" s="3"/>
      <c r="VSA973" s="614"/>
      <c r="VSB973" s="3"/>
      <c r="VSC973" s="453"/>
      <c r="VSD973" s="3"/>
      <c r="VSE973" s="614"/>
      <c r="VSF973" s="3"/>
      <c r="VSG973" s="453"/>
      <c r="VSH973" s="3"/>
      <c r="VSI973" s="614"/>
      <c r="VSJ973" s="3"/>
      <c r="VSK973" s="453"/>
      <c r="VSL973" s="3"/>
      <c r="VSM973" s="614"/>
      <c r="VSN973" s="3"/>
      <c r="VSO973" s="453"/>
      <c r="VSP973" s="3"/>
      <c r="VSQ973" s="614"/>
      <c r="VSR973" s="3"/>
      <c r="VSS973" s="453"/>
      <c r="VST973" s="3"/>
      <c r="VSU973" s="614"/>
      <c r="VSV973" s="3"/>
      <c r="VSW973" s="453"/>
      <c r="VSX973" s="3"/>
      <c r="VSY973" s="614"/>
      <c r="VSZ973" s="3"/>
      <c r="VTA973" s="453"/>
      <c r="VTB973" s="3"/>
      <c r="VTC973" s="614"/>
      <c r="VTD973" s="3"/>
      <c r="VTE973" s="453"/>
      <c r="VTF973" s="3"/>
      <c r="VTG973" s="614"/>
      <c r="VTH973" s="3"/>
      <c r="VTI973" s="453"/>
      <c r="VTJ973" s="3"/>
      <c r="VTK973" s="614"/>
      <c r="VTL973" s="3"/>
      <c r="VTM973" s="453"/>
      <c r="VTN973" s="3"/>
      <c r="VTO973" s="614"/>
      <c r="VTP973" s="3"/>
      <c r="VTQ973" s="453"/>
      <c r="VTR973" s="3"/>
      <c r="VTS973" s="614"/>
      <c r="VTT973" s="3"/>
      <c r="VTU973" s="453"/>
      <c r="VTV973" s="3"/>
      <c r="VTW973" s="614"/>
      <c r="VTX973" s="3"/>
      <c r="VTY973" s="453"/>
      <c r="VTZ973" s="3"/>
      <c r="VUA973" s="614"/>
      <c r="VUB973" s="3"/>
      <c r="VUC973" s="453"/>
      <c r="VUD973" s="3"/>
      <c r="VUE973" s="614"/>
      <c r="VUF973" s="3"/>
      <c r="VUG973" s="453"/>
      <c r="VUH973" s="3"/>
      <c r="VUI973" s="614"/>
      <c r="VUJ973" s="3"/>
      <c r="VUK973" s="453"/>
      <c r="VUL973" s="3"/>
      <c r="VUM973" s="614"/>
      <c r="VUN973" s="3"/>
      <c r="VUO973" s="453"/>
      <c r="VUP973" s="3"/>
      <c r="VUQ973" s="614"/>
      <c r="VUR973" s="3"/>
      <c r="VUS973" s="453"/>
      <c r="VUT973" s="3"/>
      <c r="VUU973" s="614"/>
      <c r="VUV973" s="3"/>
      <c r="VUW973" s="453"/>
      <c r="VUX973" s="3"/>
      <c r="VUY973" s="614"/>
      <c r="VUZ973" s="3"/>
      <c r="VVA973" s="453"/>
      <c r="VVB973" s="3"/>
      <c r="VVC973" s="614"/>
      <c r="VVD973" s="3"/>
      <c r="VVE973" s="453"/>
      <c r="VVF973" s="3"/>
      <c r="VVG973" s="614"/>
      <c r="VVH973" s="3"/>
      <c r="VVI973" s="453"/>
      <c r="VVJ973" s="3"/>
      <c r="VVK973" s="614"/>
      <c r="VVL973" s="3"/>
      <c r="VVM973" s="453"/>
      <c r="VVN973" s="3"/>
      <c r="VVO973" s="614"/>
      <c r="VVP973" s="3"/>
      <c r="VVQ973" s="453"/>
      <c r="VVR973" s="3"/>
      <c r="VVS973" s="614"/>
      <c r="VVT973" s="3"/>
      <c r="VVU973" s="453"/>
      <c r="VVV973" s="3"/>
      <c r="VVW973" s="614"/>
      <c r="VVX973" s="3"/>
      <c r="VVY973" s="453"/>
      <c r="VVZ973" s="3"/>
      <c r="VWA973" s="614"/>
      <c r="VWB973" s="3"/>
      <c r="VWC973" s="453"/>
      <c r="VWD973" s="3"/>
      <c r="VWE973" s="614"/>
      <c r="VWF973" s="3"/>
      <c r="VWG973" s="453"/>
      <c r="VWH973" s="3"/>
      <c r="VWI973" s="614"/>
      <c r="VWJ973" s="3"/>
      <c r="VWK973" s="453"/>
      <c r="VWL973" s="3"/>
      <c r="VWM973" s="614"/>
      <c r="VWN973" s="3"/>
      <c r="VWO973" s="453"/>
      <c r="VWP973" s="3"/>
      <c r="VWQ973" s="614"/>
      <c r="VWR973" s="3"/>
      <c r="VWS973" s="453"/>
      <c r="VWT973" s="3"/>
      <c r="VWU973" s="614"/>
      <c r="VWV973" s="3"/>
      <c r="VWW973" s="453"/>
      <c r="VWX973" s="3"/>
      <c r="VWY973" s="614"/>
      <c r="VWZ973" s="3"/>
      <c r="VXA973" s="453"/>
      <c r="VXB973" s="3"/>
      <c r="VXC973" s="614"/>
      <c r="VXD973" s="3"/>
      <c r="VXE973" s="453"/>
      <c r="VXF973" s="3"/>
      <c r="VXG973" s="614"/>
      <c r="VXH973" s="3"/>
      <c r="VXI973" s="453"/>
      <c r="VXJ973" s="3"/>
      <c r="VXK973" s="614"/>
      <c r="VXL973" s="3"/>
      <c r="VXM973" s="453"/>
      <c r="VXN973" s="3"/>
      <c r="VXO973" s="614"/>
      <c r="VXP973" s="3"/>
      <c r="VXQ973" s="453"/>
      <c r="VXR973" s="3"/>
      <c r="VXS973" s="614"/>
      <c r="VXT973" s="3"/>
      <c r="VXU973" s="453"/>
      <c r="VXV973" s="3"/>
      <c r="VXW973" s="614"/>
      <c r="VXX973" s="3"/>
      <c r="VXY973" s="453"/>
      <c r="VXZ973" s="3"/>
      <c r="VYA973" s="614"/>
      <c r="VYB973" s="3"/>
      <c r="VYC973" s="453"/>
      <c r="VYD973" s="3"/>
      <c r="VYE973" s="614"/>
      <c r="VYF973" s="3"/>
      <c r="VYG973" s="453"/>
      <c r="VYH973" s="3"/>
      <c r="VYI973" s="614"/>
      <c r="VYJ973" s="3"/>
      <c r="VYK973" s="453"/>
      <c r="VYL973" s="3"/>
      <c r="VYM973" s="614"/>
      <c r="VYN973" s="3"/>
      <c r="VYO973" s="453"/>
      <c r="VYP973" s="3"/>
      <c r="VYQ973" s="614"/>
      <c r="VYR973" s="3"/>
      <c r="VYS973" s="453"/>
      <c r="VYT973" s="3"/>
      <c r="VYU973" s="614"/>
      <c r="VYV973" s="3"/>
      <c r="VYW973" s="453"/>
      <c r="VYX973" s="3"/>
      <c r="VYY973" s="614"/>
      <c r="VYZ973" s="3"/>
      <c r="VZA973" s="453"/>
      <c r="VZB973" s="3"/>
      <c r="VZC973" s="614"/>
      <c r="VZD973" s="3"/>
      <c r="VZE973" s="453"/>
      <c r="VZF973" s="3"/>
      <c r="VZG973" s="614"/>
      <c r="VZH973" s="3"/>
      <c r="VZI973" s="453"/>
      <c r="VZJ973" s="3"/>
      <c r="VZK973" s="614"/>
      <c r="VZL973" s="3"/>
      <c r="VZM973" s="453"/>
      <c r="VZN973" s="3"/>
      <c r="VZO973" s="614"/>
      <c r="VZP973" s="3"/>
      <c r="VZQ973" s="453"/>
      <c r="VZR973" s="3"/>
      <c r="VZS973" s="614"/>
      <c r="VZT973" s="3"/>
      <c r="VZU973" s="453"/>
      <c r="VZV973" s="3"/>
      <c r="VZW973" s="614"/>
      <c r="VZX973" s="3"/>
      <c r="VZY973" s="453"/>
      <c r="VZZ973" s="3"/>
      <c r="WAA973" s="614"/>
      <c r="WAB973" s="3"/>
      <c r="WAC973" s="453"/>
      <c r="WAD973" s="3"/>
      <c r="WAE973" s="614"/>
      <c r="WAF973" s="3"/>
      <c r="WAG973" s="453"/>
      <c r="WAH973" s="3"/>
      <c r="WAI973" s="614"/>
      <c r="WAJ973" s="3"/>
      <c r="WAK973" s="453"/>
      <c r="WAL973" s="3"/>
      <c r="WAM973" s="614"/>
      <c r="WAN973" s="3"/>
      <c r="WAO973" s="453"/>
      <c r="WAP973" s="3"/>
      <c r="WAQ973" s="614"/>
      <c r="WAR973" s="3"/>
      <c r="WAS973" s="453"/>
      <c r="WAT973" s="3"/>
      <c r="WAU973" s="614"/>
      <c r="WAV973" s="3"/>
      <c r="WAW973" s="453"/>
      <c r="WAX973" s="3"/>
      <c r="WAY973" s="614"/>
      <c r="WAZ973" s="3"/>
      <c r="WBA973" s="453"/>
      <c r="WBB973" s="3"/>
      <c r="WBC973" s="614"/>
      <c r="WBD973" s="3"/>
      <c r="WBE973" s="453"/>
      <c r="WBF973" s="3"/>
      <c r="WBG973" s="614"/>
      <c r="WBH973" s="3"/>
      <c r="WBI973" s="453"/>
      <c r="WBJ973" s="3"/>
      <c r="WBK973" s="614"/>
      <c r="WBL973" s="3"/>
      <c r="WBM973" s="453"/>
      <c r="WBN973" s="3"/>
      <c r="WBO973" s="614"/>
      <c r="WBP973" s="3"/>
      <c r="WBQ973" s="453"/>
      <c r="WBR973" s="3"/>
      <c r="WBS973" s="614"/>
      <c r="WBT973" s="3"/>
      <c r="WBU973" s="453"/>
      <c r="WBV973" s="3"/>
      <c r="WBW973" s="614"/>
      <c r="WBX973" s="3"/>
      <c r="WBY973" s="453"/>
      <c r="WBZ973" s="3"/>
      <c r="WCA973" s="614"/>
      <c r="WCB973" s="3"/>
      <c r="WCC973" s="453"/>
      <c r="WCD973" s="3"/>
      <c r="WCE973" s="614"/>
      <c r="WCF973" s="3"/>
      <c r="WCG973" s="453"/>
      <c r="WCH973" s="3"/>
      <c r="WCI973" s="614"/>
      <c r="WCJ973" s="3"/>
      <c r="WCK973" s="453"/>
      <c r="WCL973" s="3"/>
      <c r="WCM973" s="614"/>
      <c r="WCN973" s="3"/>
      <c r="WCO973" s="453"/>
      <c r="WCP973" s="3"/>
      <c r="WCQ973" s="614"/>
      <c r="WCR973" s="3"/>
      <c r="WCS973" s="453"/>
      <c r="WCT973" s="3"/>
      <c r="WCU973" s="614"/>
      <c r="WCV973" s="3"/>
      <c r="WCW973" s="453"/>
      <c r="WCX973" s="3"/>
      <c r="WCY973" s="614"/>
      <c r="WCZ973" s="3"/>
      <c r="WDA973" s="453"/>
      <c r="WDB973" s="3"/>
      <c r="WDC973" s="614"/>
      <c r="WDD973" s="3"/>
      <c r="WDE973" s="453"/>
      <c r="WDF973" s="3"/>
      <c r="WDG973" s="614"/>
      <c r="WDH973" s="3"/>
      <c r="WDI973" s="453"/>
      <c r="WDJ973" s="3"/>
      <c r="WDK973" s="614"/>
      <c r="WDL973" s="3"/>
      <c r="WDM973" s="453"/>
      <c r="WDN973" s="3"/>
      <c r="WDO973" s="614"/>
      <c r="WDP973" s="3"/>
      <c r="WDQ973" s="453"/>
      <c r="WDR973" s="3"/>
      <c r="WDS973" s="614"/>
      <c r="WDT973" s="3"/>
      <c r="WDU973" s="453"/>
      <c r="WDV973" s="3"/>
      <c r="WDW973" s="614"/>
      <c r="WDX973" s="3"/>
      <c r="WDY973" s="453"/>
      <c r="WDZ973" s="3"/>
      <c r="WEA973" s="614"/>
      <c r="WEB973" s="3"/>
      <c r="WEC973" s="453"/>
      <c r="WED973" s="3"/>
      <c r="WEE973" s="614"/>
      <c r="WEF973" s="3"/>
      <c r="WEG973" s="453"/>
      <c r="WEH973" s="3"/>
      <c r="WEI973" s="614"/>
      <c r="WEJ973" s="3"/>
      <c r="WEK973" s="453"/>
      <c r="WEL973" s="3"/>
      <c r="WEM973" s="614"/>
      <c r="WEN973" s="3"/>
      <c r="WEO973" s="453"/>
      <c r="WEP973" s="3"/>
      <c r="WEQ973" s="614"/>
      <c r="WER973" s="3"/>
      <c r="WES973" s="453"/>
      <c r="WET973" s="3"/>
      <c r="WEU973" s="614"/>
      <c r="WEV973" s="3"/>
      <c r="WEW973" s="453"/>
      <c r="WEX973" s="3"/>
      <c r="WEY973" s="614"/>
      <c r="WEZ973" s="3"/>
      <c r="WFA973" s="453"/>
      <c r="WFB973" s="3"/>
      <c r="WFC973" s="614"/>
      <c r="WFD973" s="3"/>
      <c r="WFE973" s="453"/>
      <c r="WFF973" s="3"/>
      <c r="WFG973" s="614"/>
      <c r="WFH973" s="3"/>
      <c r="WFI973" s="453"/>
      <c r="WFJ973" s="3"/>
      <c r="WFK973" s="614"/>
      <c r="WFL973" s="3"/>
      <c r="WFM973" s="453"/>
      <c r="WFN973" s="3"/>
      <c r="WFO973" s="614"/>
      <c r="WFP973" s="3"/>
      <c r="WFQ973" s="453"/>
      <c r="WFR973" s="3"/>
      <c r="WFS973" s="614"/>
      <c r="WFT973" s="3"/>
      <c r="WFU973" s="453"/>
      <c r="WFV973" s="3"/>
      <c r="WFW973" s="614"/>
      <c r="WFX973" s="3"/>
      <c r="WFY973" s="453"/>
      <c r="WFZ973" s="3"/>
      <c r="WGA973" s="614"/>
      <c r="WGB973" s="3"/>
      <c r="WGC973" s="453"/>
      <c r="WGD973" s="3"/>
      <c r="WGE973" s="614"/>
      <c r="WGF973" s="3"/>
      <c r="WGG973" s="453"/>
      <c r="WGH973" s="3"/>
      <c r="WGI973" s="614"/>
      <c r="WGJ973" s="3"/>
      <c r="WGK973" s="453"/>
      <c r="WGL973" s="3"/>
      <c r="WGM973" s="614"/>
      <c r="WGN973" s="3"/>
      <c r="WGO973" s="453"/>
      <c r="WGP973" s="3"/>
      <c r="WGQ973" s="614"/>
      <c r="WGR973" s="3"/>
      <c r="WGS973" s="453"/>
      <c r="WGT973" s="3"/>
      <c r="WGU973" s="614"/>
      <c r="WGV973" s="3"/>
      <c r="WGW973" s="453"/>
      <c r="WGX973" s="3"/>
      <c r="WGY973" s="614"/>
      <c r="WGZ973" s="3"/>
      <c r="WHA973" s="453"/>
      <c r="WHB973" s="3"/>
      <c r="WHC973" s="614"/>
      <c r="WHD973" s="3"/>
      <c r="WHE973" s="453"/>
      <c r="WHF973" s="3"/>
      <c r="WHG973" s="614"/>
      <c r="WHH973" s="3"/>
      <c r="WHI973" s="453"/>
      <c r="WHJ973" s="3"/>
      <c r="WHK973" s="614"/>
      <c r="WHL973" s="3"/>
      <c r="WHM973" s="453"/>
      <c r="WHN973" s="3"/>
      <c r="WHO973" s="614"/>
      <c r="WHP973" s="3"/>
      <c r="WHQ973" s="453"/>
      <c r="WHR973" s="3"/>
      <c r="WHS973" s="614"/>
      <c r="WHT973" s="3"/>
      <c r="WHU973" s="453"/>
      <c r="WHV973" s="3"/>
      <c r="WHW973" s="614"/>
      <c r="WHX973" s="3"/>
      <c r="WHY973" s="453"/>
      <c r="WHZ973" s="3"/>
      <c r="WIA973" s="614"/>
      <c r="WIB973" s="3"/>
      <c r="WIC973" s="453"/>
      <c r="WID973" s="3"/>
      <c r="WIE973" s="614"/>
      <c r="WIF973" s="3"/>
      <c r="WIG973" s="453"/>
      <c r="WIH973" s="3"/>
      <c r="WII973" s="614"/>
      <c r="WIJ973" s="3"/>
      <c r="WIK973" s="453"/>
      <c r="WIL973" s="3"/>
      <c r="WIM973" s="614"/>
      <c r="WIN973" s="3"/>
      <c r="WIO973" s="453"/>
      <c r="WIP973" s="3"/>
      <c r="WIQ973" s="614"/>
      <c r="WIR973" s="3"/>
      <c r="WIS973" s="453"/>
      <c r="WIT973" s="3"/>
      <c r="WIU973" s="614"/>
      <c r="WIV973" s="3"/>
      <c r="WIW973" s="453"/>
      <c r="WIX973" s="3"/>
      <c r="WIY973" s="614"/>
      <c r="WIZ973" s="3"/>
      <c r="WJA973" s="453"/>
      <c r="WJB973" s="3"/>
      <c r="WJC973" s="614"/>
      <c r="WJD973" s="3"/>
      <c r="WJE973" s="453"/>
      <c r="WJF973" s="3"/>
      <c r="WJG973" s="614"/>
      <c r="WJH973" s="3"/>
      <c r="WJI973" s="453"/>
      <c r="WJJ973" s="3"/>
      <c r="WJK973" s="614"/>
      <c r="WJL973" s="3"/>
      <c r="WJM973" s="453"/>
      <c r="WJN973" s="3"/>
      <c r="WJO973" s="614"/>
      <c r="WJP973" s="3"/>
      <c r="WJQ973" s="453"/>
      <c r="WJR973" s="3"/>
      <c r="WJS973" s="614"/>
      <c r="WJT973" s="3"/>
      <c r="WJU973" s="453"/>
      <c r="WJV973" s="3"/>
      <c r="WJW973" s="614"/>
      <c r="WJX973" s="3"/>
      <c r="WJY973" s="453"/>
      <c r="WJZ973" s="3"/>
      <c r="WKA973" s="614"/>
      <c r="WKB973" s="3"/>
      <c r="WKC973" s="453"/>
      <c r="WKD973" s="3"/>
      <c r="WKE973" s="614"/>
      <c r="WKF973" s="3"/>
      <c r="WKG973" s="453"/>
      <c r="WKH973" s="3"/>
      <c r="WKI973" s="614"/>
      <c r="WKJ973" s="3"/>
      <c r="WKK973" s="453"/>
      <c r="WKL973" s="3"/>
      <c r="WKM973" s="614"/>
      <c r="WKN973" s="3"/>
      <c r="WKO973" s="453"/>
      <c r="WKP973" s="3"/>
      <c r="WKQ973" s="614"/>
      <c r="WKR973" s="3"/>
      <c r="WKS973" s="453"/>
      <c r="WKT973" s="3"/>
      <c r="WKU973" s="614"/>
      <c r="WKV973" s="3"/>
      <c r="WKW973" s="453"/>
      <c r="WKX973" s="3"/>
      <c r="WKY973" s="614"/>
      <c r="WKZ973" s="3"/>
      <c r="WLA973" s="453"/>
      <c r="WLB973" s="3"/>
      <c r="WLC973" s="614"/>
      <c r="WLD973" s="3"/>
      <c r="WLE973" s="453"/>
      <c r="WLF973" s="3"/>
      <c r="WLG973" s="614"/>
      <c r="WLH973" s="3"/>
      <c r="WLI973" s="453"/>
      <c r="WLJ973" s="3"/>
      <c r="WLK973" s="614"/>
      <c r="WLL973" s="3"/>
      <c r="WLM973" s="453"/>
      <c r="WLN973" s="3"/>
      <c r="WLO973" s="614"/>
      <c r="WLP973" s="3"/>
      <c r="WLQ973" s="453"/>
      <c r="WLR973" s="3"/>
      <c r="WLS973" s="614"/>
      <c r="WLT973" s="3"/>
      <c r="WLU973" s="453"/>
      <c r="WLV973" s="3"/>
      <c r="WLW973" s="614"/>
      <c r="WLX973" s="3"/>
      <c r="WLY973" s="453"/>
      <c r="WLZ973" s="3"/>
      <c r="WMA973" s="614"/>
      <c r="WMB973" s="3"/>
      <c r="WMC973" s="453"/>
      <c r="WMD973" s="3"/>
      <c r="WME973" s="614"/>
      <c r="WMF973" s="3"/>
      <c r="WMG973" s="453"/>
      <c r="WMH973" s="3"/>
      <c r="WMI973" s="614"/>
      <c r="WMJ973" s="3"/>
      <c r="WMK973" s="453"/>
      <c r="WML973" s="3"/>
      <c r="WMM973" s="614"/>
      <c r="WMN973" s="3"/>
      <c r="WMO973" s="453"/>
      <c r="WMP973" s="3"/>
      <c r="WMQ973" s="614"/>
      <c r="WMR973" s="3"/>
      <c r="WMS973" s="453"/>
      <c r="WMT973" s="3"/>
      <c r="WMU973" s="614"/>
      <c r="WMV973" s="3"/>
      <c r="WMW973" s="453"/>
      <c r="WMX973" s="3"/>
      <c r="WMY973" s="614"/>
      <c r="WMZ973" s="3"/>
      <c r="WNA973" s="453"/>
      <c r="WNB973" s="3"/>
      <c r="WNC973" s="614"/>
      <c r="WND973" s="3"/>
      <c r="WNE973" s="453"/>
      <c r="WNF973" s="3"/>
      <c r="WNG973" s="614"/>
      <c r="WNH973" s="3"/>
      <c r="WNI973" s="453"/>
      <c r="WNJ973" s="3"/>
      <c r="WNK973" s="614"/>
      <c r="WNL973" s="3"/>
      <c r="WNM973" s="453"/>
      <c r="WNN973" s="3"/>
      <c r="WNO973" s="614"/>
      <c r="WNP973" s="3"/>
      <c r="WNQ973" s="453"/>
      <c r="WNR973" s="3"/>
      <c r="WNS973" s="614"/>
      <c r="WNT973" s="3"/>
      <c r="WNU973" s="453"/>
      <c r="WNV973" s="3"/>
      <c r="WNW973" s="614"/>
      <c r="WNX973" s="3"/>
      <c r="WNY973" s="453"/>
      <c r="WNZ973" s="3"/>
      <c r="WOA973" s="614"/>
      <c r="WOB973" s="3"/>
      <c r="WOC973" s="453"/>
      <c r="WOD973" s="3"/>
      <c r="WOE973" s="614"/>
      <c r="WOF973" s="3"/>
      <c r="WOG973" s="453"/>
      <c r="WOH973" s="3"/>
      <c r="WOI973" s="614"/>
      <c r="WOJ973" s="3"/>
      <c r="WOK973" s="453"/>
      <c r="WOL973" s="3"/>
      <c r="WOM973" s="614"/>
      <c r="WON973" s="3"/>
      <c r="WOO973" s="453"/>
      <c r="WOP973" s="3"/>
      <c r="WOQ973" s="614"/>
      <c r="WOR973" s="3"/>
      <c r="WOS973" s="453"/>
      <c r="WOT973" s="3"/>
      <c r="WOU973" s="614"/>
      <c r="WOV973" s="3"/>
      <c r="WOW973" s="453"/>
      <c r="WOX973" s="3"/>
      <c r="WOY973" s="614"/>
      <c r="WOZ973" s="3"/>
      <c r="WPA973" s="453"/>
      <c r="WPB973" s="3"/>
      <c r="WPC973" s="614"/>
      <c r="WPD973" s="3"/>
      <c r="WPE973" s="453"/>
      <c r="WPF973" s="3"/>
      <c r="WPG973" s="614"/>
      <c r="WPH973" s="3"/>
      <c r="WPI973" s="453"/>
      <c r="WPJ973" s="3"/>
      <c r="WPK973" s="614"/>
      <c r="WPL973" s="3"/>
      <c r="WPM973" s="453"/>
      <c r="WPN973" s="3"/>
      <c r="WPO973" s="614"/>
      <c r="WPP973" s="3"/>
      <c r="WPQ973" s="453"/>
      <c r="WPR973" s="3"/>
      <c r="WPS973" s="614"/>
      <c r="WPT973" s="3"/>
      <c r="WPU973" s="453"/>
      <c r="WPV973" s="3"/>
      <c r="WPW973" s="614"/>
      <c r="WPX973" s="3"/>
      <c r="WPY973" s="453"/>
      <c r="WPZ973" s="3"/>
      <c r="WQA973" s="614"/>
      <c r="WQB973" s="3"/>
      <c r="WQC973" s="453"/>
      <c r="WQD973" s="3"/>
      <c r="WQE973" s="614"/>
      <c r="WQF973" s="3"/>
      <c r="WQG973" s="453"/>
      <c r="WQH973" s="3"/>
      <c r="WQI973" s="614"/>
      <c r="WQJ973" s="3"/>
      <c r="WQK973" s="453"/>
      <c r="WQL973" s="3"/>
      <c r="WQM973" s="614"/>
      <c r="WQN973" s="3"/>
      <c r="WQO973" s="453"/>
      <c r="WQP973" s="3"/>
      <c r="WQQ973" s="614"/>
      <c r="WQR973" s="3"/>
      <c r="WQS973" s="453"/>
      <c r="WQT973" s="3"/>
      <c r="WQU973" s="614"/>
      <c r="WQV973" s="3"/>
      <c r="WQW973" s="453"/>
      <c r="WQX973" s="3"/>
      <c r="WQY973" s="614"/>
      <c r="WQZ973" s="3"/>
      <c r="WRA973" s="453"/>
      <c r="WRB973" s="3"/>
      <c r="WRC973" s="614"/>
      <c r="WRD973" s="3"/>
      <c r="WRE973" s="453"/>
      <c r="WRF973" s="3"/>
      <c r="WRG973" s="614"/>
      <c r="WRH973" s="3"/>
      <c r="WRI973" s="453"/>
      <c r="WRJ973" s="3"/>
      <c r="WRK973" s="614"/>
      <c r="WRL973" s="3"/>
      <c r="WRM973" s="453"/>
      <c r="WRN973" s="3"/>
      <c r="WRO973" s="614"/>
      <c r="WRP973" s="3"/>
      <c r="WRQ973" s="453"/>
      <c r="WRR973" s="3"/>
      <c r="WRS973" s="614"/>
      <c r="WRT973" s="3"/>
      <c r="WRU973" s="453"/>
      <c r="WRV973" s="3"/>
      <c r="WRW973" s="614"/>
      <c r="WRX973" s="3"/>
      <c r="WRY973" s="453"/>
      <c r="WRZ973" s="3"/>
      <c r="WSA973" s="614"/>
      <c r="WSB973" s="3"/>
      <c r="WSC973" s="453"/>
      <c r="WSD973" s="3"/>
      <c r="WSE973" s="614"/>
      <c r="WSF973" s="3"/>
      <c r="WSG973" s="453"/>
      <c r="WSH973" s="3"/>
      <c r="WSI973" s="614"/>
      <c r="WSJ973" s="3"/>
      <c r="WSK973" s="453"/>
      <c r="WSL973" s="3"/>
      <c r="WSM973" s="614"/>
      <c r="WSN973" s="3"/>
      <c r="WSO973" s="453"/>
      <c r="WSP973" s="3"/>
      <c r="WSQ973" s="614"/>
      <c r="WSR973" s="3"/>
      <c r="WSS973" s="453"/>
      <c r="WST973" s="3"/>
      <c r="WSU973" s="614"/>
      <c r="WSV973" s="3"/>
      <c r="WSW973" s="453"/>
      <c r="WSX973" s="3"/>
      <c r="WSY973" s="614"/>
      <c r="WSZ973" s="3"/>
      <c r="WTA973" s="453"/>
      <c r="WTB973" s="3"/>
      <c r="WTC973" s="614"/>
      <c r="WTD973" s="3"/>
      <c r="WTE973" s="453"/>
      <c r="WTF973" s="3"/>
      <c r="WTG973" s="614"/>
      <c r="WTH973" s="3"/>
      <c r="WTI973" s="453"/>
      <c r="WTJ973" s="3"/>
      <c r="WTK973" s="614"/>
      <c r="WTL973" s="3"/>
      <c r="WTM973" s="453"/>
      <c r="WTN973" s="3"/>
      <c r="WTO973" s="614"/>
      <c r="WTP973" s="3"/>
      <c r="WTQ973" s="453"/>
      <c r="WTR973" s="3"/>
      <c r="WTS973" s="614"/>
      <c r="WTT973" s="3"/>
      <c r="WTU973" s="453"/>
      <c r="WTV973" s="3"/>
      <c r="WTW973" s="614"/>
      <c r="WTX973" s="3"/>
      <c r="WTY973" s="453"/>
      <c r="WTZ973" s="3"/>
      <c r="WUA973" s="614"/>
      <c r="WUB973" s="3"/>
      <c r="WUC973" s="453"/>
      <c r="WUD973" s="3"/>
      <c r="WUE973" s="614"/>
      <c r="WUF973" s="3"/>
      <c r="WUG973" s="453"/>
      <c r="WUH973" s="3"/>
      <c r="WUI973" s="614"/>
      <c r="WUJ973" s="3"/>
      <c r="WUK973" s="453"/>
      <c r="WUL973" s="3"/>
      <c r="WUM973" s="614"/>
      <c r="WUN973" s="3"/>
      <c r="WUO973" s="453"/>
      <c r="WUP973" s="3"/>
      <c r="WUQ973" s="614"/>
      <c r="WUR973" s="3"/>
      <c r="WUS973" s="453"/>
      <c r="WUT973" s="3"/>
      <c r="WUU973" s="614"/>
      <c r="WUV973" s="3"/>
      <c r="WUW973" s="453"/>
      <c r="WUX973" s="3"/>
      <c r="WUY973" s="614"/>
      <c r="WUZ973" s="3"/>
      <c r="WVA973" s="453"/>
      <c r="WVB973" s="3"/>
      <c r="WVC973" s="614"/>
      <c r="WVD973" s="3"/>
      <c r="WVE973" s="453"/>
      <c r="WVF973" s="3"/>
      <c r="WVG973" s="614"/>
      <c r="WVH973" s="3"/>
      <c r="WVI973" s="453"/>
      <c r="WVJ973" s="3"/>
      <c r="WVK973" s="614"/>
      <c r="WVL973" s="3"/>
      <c r="WVM973" s="453"/>
      <c r="WVN973" s="3"/>
      <c r="WVO973" s="614"/>
      <c r="WVP973" s="3"/>
      <c r="WVQ973" s="453"/>
      <c r="WVR973" s="3"/>
      <c r="WVS973" s="614"/>
      <c r="WVT973" s="3"/>
      <c r="WVU973" s="453"/>
      <c r="WVV973" s="3"/>
      <c r="WVW973" s="614"/>
      <c r="WVX973" s="3"/>
      <c r="WVY973" s="453"/>
      <c r="WVZ973" s="3"/>
      <c r="WWA973" s="614"/>
      <c r="WWB973" s="3"/>
      <c r="WWC973" s="453"/>
      <c r="WWD973" s="3"/>
      <c r="WWE973" s="614"/>
      <c r="WWF973" s="3"/>
      <c r="WWG973" s="453"/>
      <c r="WWH973" s="3"/>
      <c r="WWI973" s="614"/>
      <c r="WWJ973" s="3"/>
      <c r="WWK973" s="453"/>
      <c r="WWL973" s="3"/>
      <c r="WWM973" s="614"/>
      <c r="WWN973" s="3"/>
      <c r="WWO973" s="453"/>
      <c r="WWP973" s="3"/>
      <c r="WWQ973" s="614"/>
      <c r="WWR973" s="3"/>
      <c r="WWS973" s="453"/>
      <c r="WWT973" s="3"/>
      <c r="WWU973" s="614"/>
      <c r="WWV973" s="3"/>
      <c r="WWW973" s="453"/>
      <c r="WWX973" s="3"/>
      <c r="WWY973" s="614"/>
      <c r="WWZ973" s="3"/>
      <c r="WXA973" s="453"/>
      <c r="WXB973" s="3"/>
      <c r="WXC973" s="614"/>
      <c r="WXD973" s="3"/>
      <c r="WXE973" s="453"/>
      <c r="WXF973" s="3"/>
      <c r="WXG973" s="614"/>
      <c r="WXH973" s="3"/>
      <c r="WXI973" s="453"/>
      <c r="WXJ973" s="3"/>
      <c r="WXK973" s="614"/>
      <c r="WXL973" s="3"/>
      <c r="WXM973" s="453"/>
      <c r="WXN973" s="3"/>
      <c r="WXO973" s="614"/>
      <c r="WXP973" s="3"/>
      <c r="WXQ973" s="453"/>
      <c r="WXR973" s="3"/>
      <c r="WXS973" s="614"/>
      <c r="WXT973" s="3"/>
      <c r="WXU973" s="453"/>
      <c r="WXV973" s="3"/>
      <c r="WXW973" s="614"/>
      <c r="WXX973" s="3"/>
      <c r="WXY973" s="453"/>
      <c r="WXZ973" s="3"/>
      <c r="WYA973" s="614"/>
      <c r="WYB973" s="3"/>
      <c r="WYC973" s="453"/>
      <c r="WYD973" s="3"/>
      <c r="WYE973" s="614"/>
      <c r="WYF973" s="3"/>
      <c r="WYG973" s="453"/>
      <c r="WYH973" s="3"/>
      <c r="WYI973" s="614"/>
      <c r="WYJ973" s="3"/>
      <c r="WYK973" s="453"/>
      <c r="WYL973" s="3"/>
      <c r="WYM973" s="614"/>
      <c r="WYN973" s="3"/>
      <c r="WYO973" s="453"/>
      <c r="WYP973" s="3"/>
      <c r="WYQ973" s="614"/>
      <c r="WYR973" s="3"/>
      <c r="WYS973" s="453"/>
      <c r="WYT973" s="3"/>
      <c r="WYU973" s="614"/>
      <c r="WYV973" s="3"/>
      <c r="WYW973" s="453"/>
      <c r="WYX973" s="3"/>
      <c r="WYY973" s="614"/>
      <c r="WYZ973" s="3"/>
      <c r="WZA973" s="453"/>
      <c r="WZB973" s="3"/>
      <c r="WZC973" s="614"/>
      <c r="WZD973" s="3"/>
      <c r="WZE973" s="453"/>
      <c r="WZF973" s="3"/>
      <c r="WZG973" s="614"/>
      <c r="WZH973" s="3"/>
      <c r="WZI973" s="453"/>
      <c r="WZJ973" s="3"/>
      <c r="WZK973" s="614"/>
      <c r="WZL973" s="3"/>
      <c r="WZM973" s="453"/>
      <c r="WZN973" s="3"/>
      <c r="WZO973" s="614"/>
      <c r="WZP973" s="3"/>
      <c r="WZQ973" s="453"/>
      <c r="WZR973" s="3"/>
      <c r="WZS973" s="614"/>
      <c r="WZT973" s="3"/>
      <c r="WZU973" s="453"/>
      <c r="WZV973" s="3"/>
      <c r="WZW973" s="614"/>
      <c r="WZX973" s="3"/>
      <c r="WZY973" s="453"/>
      <c r="WZZ973" s="3"/>
      <c r="XAA973" s="614"/>
      <c r="XAB973" s="3"/>
      <c r="XAC973" s="453"/>
      <c r="XAD973" s="3"/>
      <c r="XAE973" s="614"/>
      <c r="XAF973" s="3"/>
      <c r="XAG973" s="453"/>
      <c r="XAH973" s="3"/>
      <c r="XAI973" s="614"/>
      <c r="XAJ973" s="3"/>
      <c r="XAK973" s="453"/>
      <c r="XAL973" s="3"/>
      <c r="XAM973" s="614"/>
      <c r="XAN973" s="3"/>
      <c r="XAO973" s="453"/>
      <c r="XAP973" s="3"/>
      <c r="XAQ973" s="614"/>
      <c r="XAR973" s="3"/>
      <c r="XAS973" s="453"/>
      <c r="XAT973" s="3"/>
      <c r="XAU973" s="614"/>
      <c r="XAV973" s="3"/>
      <c r="XAW973" s="453"/>
      <c r="XAX973" s="3"/>
      <c r="XAY973" s="614"/>
      <c r="XAZ973" s="3"/>
      <c r="XBA973" s="453"/>
      <c r="XBB973" s="3"/>
      <c r="XBC973" s="614"/>
      <c r="XBD973" s="3"/>
      <c r="XBE973" s="453"/>
      <c r="XBF973" s="3"/>
      <c r="XBG973" s="614"/>
      <c r="XBH973" s="3"/>
      <c r="XBI973" s="453"/>
      <c r="XBJ973" s="3"/>
      <c r="XBK973" s="614"/>
      <c r="XBL973" s="3"/>
      <c r="XBM973" s="453"/>
      <c r="XBN973" s="3"/>
      <c r="XBO973" s="614"/>
      <c r="XBP973" s="3"/>
      <c r="XBQ973" s="453"/>
      <c r="XBR973" s="3"/>
      <c r="XBS973" s="614"/>
      <c r="XBT973" s="3"/>
      <c r="XBU973" s="453"/>
      <c r="XBV973" s="3"/>
      <c r="XBW973" s="614"/>
      <c r="XBX973" s="3"/>
      <c r="XBY973" s="453"/>
      <c r="XBZ973" s="3"/>
      <c r="XCA973" s="614"/>
      <c r="XCB973" s="3"/>
      <c r="XCC973" s="453"/>
      <c r="XCD973" s="3"/>
      <c r="XCE973" s="614"/>
      <c r="XCF973" s="3"/>
      <c r="XCG973" s="453"/>
      <c r="XCH973" s="3"/>
      <c r="XCI973" s="614"/>
      <c r="XCJ973" s="3"/>
      <c r="XCK973" s="453"/>
      <c r="XCL973" s="3"/>
      <c r="XCM973" s="614"/>
      <c r="XCN973" s="3"/>
      <c r="XCO973" s="453"/>
      <c r="XCP973" s="3"/>
      <c r="XCQ973" s="614"/>
      <c r="XCR973" s="3"/>
      <c r="XCS973" s="453"/>
      <c r="XCT973" s="3"/>
      <c r="XCU973" s="614"/>
      <c r="XCV973" s="3"/>
      <c r="XCW973" s="453"/>
      <c r="XCX973" s="3"/>
      <c r="XCY973" s="614"/>
      <c r="XCZ973" s="3"/>
      <c r="XDA973" s="453"/>
      <c r="XDB973" s="3"/>
      <c r="XDC973" s="614"/>
      <c r="XDD973" s="3"/>
      <c r="XDE973" s="453"/>
      <c r="XDF973" s="3"/>
      <c r="XDG973" s="614"/>
      <c r="XDH973" s="3"/>
      <c r="XDI973" s="453"/>
      <c r="XDJ973" s="3"/>
      <c r="XDK973" s="614"/>
      <c r="XDL973" s="3"/>
      <c r="XDM973" s="453"/>
      <c r="XDN973" s="3"/>
      <c r="XDO973" s="614"/>
      <c r="XDP973" s="3"/>
      <c r="XDQ973" s="453"/>
      <c r="XDR973" s="3"/>
      <c r="XDS973" s="614"/>
      <c r="XDT973" s="3"/>
      <c r="XDU973" s="453"/>
      <c r="XDV973" s="3"/>
      <c r="XDW973" s="614"/>
      <c r="XDX973" s="3"/>
      <c r="XDY973" s="453"/>
      <c r="XDZ973" s="3"/>
      <c r="XEA973" s="614"/>
      <c r="XEB973" s="3"/>
      <c r="XEC973" s="453"/>
      <c r="XED973" s="3"/>
      <c r="XEE973" s="614"/>
      <c r="XEF973" s="3"/>
      <c r="XEG973" s="453"/>
      <c r="XEH973" s="3"/>
      <c r="XEI973" s="614"/>
      <c r="XEJ973" s="3"/>
      <c r="XEK973" s="453"/>
      <c r="XEL973" s="3"/>
      <c r="XEM973" s="614"/>
      <c r="XEN973" s="3"/>
      <c r="XEO973" s="453"/>
      <c r="XEP973" s="3"/>
      <c r="XEQ973" s="614"/>
      <c r="XER973" s="3"/>
      <c r="XES973" s="453"/>
      <c r="XET973" s="3"/>
      <c r="XEU973" s="614"/>
      <c r="XEV973" s="3"/>
      <c r="XEW973" s="453"/>
      <c r="XEX973" s="3"/>
      <c r="XEY973" s="614"/>
      <c r="XEZ973" s="3"/>
      <c r="XFA973" s="453"/>
      <c r="XFB973" s="3"/>
      <c r="XFC973" s="614"/>
      <c r="XFD973" s="3"/>
    </row>
    <row r="974" spans="1:16384" s="33" customFormat="1" x14ac:dyDescent="0.3">
      <c r="A974" s="453"/>
      <c r="B974" s="3"/>
      <c r="C974" s="3"/>
      <c r="D974" s="989"/>
      <c r="E974" s="453"/>
      <c r="F974" s="3"/>
      <c r="G974" s="614"/>
      <c r="H974" s="3"/>
      <c r="I974" s="453"/>
      <c r="J974" s="3"/>
      <c r="K974" s="614"/>
      <c r="L974" s="3"/>
      <c r="M974" s="453"/>
      <c r="N974" s="3"/>
      <c r="O974" s="614"/>
      <c r="P974" s="3"/>
      <c r="Q974" s="453"/>
      <c r="R974" s="3"/>
      <c r="S974" s="614"/>
      <c r="T974" s="3"/>
      <c r="U974" s="453"/>
      <c r="V974" s="3"/>
      <c r="W974" s="614"/>
      <c r="X974" s="3"/>
      <c r="Y974" s="453"/>
      <c r="Z974" s="3"/>
      <c r="AA974" s="614"/>
      <c r="AB974" s="3"/>
      <c r="AC974" s="453"/>
      <c r="AD974" s="3"/>
      <c r="AE974" s="614"/>
      <c r="AF974" s="3"/>
      <c r="AG974" s="453"/>
      <c r="AH974" s="3"/>
      <c r="AI974" s="614"/>
      <c r="AJ974" s="3"/>
      <c r="AK974" s="453"/>
      <c r="AL974" s="3"/>
      <c r="AM974" s="614"/>
      <c r="AN974" s="3"/>
      <c r="AO974" s="453"/>
      <c r="AP974" s="3"/>
      <c r="AQ974" s="614"/>
      <c r="AR974" s="3"/>
      <c r="AS974" s="453"/>
      <c r="AT974" s="3"/>
      <c r="AU974" s="614"/>
      <c r="AV974" s="3"/>
      <c r="AW974" s="453"/>
      <c r="AX974" s="3"/>
      <c r="AY974" s="614"/>
      <c r="AZ974" s="3"/>
      <c r="BA974" s="453"/>
      <c r="BB974" s="3"/>
      <c r="BC974" s="614"/>
      <c r="BD974" s="3"/>
      <c r="BE974" s="453"/>
      <c r="BF974" s="3"/>
      <c r="BG974" s="614"/>
      <c r="BH974" s="3"/>
      <c r="BI974" s="453"/>
      <c r="BJ974" s="3"/>
      <c r="BK974" s="614"/>
      <c r="BL974" s="3"/>
      <c r="BM974" s="453"/>
      <c r="BN974" s="3"/>
      <c r="BO974" s="614"/>
      <c r="BP974" s="3"/>
      <c r="BQ974" s="453"/>
      <c r="BR974" s="3"/>
      <c r="BS974" s="614"/>
      <c r="BT974" s="3"/>
      <c r="BU974" s="453"/>
      <c r="BV974" s="3"/>
      <c r="BW974" s="614"/>
      <c r="BX974" s="3"/>
      <c r="BY974" s="453"/>
      <c r="BZ974" s="3"/>
      <c r="CA974" s="614"/>
      <c r="CB974" s="3"/>
      <c r="CC974" s="453"/>
      <c r="CD974" s="3"/>
      <c r="CE974" s="614"/>
      <c r="CF974" s="3"/>
      <c r="CG974" s="453"/>
      <c r="CH974" s="3"/>
      <c r="CI974" s="614"/>
      <c r="CJ974" s="3"/>
      <c r="CK974" s="453"/>
      <c r="CL974" s="3"/>
      <c r="CM974" s="614"/>
      <c r="CN974" s="3"/>
      <c r="CO974" s="453"/>
      <c r="CP974" s="3"/>
      <c r="CQ974" s="614"/>
      <c r="CR974" s="3"/>
      <c r="CS974" s="453"/>
      <c r="CT974" s="3"/>
      <c r="CU974" s="614"/>
      <c r="CV974" s="3"/>
      <c r="CW974" s="453"/>
      <c r="CX974" s="3"/>
      <c r="CY974" s="614"/>
      <c r="CZ974" s="3"/>
      <c r="DA974" s="453"/>
      <c r="DB974" s="3"/>
      <c r="DC974" s="614"/>
      <c r="DD974" s="3"/>
      <c r="DE974" s="453"/>
      <c r="DF974" s="3"/>
      <c r="DG974" s="614"/>
      <c r="DH974" s="3"/>
      <c r="DI974" s="453"/>
      <c r="DJ974" s="3"/>
      <c r="DK974" s="614"/>
      <c r="DL974" s="3"/>
      <c r="DM974" s="453"/>
      <c r="DN974" s="3"/>
      <c r="DO974" s="614"/>
      <c r="DP974" s="3"/>
      <c r="DQ974" s="453"/>
      <c r="DR974" s="3"/>
      <c r="DS974" s="614"/>
      <c r="DT974" s="3"/>
      <c r="DU974" s="453"/>
      <c r="DV974" s="3"/>
      <c r="DW974" s="614"/>
      <c r="DX974" s="3"/>
      <c r="DY974" s="453"/>
      <c r="DZ974" s="3"/>
      <c r="EA974" s="614"/>
      <c r="EB974" s="3"/>
      <c r="EC974" s="453"/>
      <c r="ED974" s="3"/>
      <c r="EE974" s="614"/>
      <c r="EF974" s="3"/>
      <c r="EG974" s="453"/>
      <c r="EH974" s="3"/>
      <c r="EI974" s="614"/>
      <c r="EJ974" s="3"/>
      <c r="EK974" s="453"/>
      <c r="EL974" s="3"/>
      <c r="EM974" s="614"/>
      <c r="EN974" s="3"/>
      <c r="EO974" s="453"/>
      <c r="EP974" s="3"/>
      <c r="EQ974" s="614"/>
      <c r="ER974" s="3"/>
      <c r="ES974" s="453"/>
      <c r="ET974" s="3"/>
      <c r="EU974" s="614"/>
      <c r="EV974" s="3"/>
      <c r="EW974" s="453"/>
      <c r="EX974" s="3"/>
      <c r="EY974" s="614"/>
      <c r="EZ974" s="3"/>
      <c r="FA974" s="453"/>
      <c r="FB974" s="3"/>
      <c r="FC974" s="614"/>
      <c r="FD974" s="3"/>
      <c r="FE974" s="453"/>
      <c r="FF974" s="3"/>
      <c r="FG974" s="614"/>
      <c r="FH974" s="3"/>
      <c r="FI974" s="453"/>
      <c r="FJ974" s="3"/>
      <c r="FK974" s="614"/>
      <c r="FL974" s="3"/>
      <c r="FM974" s="453"/>
      <c r="FN974" s="3"/>
      <c r="FO974" s="614"/>
      <c r="FP974" s="3"/>
      <c r="FQ974" s="453"/>
      <c r="FR974" s="3"/>
      <c r="FS974" s="614"/>
      <c r="FT974" s="3"/>
      <c r="FU974" s="453"/>
      <c r="FV974" s="3"/>
      <c r="FW974" s="614"/>
      <c r="FX974" s="3"/>
      <c r="FY974" s="453"/>
      <c r="FZ974" s="3"/>
      <c r="GA974" s="614"/>
      <c r="GB974" s="3"/>
      <c r="GC974" s="453"/>
      <c r="GD974" s="3"/>
      <c r="GE974" s="614"/>
      <c r="GF974" s="3"/>
      <c r="GG974" s="453"/>
      <c r="GH974" s="3"/>
      <c r="GI974" s="614"/>
      <c r="GJ974" s="3"/>
      <c r="GK974" s="453"/>
      <c r="GL974" s="3"/>
      <c r="GM974" s="614"/>
      <c r="GN974" s="3"/>
      <c r="GO974" s="453"/>
      <c r="GP974" s="3"/>
      <c r="GQ974" s="614"/>
      <c r="GR974" s="3"/>
      <c r="GS974" s="453"/>
      <c r="GT974" s="3"/>
      <c r="GU974" s="614"/>
      <c r="GV974" s="3"/>
      <c r="GW974" s="453"/>
      <c r="GX974" s="3"/>
      <c r="GY974" s="614"/>
      <c r="GZ974" s="3"/>
      <c r="HA974" s="453"/>
      <c r="HB974" s="3"/>
      <c r="HC974" s="614"/>
      <c r="HD974" s="3"/>
      <c r="HE974" s="453"/>
      <c r="HF974" s="3"/>
      <c r="HG974" s="614"/>
      <c r="HH974" s="3"/>
      <c r="HI974" s="453"/>
      <c r="HJ974" s="3"/>
      <c r="HK974" s="614"/>
      <c r="HL974" s="3"/>
      <c r="HM974" s="453"/>
      <c r="HN974" s="3"/>
      <c r="HO974" s="614"/>
      <c r="HP974" s="3"/>
      <c r="HQ974" s="453"/>
      <c r="HR974" s="3"/>
      <c r="HS974" s="614"/>
      <c r="HT974" s="3"/>
      <c r="HU974" s="453"/>
      <c r="HV974" s="3"/>
      <c r="HW974" s="614"/>
      <c r="HX974" s="3"/>
      <c r="HY974" s="453"/>
      <c r="HZ974" s="3"/>
      <c r="IA974" s="614"/>
      <c r="IB974" s="3"/>
      <c r="IC974" s="453"/>
      <c r="ID974" s="3"/>
      <c r="IE974" s="614"/>
      <c r="IF974" s="3"/>
      <c r="IG974" s="453"/>
      <c r="IH974" s="3"/>
      <c r="II974" s="614"/>
      <c r="IJ974" s="3"/>
      <c r="IK974" s="453"/>
      <c r="IL974" s="3"/>
      <c r="IM974" s="614"/>
      <c r="IN974" s="3"/>
      <c r="IO974" s="453"/>
      <c r="IP974" s="3"/>
      <c r="IQ974" s="614"/>
      <c r="IR974" s="3"/>
      <c r="IS974" s="453"/>
      <c r="IT974" s="3"/>
      <c r="IU974" s="614"/>
      <c r="IV974" s="3"/>
      <c r="IW974" s="453"/>
      <c r="IX974" s="3"/>
      <c r="IY974" s="614"/>
      <c r="IZ974" s="3"/>
      <c r="JA974" s="453"/>
      <c r="JB974" s="3"/>
      <c r="JC974" s="614"/>
      <c r="JD974" s="3"/>
      <c r="JE974" s="453"/>
      <c r="JF974" s="3"/>
      <c r="JG974" s="614"/>
      <c r="JH974" s="3"/>
      <c r="JI974" s="453"/>
      <c r="JJ974" s="3"/>
      <c r="JK974" s="614"/>
      <c r="JL974" s="3"/>
      <c r="JM974" s="453"/>
      <c r="JN974" s="3"/>
      <c r="JO974" s="614"/>
      <c r="JP974" s="3"/>
      <c r="JQ974" s="453"/>
      <c r="JR974" s="3"/>
      <c r="JS974" s="614"/>
      <c r="JT974" s="3"/>
      <c r="JU974" s="453"/>
      <c r="JV974" s="3"/>
      <c r="JW974" s="614"/>
      <c r="JX974" s="3"/>
      <c r="JY974" s="453"/>
      <c r="JZ974" s="3"/>
      <c r="KA974" s="614"/>
      <c r="KB974" s="3"/>
      <c r="KC974" s="453"/>
      <c r="KD974" s="3"/>
      <c r="KE974" s="614"/>
      <c r="KF974" s="3"/>
      <c r="KG974" s="453"/>
      <c r="KH974" s="3"/>
      <c r="KI974" s="614"/>
      <c r="KJ974" s="3"/>
      <c r="KK974" s="453"/>
      <c r="KL974" s="3"/>
      <c r="KM974" s="614"/>
      <c r="KN974" s="3"/>
      <c r="KO974" s="453"/>
      <c r="KP974" s="3"/>
      <c r="KQ974" s="614"/>
      <c r="KR974" s="3"/>
      <c r="KS974" s="453"/>
      <c r="KT974" s="3"/>
      <c r="KU974" s="614"/>
      <c r="KV974" s="3"/>
      <c r="KW974" s="453"/>
      <c r="KX974" s="3"/>
      <c r="KY974" s="614"/>
      <c r="KZ974" s="3"/>
      <c r="LA974" s="453"/>
      <c r="LB974" s="3"/>
      <c r="LC974" s="614"/>
      <c r="LD974" s="3"/>
      <c r="LE974" s="453"/>
      <c r="LF974" s="3"/>
      <c r="LG974" s="614"/>
      <c r="LH974" s="3"/>
      <c r="LI974" s="453"/>
      <c r="LJ974" s="3"/>
      <c r="LK974" s="614"/>
      <c r="LL974" s="3"/>
      <c r="LM974" s="453"/>
      <c r="LN974" s="3"/>
      <c r="LO974" s="614"/>
      <c r="LP974" s="3"/>
      <c r="LQ974" s="453"/>
      <c r="LR974" s="3"/>
      <c r="LS974" s="614"/>
      <c r="LT974" s="3"/>
      <c r="LU974" s="453"/>
      <c r="LV974" s="3"/>
      <c r="LW974" s="614"/>
      <c r="LX974" s="3"/>
      <c r="LY974" s="453"/>
      <c r="LZ974" s="3"/>
      <c r="MA974" s="614"/>
      <c r="MB974" s="3"/>
      <c r="MC974" s="453"/>
      <c r="MD974" s="3"/>
      <c r="ME974" s="614"/>
      <c r="MF974" s="3"/>
      <c r="MG974" s="453"/>
      <c r="MH974" s="3"/>
      <c r="MI974" s="614"/>
      <c r="MJ974" s="3"/>
      <c r="MK974" s="453"/>
      <c r="ML974" s="3"/>
      <c r="MM974" s="614"/>
      <c r="MN974" s="3"/>
      <c r="MO974" s="453"/>
      <c r="MP974" s="3"/>
      <c r="MQ974" s="614"/>
      <c r="MR974" s="3"/>
      <c r="MS974" s="453"/>
      <c r="MT974" s="3"/>
      <c r="MU974" s="614"/>
      <c r="MV974" s="3"/>
      <c r="MW974" s="453"/>
      <c r="MX974" s="3"/>
      <c r="MY974" s="614"/>
      <c r="MZ974" s="3"/>
      <c r="NA974" s="453"/>
      <c r="NB974" s="3"/>
      <c r="NC974" s="614"/>
      <c r="ND974" s="3"/>
      <c r="NE974" s="453"/>
      <c r="NF974" s="3"/>
      <c r="NG974" s="614"/>
      <c r="NH974" s="3"/>
      <c r="NI974" s="453"/>
      <c r="NJ974" s="3"/>
      <c r="NK974" s="614"/>
      <c r="NL974" s="3"/>
      <c r="NM974" s="453"/>
      <c r="NN974" s="3"/>
      <c r="NO974" s="614"/>
      <c r="NP974" s="3"/>
      <c r="NQ974" s="453"/>
      <c r="NR974" s="3"/>
      <c r="NS974" s="614"/>
      <c r="NT974" s="3"/>
      <c r="NU974" s="453"/>
      <c r="NV974" s="3"/>
      <c r="NW974" s="614"/>
      <c r="NX974" s="3"/>
      <c r="NY974" s="453"/>
      <c r="NZ974" s="3"/>
      <c r="OA974" s="614"/>
      <c r="OB974" s="3"/>
      <c r="OC974" s="453"/>
      <c r="OD974" s="3"/>
      <c r="OE974" s="614"/>
      <c r="OF974" s="3"/>
      <c r="OG974" s="453"/>
      <c r="OH974" s="3"/>
      <c r="OI974" s="614"/>
      <c r="OJ974" s="3"/>
      <c r="OK974" s="453"/>
      <c r="OL974" s="3"/>
      <c r="OM974" s="614"/>
      <c r="ON974" s="3"/>
      <c r="OO974" s="453"/>
      <c r="OP974" s="3"/>
      <c r="OQ974" s="614"/>
      <c r="OR974" s="3"/>
      <c r="OS974" s="453"/>
      <c r="OT974" s="3"/>
      <c r="OU974" s="614"/>
      <c r="OV974" s="3"/>
      <c r="OW974" s="453"/>
      <c r="OX974" s="3"/>
      <c r="OY974" s="614"/>
      <c r="OZ974" s="3"/>
      <c r="PA974" s="453"/>
      <c r="PB974" s="3"/>
      <c r="PC974" s="614"/>
      <c r="PD974" s="3"/>
      <c r="PE974" s="453"/>
      <c r="PF974" s="3"/>
      <c r="PG974" s="614"/>
      <c r="PH974" s="3"/>
      <c r="PI974" s="453"/>
      <c r="PJ974" s="3"/>
      <c r="PK974" s="614"/>
      <c r="PL974" s="3"/>
      <c r="PM974" s="453"/>
      <c r="PN974" s="3"/>
      <c r="PO974" s="614"/>
      <c r="PP974" s="3"/>
      <c r="PQ974" s="453"/>
      <c r="PR974" s="3"/>
      <c r="PS974" s="614"/>
      <c r="PT974" s="3"/>
      <c r="PU974" s="453"/>
      <c r="PV974" s="3"/>
      <c r="PW974" s="614"/>
      <c r="PX974" s="3"/>
      <c r="PY974" s="453"/>
      <c r="PZ974" s="3"/>
      <c r="QA974" s="614"/>
      <c r="QB974" s="3"/>
      <c r="QC974" s="453"/>
      <c r="QD974" s="3"/>
      <c r="QE974" s="614"/>
      <c r="QF974" s="3"/>
      <c r="QG974" s="453"/>
      <c r="QH974" s="3"/>
      <c r="QI974" s="614"/>
      <c r="QJ974" s="3"/>
      <c r="QK974" s="453"/>
      <c r="QL974" s="3"/>
      <c r="QM974" s="614"/>
      <c r="QN974" s="3"/>
      <c r="QO974" s="453"/>
      <c r="QP974" s="3"/>
      <c r="QQ974" s="614"/>
      <c r="QR974" s="3"/>
      <c r="QS974" s="453"/>
      <c r="QT974" s="3"/>
      <c r="QU974" s="614"/>
      <c r="QV974" s="3"/>
      <c r="QW974" s="453"/>
      <c r="QX974" s="3"/>
      <c r="QY974" s="614"/>
      <c r="QZ974" s="3"/>
      <c r="RA974" s="453"/>
      <c r="RB974" s="3"/>
      <c r="RC974" s="614"/>
      <c r="RD974" s="3"/>
      <c r="RE974" s="453"/>
      <c r="RF974" s="3"/>
      <c r="RG974" s="614"/>
      <c r="RH974" s="3"/>
      <c r="RI974" s="453"/>
      <c r="RJ974" s="3"/>
      <c r="RK974" s="614"/>
      <c r="RL974" s="3"/>
      <c r="RM974" s="453"/>
      <c r="RN974" s="3"/>
      <c r="RO974" s="614"/>
      <c r="RP974" s="3"/>
      <c r="RQ974" s="453"/>
      <c r="RR974" s="3"/>
      <c r="RS974" s="614"/>
      <c r="RT974" s="3"/>
      <c r="RU974" s="453"/>
      <c r="RV974" s="3"/>
      <c r="RW974" s="614"/>
      <c r="RX974" s="3"/>
      <c r="RY974" s="453"/>
      <c r="RZ974" s="3"/>
      <c r="SA974" s="614"/>
      <c r="SB974" s="3"/>
      <c r="SC974" s="453"/>
      <c r="SD974" s="3"/>
      <c r="SE974" s="614"/>
      <c r="SF974" s="3"/>
      <c r="SG974" s="453"/>
      <c r="SH974" s="3"/>
      <c r="SI974" s="614"/>
      <c r="SJ974" s="3"/>
      <c r="SK974" s="453"/>
      <c r="SL974" s="3"/>
      <c r="SM974" s="614"/>
      <c r="SN974" s="3"/>
      <c r="SO974" s="453"/>
      <c r="SP974" s="3"/>
      <c r="SQ974" s="614"/>
      <c r="SR974" s="3"/>
      <c r="SS974" s="453"/>
      <c r="ST974" s="3"/>
      <c r="SU974" s="614"/>
      <c r="SV974" s="3"/>
      <c r="SW974" s="453"/>
      <c r="SX974" s="3"/>
      <c r="SY974" s="614"/>
      <c r="SZ974" s="3"/>
      <c r="TA974" s="453"/>
      <c r="TB974" s="3"/>
      <c r="TC974" s="614"/>
      <c r="TD974" s="3"/>
      <c r="TE974" s="453"/>
      <c r="TF974" s="3"/>
      <c r="TG974" s="614"/>
      <c r="TH974" s="3"/>
      <c r="TI974" s="453"/>
      <c r="TJ974" s="3"/>
      <c r="TK974" s="614"/>
      <c r="TL974" s="3"/>
      <c r="TM974" s="453"/>
      <c r="TN974" s="3"/>
      <c r="TO974" s="614"/>
      <c r="TP974" s="3"/>
      <c r="TQ974" s="453"/>
      <c r="TR974" s="3"/>
      <c r="TS974" s="614"/>
      <c r="TT974" s="3"/>
      <c r="TU974" s="453"/>
      <c r="TV974" s="3"/>
      <c r="TW974" s="614"/>
      <c r="TX974" s="3"/>
      <c r="TY974" s="453"/>
      <c r="TZ974" s="3"/>
      <c r="UA974" s="614"/>
      <c r="UB974" s="3"/>
      <c r="UC974" s="453"/>
      <c r="UD974" s="3"/>
      <c r="UE974" s="614"/>
      <c r="UF974" s="3"/>
      <c r="UG974" s="453"/>
      <c r="UH974" s="3"/>
      <c r="UI974" s="614"/>
      <c r="UJ974" s="3"/>
      <c r="UK974" s="453"/>
      <c r="UL974" s="3"/>
      <c r="UM974" s="614"/>
      <c r="UN974" s="3"/>
      <c r="UO974" s="453"/>
      <c r="UP974" s="3"/>
      <c r="UQ974" s="614"/>
      <c r="UR974" s="3"/>
      <c r="US974" s="453"/>
      <c r="UT974" s="3"/>
      <c r="UU974" s="614"/>
      <c r="UV974" s="3"/>
      <c r="UW974" s="453"/>
      <c r="UX974" s="3"/>
      <c r="UY974" s="614"/>
      <c r="UZ974" s="3"/>
      <c r="VA974" s="453"/>
      <c r="VB974" s="3"/>
      <c r="VC974" s="614"/>
      <c r="VD974" s="3"/>
      <c r="VE974" s="453"/>
      <c r="VF974" s="3"/>
      <c r="VG974" s="614"/>
      <c r="VH974" s="3"/>
      <c r="VI974" s="453"/>
      <c r="VJ974" s="3"/>
      <c r="VK974" s="614"/>
      <c r="VL974" s="3"/>
      <c r="VM974" s="453"/>
      <c r="VN974" s="3"/>
      <c r="VO974" s="614"/>
      <c r="VP974" s="3"/>
      <c r="VQ974" s="453"/>
      <c r="VR974" s="3"/>
      <c r="VS974" s="614"/>
      <c r="VT974" s="3"/>
      <c r="VU974" s="453"/>
      <c r="VV974" s="3"/>
      <c r="VW974" s="614"/>
      <c r="VX974" s="3"/>
      <c r="VY974" s="453"/>
      <c r="VZ974" s="3"/>
      <c r="WA974" s="614"/>
      <c r="WB974" s="3"/>
      <c r="WC974" s="453"/>
      <c r="WD974" s="3"/>
      <c r="WE974" s="614"/>
      <c r="WF974" s="3"/>
      <c r="WG974" s="453"/>
      <c r="WH974" s="3"/>
      <c r="WI974" s="614"/>
      <c r="WJ974" s="3"/>
      <c r="WK974" s="453"/>
      <c r="WL974" s="3"/>
      <c r="WM974" s="614"/>
      <c r="WN974" s="3"/>
      <c r="WO974" s="453"/>
      <c r="WP974" s="3"/>
      <c r="WQ974" s="614"/>
      <c r="WR974" s="3"/>
      <c r="WS974" s="453"/>
      <c r="WT974" s="3"/>
      <c r="WU974" s="614"/>
      <c r="WV974" s="3"/>
      <c r="WW974" s="453"/>
      <c r="WX974" s="3"/>
      <c r="WY974" s="614"/>
      <c r="WZ974" s="3"/>
      <c r="XA974" s="453"/>
      <c r="XB974" s="3"/>
      <c r="XC974" s="614"/>
      <c r="XD974" s="3"/>
      <c r="XE974" s="453"/>
      <c r="XF974" s="3"/>
      <c r="XG974" s="614"/>
      <c r="XH974" s="3"/>
      <c r="XI974" s="453"/>
      <c r="XJ974" s="3"/>
      <c r="XK974" s="614"/>
      <c r="XL974" s="3"/>
      <c r="XM974" s="453"/>
      <c r="XN974" s="3"/>
      <c r="XO974" s="614"/>
      <c r="XP974" s="3"/>
      <c r="XQ974" s="453"/>
      <c r="XR974" s="3"/>
      <c r="XS974" s="614"/>
      <c r="XT974" s="3"/>
      <c r="XU974" s="453"/>
      <c r="XV974" s="3"/>
      <c r="XW974" s="614"/>
      <c r="XX974" s="3"/>
      <c r="XY974" s="453"/>
      <c r="XZ974" s="3"/>
      <c r="YA974" s="614"/>
      <c r="YB974" s="3"/>
      <c r="YC974" s="453"/>
      <c r="YD974" s="3"/>
      <c r="YE974" s="614"/>
      <c r="YF974" s="3"/>
      <c r="YG974" s="453"/>
      <c r="YH974" s="3"/>
      <c r="YI974" s="614"/>
      <c r="YJ974" s="3"/>
      <c r="YK974" s="453"/>
      <c r="YL974" s="3"/>
      <c r="YM974" s="614"/>
      <c r="YN974" s="3"/>
      <c r="YO974" s="453"/>
      <c r="YP974" s="3"/>
      <c r="YQ974" s="614"/>
      <c r="YR974" s="3"/>
      <c r="YS974" s="453"/>
      <c r="YT974" s="3"/>
      <c r="YU974" s="614"/>
      <c r="YV974" s="3"/>
      <c r="YW974" s="453"/>
      <c r="YX974" s="3"/>
      <c r="YY974" s="614"/>
      <c r="YZ974" s="3"/>
      <c r="ZA974" s="453"/>
      <c r="ZB974" s="3"/>
      <c r="ZC974" s="614"/>
      <c r="ZD974" s="3"/>
      <c r="ZE974" s="453"/>
      <c r="ZF974" s="3"/>
      <c r="ZG974" s="614"/>
      <c r="ZH974" s="3"/>
      <c r="ZI974" s="453"/>
      <c r="ZJ974" s="3"/>
      <c r="ZK974" s="614"/>
      <c r="ZL974" s="3"/>
      <c r="ZM974" s="453"/>
      <c r="ZN974" s="3"/>
      <c r="ZO974" s="614"/>
      <c r="ZP974" s="3"/>
      <c r="ZQ974" s="453"/>
      <c r="ZR974" s="3"/>
      <c r="ZS974" s="614"/>
      <c r="ZT974" s="3"/>
      <c r="ZU974" s="453"/>
      <c r="ZV974" s="3"/>
      <c r="ZW974" s="614"/>
      <c r="ZX974" s="3"/>
      <c r="ZY974" s="453"/>
      <c r="ZZ974" s="3"/>
      <c r="AAA974" s="614"/>
      <c r="AAB974" s="3"/>
      <c r="AAC974" s="453"/>
      <c r="AAD974" s="3"/>
      <c r="AAE974" s="614"/>
      <c r="AAF974" s="3"/>
      <c r="AAG974" s="453"/>
      <c r="AAH974" s="3"/>
      <c r="AAI974" s="614"/>
      <c r="AAJ974" s="3"/>
      <c r="AAK974" s="453"/>
      <c r="AAL974" s="3"/>
      <c r="AAM974" s="614"/>
      <c r="AAN974" s="3"/>
      <c r="AAO974" s="453"/>
      <c r="AAP974" s="3"/>
      <c r="AAQ974" s="614"/>
      <c r="AAR974" s="3"/>
      <c r="AAS974" s="453"/>
      <c r="AAT974" s="3"/>
      <c r="AAU974" s="614"/>
      <c r="AAV974" s="3"/>
      <c r="AAW974" s="453"/>
      <c r="AAX974" s="3"/>
      <c r="AAY974" s="614"/>
      <c r="AAZ974" s="3"/>
      <c r="ABA974" s="453"/>
      <c r="ABB974" s="3"/>
      <c r="ABC974" s="614"/>
      <c r="ABD974" s="3"/>
      <c r="ABE974" s="453"/>
      <c r="ABF974" s="3"/>
      <c r="ABG974" s="614"/>
      <c r="ABH974" s="3"/>
      <c r="ABI974" s="453"/>
      <c r="ABJ974" s="3"/>
      <c r="ABK974" s="614"/>
      <c r="ABL974" s="3"/>
      <c r="ABM974" s="453"/>
      <c r="ABN974" s="3"/>
      <c r="ABO974" s="614"/>
      <c r="ABP974" s="3"/>
      <c r="ABQ974" s="453"/>
      <c r="ABR974" s="3"/>
      <c r="ABS974" s="614"/>
      <c r="ABT974" s="3"/>
      <c r="ABU974" s="453"/>
      <c r="ABV974" s="3"/>
      <c r="ABW974" s="614"/>
      <c r="ABX974" s="3"/>
      <c r="ABY974" s="453"/>
      <c r="ABZ974" s="3"/>
      <c r="ACA974" s="614"/>
      <c r="ACB974" s="3"/>
      <c r="ACC974" s="453"/>
      <c r="ACD974" s="3"/>
      <c r="ACE974" s="614"/>
      <c r="ACF974" s="3"/>
      <c r="ACG974" s="453"/>
      <c r="ACH974" s="3"/>
      <c r="ACI974" s="614"/>
      <c r="ACJ974" s="3"/>
      <c r="ACK974" s="453"/>
      <c r="ACL974" s="3"/>
      <c r="ACM974" s="614"/>
      <c r="ACN974" s="3"/>
      <c r="ACO974" s="453"/>
      <c r="ACP974" s="3"/>
      <c r="ACQ974" s="614"/>
      <c r="ACR974" s="3"/>
      <c r="ACS974" s="453"/>
      <c r="ACT974" s="3"/>
      <c r="ACU974" s="614"/>
      <c r="ACV974" s="3"/>
      <c r="ACW974" s="453"/>
      <c r="ACX974" s="3"/>
      <c r="ACY974" s="614"/>
      <c r="ACZ974" s="3"/>
      <c r="ADA974" s="453"/>
      <c r="ADB974" s="3"/>
      <c r="ADC974" s="614"/>
      <c r="ADD974" s="3"/>
      <c r="ADE974" s="453"/>
      <c r="ADF974" s="3"/>
      <c r="ADG974" s="614"/>
      <c r="ADH974" s="3"/>
      <c r="ADI974" s="453"/>
      <c r="ADJ974" s="3"/>
      <c r="ADK974" s="614"/>
      <c r="ADL974" s="3"/>
      <c r="ADM974" s="453"/>
      <c r="ADN974" s="3"/>
      <c r="ADO974" s="614"/>
      <c r="ADP974" s="3"/>
      <c r="ADQ974" s="453"/>
      <c r="ADR974" s="3"/>
      <c r="ADS974" s="614"/>
      <c r="ADT974" s="3"/>
      <c r="ADU974" s="453"/>
      <c r="ADV974" s="3"/>
      <c r="ADW974" s="614"/>
      <c r="ADX974" s="3"/>
      <c r="ADY974" s="453"/>
      <c r="ADZ974" s="3"/>
      <c r="AEA974" s="614"/>
      <c r="AEB974" s="3"/>
      <c r="AEC974" s="453"/>
      <c r="AED974" s="3"/>
      <c r="AEE974" s="614"/>
      <c r="AEF974" s="3"/>
      <c r="AEG974" s="453"/>
      <c r="AEH974" s="3"/>
      <c r="AEI974" s="614"/>
      <c r="AEJ974" s="3"/>
      <c r="AEK974" s="453"/>
      <c r="AEL974" s="3"/>
      <c r="AEM974" s="614"/>
      <c r="AEN974" s="3"/>
      <c r="AEO974" s="453"/>
      <c r="AEP974" s="3"/>
      <c r="AEQ974" s="614"/>
      <c r="AER974" s="3"/>
      <c r="AES974" s="453"/>
      <c r="AET974" s="3"/>
      <c r="AEU974" s="614"/>
      <c r="AEV974" s="3"/>
      <c r="AEW974" s="453"/>
      <c r="AEX974" s="3"/>
      <c r="AEY974" s="614"/>
      <c r="AEZ974" s="3"/>
      <c r="AFA974" s="453"/>
      <c r="AFB974" s="3"/>
      <c r="AFC974" s="614"/>
      <c r="AFD974" s="3"/>
      <c r="AFE974" s="453"/>
      <c r="AFF974" s="3"/>
      <c r="AFG974" s="614"/>
      <c r="AFH974" s="3"/>
      <c r="AFI974" s="453"/>
      <c r="AFJ974" s="3"/>
      <c r="AFK974" s="614"/>
      <c r="AFL974" s="3"/>
      <c r="AFM974" s="453"/>
      <c r="AFN974" s="3"/>
      <c r="AFO974" s="614"/>
      <c r="AFP974" s="3"/>
      <c r="AFQ974" s="453"/>
      <c r="AFR974" s="3"/>
      <c r="AFS974" s="614"/>
      <c r="AFT974" s="3"/>
      <c r="AFU974" s="453"/>
      <c r="AFV974" s="3"/>
      <c r="AFW974" s="614"/>
      <c r="AFX974" s="3"/>
      <c r="AFY974" s="453"/>
      <c r="AFZ974" s="3"/>
      <c r="AGA974" s="614"/>
      <c r="AGB974" s="3"/>
      <c r="AGC974" s="453"/>
      <c r="AGD974" s="3"/>
      <c r="AGE974" s="614"/>
      <c r="AGF974" s="3"/>
      <c r="AGG974" s="453"/>
      <c r="AGH974" s="3"/>
      <c r="AGI974" s="614"/>
      <c r="AGJ974" s="3"/>
      <c r="AGK974" s="453"/>
      <c r="AGL974" s="3"/>
      <c r="AGM974" s="614"/>
      <c r="AGN974" s="3"/>
      <c r="AGO974" s="453"/>
      <c r="AGP974" s="3"/>
      <c r="AGQ974" s="614"/>
      <c r="AGR974" s="3"/>
      <c r="AGS974" s="453"/>
      <c r="AGT974" s="3"/>
      <c r="AGU974" s="614"/>
      <c r="AGV974" s="3"/>
      <c r="AGW974" s="453"/>
      <c r="AGX974" s="3"/>
      <c r="AGY974" s="614"/>
      <c r="AGZ974" s="3"/>
      <c r="AHA974" s="453"/>
      <c r="AHB974" s="3"/>
      <c r="AHC974" s="614"/>
      <c r="AHD974" s="3"/>
      <c r="AHE974" s="453"/>
      <c r="AHF974" s="3"/>
      <c r="AHG974" s="614"/>
      <c r="AHH974" s="3"/>
      <c r="AHI974" s="453"/>
      <c r="AHJ974" s="3"/>
      <c r="AHK974" s="614"/>
      <c r="AHL974" s="3"/>
      <c r="AHM974" s="453"/>
      <c r="AHN974" s="3"/>
      <c r="AHO974" s="614"/>
      <c r="AHP974" s="3"/>
      <c r="AHQ974" s="453"/>
      <c r="AHR974" s="3"/>
      <c r="AHS974" s="614"/>
      <c r="AHT974" s="3"/>
      <c r="AHU974" s="453"/>
      <c r="AHV974" s="3"/>
      <c r="AHW974" s="614"/>
      <c r="AHX974" s="3"/>
      <c r="AHY974" s="453"/>
      <c r="AHZ974" s="3"/>
      <c r="AIA974" s="614"/>
      <c r="AIB974" s="3"/>
      <c r="AIC974" s="453"/>
      <c r="AID974" s="3"/>
      <c r="AIE974" s="614"/>
      <c r="AIF974" s="3"/>
      <c r="AIG974" s="453"/>
      <c r="AIH974" s="3"/>
      <c r="AII974" s="614"/>
      <c r="AIJ974" s="3"/>
      <c r="AIK974" s="453"/>
      <c r="AIL974" s="3"/>
      <c r="AIM974" s="614"/>
      <c r="AIN974" s="3"/>
      <c r="AIO974" s="453"/>
      <c r="AIP974" s="3"/>
      <c r="AIQ974" s="614"/>
      <c r="AIR974" s="3"/>
      <c r="AIS974" s="453"/>
      <c r="AIT974" s="3"/>
      <c r="AIU974" s="614"/>
      <c r="AIV974" s="3"/>
      <c r="AIW974" s="453"/>
      <c r="AIX974" s="3"/>
      <c r="AIY974" s="614"/>
      <c r="AIZ974" s="3"/>
      <c r="AJA974" s="453"/>
      <c r="AJB974" s="3"/>
      <c r="AJC974" s="614"/>
      <c r="AJD974" s="3"/>
      <c r="AJE974" s="453"/>
      <c r="AJF974" s="3"/>
      <c r="AJG974" s="614"/>
      <c r="AJH974" s="3"/>
      <c r="AJI974" s="453"/>
      <c r="AJJ974" s="3"/>
      <c r="AJK974" s="614"/>
      <c r="AJL974" s="3"/>
      <c r="AJM974" s="453"/>
      <c r="AJN974" s="3"/>
      <c r="AJO974" s="614"/>
      <c r="AJP974" s="3"/>
      <c r="AJQ974" s="453"/>
      <c r="AJR974" s="3"/>
      <c r="AJS974" s="614"/>
      <c r="AJT974" s="3"/>
      <c r="AJU974" s="453"/>
      <c r="AJV974" s="3"/>
      <c r="AJW974" s="614"/>
      <c r="AJX974" s="3"/>
      <c r="AJY974" s="453"/>
      <c r="AJZ974" s="3"/>
      <c r="AKA974" s="614"/>
      <c r="AKB974" s="3"/>
      <c r="AKC974" s="453"/>
      <c r="AKD974" s="3"/>
      <c r="AKE974" s="614"/>
      <c r="AKF974" s="3"/>
      <c r="AKG974" s="453"/>
      <c r="AKH974" s="3"/>
      <c r="AKI974" s="614"/>
      <c r="AKJ974" s="3"/>
      <c r="AKK974" s="453"/>
      <c r="AKL974" s="3"/>
      <c r="AKM974" s="614"/>
      <c r="AKN974" s="3"/>
      <c r="AKO974" s="453"/>
      <c r="AKP974" s="3"/>
      <c r="AKQ974" s="614"/>
      <c r="AKR974" s="3"/>
      <c r="AKS974" s="453"/>
      <c r="AKT974" s="3"/>
      <c r="AKU974" s="614"/>
      <c r="AKV974" s="3"/>
      <c r="AKW974" s="453"/>
      <c r="AKX974" s="3"/>
      <c r="AKY974" s="614"/>
      <c r="AKZ974" s="3"/>
      <c r="ALA974" s="453"/>
      <c r="ALB974" s="3"/>
      <c r="ALC974" s="614"/>
      <c r="ALD974" s="3"/>
      <c r="ALE974" s="453"/>
      <c r="ALF974" s="3"/>
      <c r="ALG974" s="614"/>
      <c r="ALH974" s="3"/>
      <c r="ALI974" s="453"/>
      <c r="ALJ974" s="3"/>
      <c r="ALK974" s="614"/>
      <c r="ALL974" s="3"/>
      <c r="ALM974" s="453"/>
      <c r="ALN974" s="3"/>
      <c r="ALO974" s="614"/>
      <c r="ALP974" s="3"/>
      <c r="ALQ974" s="453"/>
      <c r="ALR974" s="3"/>
      <c r="ALS974" s="614"/>
      <c r="ALT974" s="3"/>
      <c r="ALU974" s="453"/>
      <c r="ALV974" s="3"/>
      <c r="ALW974" s="614"/>
      <c r="ALX974" s="3"/>
      <c r="ALY974" s="453"/>
      <c r="ALZ974" s="3"/>
      <c r="AMA974" s="614"/>
      <c r="AMB974" s="3"/>
      <c r="AMC974" s="453"/>
      <c r="AMD974" s="3"/>
      <c r="AME974" s="614"/>
      <c r="AMF974" s="3"/>
      <c r="AMG974" s="453"/>
      <c r="AMH974" s="3"/>
      <c r="AMI974" s="614"/>
      <c r="AMJ974" s="3"/>
      <c r="AMK974" s="453"/>
      <c r="AML974" s="3"/>
      <c r="AMM974" s="614"/>
      <c r="AMN974" s="3"/>
      <c r="AMO974" s="453"/>
      <c r="AMP974" s="3"/>
      <c r="AMQ974" s="614"/>
      <c r="AMR974" s="3"/>
      <c r="AMS974" s="453"/>
      <c r="AMT974" s="3"/>
      <c r="AMU974" s="614"/>
      <c r="AMV974" s="3"/>
      <c r="AMW974" s="453"/>
      <c r="AMX974" s="3"/>
      <c r="AMY974" s="614"/>
      <c r="AMZ974" s="3"/>
      <c r="ANA974" s="453"/>
      <c r="ANB974" s="3"/>
      <c r="ANC974" s="614"/>
      <c r="AND974" s="3"/>
      <c r="ANE974" s="453"/>
      <c r="ANF974" s="3"/>
      <c r="ANG974" s="614"/>
      <c r="ANH974" s="3"/>
      <c r="ANI974" s="453"/>
      <c r="ANJ974" s="3"/>
      <c r="ANK974" s="614"/>
      <c r="ANL974" s="3"/>
      <c r="ANM974" s="453"/>
      <c r="ANN974" s="3"/>
      <c r="ANO974" s="614"/>
      <c r="ANP974" s="3"/>
      <c r="ANQ974" s="453"/>
      <c r="ANR974" s="3"/>
      <c r="ANS974" s="614"/>
      <c r="ANT974" s="3"/>
      <c r="ANU974" s="453"/>
      <c r="ANV974" s="3"/>
      <c r="ANW974" s="614"/>
      <c r="ANX974" s="3"/>
      <c r="ANY974" s="453"/>
      <c r="ANZ974" s="3"/>
      <c r="AOA974" s="614"/>
      <c r="AOB974" s="3"/>
      <c r="AOC974" s="453"/>
      <c r="AOD974" s="3"/>
      <c r="AOE974" s="614"/>
      <c r="AOF974" s="3"/>
      <c r="AOG974" s="453"/>
      <c r="AOH974" s="3"/>
      <c r="AOI974" s="614"/>
      <c r="AOJ974" s="3"/>
      <c r="AOK974" s="453"/>
      <c r="AOL974" s="3"/>
      <c r="AOM974" s="614"/>
      <c r="AON974" s="3"/>
      <c r="AOO974" s="453"/>
      <c r="AOP974" s="3"/>
      <c r="AOQ974" s="614"/>
      <c r="AOR974" s="3"/>
      <c r="AOS974" s="453"/>
      <c r="AOT974" s="3"/>
      <c r="AOU974" s="614"/>
      <c r="AOV974" s="3"/>
      <c r="AOW974" s="453"/>
      <c r="AOX974" s="3"/>
      <c r="AOY974" s="614"/>
      <c r="AOZ974" s="3"/>
      <c r="APA974" s="453"/>
      <c r="APB974" s="3"/>
      <c r="APC974" s="614"/>
      <c r="APD974" s="3"/>
      <c r="APE974" s="453"/>
      <c r="APF974" s="3"/>
      <c r="APG974" s="614"/>
      <c r="APH974" s="3"/>
      <c r="API974" s="453"/>
      <c r="APJ974" s="3"/>
      <c r="APK974" s="614"/>
      <c r="APL974" s="3"/>
      <c r="APM974" s="453"/>
      <c r="APN974" s="3"/>
      <c r="APO974" s="614"/>
      <c r="APP974" s="3"/>
      <c r="APQ974" s="453"/>
      <c r="APR974" s="3"/>
      <c r="APS974" s="614"/>
      <c r="APT974" s="3"/>
      <c r="APU974" s="453"/>
      <c r="APV974" s="3"/>
      <c r="APW974" s="614"/>
      <c r="APX974" s="3"/>
      <c r="APY974" s="453"/>
      <c r="APZ974" s="3"/>
      <c r="AQA974" s="614"/>
      <c r="AQB974" s="3"/>
      <c r="AQC974" s="453"/>
      <c r="AQD974" s="3"/>
      <c r="AQE974" s="614"/>
      <c r="AQF974" s="3"/>
      <c r="AQG974" s="453"/>
      <c r="AQH974" s="3"/>
      <c r="AQI974" s="614"/>
      <c r="AQJ974" s="3"/>
      <c r="AQK974" s="453"/>
      <c r="AQL974" s="3"/>
      <c r="AQM974" s="614"/>
      <c r="AQN974" s="3"/>
      <c r="AQO974" s="453"/>
      <c r="AQP974" s="3"/>
      <c r="AQQ974" s="614"/>
      <c r="AQR974" s="3"/>
      <c r="AQS974" s="453"/>
      <c r="AQT974" s="3"/>
      <c r="AQU974" s="614"/>
      <c r="AQV974" s="3"/>
      <c r="AQW974" s="453"/>
      <c r="AQX974" s="3"/>
      <c r="AQY974" s="614"/>
      <c r="AQZ974" s="3"/>
      <c r="ARA974" s="453"/>
      <c r="ARB974" s="3"/>
      <c r="ARC974" s="614"/>
      <c r="ARD974" s="3"/>
      <c r="ARE974" s="453"/>
      <c r="ARF974" s="3"/>
      <c r="ARG974" s="614"/>
      <c r="ARH974" s="3"/>
      <c r="ARI974" s="453"/>
      <c r="ARJ974" s="3"/>
      <c r="ARK974" s="614"/>
      <c r="ARL974" s="3"/>
      <c r="ARM974" s="453"/>
      <c r="ARN974" s="3"/>
      <c r="ARO974" s="614"/>
      <c r="ARP974" s="3"/>
      <c r="ARQ974" s="453"/>
      <c r="ARR974" s="3"/>
      <c r="ARS974" s="614"/>
      <c r="ART974" s="3"/>
      <c r="ARU974" s="453"/>
      <c r="ARV974" s="3"/>
      <c r="ARW974" s="614"/>
      <c r="ARX974" s="3"/>
      <c r="ARY974" s="453"/>
      <c r="ARZ974" s="3"/>
      <c r="ASA974" s="614"/>
      <c r="ASB974" s="3"/>
      <c r="ASC974" s="453"/>
      <c r="ASD974" s="3"/>
      <c r="ASE974" s="614"/>
      <c r="ASF974" s="3"/>
      <c r="ASG974" s="453"/>
      <c r="ASH974" s="3"/>
      <c r="ASI974" s="614"/>
      <c r="ASJ974" s="3"/>
      <c r="ASK974" s="453"/>
      <c r="ASL974" s="3"/>
      <c r="ASM974" s="614"/>
      <c r="ASN974" s="3"/>
      <c r="ASO974" s="453"/>
      <c r="ASP974" s="3"/>
      <c r="ASQ974" s="614"/>
      <c r="ASR974" s="3"/>
      <c r="ASS974" s="453"/>
      <c r="AST974" s="3"/>
      <c r="ASU974" s="614"/>
      <c r="ASV974" s="3"/>
      <c r="ASW974" s="453"/>
      <c r="ASX974" s="3"/>
      <c r="ASY974" s="614"/>
      <c r="ASZ974" s="3"/>
      <c r="ATA974" s="453"/>
      <c r="ATB974" s="3"/>
      <c r="ATC974" s="614"/>
      <c r="ATD974" s="3"/>
      <c r="ATE974" s="453"/>
      <c r="ATF974" s="3"/>
      <c r="ATG974" s="614"/>
      <c r="ATH974" s="3"/>
      <c r="ATI974" s="453"/>
      <c r="ATJ974" s="3"/>
      <c r="ATK974" s="614"/>
      <c r="ATL974" s="3"/>
      <c r="ATM974" s="453"/>
      <c r="ATN974" s="3"/>
      <c r="ATO974" s="614"/>
      <c r="ATP974" s="3"/>
      <c r="ATQ974" s="453"/>
      <c r="ATR974" s="3"/>
      <c r="ATS974" s="614"/>
      <c r="ATT974" s="3"/>
      <c r="ATU974" s="453"/>
      <c r="ATV974" s="3"/>
      <c r="ATW974" s="614"/>
      <c r="ATX974" s="3"/>
      <c r="ATY974" s="453"/>
      <c r="ATZ974" s="3"/>
      <c r="AUA974" s="614"/>
      <c r="AUB974" s="3"/>
      <c r="AUC974" s="453"/>
      <c r="AUD974" s="3"/>
      <c r="AUE974" s="614"/>
      <c r="AUF974" s="3"/>
      <c r="AUG974" s="453"/>
      <c r="AUH974" s="3"/>
      <c r="AUI974" s="614"/>
      <c r="AUJ974" s="3"/>
      <c r="AUK974" s="453"/>
      <c r="AUL974" s="3"/>
      <c r="AUM974" s="614"/>
      <c r="AUN974" s="3"/>
      <c r="AUO974" s="453"/>
      <c r="AUP974" s="3"/>
      <c r="AUQ974" s="614"/>
      <c r="AUR974" s="3"/>
      <c r="AUS974" s="453"/>
      <c r="AUT974" s="3"/>
      <c r="AUU974" s="614"/>
      <c r="AUV974" s="3"/>
      <c r="AUW974" s="453"/>
      <c r="AUX974" s="3"/>
      <c r="AUY974" s="614"/>
      <c r="AUZ974" s="3"/>
      <c r="AVA974" s="453"/>
      <c r="AVB974" s="3"/>
      <c r="AVC974" s="614"/>
      <c r="AVD974" s="3"/>
      <c r="AVE974" s="453"/>
      <c r="AVF974" s="3"/>
      <c r="AVG974" s="614"/>
      <c r="AVH974" s="3"/>
      <c r="AVI974" s="453"/>
      <c r="AVJ974" s="3"/>
      <c r="AVK974" s="614"/>
      <c r="AVL974" s="3"/>
      <c r="AVM974" s="453"/>
      <c r="AVN974" s="3"/>
      <c r="AVO974" s="614"/>
      <c r="AVP974" s="3"/>
      <c r="AVQ974" s="453"/>
      <c r="AVR974" s="3"/>
      <c r="AVS974" s="614"/>
      <c r="AVT974" s="3"/>
      <c r="AVU974" s="453"/>
      <c r="AVV974" s="3"/>
      <c r="AVW974" s="614"/>
      <c r="AVX974" s="3"/>
      <c r="AVY974" s="453"/>
      <c r="AVZ974" s="3"/>
      <c r="AWA974" s="614"/>
      <c r="AWB974" s="3"/>
      <c r="AWC974" s="453"/>
      <c r="AWD974" s="3"/>
      <c r="AWE974" s="614"/>
      <c r="AWF974" s="3"/>
      <c r="AWG974" s="453"/>
      <c r="AWH974" s="3"/>
      <c r="AWI974" s="614"/>
      <c r="AWJ974" s="3"/>
      <c r="AWK974" s="453"/>
      <c r="AWL974" s="3"/>
      <c r="AWM974" s="614"/>
      <c r="AWN974" s="3"/>
      <c r="AWO974" s="453"/>
      <c r="AWP974" s="3"/>
      <c r="AWQ974" s="614"/>
      <c r="AWR974" s="3"/>
      <c r="AWS974" s="453"/>
      <c r="AWT974" s="3"/>
      <c r="AWU974" s="614"/>
      <c r="AWV974" s="3"/>
      <c r="AWW974" s="453"/>
      <c r="AWX974" s="3"/>
      <c r="AWY974" s="614"/>
      <c r="AWZ974" s="3"/>
      <c r="AXA974" s="453"/>
      <c r="AXB974" s="3"/>
      <c r="AXC974" s="614"/>
      <c r="AXD974" s="3"/>
      <c r="AXE974" s="453"/>
      <c r="AXF974" s="3"/>
      <c r="AXG974" s="614"/>
      <c r="AXH974" s="3"/>
      <c r="AXI974" s="453"/>
      <c r="AXJ974" s="3"/>
      <c r="AXK974" s="614"/>
      <c r="AXL974" s="3"/>
      <c r="AXM974" s="453"/>
      <c r="AXN974" s="3"/>
      <c r="AXO974" s="614"/>
      <c r="AXP974" s="3"/>
      <c r="AXQ974" s="453"/>
      <c r="AXR974" s="3"/>
      <c r="AXS974" s="614"/>
      <c r="AXT974" s="3"/>
      <c r="AXU974" s="453"/>
      <c r="AXV974" s="3"/>
      <c r="AXW974" s="614"/>
      <c r="AXX974" s="3"/>
      <c r="AXY974" s="453"/>
      <c r="AXZ974" s="3"/>
      <c r="AYA974" s="614"/>
      <c r="AYB974" s="3"/>
      <c r="AYC974" s="453"/>
      <c r="AYD974" s="3"/>
      <c r="AYE974" s="614"/>
      <c r="AYF974" s="3"/>
      <c r="AYG974" s="453"/>
      <c r="AYH974" s="3"/>
      <c r="AYI974" s="614"/>
      <c r="AYJ974" s="3"/>
      <c r="AYK974" s="453"/>
      <c r="AYL974" s="3"/>
      <c r="AYM974" s="614"/>
      <c r="AYN974" s="3"/>
      <c r="AYO974" s="453"/>
      <c r="AYP974" s="3"/>
      <c r="AYQ974" s="614"/>
      <c r="AYR974" s="3"/>
      <c r="AYS974" s="453"/>
      <c r="AYT974" s="3"/>
      <c r="AYU974" s="614"/>
      <c r="AYV974" s="3"/>
      <c r="AYW974" s="453"/>
      <c r="AYX974" s="3"/>
      <c r="AYY974" s="614"/>
      <c r="AYZ974" s="3"/>
      <c r="AZA974" s="453"/>
      <c r="AZB974" s="3"/>
      <c r="AZC974" s="614"/>
      <c r="AZD974" s="3"/>
      <c r="AZE974" s="453"/>
      <c r="AZF974" s="3"/>
      <c r="AZG974" s="614"/>
      <c r="AZH974" s="3"/>
      <c r="AZI974" s="453"/>
      <c r="AZJ974" s="3"/>
      <c r="AZK974" s="614"/>
      <c r="AZL974" s="3"/>
      <c r="AZM974" s="453"/>
      <c r="AZN974" s="3"/>
      <c r="AZO974" s="614"/>
      <c r="AZP974" s="3"/>
      <c r="AZQ974" s="453"/>
      <c r="AZR974" s="3"/>
      <c r="AZS974" s="614"/>
      <c r="AZT974" s="3"/>
      <c r="AZU974" s="453"/>
      <c r="AZV974" s="3"/>
      <c r="AZW974" s="614"/>
      <c r="AZX974" s="3"/>
      <c r="AZY974" s="453"/>
      <c r="AZZ974" s="3"/>
      <c r="BAA974" s="614"/>
      <c r="BAB974" s="3"/>
      <c r="BAC974" s="453"/>
      <c r="BAD974" s="3"/>
      <c r="BAE974" s="614"/>
      <c r="BAF974" s="3"/>
      <c r="BAG974" s="453"/>
      <c r="BAH974" s="3"/>
      <c r="BAI974" s="614"/>
      <c r="BAJ974" s="3"/>
      <c r="BAK974" s="453"/>
      <c r="BAL974" s="3"/>
      <c r="BAM974" s="614"/>
      <c r="BAN974" s="3"/>
      <c r="BAO974" s="453"/>
      <c r="BAP974" s="3"/>
      <c r="BAQ974" s="614"/>
      <c r="BAR974" s="3"/>
      <c r="BAS974" s="453"/>
      <c r="BAT974" s="3"/>
      <c r="BAU974" s="614"/>
      <c r="BAV974" s="3"/>
      <c r="BAW974" s="453"/>
      <c r="BAX974" s="3"/>
      <c r="BAY974" s="614"/>
      <c r="BAZ974" s="3"/>
      <c r="BBA974" s="453"/>
      <c r="BBB974" s="3"/>
      <c r="BBC974" s="614"/>
      <c r="BBD974" s="3"/>
      <c r="BBE974" s="453"/>
      <c r="BBF974" s="3"/>
      <c r="BBG974" s="614"/>
      <c r="BBH974" s="3"/>
      <c r="BBI974" s="453"/>
      <c r="BBJ974" s="3"/>
      <c r="BBK974" s="614"/>
      <c r="BBL974" s="3"/>
      <c r="BBM974" s="453"/>
      <c r="BBN974" s="3"/>
      <c r="BBO974" s="614"/>
      <c r="BBP974" s="3"/>
      <c r="BBQ974" s="453"/>
      <c r="BBR974" s="3"/>
      <c r="BBS974" s="614"/>
      <c r="BBT974" s="3"/>
      <c r="BBU974" s="453"/>
      <c r="BBV974" s="3"/>
      <c r="BBW974" s="614"/>
      <c r="BBX974" s="3"/>
      <c r="BBY974" s="453"/>
      <c r="BBZ974" s="3"/>
      <c r="BCA974" s="614"/>
      <c r="BCB974" s="3"/>
      <c r="BCC974" s="453"/>
      <c r="BCD974" s="3"/>
      <c r="BCE974" s="614"/>
      <c r="BCF974" s="3"/>
      <c r="BCG974" s="453"/>
      <c r="BCH974" s="3"/>
      <c r="BCI974" s="614"/>
      <c r="BCJ974" s="3"/>
      <c r="BCK974" s="453"/>
      <c r="BCL974" s="3"/>
      <c r="BCM974" s="614"/>
      <c r="BCN974" s="3"/>
      <c r="BCO974" s="453"/>
      <c r="BCP974" s="3"/>
      <c r="BCQ974" s="614"/>
      <c r="BCR974" s="3"/>
      <c r="BCS974" s="453"/>
      <c r="BCT974" s="3"/>
      <c r="BCU974" s="614"/>
      <c r="BCV974" s="3"/>
      <c r="BCW974" s="453"/>
      <c r="BCX974" s="3"/>
      <c r="BCY974" s="614"/>
      <c r="BCZ974" s="3"/>
      <c r="BDA974" s="453"/>
      <c r="BDB974" s="3"/>
      <c r="BDC974" s="614"/>
      <c r="BDD974" s="3"/>
      <c r="BDE974" s="453"/>
      <c r="BDF974" s="3"/>
      <c r="BDG974" s="614"/>
      <c r="BDH974" s="3"/>
      <c r="BDI974" s="453"/>
      <c r="BDJ974" s="3"/>
      <c r="BDK974" s="614"/>
      <c r="BDL974" s="3"/>
      <c r="BDM974" s="453"/>
      <c r="BDN974" s="3"/>
      <c r="BDO974" s="614"/>
      <c r="BDP974" s="3"/>
      <c r="BDQ974" s="453"/>
      <c r="BDR974" s="3"/>
      <c r="BDS974" s="614"/>
      <c r="BDT974" s="3"/>
      <c r="BDU974" s="453"/>
      <c r="BDV974" s="3"/>
      <c r="BDW974" s="614"/>
      <c r="BDX974" s="3"/>
      <c r="BDY974" s="453"/>
      <c r="BDZ974" s="3"/>
      <c r="BEA974" s="614"/>
      <c r="BEB974" s="3"/>
      <c r="BEC974" s="453"/>
      <c r="BED974" s="3"/>
      <c r="BEE974" s="614"/>
      <c r="BEF974" s="3"/>
      <c r="BEG974" s="453"/>
      <c r="BEH974" s="3"/>
      <c r="BEI974" s="614"/>
      <c r="BEJ974" s="3"/>
      <c r="BEK974" s="453"/>
      <c r="BEL974" s="3"/>
      <c r="BEM974" s="614"/>
      <c r="BEN974" s="3"/>
      <c r="BEO974" s="453"/>
      <c r="BEP974" s="3"/>
      <c r="BEQ974" s="614"/>
      <c r="BER974" s="3"/>
      <c r="BES974" s="453"/>
      <c r="BET974" s="3"/>
      <c r="BEU974" s="614"/>
      <c r="BEV974" s="3"/>
      <c r="BEW974" s="453"/>
      <c r="BEX974" s="3"/>
      <c r="BEY974" s="614"/>
      <c r="BEZ974" s="3"/>
      <c r="BFA974" s="453"/>
      <c r="BFB974" s="3"/>
      <c r="BFC974" s="614"/>
      <c r="BFD974" s="3"/>
      <c r="BFE974" s="453"/>
      <c r="BFF974" s="3"/>
      <c r="BFG974" s="614"/>
      <c r="BFH974" s="3"/>
      <c r="BFI974" s="453"/>
      <c r="BFJ974" s="3"/>
      <c r="BFK974" s="614"/>
      <c r="BFL974" s="3"/>
      <c r="BFM974" s="453"/>
      <c r="BFN974" s="3"/>
      <c r="BFO974" s="614"/>
      <c r="BFP974" s="3"/>
      <c r="BFQ974" s="453"/>
      <c r="BFR974" s="3"/>
      <c r="BFS974" s="614"/>
      <c r="BFT974" s="3"/>
      <c r="BFU974" s="453"/>
      <c r="BFV974" s="3"/>
      <c r="BFW974" s="614"/>
      <c r="BFX974" s="3"/>
      <c r="BFY974" s="453"/>
      <c r="BFZ974" s="3"/>
      <c r="BGA974" s="614"/>
      <c r="BGB974" s="3"/>
      <c r="BGC974" s="453"/>
      <c r="BGD974" s="3"/>
      <c r="BGE974" s="614"/>
      <c r="BGF974" s="3"/>
      <c r="BGG974" s="453"/>
      <c r="BGH974" s="3"/>
      <c r="BGI974" s="614"/>
      <c r="BGJ974" s="3"/>
      <c r="BGK974" s="453"/>
      <c r="BGL974" s="3"/>
      <c r="BGM974" s="614"/>
      <c r="BGN974" s="3"/>
      <c r="BGO974" s="453"/>
      <c r="BGP974" s="3"/>
      <c r="BGQ974" s="614"/>
      <c r="BGR974" s="3"/>
      <c r="BGS974" s="453"/>
      <c r="BGT974" s="3"/>
      <c r="BGU974" s="614"/>
      <c r="BGV974" s="3"/>
      <c r="BGW974" s="453"/>
      <c r="BGX974" s="3"/>
      <c r="BGY974" s="614"/>
      <c r="BGZ974" s="3"/>
      <c r="BHA974" s="453"/>
      <c r="BHB974" s="3"/>
      <c r="BHC974" s="614"/>
      <c r="BHD974" s="3"/>
      <c r="BHE974" s="453"/>
      <c r="BHF974" s="3"/>
      <c r="BHG974" s="614"/>
      <c r="BHH974" s="3"/>
      <c r="BHI974" s="453"/>
      <c r="BHJ974" s="3"/>
      <c r="BHK974" s="614"/>
      <c r="BHL974" s="3"/>
      <c r="BHM974" s="453"/>
      <c r="BHN974" s="3"/>
      <c r="BHO974" s="614"/>
      <c r="BHP974" s="3"/>
      <c r="BHQ974" s="453"/>
      <c r="BHR974" s="3"/>
      <c r="BHS974" s="614"/>
      <c r="BHT974" s="3"/>
      <c r="BHU974" s="453"/>
      <c r="BHV974" s="3"/>
      <c r="BHW974" s="614"/>
      <c r="BHX974" s="3"/>
      <c r="BHY974" s="453"/>
      <c r="BHZ974" s="3"/>
      <c r="BIA974" s="614"/>
      <c r="BIB974" s="3"/>
      <c r="BIC974" s="453"/>
      <c r="BID974" s="3"/>
      <c r="BIE974" s="614"/>
      <c r="BIF974" s="3"/>
      <c r="BIG974" s="453"/>
      <c r="BIH974" s="3"/>
      <c r="BII974" s="614"/>
      <c r="BIJ974" s="3"/>
      <c r="BIK974" s="453"/>
      <c r="BIL974" s="3"/>
      <c r="BIM974" s="614"/>
      <c r="BIN974" s="3"/>
      <c r="BIO974" s="453"/>
      <c r="BIP974" s="3"/>
      <c r="BIQ974" s="614"/>
      <c r="BIR974" s="3"/>
      <c r="BIS974" s="453"/>
      <c r="BIT974" s="3"/>
      <c r="BIU974" s="614"/>
      <c r="BIV974" s="3"/>
      <c r="BIW974" s="453"/>
      <c r="BIX974" s="3"/>
      <c r="BIY974" s="614"/>
      <c r="BIZ974" s="3"/>
      <c r="BJA974" s="453"/>
      <c r="BJB974" s="3"/>
      <c r="BJC974" s="614"/>
      <c r="BJD974" s="3"/>
      <c r="BJE974" s="453"/>
      <c r="BJF974" s="3"/>
      <c r="BJG974" s="614"/>
      <c r="BJH974" s="3"/>
      <c r="BJI974" s="453"/>
      <c r="BJJ974" s="3"/>
      <c r="BJK974" s="614"/>
      <c r="BJL974" s="3"/>
      <c r="BJM974" s="453"/>
      <c r="BJN974" s="3"/>
      <c r="BJO974" s="614"/>
      <c r="BJP974" s="3"/>
      <c r="BJQ974" s="453"/>
      <c r="BJR974" s="3"/>
      <c r="BJS974" s="614"/>
      <c r="BJT974" s="3"/>
      <c r="BJU974" s="453"/>
      <c r="BJV974" s="3"/>
      <c r="BJW974" s="614"/>
      <c r="BJX974" s="3"/>
      <c r="BJY974" s="453"/>
      <c r="BJZ974" s="3"/>
      <c r="BKA974" s="614"/>
      <c r="BKB974" s="3"/>
      <c r="BKC974" s="453"/>
      <c r="BKD974" s="3"/>
      <c r="BKE974" s="614"/>
      <c r="BKF974" s="3"/>
      <c r="BKG974" s="453"/>
      <c r="BKH974" s="3"/>
      <c r="BKI974" s="614"/>
      <c r="BKJ974" s="3"/>
      <c r="BKK974" s="453"/>
      <c r="BKL974" s="3"/>
      <c r="BKM974" s="614"/>
      <c r="BKN974" s="3"/>
      <c r="BKO974" s="453"/>
      <c r="BKP974" s="3"/>
      <c r="BKQ974" s="614"/>
      <c r="BKR974" s="3"/>
      <c r="BKS974" s="453"/>
      <c r="BKT974" s="3"/>
      <c r="BKU974" s="614"/>
      <c r="BKV974" s="3"/>
      <c r="BKW974" s="453"/>
      <c r="BKX974" s="3"/>
      <c r="BKY974" s="614"/>
      <c r="BKZ974" s="3"/>
      <c r="BLA974" s="453"/>
      <c r="BLB974" s="3"/>
      <c r="BLC974" s="614"/>
      <c r="BLD974" s="3"/>
      <c r="BLE974" s="453"/>
      <c r="BLF974" s="3"/>
      <c r="BLG974" s="614"/>
      <c r="BLH974" s="3"/>
      <c r="BLI974" s="453"/>
      <c r="BLJ974" s="3"/>
      <c r="BLK974" s="614"/>
      <c r="BLL974" s="3"/>
      <c r="BLM974" s="453"/>
      <c r="BLN974" s="3"/>
      <c r="BLO974" s="614"/>
      <c r="BLP974" s="3"/>
      <c r="BLQ974" s="453"/>
      <c r="BLR974" s="3"/>
      <c r="BLS974" s="614"/>
      <c r="BLT974" s="3"/>
      <c r="BLU974" s="453"/>
      <c r="BLV974" s="3"/>
      <c r="BLW974" s="614"/>
      <c r="BLX974" s="3"/>
      <c r="BLY974" s="453"/>
      <c r="BLZ974" s="3"/>
      <c r="BMA974" s="614"/>
      <c r="BMB974" s="3"/>
      <c r="BMC974" s="453"/>
      <c r="BMD974" s="3"/>
      <c r="BME974" s="614"/>
      <c r="BMF974" s="3"/>
      <c r="BMG974" s="453"/>
      <c r="BMH974" s="3"/>
      <c r="BMI974" s="614"/>
      <c r="BMJ974" s="3"/>
      <c r="BMK974" s="453"/>
      <c r="BML974" s="3"/>
      <c r="BMM974" s="614"/>
      <c r="BMN974" s="3"/>
      <c r="BMO974" s="453"/>
      <c r="BMP974" s="3"/>
      <c r="BMQ974" s="614"/>
      <c r="BMR974" s="3"/>
      <c r="BMS974" s="453"/>
      <c r="BMT974" s="3"/>
      <c r="BMU974" s="614"/>
      <c r="BMV974" s="3"/>
      <c r="BMW974" s="453"/>
      <c r="BMX974" s="3"/>
      <c r="BMY974" s="614"/>
      <c r="BMZ974" s="3"/>
      <c r="BNA974" s="453"/>
      <c r="BNB974" s="3"/>
      <c r="BNC974" s="614"/>
      <c r="BND974" s="3"/>
      <c r="BNE974" s="453"/>
      <c r="BNF974" s="3"/>
      <c r="BNG974" s="614"/>
      <c r="BNH974" s="3"/>
      <c r="BNI974" s="453"/>
      <c r="BNJ974" s="3"/>
      <c r="BNK974" s="614"/>
      <c r="BNL974" s="3"/>
      <c r="BNM974" s="453"/>
      <c r="BNN974" s="3"/>
      <c r="BNO974" s="614"/>
      <c r="BNP974" s="3"/>
      <c r="BNQ974" s="453"/>
      <c r="BNR974" s="3"/>
      <c r="BNS974" s="614"/>
      <c r="BNT974" s="3"/>
      <c r="BNU974" s="453"/>
      <c r="BNV974" s="3"/>
      <c r="BNW974" s="614"/>
      <c r="BNX974" s="3"/>
      <c r="BNY974" s="453"/>
      <c r="BNZ974" s="3"/>
      <c r="BOA974" s="614"/>
      <c r="BOB974" s="3"/>
      <c r="BOC974" s="453"/>
      <c r="BOD974" s="3"/>
      <c r="BOE974" s="614"/>
      <c r="BOF974" s="3"/>
      <c r="BOG974" s="453"/>
      <c r="BOH974" s="3"/>
      <c r="BOI974" s="614"/>
      <c r="BOJ974" s="3"/>
      <c r="BOK974" s="453"/>
      <c r="BOL974" s="3"/>
      <c r="BOM974" s="614"/>
      <c r="BON974" s="3"/>
      <c r="BOO974" s="453"/>
      <c r="BOP974" s="3"/>
      <c r="BOQ974" s="614"/>
      <c r="BOR974" s="3"/>
      <c r="BOS974" s="453"/>
      <c r="BOT974" s="3"/>
      <c r="BOU974" s="614"/>
      <c r="BOV974" s="3"/>
      <c r="BOW974" s="453"/>
      <c r="BOX974" s="3"/>
      <c r="BOY974" s="614"/>
      <c r="BOZ974" s="3"/>
      <c r="BPA974" s="453"/>
      <c r="BPB974" s="3"/>
      <c r="BPC974" s="614"/>
      <c r="BPD974" s="3"/>
      <c r="BPE974" s="453"/>
      <c r="BPF974" s="3"/>
      <c r="BPG974" s="614"/>
      <c r="BPH974" s="3"/>
      <c r="BPI974" s="453"/>
      <c r="BPJ974" s="3"/>
      <c r="BPK974" s="614"/>
      <c r="BPL974" s="3"/>
      <c r="BPM974" s="453"/>
      <c r="BPN974" s="3"/>
      <c r="BPO974" s="614"/>
      <c r="BPP974" s="3"/>
      <c r="BPQ974" s="453"/>
      <c r="BPR974" s="3"/>
      <c r="BPS974" s="614"/>
      <c r="BPT974" s="3"/>
      <c r="BPU974" s="453"/>
      <c r="BPV974" s="3"/>
      <c r="BPW974" s="614"/>
      <c r="BPX974" s="3"/>
      <c r="BPY974" s="453"/>
      <c r="BPZ974" s="3"/>
      <c r="BQA974" s="614"/>
      <c r="BQB974" s="3"/>
      <c r="BQC974" s="453"/>
      <c r="BQD974" s="3"/>
      <c r="BQE974" s="614"/>
      <c r="BQF974" s="3"/>
      <c r="BQG974" s="453"/>
      <c r="BQH974" s="3"/>
      <c r="BQI974" s="614"/>
      <c r="BQJ974" s="3"/>
      <c r="BQK974" s="453"/>
      <c r="BQL974" s="3"/>
      <c r="BQM974" s="614"/>
      <c r="BQN974" s="3"/>
      <c r="BQO974" s="453"/>
      <c r="BQP974" s="3"/>
      <c r="BQQ974" s="614"/>
      <c r="BQR974" s="3"/>
      <c r="BQS974" s="453"/>
      <c r="BQT974" s="3"/>
      <c r="BQU974" s="614"/>
      <c r="BQV974" s="3"/>
      <c r="BQW974" s="453"/>
      <c r="BQX974" s="3"/>
      <c r="BQY974" s="614"/>
      <c r="BQZ974" s="3"/>
      <c r="BRA974" s="453"/>
      <c r="BRB974" s="3"/>
      <c r="BRC974" s="614"/>
      <c r="BRD974" s="3"/>
      <c r="BRE974" s="453"/>
      <c r="BRF974" s="3"/>
      <c r="BRG974" s="614"/>
      <c r="BRH974" s="3"/>
      <c r="BRI974" s="453"/>
      <c r="BRJ974" s="3"/>
      <c r="BRK974" s="614"/>
      <c r="BRL974" s="3"/>
      <c r="BRM974" s="453"/>
      <c r="BRN974" s="3"/>
      <c r="BRO974" s="614"/>
      <c r="BRP974" s="3"/>
      <c r="BRQ974" s="453"/>
      <c r="BRR974" s="3"/>
      <c r="BRS974" s="614"/>
      <c r="BRT974" s="3"/>
      <c r="BRU974" s="453"/>
      <c r="BRV974" s="3"/>
      <c r="BRW974" s="614"/>
      <c r="BRX974" s="3"/>
      <c r="BRY974" s="453"/>
      <c r="BRZ974" s="3"/>
      <c r="BSA974" s="614"/>
      <c r="BSB974" s="3"/>
      <c r="BSC974" s="453"/>
      <c r="BSD974" s="3"/>
      <c r="BSE974" s="614"/>
      <c r="BSF974" s="3"/>
      <c r="BSG974" s="453"/>
      <c r="BSH974" s="3"/>
      <c r="BSI974" s="614"/>
      <c r="BSJ974" s="3"/>
      <c r="BSK974" s="453"/>
      <c r="BSL974" s="3"/>
      <c r="BSM974" s="614"/>
      <c r="BSN974" s="3"/>
      <c r="BSO974" s="453"/>
      <c r="BSP974" s="3"/>
      <c r="BSQ974" s="614"/>
      <c r="BSR974" s="3"/>
      <c r="BSS974" s="453"/>
      <c r="BST974" s="3"/>
      <c r="BSU974" s="614"/>
      <c r="BSV974" s="3"/>
      <c r="BSW974" s="453"/>
      <c r="BSX974" s="3"/>
      <c r="BSY974" s="614"/>
      <c r="BSZ974" s="3"/>
      <c r="BTA974" s="453"/>
      <c r="BTB974" s="3"/>
      <c r="BTC974" s="614"/>
      <c r="BTD974" s="3"/>
      <c r="BTE974" s="453"/>
      <c r="BTF974" s="3"/>
      <c r="BTG974" s="614"/>
      <c r="BTH974" s="3"/>
      <c r="BTI974" s="453"/>
      <c r="BTJ974" s="3"/>
      <c r="BTK974" s="614"/>
      <c r="BTL974" s="3"/>
      <c r="BTM974" s="453"/>
      <c r="BTN974" s="3"/>
      <c r="BTO974" s="614"/>
      <c r="BTP974" s="3"/>
      <c r="BTQ974" s="453"/>
      <c r="BTR974" s="3"/>
      <c r="BTS974" s="614"/>
      <c r="BTT974" s="3"/>
      <c r="BTU974" s="453"/>
      <c r="BTV974" s="3"/>
      <c r="BTW974" s="614"/>
      <c r="BTX974" s="3"/>
      <c r="BTY974" s="453"/>
      <c r="BTZ974" s="3"/>
      <c r="BUA974" s="614"/>
      <c r="BUB974" s="3"/>
      <c r="BUC974" s="453"/>
      <c r="BUD974" s="3"/>
      <c r="BUE974" s="614"/>
      <c r="BUF974" s="3"/>
      <c r="BUG974" s="453"/>
      <c r="BUH974" s="3"/>
      <c r="BUI974" s="614"/>
      <c r="BUJ974" s="3"/>
      <c r="BUK974" s="453"/>
      <c r="BUL974" s="3"/>
      <c r="BUM974" s="614"/>
      <c r="BUN974" s="3"/>
      <c r="BUO974" s="453"/>
      <c r="BUP974" s="3"/>
      <c r="BUQ974" s="614"/>
      <c r="BUR974" s="3"/>
      <c r="BUS974" s="453"/>
      <c r="BUT974" s="3"/>
      <c r="BUU974" s="614"/>
      <c r="BUV974" s="3"/>
      <c r="BUW974" s="453"/>
      <c r="BUX974" s="3"/>
      <c r="BUY974" s="614"/>
      <c r="BUZ974" s="3"/>
      <c r="BVA974" s="453"/>
      <c r="BVB974" s="3"/>
      <c r="BVC974" s="614"/>
      <c r="BVD974" s="3"/>
      <c r="BVE974" s="453"/>
      <c r="BVF974" s="3"/>
      <c r="BVG974" s="614"/>
      <c r="BVH974" s="3"/>
      <c r="BVI974" s="453"/>
      <c r="BVJ974" s="3"/>
      <c r="BVK974" s="614"/>
      <c r="BVL974" s="3"/>
      <c r="BVM974" s="453"/>
      <c r="BVN974" s="3"/>
      <c r="BVO974" s="614"/>
      <c r="BVP974" s="3"/>
      <c r="BVQ974" s="453"/>
      <c r="BVR974" s="3"/>
      <c r="BVS974" s="614"/>
      <c r="BVT974" s="3"/>
      <c r="BVU974" s="453"/>
      <c r="BVV974" s="3"/>
      <c r="BVW974" s="614"/>
      <c r="BVX974" s="3"/>
      <c r="BVY974" s="453"/>
      <c r="BVZ974" s="3"/>
      <c r="BWA974" s="614"/>
      <c r="BWB974" s="3"/>
      <c r="BWC974" s="453"/>
      <c r="BWD974" s="3"/>
      <c r="BWE974" s="614"/>
      <c r="BWF974" s="3"/>
      <c r="BWG974" s="453"/>
      <c r="BWH974" s="3"/>
      <c r="BWI974" s="614"/>
      <c r="BWJ974" s="3"/>
      <c r="BWK974" s="453"/>
      <c r="BWL974" s="3"/>
      <c r="BWM974" s="614"/>
      <c r="BWN974" s="3"/>
      <c r="BWO974" s="453"/>
      <c r="BWP974" s="3"/>
      <c r="BWQ974" s="614"/>
      <c r="BWR974" s="3"/>
      <c r="BWS974" s="453"/>
      <c r="BWT974" s="3"/>
      <c r="BWU974" s="614"/>
      <c r="BWV974" s="3"/>
      <c r="BWW974" s="453"/>
      <c r="BWX974" s="3"/>
      <c r="BWY974" s="614"/>
      <c r="BWZ974" s="3"/>
      <c r="BXA974" s="453"/>
      <c r="BXB974" s="3"/>
      <c r="BXC974" s="614"/>
      <c r="BXD974" s="3"/>
      <c r="BXE974" s="453"/>
      <c r="BXF974" s="3"/>
      <c r="BXG974" s="614"/>
      <c r="BXH974" s="3"/>
      <c r="BXI974" s="453"/>
      <c r="BXJ974" s="3"/>
      <c r="BXK974" s="614"/>
      <c r="BXL974" s="3"/>
      <c r="BXM974" s="453"/>
      <c r="BXN974" s="3"/>
      <c r="BXO974" s="614"/>
      <c r="BXP974" s="3"/>
      <c r="BXQ974" s="453"/>
      <c r="BXR974" s="3"/>
      <c r="BXS974" s="614"/>
      <c r="BXT974" s="3"/>
      <c r="BXU974" s="453"/>
      <c r="BXV974" s="3"/>
      <c r="BXW974" s="614"/>
      <c r="BXX974" s="3"/>
      <c r="BXY974" s="453"/>
      <c r="BXZ974" s="3"/>
      <c r="BYA974" s="614"/>
      <c r="BYB974" s="3"/>
      <c r="BYC974" s="453"/>
      <c r="BYD974" s="3"/>
      <c r="BYE974" s="614"/>
      <c r="BYF974" s="3"/>
      <c r="BYG974" s="453"/>
      <c r="BYH974" s="3"/>
      <c r="BYI974" s="614"/>
      <c r="BYJ974" s="3"/>
      <c r="BYK974" s="453"/>
      <c r="BYL974" s="3"/>
      <c r="BYM974" s="614"/>
      <c r="BYN974" s="3"/>
      <c r="BYO974" s="453"/>
      <c r="BYP974" s="3"/>
      <c r="BYQ974" s="614"/>
      <c r="BYR974" s="3"/>
      <c r="BYS974" s="453"/>
      <c r="BYT974" s="3"/>
      <c r="BYU974" s="614"/>
      <c r="BYV974" s="3"/>
      <c r="BYW974" s="453"/>
      <c r="BYX974" s="3"/>
      <c r="BYY974" s="614"/>
      <c r="BYZ974" s="3"/>
      <c r="BZA974" s="453"/>
      <c r="BZB974" s="3"/>
      <c r="BZC974" s="614"/>
      <c r="BZD974" s="3"/>
      <c r="BZE974" s="453"/>
      <c r="BZF974" s="3"/>
      <c r="BZG974" s="614"/>
      <c r="BZH974" s="3"/>
      <c r="BZI974" s="453"/>
      <c r="BZJ974" s="3"/>
      <c r="BZK974" s="614"/>
      <c r="BZL974" s="3"/>
      <c r="BZM974" s="453"/>
      <c r="BZN974" s="3"/>
      <c r="BZO974" s="614"/>
      <c r="BZP974" s="3"/>
      <c r="BZQ974" s="453"/>
      <c r="BZR974" s="3"/>
      <c r="BZS974" s="614"/>
      <c r="BZT974" s="3"/>
      <c r="BZU974" s="453"/>
      <c r="BZV974" s="3"/>
      <c r="BZW974" s="614"/>
      <c r="BZX974" s="3"/>
      <c r="BZY974" s="453"/>
      <c r="BZZ974" s="3"/>
      <c r="CAA974" s="614"/>
      <c r="CAB974" s="3"/>
      <c r="CAC974" s="453"/>
      <c r="CAD974" s="3"/>
      <c r="CAE974" s="614"/>
      <c r="CAF974" s="3"/>
      <c r="CAG974" s="453"/>
      <c r="CAH974" s="3"/>
      <c r="CAI974" s="614"/>
      <c r="CAJ974" s="3"/>
      <c r="CAK974" s="453"/>
      <c r="CAL974" s="3"/>
      <c r="CAM974" s="614"/>
      <c r="CAN974" s="3"/>
      <c r="CAO974" s="453"/>
      <c r="CAP974" s="3"/>
      <c r="CAQ974" s="614"/>
      <c r="CAR974" s="3"/>
      <c r="CAS974" s="453"/>
      <c r="CAT974" s="3"/>
      <c r="CAU974" s="614"/>
      <c r="CAV974" s="3"/>
      <c r="CAW974" s="453"/>
      <c r="CAX974" s="3"/>
      <c r="CAY974" s="614"/>
      <c r="CAZ974" s="3"/>
      <c r="CBA974" s="453"/>
      <c r="CBB974" s="3"/>
      <c r="CBC974" s="614"/>
      <c r="CBD974" s="3"/>
      <c r="CBE974" s="453"/>
      <c r="CBF974" s="3"/>
      <c r="CBG974" s="614"/>
      <c r="CBH974" s="3"/>
      <c r="CBI974" s="453"/>
      <c r="CBJ974" s="3"/>
      <c r="CBK974" s="614"/>
      <c r="CBL974" s="3"/>
      <c r="CBM974" s="453"/>
      <c r="CBN974" s="3"/>
      <c r="CBO974" s="614"/>
      <c r="CBP974" s="3"/>
      <c r="CBQ974" s="453"/>
      <c r="CBR974" s="3"/>
      <c r="CBS974" s="614"/>
      <c r="CBT974" s="3"/>
      <c r="CBU974" s="453"/>
      <c r="CBV974" s="3"/>
      <c r="CBW974" s="614"/>
      <c r="CBX974" s="3"/>
      <c r="CBY974" s="453"/>
      <c r="CBZ974" s="3"/>
      <c r="CCA974" s="614"/>
      <c r="CCB974" s="3"/>
      <c r="CCC974" s="453"/>
      <c r="CCD974" s="3"/>
      <c r="CCE974" s="614"/>
      <c r="CCF974" s="3"/>
      <c r="CCG974" s="453"/>
      <c r="CCH974" s="3"/>
      <c r="CCI974" s="614"/>
      <c r="CCJ974" s="3"/>
      <c r="CCK974" s="453"/>
      <c r="CCL974" s="3"/>
      <c r="CCM974" s="614"/>
      <c r="CCN974" s="3"/>
      <c r="CCO974" s="453"/>
      <c r="CCP974" s="3"/>
      <c r="CCQ974" s="614"/>
      <c r="CCR974" s="3"/>
      <c r="CCS974" s="453"/>
      <c r="CCT974" s="3"/>
      <c r="CCU974" s="614"/>
      <c r="CCV974" s="3"/>
      <c r="CCW974" s="453"/>
      <c r="CCX974" s="3"/>
      <c r="CCY974" s="614"/>
      <c r="CCZ974" s="3"/>
      <c r="CDA974" s="453"/>
      <c r="CDB974" s="3"/>
      <c r="CDC974" s="614"/>
      <c r="CDD974" s="3"/>
      <c r="CDE974" s="453"/>
      <c r="CDF974" s="3"/>
      <c r="CDG974" s="614"/>
      <c r="CDH974" s="3"/>
      <c r="CDI974" s="453"/>
      <c r="CDJ974" s="3"/>
      <c r="CDK974" s="614"/>
      <c r="CDL974" s="3"/>
      <c r="CDM974" s="453"/>
      <c r="CDN974" s="3"/>
      <c r="CDO974" s="614"/>
      <c r="CDP974" s="3"/>
      <c r="CDQ974" s="453"/>
      <c r="CDR974" s="3"/>
      <c r="CDS974" s="614"/>
      <c r="CDT974" s="3"/>
      <c r="CDU974" s="453"/>
      <c r="CDV974" s="3"/>
      <c r="CDW974" s="614"/>
      <c r="CDX974" s="3"/>
      <c r="CDY974" s="453"/>
      <c r="CDZ974" s="3"/>
      <c r="CEA974" s="614"/>
      <c r="CEB974" s="3"/>
      <c r="CEC974" s="453"/>
      <c r="CED974" s="3"/>
      <c r="CEE974" s="614"/>
      <c r="CEF974" s="3"/>
      <c r="CEG974" s="453"/>
      <c r="CEH974" s="3"/>
      <c r="CEI974" s="614"/>
      <c r="CEJ974" s="3"/>
      <c r="CEK974" s="453"/>
      <c r="CEL974" s="3"/>
      <c r="CEM974" s="614"/>
      <c r="CEN974" s="3"/>
      <c r="CEO974" s="453"/>
      <c r="CEP974" s="3"/>
      <c r="CEQ974" s="614"/>
      <c r="CER974" s="3"/>
      <c r="CES974" s="453"/>
      <c r="CET974" s="3"/>
      <c r="CEU974" s="614"/>
      <c r="CEV974" s="3"/>
      <c r="CEW974" s="453"/>
      <c r="CEX974" s="3"/>
      <c r="CEY974" s="614"/>
      <c r="CEZ974" s="3"/>
      <c r="CFA974" s="453"/>
      <c r="CFB974" s="3"/>
      <c r="CFC974" s="614"/>
      <c r="CFD974" s="3"/>
      <c r="CFE974" s="453"/>
      <c r="CFF974" s="3"/>
      <c r="CFG974" s="614"/>
      <c r="CFH974" s="3"/>
      <c r="CFI974" s="453"/>
      <c r="CFJ974" s="3"/>
      <c r="CFK974" s="614"/>
      <c r="CFL974" s="3"/>
      <c r="CFM974" s="453"/>
      <c r="CFN974" s="3"/>
      <c r="CFO974" s="614"/>
      <c r="CFP974" s="3"/>
      <c r="CFQ974" s="453"/>
      <c r="CFR974" s="3"/>
      <c r="CFS974" s="614"/>
      <c r="CFT974" s="3"/>
      <c r="CFU974" s="453"/>
      <c r="CFV974" s="3"/>
      <c r="CFW974" s="614"/>
      <c r="CFX974" s="3"/>
      <c r="CFY974" s="453"/>
      <c r="CFZ974" s="3"/>
      <c r="CGA974" s="614"/>
      <c r="CGB974" s="3"/>
      <c r="CGC974" s="453"/>
      <c r="CGD974" s="3"/>
      <c r="CGE974" s="614"/>
      <c r="CGF974" s="3"/>
      <c r="CGG974" s="453"/>
      <c r="CGH974" s="3"/>
      <c r="CGI974" s="614"/>
      <c r="CGJ974" s="3"/>
      <c r="CGK974" s="453"/>
      <c r="CGL974" s="3"/>
      <c r="CGM974" s="614"/>
      <c r="CGN974" s="3"/>
      <c r="CGO974" s="453"/>
      <c r="CGP974" s="3"/>
      <c r="CGQ974" s="614"/>
      <c r="CGR974" s="3"/>
      <c r="CGS974" s="453"/>
      <c r="CGT974" s="3"/>
      <c r="CGU974" s="614"/>
      <c r="CGV974" s="3"/>
      <c r="CGW974" s="453"/>
      <c r="CGX974" s="3"/>
      <c r="CGY974" s="614"/>
      <c r="CGZ974" s="3"/>
      <c r="CHA974" s="453"/>
      <c r="CHB974" s="3"/>
      <c r="CHC974" s="614"/>
      <c r="CHD974" s="3"/>
      <c r="CHE974" s="453"/>
      <c r="CHF974" s="3"/>
      <c r="CHG974" s="614"/>
      <c r="CHH974" s="3"/>
      <c r="CHI974" s="453"/>
      <c r="CHJ974" s="3"/>
      <c r="CHK974" s="614"/>
      <c r="CHL974" s="3"/>
      <c r="CHM974" s="453"/>
      <c r="CHN974" s="3"/>
      <c r="CHO974" s="614"/>
      <c r="CHP974" s="3"/>
      <c r="CHQ974" s="453"/>
      <c r="CHR974" s="3"/>
      <c r="CHS974" s="614"/>
      <c r="CHT974" s="3"/>
      <c r="CHU974" s="453"/>
      <c r="CHV974" s="3"/>
      <c r="CHW974" s="614"/>
      <c r="CHX974" s="3"/>
      <c r="CHY974" s="453"/>
      <c r="CHZ974" s="3"/>
      <c r="CIA974" s="614"/>
      <c r="CIB974" s="3"/>
      <c r="CIC974" s="453"/>
      <c r="CID974" s="3"/>
      <c r="CIE974" s="614"/>
      <c r="CIF974" s="3"/>
      <c r="CIG974" s="453"/>
      <c r="CIH974" s="3"/>
      <c r="CII974" s="614"/>
      <c r="CIJ974" s="3"/>
      <c r="CIK974" s="453"/>
      <c r="CIL974" s="3"/>
      <c r="CIM974" s="614"/>
      <c r="CIN974" s="3"/>
      <c r="CIO974" s="453"/>
      <c r="CIP974" s="3"/>
      <c r="CIQ974" s="614"/>
      <c r="CIR974" s="3"/>
      <c r="CIS974" s="453"/>
      <c r="CIT974" s="3"/>
      <c r="CIU974" s="614"/>
      <c r="CIV974" s="3"/>
      <c r="CIW974" s="453"/>
      <c r="CIX974" s="3"/>
      <c r="CIY974" s="614"/>
      <c r="CIZ974" s="3"/>
      <c r="CJA974" s="453"/>
      <c r="CJB974" s="3"/>
      <c r="CJC974" s="614"/>
      <c r="CJD974" s="3"/>
      <c r="CJE974" s="453"/>
      <c r="CJF974" s="3"/>
      <c r="CJG974" s="614"/>
      <c r="CJH974" s="3"/>
      <c r="CJI974" s="453"/>
      <c r="CJJ974" s="3"/>
      <c r="CJK974" s="614"/>
      <c r="CJL974" s="3"/>
      <c r="CJM974" s="453"/>
      <c r="CJN974" s="3"/>
      <c r="CJO974" s="614"/>
      <c r="CJP974" s="3"/>
      <c r="CJQ974" s="453"/>
      <c r="CJR974" s="3"/>
      <c r="CJS974" s="614"/>
      <c r="CJT974" s="3"/>
      <c r="CJU974" s="453"/>
      <c r="CJV974" s="3"/>
      <c r="CJW974" s="614"/>
      <c r="CJX974" s="3"/>
      <c r="CJY974" s="453"/>
      <c r="CJZ974" s="3"/>
      <c r="CKA974" s="614"/>
      <c r="CKB974" s="3"/>
      <c r="CKC974" s="453"/>
      <c r="CKD974" s="3"/>
      <c r="CKE974" s="614"/>
      <c r="CKF974" s="3"/>
      <c r="CKG974" s="453"/>
      <c r="CKH974" s="3"/>
      <c r="CKI974" s="614"/>
      <c r="CKJ974" s="3"/>
      <c r="CKK974" s="453"/>
      <c r="CKL974" s="3"/>
      <c r="CKM974" s="614"/>
      <c r="CKN974" s="3"/>
      <c r="CKO974" s="453"/>
      <c r="CKP974" s="3"/>
      <c r="CKQ974" s="614"/>
      <c r="CKR974" s="3"/>
      <c r="CKS974" s="453"/>
      <c r="CKT974" s="3"/>
      <c r="CKU974" s="614"/>
      <c r="CKV974" s="3"/>
      <c r="CKW974" s="453"/>
      <c r="CKX974" s="3"/>
      <c r="CKY974" s="614"/>
      <c r="CKZ974" s="3"/>
      <c r="CLA974" s="453"/>
      <c r="CLB974" s="3"/>
      <c r="CLC974" s="614"/>
      <c r="CLD974" s="3"/>
      <c r="CLE974" s="453"/>
      <c r="CLF974" s="3"/>
      <c r="CLG974" s="614"/>
      <c r="CLH974" s="3"/>
      <c r="CLI974" s="453"/>
      <c r="CLJ974" s="3"/>
      <c r="CLK974" s="614"/>
      <c r="CLL974" s="3"/>
      <c r="CLM974" s="453"/>
      <c r="CLN974" s="3"/>
      <c r="CLO974" s="614"/>
      <c r="CLP974" s="3"/>
      <c r="CLQ974" s="453"/>
      <c r="CLR974" s="3"/>
      <c r="CLS974" s="614"/>
      <c r="CLT974" s="3"/>
      <c r="CLU974" s="453"/>
      <c r="CLV974" s="3"/>
      <c r="CLW974" s="614"/>
      <c r="CLX974" s="3"/>
      <c r="CLY974" s="453"/>
      <c r="CLZ974" s="3"/>
      <c r="CMA974" s="614"/>
      <c r="CMB974" s="3"/>
      <c r="CMC974" s="453"/>
      <c r="CMD974" s="3"/>
      <c r="CME974" s="614"/>
      <c r="CMF974" s="3"/>
      <c r="CMG974" s="453"/>
      <c r="CMH974" s="3"/>
      <c r="CMI974" s="614"/>
      <c r="CMJ974" s="3"/>
      <c r="CMK974" s="453"/>
      <c r="CML974" s="3"/>
      <c r="CMM974" s="614"/>
      <c r="CMN974" s="3"/>
      <c r="CMO974" s="453"/>
      <c r="CMP974" s="3"/>
      <c r="CMQ974" s="614"/>
      <c r="CMR974" s="3"/>
      <c r="CMS974" s="453"/>
      <c r="CMT974" s="3"/>
      <c r="CMU974" s="614"/>
      <c r="CMV974" s="3"/>
      <c r="CMW974" s="453"/>
      <c r="CMX974" s="3"/>
      <c r="CMY974" s="614"/>
      <c r="CMZ974" s="3"/>
      <c r="CNA974" s="453"/>
      <c r="CNB974" s="3"/>
      <c r="CNC974" s="614"/>
      <c r="CND974" s="3"/>
      <c r="CNE974" s="453"/>
      <c r="CNF974" s="3"/>
      <c r="CNG974" s="614"/>
      <c r="CNH974" s="3"/>
      <c r="CNI974" s="453"/>
      <c r="CNJ974" s="3"/>
      <c r="CNK974" s="614"/>
      <c r="CNL974" s="3"/>
      <c r="CNM974" s="453"/>
      <c r="CNN974" s="3"/>
      <c r="CNO974" s="614"/>
      <c r="CNP974" s="3"/>
      <c r="CNQ974" s="453"/>
      <c r="CNR974" s="3"/>
      <c r="CNS974" s="614"/>
      <c r="CNT974" s="3"/>
      <c r="CNU974" s="453"/>
      <c r="CNV974" s="3"/>
      <c r="CNW974" s="614"/>
      <c r="CNX974" s="3"/>
      <c r="CNY974" s="453"/>
      <c r="CNZ974" s="3"/>
      <c r="COA974" s="614"/>
      <c r="COB974" s="3"/>
      <c r="COC974" s="453"/>
      <c r="COD974" s="3"/>
      <c r="COE974" s="614"/>
      <c r="COF974" s="3"/>
      <c r="COG974" s="453"/>
      <c r="COH974" s="3"/>
      <c r="COI974" s="614"/>
      <c r="COJ974" s="3"/>
      <c r="COK974" s="453"/>
      <c r="COL974" s="3"/>
      <c r="COM974" s="614"/>
      <c r="CON974" s="3"/>
      <c r="COO974" s="453"/>
      <c r="COP974" s="3"/>
      <c r="COQ974" s="614"/>
      <c r="COR974" s="3"/>
      <c r="COS974" s="453"/>
      <c r="COT974" s="3"/>
      <c r="COU974" s="614"/>
      <c r="COV974" s="3"/>
      <c r="COW974" s="453"/>
      <c r="COX974" s="3"/>
      <c r="COY974" s="614"/>
      <c r="COZ974" s="3"/>
      <c r="CPA974" s="453"/>
      <c r="CPB974" s="3"/>
      <c r="CPC974" s="614"/>
      <c r="CPD974" s="3"/>
      <c r="CPE974" s="453"/>
      <c r="CPF974" s="3"/>
      <c r="CPG974" s="614"/>
      <c r="CPH974" s="3"/>
      <c r="CPI974" s="453"/>
      <c r="CPJ974" s="3"/>
      <c r="CPK974" s="614"/>
      <c r="CPL974" s="3"/>
      <c r="CPM974" s="453"/>
      <c r="CPN974" s="3"/>
      <c r="CPO974" s="614"/>
      <c r="CPP974" s="3"/>
      <c r="CPQ974" s="453"/>
      <c r="CPR974" s="3"/>
      <c r="CPS974" s="614"/>
      <c r="CPT974" s="3"/>
      <c r="CPU974" s="453"/>
      <c r="CPV974" s="3"/>
      <c r="CPW974" s="614"/>
      <c r="CPX974" s="3"/>
      <c r="CPY974" s="453"/>
      <c r="CPZ974" s="3"/>
      <c r="CQA974" s="614"/>
      <c r="CQB974" s="3"/>
      <c r="CQC974" s="453"/>
      <c r="CQD974" s="3"/>
      <c r="CQE974" s="614"/>
      <c r="CQF974" s="3"/>
      <c r="CQG974" s="453"/>
      <c r="CQH974" s="3"/>
      <c r="CQI974" s="614"/>
      <c r="CQJ974" s="3"/>
      <c r="CQK974" s="453"/>
      <c r="CQL974" s="3"/>
      <c r="CQM974" s="614"/>
      <c r="CQN974" s="3"/>
      <c r="CQO974" s="453"/>
      <c r="CQP974" s="3"/>
      <c r="CQQ974" s="614"/>
      <c r="CQR974" s="3"/>
      <c r="CQS974" s="453"/>
      <c r="CQT974" s="3"/>
      <c r="CQU974" s="614"/>
      <c r="CQV974" s="3"/>
      <c r="CQW974" s="453"/>
      <c r="CQX974" s="3"/>
      <c r="CQY974" s="614"/>
      <c r="CQZ974" s="3"/>
      <c r="CRA974" s="453"/>
      <c r="CRB974" s="3"/>
      <c r="CRC974" s="614"/>
      <c r="CRD974" s="3"/>
      <c r="CRE974" s="453"/>
      <c r="CRF974" s="3"/>
      <c r="CRG974" s="614"/>
      <c r="CRH974" s="3"/>
      <c r="CRI974" s="453"/>
      <c r="CRJ974" s="3"/>
      <c r="CRK974" s="614"/>
      <c r="CRL974" s="3"/>
      <c r="CRM974" s="453"/>
      <c r="CRN974" s="3"/>
      <c r="CRO974" s="614"/>
      <c r="CRP974" s="3"/>
      <c r="CRQ974" s="453"/>
      <c r="CRR974" s="3"/>
      <c r="CRS974" s="614"/>
      <c r="CRT974" s="3"/>
      <c r="CRU974" s="453"/>
      <c r="CRV974" s="3"/>
      <c r="CRW974" s="614"/>
      <c r="CRX974" s="3"/>
      <c r="CRY974" s="453"/>
      <c r="CRZ974" s="3"/>
      <c r="CSA974" s="614"/>
      <c r="CSB974" s="3"/>
      <c r="CSC974" s="453"/>
      <c r="CSD974" s="3"/>
      <c r="CSE974" s="614"/>
      <c r="CSF974" s="3"/>
      <c r="CSG974" s="453"/>
      <c r="CSH974" s="3"/>
      <c r="CSI974" s="614"/>
      <c r="CSJ974" s="3"/>
      <c r="CSK974" s="453"/>
      <c r="CSL974" s="3"/>
      <c r="CSM974" s="614"/>
      <c r="CSN974" s="3"/>
      <c r="CSO974" s="453"/>
      <c r="CSP974" s="3"/>
      <c r="CSQ974" s="614"/>
      <c r="CSR974" s="3"/>
      <c r="CSS974" s="453"/>
      <c r="CST974" s="3"/>
      <c r="CSU974" s="614"/>
      <c r="CSV974" s="3"/>
      <c r="CSW974" s="453"/>
      <c r="CSX974" s="3"/>
      <c r="CSY974" s="614"/>
      <c r="CSZ974" s="3"/>
      <c r="CTA974" s="453"/>
      <c r="CTB974" s="3"/>
      <c r="CTC974" s="614"/>
      <c r="CTD974" s="3"/>
      <c r="CTE974" s="453"/>
      <c r="CTF974" s="3"/>
      <c r="CTG974" s="614"/>
      <c r="CTH974" s="3"/>
      <c r="CTI974" s="453"/>
      <c r="CTJ974" s="3"/>
      <c r="CTK974" s="614"/>
      <c r="CTL974" s="3"/>
      <c r="CTM974" s="453"/>
      <c r="CTN974" s="3"/>
      <c r="CTO974" s="614"/>
      <c r="CTP974" s="3"/>
      <c r="CTQ974" s="453"/>
      <c r="CTR974" s="3"/>
      <c r="CTS974" s="614"/>
      <c r="CTT974" s="3"/>
      <c r="CTU974" s="453"/>
      <c r="CTV974" s="3"/>
      <c r="CTW974" s="614"/>
      <c r="CTX974" s="3"/>
      <c r="CTY974" s="453"/>
      <c r="CTZ974" s="3"/>
      <c r="CUA974" s="614"/>
      <c r="CUB974" s="3"/>
      <c r="CUC974" s="453"/>
      <c r="CUD974" s="3"/>
      <c r="CUE974" s="614"/>
      <c r="CUF974" s="3"/>
      <c r="CUG974" s="453"/>
      <c r="CUH974" s="3"/>
      <c r="CUI974" s="614"/>
      <c r="CUJ974" s="3"/>
      <c r="CUK974" s="453"/>
      <c r="CUL974" s="3"/>
      <c r="CUM974" s="614"/>
      <c r="CUN974" s="3"/>
      <c r="CUO974" s="453"/>
      <c r="CUP974" s="3"/>
      <c r="CUQ974" s="614"/>
      <c r="CUR974" s="3"/>
      <c r="CUS974" s="453"/>
      <c r="CUT974" s="3"/>
      <c r="CUU974" s="614"/>
      <c r="CUV974" s="3"/>
      <c r="CUW974" s="453"/>
      <c r="CUX974" s="3"/>
      <c r="CUY974" s="614"/>
      <c r="CUZ974" s="3"/>
      <c r="CVA974" s="453"/>
      <c r="CVB974" s="3"/>
      <c r="CVC974" s="614"/>
      <c r="CVD974" s="3"/>
      <c r="CVE974" s="453"/>
      <c r="CVF974" s="3"/>
      <c r="CVG974" s="614"/>
      <c r="CVH974" s="3"/>
      <c r="CVI974" s="453"/>
      <c r="CVJ974" s="3"/>
      <c r="CVK974" s="614"/>
      <c r="CVL974" s="3"/>
      <c r="CVM974" s="453"/>
      <c r="CVN974" s="3"/>
      <c r="CVO974" s="614"/>
      <c r="CVP974" s="3"/>
      <c r="CVQ974" s="453"/>
      <c r="CVR974" s="3"/>
      <c r="CVS974" s="614"/>
      <c r="CVT974" s="3"/>
      <c r="CVU974" s="453"/>
      <c r="CVV974" s="3"/>
      <c r="CVW974" s="614"/>
      <c r="CVX974" s="3"/>
      <c r="CVY974" s="453"/>
      <c r="CVZ974" s="3"/>
      <c r="CWA974" s="614"/>
      <c r="CWB974" s="3"/>
      <c r="CWC974" s="453"/>
      <c r="CWD974" s="3"/>
      <c r="CWE974" s="614"/>
      <c r="CWF974" s="3"/>
      <c r="CWG974" s="453"/>
      <c r="CWH974" s="3"/>
      <c r="CWI974" s="614"/>
      <c r="CWJ974" s="3"/>
      <c r="CWK974" s="453"/>
      <c r="CWL974" s="3"/>
      <c r="CWM974" s="614"/>
      <c r="CWN974" s="3"/>
      <c r="CWO974" s="453"/>
      <c r="CWP974" s="3"/>
      <c r="CWQ974" s="614"/>
      <c r="CWR974" s="3"/>
      <c r="CWS974" s="453"/>
      <c r="CWT974" s="3"/>
      <c r="CWU974" s="614"/>
      <c r="CWV974" s="3"/>
      <c r="CWW974" s="453"/>
      <c r="CWX974" s="3"/>
      <c r="CWY974" s="614"/>
      <c r="CWZ974" s="3"/>
      <c r="CXA974" s="453"/>
      <c r="CXB974" s="3"/>
      <c r="CXC974" s="614"/>
      <c r="CXD974" s="3"/>
      <c r="CXE974" s="453"/>
      <c r="CXF974" s="3"/>
      <c r="CXG974" s="614"/>
      <c r="CXH974" s="3"/>
      <c r="CXI974" s="453"/>
      <c r="CXJ974" s="3"/>
      <c r="CXK974" s="614"/>
      <c r="CXL974" s="3"/>
      <c r="CXM974" s="453"/>
      <c r="CXN974" s="3"/>
      <c r="CXO974" s="614"/>
      <c r="CXP974" s="3"/>
      <c r="CXQ974" s="453"/>
      <c r="CXR974" s="3"/>
      <c r="CXS974" s="614"/>
      <c r="CXT974" s="3"/>
      <c r="CXU974" s="453"/>
      <c r="CXV974" s="3"/>
      <c r="CXW974" s="614"/>
      <c r="CXX974" s="3"/>
      <c r="CXY974" s="453"/>
      <c r="CXZ974" s="3"/>
      <c r="CYA974" s="614"/>
      <c r="CYB974" s="3"/>
      <c r="CYC974" s="453"/>
      <c r="CYD974" s="3"/>
      <c r="CYE974" s="614"/>
      <c r="CYF974" s="3"/>
      <c r="CYG974" s="453"/>
      <c r="CYH974" s="3"/>
      <c r="CYI974" s="614"/>
      <c r="CYJ974" s="3"/>
      <c r="CYK974" s="453"/>
      <c r="CYL974" s="3"/>
      <c r="CYM974" s="614"/>
      <c r="CYN974" s="3"/>
      <c r="CYO974" s="453"/>
      <c r="CYP974" s="3"/>
      <c r="CYQ974" s="614"/>
      <c r="CYR974" s="3"/>
      <c r="CYS974" s="453"/>
      <c r="CYT974" s="3"/>
      <c r="CYU974" s="614"/>
      <c r="CYV974" s="3"/>
      <c r="CYW974" s="453"/>
      <c r="CYX974" s="3"/>
      <c r="CYY974" s="614"/>
      <c r="CYZ974" s="3"/>
      <c r="CZA974" s="453"/>
      <c r="CZB974" s="3"/>
      <c r="CZC974" s="614"/>
      <c r="CZD974" s="3"/>
      <c r="CZE974" s="453"/>
      <c r="CZF974" s="3"/>
      <c r="CZG974" s="614"/>
      <c r="CZH974" s="3"/>
      <c r="CZI974" s="453"/>
      <c r="CZJ974" s="3"/>
      <c r="CZK974" s="614"/>
      <c r="CZL974" s="3"/>
      <c r="CZM974" s="453"/>
      <c r="CZN974" s="3"/>
      <c r="CZO974" s="614"/>
      <c r="CZP974" s="3"/>
      <c r="CZQ974" s="453"/>
      <c r="CZR974" s="3"/>
      <c r="CZS974" s="614"/>
      <c r="CZT974" s="3"/>
      <c r="CZU974" s="453"/>
      <c r="CZV974" s="3"/>
      <c r="CZW974" s="614"/>
      <c r="CZX974" s="3"/>
      <c r="CZY974" s="453"/>
      <c r="CZZ974" s="3"/>
      <c r="DAA974" s="614"/>
      <c r="DAB974" s="3"/>
      <c r="DAC974" s="453"/>
      <c r="DAD974" s="3"/>
      <c r="DAE974" s="614"/>
      <c r="DAF974" s="3"/>
      <c r="DAG974" s="453"/>
      <c r="DAH974" s="3"/>
      <c r="DAI974" s="614"/>
      <c r="DAJ974" s="3"/>
      <c r="DAK974" s="453"/>
      <c r="DAL974" s="3"/>
      <c r="DAM974" s="614"/>
      <c r="DAN974" s="3"/>
      <c r="DAO974" s="453"/>
      <c r="DAP974" s="3"/>
      <c r="DAQ974" s="614"/>
      <c r="DAR974" s="3"/>
      <c r="DAS974" s="453"/>
      <c r="DAT974" s="3"/>
      <c r="DAU974" s="614"/>
      <c r="DAV974" s="3"/>
      <c r="DAW974" s="453"/>
      <c r="DAX974" s="3"/>
      <c r="DAY974" s="614"/>
      <c r="DAZ974" s="3"/>
      <c r="DBA974" s="453"/>
      <c r="DBB974" s="3"/>
      <c r="DBC974" s="614"/>
      <c r="DBD974" s="3"/>
      <c r="DBE974" s="453"/>
      <c r="DBF974" s="3"/>
      <c r="DBG974" s="614"/>
      <c r="DBH974" s="3"/>
      <c r="DBI974" s="453"/>
      <c r="DBJ974" s="3"/>
      <c r="DBK974" s="614"/>
      <c r="DBL974" s="3"/>
      <c r="DBM974" s="453"/>
      <c r="DBN974" s="3"/>
      <c r="DBO974" s="614"/>
      <c r="DBP974" s="3"/>
      <c r="DBQ974" s="453"/>
      <c r="DBR974" s="3"/>
      <c r="DBS974" s="614"/>
      <c r="DBT974" s="3"/>
      <c r="DBU974" s="453"/>
      <c r="DBV974" s="3"/>
      <c r="DBW974" s="614"/>
      <c r="DBX974" s="3"/>
      <c r="DBY974" s="453"/>
      <c r="DBZ974" s="3"/>
      <c r="DCA974" s="614"/>
      <c r="DCB974" s="3"/>
      <c r="DCC974" s="453"/>
      <c r="DCD974" s="3"/>
      <c r="DCE974" s="614"/>
      <c r="DCF974" s="3"/>
      <c r="DCG974" s="453"/>
      <c r="DCH974" s="3"/>
      <c r="DCI974" s="614"/>
      <c r="DCJ974" s="3"/>
      <c r="DCK974" s="453"/>
      <c r="DCL974" s="3"/>
      <c r="DCM974" s="614"/>
      <c r="DCN974" s="3"/>
      <c r="DCO974" s="453"/>
      <c r="DCP974" s="3"/>
      <c r="DCQ974" s="614"/>
      <c r="DCR974" s="3"/>
      <c r="DCS974" s="453"/>
      <c r="DCT974" s="3"/>
      <c r="DCU974" s="614"/>
      <c r="DCV974" s="3"/>
      <c r="DCW974" s="453"/>
      <c r="DCX974" s="3"/>
      <c r="DCY974" s="614"/>
      <c r="DCZ974" s="3"/>
      <c r="DDA974" s="453"/>
      <c r="DDB974" s="3"/>
      <c r="DDC974" s="614"/>
      <c r="DDD974" s="3"/>
      <c r="DDE974" s="453"/>
      <c r="DDF974" s="3"/>
      <c r="DDG974" s="614"/>
      <c r="DDH974" s="3"/>
      <c r="DDI974" s="453"/>
      <c r="DDJ974" s="3"/>
      <c r="DDK974" s="614"/>
      <c r="DDL974" s="3"/>
      <c r="DDM974" s="453"/>
      <c r="DDN974" s="3"/>
      <c r="DDO974" s="614"/>
      <c r="DDP974" s="3"/>
      <c r="DDQ974" s="453"/>
      <c r="DDR974" s="3"/>
      <c r="DDS974" s="614"/>
      <c r="DDT974" s="3"/>
      <c r="DDU974" s="453"/>
      <c r="DDV974" s="3"/>
      <c r="DDW974" s="614"/>
      <c r="DDX974" s="3"/>
      <c r="DDY974" s="453"/>
      <c r="DDZ974" s="3"/>
      <c r="DEA974" s="614"/>
      <c r="DEB974" s="3"/>
      <c r="DEC974" s="453"/>
      <c r="DED974" s="3"/>
      <c r="DEE974" s="614"/>
      <c r="DEF974" s="3"/>
      <c r="DEG974" s="453"/>
      <c r="DEH974" s="3"/>
      <c r="DEI974" s="614"/>
      <c r="DEJ974" s="3"/>
      <c r="DEK974" s="453"/>
      <c r="DEL974" s="3"/>
      <c r="DEM974" s="614"/>
      <c r="DEN974" s="3"/>
      <c r="DEO974" s="453"/>
      <c r="DEP974" s="3"/>
      <c r="DEQ974" s="614"/>
      <c r="DER974" s="3"/>
      <c r="DES974" s="453"/>
      <c r="DET974" s="3"/>
      <c r="DEU974" s="614"/>
      <c r="DEV974" s="3"/>
      <c r="DEW974" s="453"/>
      <c r="DEX974" s="3"/>
      <c r="DEY974" s="614"/>
      <c r="DEZ974" s="3"/>
      <c r="DFA974" s="453"/>
      <c r="DFB974" s="3"/>
      <c r="DFC974" s="614"/>
      <c r="DFD974" s="3"/>
      <c r="DFE974" s="453"/>
      <c r="DFF974" s="3"/>
      <c r="DFG974" s="614"/>
      <c r="DFH974" s="3"/>
      <c r="DFI974" s="453"/>
      <c r="DFJ974" s="3"/>
      <c r="DFK974" s="614"/>
      <c r="DFL974" s="3"/>
      <c r="DFM974" s="453"/>
      <c r="DFN974" s="3"/>
      <c r="DFO974" s="614"/>
      <c r="DFP974" s="3"/>
      <c r="DFQ974" s="453"/>
      <c r="DFR974" s="3"/>
      <c r="DFS974" s="614"/>
      <c r="DFT974" s="3"/>
      <c r="DFU974" s="453"/>
      <c r="DFV974" s="3"/>
      <c r="DFW974" s="614"/>
      <c r="DFX974" s="3"/>
      <c r="DFY974" s="453"/>
      <c r="DFZ974" s="3"/>
      <c r="DGA974" s="614"/>
      <c r="DGB974" s="3"/>
      <c r="DGC974" s="453"/>
      <c r="DGD974" s="3"/>
      <c r="DGE974" s="614"/>
      <c r="DGF974" s="3"/>
      <c r="DGG974" s="453"/>
      <c r="DGH974" s="3"/>
      <c r="DGI974" s="614"/>
      <c r="DGJ974" s="3"/>
      <c r="DGK974" s="453"/>
      <c r="DGL974" s="3"/>
      <c r="DGM974" s="614"/>
      <c r="DGN974" s="3"/>
      <c r="DGO974" s="453"/>
      <c r="DGP974" s="3"/>
      <c r="DGQ974" s="614"/>
      <c r="DGR974" s="3"/>
      <c r="DGS974" s="453"/>
      <c r="DGT974" s="3"/>
      <c r="DGU974" s="614"/>
      <c r="DGV974" s="3"/>
      <c r="DGW974" s="453"/>
      <c r="DGX974" s="3"/>
      <c r="DGY974" s="614"/>
      <c r="DGZ974" s="3"/>
      <c r="DHA974" s="453"/>
      <c r="DHB974" s="3"/>
      <c r="DHC974" s="614"/>
      <c r="DHD974" s="3"/>
      <c r="DHE974" s="453"/>
      <c r="DHF974" s="3"/>
      <c r="DHG974" s="614"/>
      <c r="DHH974" s="3"/>
      <c r="DHI974" s="453"/>
      <c r="DHJ974" s="3"/>
      <c r="DHK974" s="614"/>
      <c r="DHL974" s="3"/>
      <c r="DHM974" s="453"/>
      <c r="DHN974" s="3"/>
      <c r="DHO974" s="614"/>
      <c r="DHP974" s="3"/>
      <c r="DHQ974" s="453"/>
      <c r="DHR974" s="3"/>
      <c r="DHS974" s="614"/>
      <c r="DHT974" s="3"/>
      <c r="DHU974" s="453"/>
      <c r="DHV974" s="3"/>
      <c r="DHW974" s="614"/>
      <c r="DHX974" s="3"/>
      <c r="DHY974" s="453"/>
      <c r="DHZ974" s="3"/>
      <c r="DIA974" s="614"/>
      <c r="DIB974" s="3"/>
      <c r="DIC974" s="453"/>
      <c r="DID974" s="3"/>
      <c r="DIE974" s="614"/>
      <c r="DIF974" s="3"/>
      <c r="DIG974" s="453"/>
      <c r="DIH974" s="3"/>
      <c r="DII974" s="614"/>
      <c r="DIJ974" s="3"/>
      <c r="DIK974" s="453"/>
      <c r="DIL974" s="3"/>
      <c r="DIM974" s="614"/>
      <c r="DIN974" s="3"/>
      <c r="DIO974" s="453"/>
      <c r="DIP974" s="3"/>
      <c r="DIQ974" s="614"/>
      <c r="DIR974" s="3"/>
      <c r="DIS974" s="453"/>
      <c r="DIT974" s="3"/>
      <c r="DIU974" s="614"/>
      <c r="DIV974" s="3"/>
      <c r="DIW974" s="453"/>
      <c r="DIX974" s="3"/>
      <c r="DIY974" s="614"/>
      <c r="DIZ974" s="3"/>
      <c r="DJA974" s="453"/>
      <c r="DJB974" s="3"/>
      <c r="DJC974" s="614"/>
      <c r="DJD974" s="3"/>
      <c r="DJE974" s="453"/>
      <c r="DJF974" s="3"/>
      <c r="DJG974" s="614"/>
      <c r="DJH974" s="3"/>
      <c r="DJI974" s="453"/>
      <c r="DJJ974" s="3"/>
      <c r="DJK974" s="614"/>
      <c r="DJL974" s="3"/>
      <c r="DJM974" s="453"/>
      <c r="DJN974" s="3"/>
      <c r="DJO974" s="614"/>
      <c r="DJP974" s="3"/>
      <c r="DJQ974" s="453"/>
      <c r="DJR974" s="3"/>
      <c r="DJS974" s="614"/>
      <c r="DJT974" s="3"/>
      <c r="DJU974" s="453"/>
      <c r="DJV974" s="3"/>
      <c r="DJW974" s="614"/>
      <c r="DJX974" s="3"/>
      <c r="DJY974" s="453"/>
      <c r="DJZ974" s="3"/>
      <c r="DKA974" s="614"/>
      <c r="DKB974" s="3"/>
      <c r="DKC974" s="453"/>
      <c r="DKD974" s="3"/>
      <c r="DKE974" s="614"/>
      <c r="DKF974" s="3"/>
      <c r="DKG974" s="453"/>
      <c r="DKH974" s="3"/>
      <c r="DKI974" s="614"/>
      <c r="DKJ974" s="3"/>
      <c r="DKK974" s="453"/>
      <c r="DKL974" s="3"/>
      <c r="DKM974" s="614"/>
      <c r="DKN974" s="3"/>
      <c r="DKO974" s="453"/>
      <c r="DKP974" s="3"/>
      <c r="DKQ974" s="614"/>
      <c r="DKR974" s="3"/>
      <c r="DKS974" s="453"/>
      <c r="DKT974" s="3"/>
      <c r="DKU974" s="614"/>
      <c r="DKV974" s="3"/>
      <c r="DKW974" s="453"/>
      <c r="DKX974" s="3"/>
      <c r="DKY974" s="614"/>
      <c r="DKZ974" s="3"/>
      <c r="DLA974" s="453"/>
      <c r="DLB974" s="3"/>
      <c r="DLC974" s="614"/>
      <c r="DLD974" s="3"/>
      <c r="DLE974" s="453"/>
      <c r="DLF974" s="3"/>
      <c r="DLG974" s="614"/>
      <c r="DLH974" s="3"/>
      <c r="DLI974" s="453"/>
      <c r="DLJ974" s="3"/>
      <c r="DLK974" s="614"/>
      <c r="DLL974" s="3"/>
      <c r="DLM974" s="453"/>
      <c r="DLN974" s="3"/>
      <c r="DLO974" s="614"/>
      <c r="DLP974" s="3"/>
      <c r="DLQ974" s="453"/>
      <c r="DLR974" s="3"/>
      <c r="DLS974" s="614"/>
      <c r="DLT974" s="3"/>
      <c r="DLU974" s="453"/>
      <c r="DLV974" s="3"/>
      <c r="DLW974" s="614"/>
      <c r="DLX974" s="3"/>
      <c r="DLY974" s="453"/>
      <c r="DLZ974" s="3"/>
      <c r="DMA974" s="614"/>
      <c r="DMB974" s="3"/>
      <c r="DMC974" s="453"/>
      <c r="DMD974" s="3"/>
      <c r="DME974" s="614"/>
      <c r="DMF974" s="3"/>
      <c r="DMG974" s="453"/>
      <c r="DMH974" s="3"/>
      <c r="DMI974" s="614"/>
      <c r="DMJ974" s="3"/>
      <c r="DMK974" s="453"/>
      <c r="DML974" s="3"/>
      <c r="DMM974" s="614"/>
      <c r="DMN974" s="3"/>
      <c r="DMO974" s="453"/>
      <c r="DMP974" s="3"/>
      <c r="DMQ974" s="614"/>
      <c r="DMR974" s="3"/>
      <c r="DMS974" s="453"/>
      <c r="DMT974" s="3"/>
      <c r="DMU974" s="614"/>
      <c r="DMV974" s="3"/>
      <c r="DMW974" s="453"/>
      <c r="DMX974" s="3"/>
      <c r="DMY974" s="614"/>
      <c r="DMZ974" s="3"/>
      <c r="DNA974" s="453"/>
      <c r="DNB974" s="3"/>
      <c r="DNC974" s="614"/>
      <c r="DND974" s="3"/>
      <c r="DNE974" s="453"/>
      <c r="DNF974" s="3"/>
      <c r="DNG974" s="614"/>
      <c r="DNH974" s="3"/>
      <c r="DNI974" s="453"/>
      <c r="DNJ974" s="3"/>
      <c r="DNK974" s="614"/>
      <c r="DNL974" s="3"/>
      <c r="DNM974" s="453"/>
      <c r="DNN974" s="3"/>
      <c r="DNO974" s="614"/>
      <c r="DNP974" s="3"/>
      <c r="DNQ974" s="453"/>
      <c r="DNR974" s="3"/>
      <c r="DNS974" s="614"/>
      <c r="DNT974" s="3"/>
      <c r="DNU974" s="453"/>
      <c r="DNV974" s="3"/>
      <c r="DNW974" s="614"/>
      <c r="DNX974" s="3"/>
      <c r="DNY974" s="453"/>
      <c r="DNZ974" s="3"/>
      <c r="DOA974" s="614"/>
      <c r="DOB974" s="3"/>
      <c r="DOC974" s="453"/>
      <c r="DOD974" s="3"/>
      <c r="DOE974" s="614"/>
      <c r="DOF974" s="3"/>
      <c r="DOG974" s="453"/>
      <c r="DOH974" s="3"/>
      <c r="DOI974" s="614"/>
      <c r="DOJ974" s="3"/>
      <c r="DOK974" s="453"/>
      <c r="DOL974" s="3"/>
      <c r="DOM974" s="614"/>
      <c r="DON974" s="3"/>
      <c r="DOO974" s="453"/>
      <c r="DOP974" s="3"/>
      <c r="DOQ974" s="614"/>
      <c r="DOR974" s="3"/>
      <c r="DOS974" s="453"/>
      <c r="DOT974" s="3"/>
      <c r="DOU974" s="614"/>
      <c r="DOV974" s="3"/>
      <c r="DOW974" s="453"/>
      <c r="DOX974" s="3"/>
      <c r="DOY974" s="614"/>
      <c r="DOZ974" s="3"/>
      <c r="DPA974" s="453"/>
      <c r="DPB974" s="3"/>
      <c r="DPC974" s="614"/>
      <c r="DPD974" s="3"/>
      <c r="DPE974" s="453"/>
      <c r="DPF974" s="3"/>
      <c r="DPG974" s="614"/>
      <c r="DPH974" s="3"/>
      <c r="DPI974" s="453"/>
      <c r="DPJ974" s="3"/>
      <c r="DPK974" s="614"/>
      <c r="DPL974" s="3"/>
      <c r="DPM974" s="453"/>
      <c r="DPN974" s="3"/>
      <c r="DPO974" s="614"/>
      <c r="DPP974" s="3"/>
      <c r="DPQ974" s="453"/>
      <c r="DPR974" s="3"/>
      <c r="DPS974" s="614"/>
      <c r="DPT974" s="3"/>
      <c r="DPU974" s="453"/>
      <c r="DPV974" s="3"/>
      <c r="DPW974" s="614"/>
      <c r="DPX974" s="3"/>
      <c r="DPY974" s="453"/>
      <c r="DPZ974" s="3"/>
      <c r="DQA974" s="614"/>
      <c r="DQB974" s="3"/>
      <c r="DQC974" s="453"/>
      <c r="DQD974" s="3"/>
      <c r="DQE974" s="614"/>
      <c r="DQF974" s="3"/>
      <c r="DQG974" s="453"/>
      <c r="DQH974" s="3"/>
      <c r="DQI974" s="614"/>
      <c r="DQJ974" s="3"/>
      <c r="DQK974" s="453"/>
      <c r="DQL974" s="3"/>
      <c r="DQM974" s="614"/>
      <c r="DQN974" s="3"/>
      <c r="DQO974" s="453"/>
      <c r="DQP974" s="3"/>
      <c r="DQQ974" s="614"/>
      <c r="DQR974" s="3"/>
      <c r="DQS974" s="453"/>
      <c r="DQT974" s="3"/>
      <c r="DQU974" s="614"/>
      <c r="DQV974" s="3"/>
      <c r="DQW974" s="453"/>
      <c r="DQX974" s="3"/>
      <c r="DQY974" s="614"/>
      <c r="DQZ974" s="3"/>
      <c r="DRA974" s="453"/>
      <c r="DRB974" s="3"/>
      <c r="DRC974" s="614"/>
      <c r="DRD974" s="3"/>
      <c r="DRE974" s="453"/>
      <c r="DRF974" s="3"/>
      <c r="DRG974" s="614"/>
      <c r="DRH974" s="3"/>
      <c r="DRI974" s="453"/>
      <c r="DRJ974" s="3"/>
      <c r="DRK974" s="614"/>
      <c r="DRL974" s="3"/>
      <c r="DRM974" s="453"/>
      <c r="DRN974" s="3"/>
      <c r="DRO974" s="614"/>
      <c r="DRP974" s="3"/>
      <c r="DRQ974" s="453"/>
      <c r="DRR974" s="3"/>
      <c r="DRS974" s="614"/>
      <c r="DRT974" s="3"/>
      <c r="DRU974" s="453"/>
      <c r="DRV974" s="3"/>
      <c r="DRW974" s="614"/>
      <c r="DRX974" s="3"/>
      <c r="DRY974" s="453"/>
      <c r="DRZ974" s="3"/>
      <c r="DSA974" s="614"/>
      <c r="DSB974" s="3"/>
      <c r="DSC974" s="453"/>
      <c r="DSD974" s="3"/>
      <c r="DSE974" s="614"/>
      <c r="DSF974" s="3"/>
      <c r="DSG974" s="453"/>
      <c r="DSH974" s="3"/>
      <c r="DSI974" s="614"/>
      <c r="DSJ974" s="3"/>
      <c r="DSK974" s="453"/>
      <c r="DSL974" s="3"/>
      <c r="DSM974" s="614"/>
      <c r="DSN974" s="3"/>
      <c r="DSO974" s="453"/>
      <c r="DSP974" s="3"/>
      <c r="DSQ974" s="614"/>
      <c r="DSR974" s="3"/>
      <c r="DSS974" s="453"/>
      <c r="DST974" s="3"/>
      <c r="DSU974" s="614"/>
      <c r="DSV974" s="3"/>
      <c r="DSW974" s="453"/>
      <c r="DSX974" s="3"/>
      <c r="DSY974" s="614"/>
      <c r="DSZ974" s="3"/>
      <c r="DTA974" s="453"/>
      <c r="DTB974" s="3"/>
      <c r="DTC974" s="614"/>
      <c r="DTD974" s="3"/>
      <c r="DTE974" s="453"/>
      <c r="DTF974" s="3"/>
      <c r="DTG974" s="614"/>
      <c r="DTH974" s="3"/>
      <c r="DTI974" s="453"/>
      <c r="DTJ974" s="3"/>
      <c r="DTK974" s="614"/>
      <c r="DTL974" s="3"/>
      <c r="DTM974" s="453"/>
      <c r="DTN974" s="3"/>
      <c r="DTO974" s="614"/>
      <c r="DTP974" s="3"/>
      <c r="DTQ974" s="453"/>
      <c r="DTR974" s="3"/>
      <c r="DTS974" s="614"/>
      <c r="DTT974" s="3"/>
      <c r="DTU974" s="453"/>
      <c r="DTV974" s="3"/>
      <c r="DTW974" s="614"/>
      <c r="DTX974" s="3"/>
      <c r="DTY974" s="453"/>
      <c r="DTZ974" s="3"/>
      <c r="DUA974" s="614"/>
      <c r="DUB974" s="3"/>
      <c r="DUC974" s="453"/>
      <c r="DUD974" s="3"/>
      <c r="DUE974" s="614"/>
      <c r="DUF974" s="3"/>
      <c r="DUG974" s="453"/>
      <c r="DUH974" s="3"/>
      <c r="DUI974" s="614"/>
      <c r="DUJ974" s="3"/>
      <c r="DUK974" s="453"/>
      <c r="DUL974" s="3"/>
      <c r="DUM974" s="614"/>
      <c r="DUN974" s="3"/>
      <c r="DUO974" s="453"/>
      <c r="DUP974" s="3"/>
      <c r="DUQ974" s="614"/>
      <c r="DUR974" s="3"/>
      <c r="DUS974" s="453"/>
      <c r="DUT974" s="3"/>
      <c r="DUU974" s="614"/>
      <c r="DUV974" s="3"/>
      <c r="DUW974" s="453"/>
      <c r="DUX974" s="3"/>
      <c r="DUY974" s="614"/>
      <c r="DUZ974" s="3"/>
      <c r="DVA974" s="453"/>
      <c r="DVB974" s="3"/>
      <c r="DVC974" s="614"/>
      <c r="DVD974" s="3"/>
      <c r="DVE974" s="453"/>
      <c r="DVF974" s="3"/>
      <c r="DVG974" s="614"/>
      <c r="DVH974" s="3"/>
      <c r="DVI974" s="453"/>
      <c r="DVJ974" s="3"/>
      <c r="DVK974" s="614"/>
      <c r="DVL974" s="3"/>
      <c r="DVM974" s="453"/>
      <c r="DVN974" s="3"/>
      <c r="DVO974" s="614"/>
      <c r="DVP974" s="3"/>
      <c r="DVQ974" s="453"/>
      <c r="DVR974" s="3"/>
      <c r="DVS974" s="614"/>
      <c r="DVT974" s="3"/>
      <c r="DVU974" s="453"/>
      <c r="DVV974" s="3"/>
      <c r="DVW974" s="614"/>
      <c r="DVX974" s="3"/>
      <c r="DVY974" s="453"/>
      <c r="DVZ974" s="3"/>
      <c r="DWA974" s="614"/>
      <c r="DWB974" s="3"/>
      <c r="DWC974" s="453"/>
      <c r="DWD974" s="3"/>
      <c r="DWE974" s="614"/>
      <c r="DWF974" s="3"/>
      <c r="DWG974" s="453"/>
      <c r="DWH974" s="3"/>
      <c r="DWI974" s="614"/>
      <c r="DWJ974" s="3"/>
      <c r="DWK974" s="453"/>
      <c r="DWL974" s="3"/>
      <c r="DWM974" s="614"/>
      <c r="DWN974" s="3"/>
      <c r="DWO974" s="453"/>
      <c r="DWP974" s="3"/>
      <c r="DWQ974" s="614"/>
      <c r="DWR974" s="3"/>
      <c r="DWS974" s="453"/>
      <c r="DWT974" s="3"/>
      <c r="DWU974" s="614"/>
      <c r="DWV974" s="3"/>
      <c r="DWW974" s="453"/>
      <c r="DWX974" s="3"/>
      <c r="DWY974" s="614"/>
      <c r="DWZ974" s="3"/>
      <c r="DXA974" s="453"/>
      <c r="DXB974" s="3"/>
      <c r="DXC974" s="614"/>
      <c r="DXD974" s="3"/>
      <c r="DXE974" s="453"/>
      <c r="DXF974" s="3"/>
      <c r="DXG974" s="614"/>
      <c r="DXH974" s="3"/>
      <c r="DXI974" s="453"/>
      <c r="DXJ974" s="3"/>
      <c r="DXK974" s="614"/>
      <c r="DXL974" s="3"/>
      <c r="DXM974" s="453"/>
      <c r="DXN974" s="3"/>
      <c r="DXO974" s="614"/>
      <c r="DXP974" s="3"/>
      <c r="DXQ974" s="453"/>
      <c r="DXR974" s="3"/>
      <c r="DXS974" s="614"/>
      <c r="DXT974" s="3"/>
      <c r="DXU974" s="453"/>
      <c r="DXV974" s="3"/>
      <c r="DXW974" s="614"/>
      <c r="DXX974" s="3"/>
      <c r="DXY974" s="453"/>
      <c r="DXZ974" s="3"/>
      <c r="DYA974" s="614"/>
      <c r="DYB974" s="3"/>
      <c r="DYC974" s="453"/>
      <c r="DYD974" s="3"/>
      <c r="DYE974" s="614"/>
      <c r="DYF974" s="3"/>
      <c r="DYG974" s="453"/>
      <c r="DYH974" s="3"/>
      <c r="DYI974" s="614"/>
      <c r="DYJ974" s="3"/>
      <c r="DYK974" s="453"/>
      <c r="DYL974" s="3"/>
      <c r="DYM974" s="614"/>
      <c r="DYN974" s="3"/>
      <c r="DYO974" s="453"/>
      <c r="DYP974" s="3"/>
      <c r="DYQ974" s="614"/>
      <c r="DYR974" s="3"/>
      <c r="DYS974" s="453"/>
      <c r="DYT974" s="3"/>
      <c r="DYU974" s="614"/>
      <c r="DYV974" s="3"/>
      <c r="DYW974" s="453"/>
      <c r="DYX974" s="3"/>
      <c r="DYY974" s="614"/>
      <c r="DYZ974" s="3"/>
      <c r="DZA974" s="453"/>
      <c r="DZB974" s="3"/>
      <c r="DZC974" s="614"/>
      <c r="DZD974" s="3"/>
      <c r="DZE974" s="453"/>
      <c r="DZF974" s="3"/>
      <c r="DZG974" s="614"/>
      <c r="DZH974" s="3"/>
      <c r="DZI974" s="453"/>
      <c r="DZJ974" s="3"/>
      <c r="DZK974" s="614"/>
      <c r="DZL974" s="3"/>
      <c r="DZM974" s="453"/>
      <c r="DZN974" s="3"/>
      <c r="DZO974" s="614"/>
      <c r="DZP974" s="3"/>
      <c r="DZQ974" s="453"/>
      <c r="DZR974" s="3"/>
      <c r="DZS974" s="614"/>
      <c r="DZT974" s="3"/>
      <c r="DZU974" s="453"/>
      <c r="DZV974" s="3"/>
      <c r="DZW974" s="614"/>
      <c r="DZX974" s="3"/>
      <c r="DZY974" s="453"/>
      <c r="DZZ974" s="3"/>
      <c r="EAA974" s="614"/>
      <c r="EAB974" s="3"/>
      <c r="EAC974" s="453"/>
      <c r="EAD974" s="3"/>
      <c r="EAE974" s="614"/>
      <c r="EAF974" s="3"/>
      <c r="EAG974" s="453"/>
      <c r="EAH974" s="3"/>
      <c r="EAI974" s="614"/>
      <c r="EAJ974" s="3"/>
      <c r="EAK974" s="453"/>
      <c r="EAL974" s="3"/>
      <c r="EAM974" s="614"/>
      <c r="EAN974" s="3"/>
      <c r="EAO974" s="453"/>
      <c r="EAP974" s="3"/>
      <c r="EAQ974" s="614"/>
      <c r="EAR974" s="3"/>
      <c r="EAS974" s="453"/>
      <c r="EAT974" s="3"/>
      <c r="EAU974" s="614"/>
      <c r="EAV974" s="3"/>
      <c r="EAW974" s="453"/>
      <c r="EAX974" s="3"/>
      <c r="EAY974" s="614"/>
      <c r="EAZ974" s="3"/>
      <c r="EBA974" s="453"/>
      <c r="EBB974" s="3"/>
      <c r="EBC974" s="614"/>
      <c r="EBD974" s="3"/>
      <c r="EBE974" s="453"/>
      <c r="EBF974" s="3"/>
      <c r="EBG974" s="614"/>
      <c r="EBH974" s="3"/>
      <c r="EBI974" s="453"/>
      <c r="EBJ974" s="3"/>
      <c r="EBK974" s="614"/>
      <c r="EBL974" s="3"/>
      <c r="EBM974" s="453"/>
      <c r="EBN974" s="3"/>
      <c r="EBO974" s="614"/>
      <c r="EBP974" s="3"/>
      <c r="EBQ974" s="453"/>
      <c r="EBR974" s="3"/>
      <c r="EBS974" s="614"/>
      <c r="EBT974" s="3"/>
      <c r="EBU974" s="453"/>
      <c r="EBV974" s="3"/>
      <c r="EBW974" s="614"/>
      <c r="EBX974" s="3"/>
      <c r="EBY974" s="453"/>
      <c r="EBZ974" s="3"/>
      <c r="ECA974" s="614"/>
      <c r="ECB974" s="3"/>
      <c r="ECC974" s="453"/>
      <c r="ECD974" s="3"/>
      <c r="ECE974" s="614"/>
      <c r="ECF974" s="3"/>
      <c r="ECG974" s="453"/>
      <c r="ECH974" s="3"/>
      <c r="ECI974" s="614"/>
      <c r="ECJ974" s="3"/>
      <c r="ECK974" s="453"/>
      <c r="ECL974" s="3"/>
      <c r="ECM974" s="614"/>
      <c r="ECN974" s="3"/>
      <c r="ECO974" s="453"/>
      <c r="ECP974" s="3"/>
      <c r="ECQ974" s="614"/>
      <c r="ECR974" s="3"/>
      <c r="ECS974" s="453"/>
      <c r="ECT974" s="3"/>
      <c r="ECU974" s="614"/>
      <c r="ECV974" s="3"/>
      <c r="ECW974" s="453"/>
      <c r="ECX974" s="3"/>
      <c r="ECY974" s="614"/>
      <c r="ECZ974" s="3"/>
      <c r="EDA974" s="453"/>
      <c r="EDB974" s="3"/>
      <c r="EDC974" s="614"/>
      <c r="EDD974" s="3"/>
      <c r="EDE974" s="453"/>
      <c r="EDF974" s="3"/>
      <c r="EDG974" s="614"/>
      <c r="EDH974" s="3"/>
      <c r="EDI974" s="453"/>
      <c r="EDJ974" s="3"/>
      <c r="EDK974" s="614"/>
      <c r="EDL974" s="3"/>
      <c r="EDM974" s="453"/>
      <c r="EDN974" s="3"/>
      <c r="EDO974" s="614"/>
      <c r="EDP974" s="3"/>
      <c r="EDQ974" s="453"/>
      <c r="EDR974" s="3"/>
      <c r="EDS974" s="614"/>
      <c r="EDT974" s="3"/>
      <c r="EDU974" s="453"/>
      <c r="EDV974" s="3"/>
      <c r="EDW974" s="614"/>
      <c r="EDX974" s="3"/>
      <c r="EDY974" s="453"/>
      <c r="EDZ974" s="3"/>
      <c r="EEA974" s="614"/>
      <c r="EEB974" s="3"/>
      <c r="EEC974" s="453"/>
      <c r="EED974" s="3"/>
      <c r="EEE974" s="614"/>
      <c r="EEF974" s="3"/>
      <c r="EEG974" s="453"/>
      <c r="EEH974" s="3"/>
      <c r="EEI974" s="614"/>
      <c r="EEJ974" s="3"/>
      <c r="EEK974" s="453"/>
      <c r="EEL974" s="3"/>
      <c r="EEM974" s="614"/>
      <c r="EEN974" s="3"/>
      <c r="EEO974" s="453"/>
      <c r="EEP974" s="3"/>
      <c r="EEQ974" s="614"/>
      <c r="EER974" s="3"/>
      <c r="EES974" s="453"/>
      <c r="EET974" s="3"/>
      <c r="EEU974" s="614"/>
      <c r="EEV974" s="3"/>
      <c r="EEW974" s="453"/>
      <c r="EEX974" s="3"/>
      <c r="EEY974" s="614"/>
      <c r="EEZ974" s="3"/>
      <c r="EFA974" s="453"/>
      <c r="EFB974" s="3"/>
      <c r="EFC974" s="614"/>
      <c r="EFD974" s="3"/>
      <c r="EFE974" s="453"/>
      <c r="EFF974" s="3"/>
      <c r="EFG974" s="614"/>
      <c r="EFH974" s="3"/>
      <c r="EFI974" s="453"/>
      <c r="EFJ974" s="3"/>
      <c r="EFK974" s="614"/>
      <c r="EFL974" s="3"/>
      <c r="EFM974" s="453"/>
      <c r="EFN974" s="3"/>
      <c r="EFO974" s="614"/>
      <c r="EFP974" s="3"/>
      <c r="EFQ974" s="453"/>
      <c r="EFR974" s="3"/>
      <c r="EFS974" s="614"/>
      <c r="EFT974" s="3"/>
      <c r="EFU974" s="453"/>
      <c r="EFV974" s="3"/>
      <c r="EFW974" s="614"/>
      <c r="EFX974" s="3"/>
      <c r="EFY974" s="453"/>
      <c r="EFZ974" s="3"/>
      <c r="EGA974" s="614"/>
      <c r="EGB974" s="3"/>
      <c r="EGC974" s="453"/>
      <c r="EGD974" s="3"/>
      <c r="EGE974" s="614"/>
      <c r="EGF974" s="3"/>
      <c r="EGG974" s="453"/>
      <c r="EGH974" s="3"/>
      <c r="EGI974" s="614"/>
      <c r="EGJ974" s="3"/>
      <c r="EGK974" s="453"/>
      <c r="EGL974" s="3"/>
      <c r="EGM974" s="614"/>
      <c r="EGN974" s="3"/>
      <c r="EGO974" s="453"/>
      <c r="EGP974" s="3"/>
      <c r="EGQ974" s="614"/>
      <c r="EGR974" s="3"/>
      <c r="EGS974" s="453"/>
      <c r="EGT974" s="3"/>
      <c r="EGU974" s="614"/>
      <c r="EGV974" s="3"/>
      <c r="EGW974" s="453"/>
      <c r="EGX974" s="3"/>
      <c r="EGY974" s="614"/>
      <c r="EGZ974" s="3"/>
      <c r="EHA974" s="453"/>
      <c r="EHB974" s="3"/>
      <c r="EHC974" s="614"/>
      <c r="EHD974" s="3"/>
      <c r="EHE974" s="453"/>
      <c r="EHF974" s="3"/>
      <c r="EHG974" s="614"/>
      <c r="EHH974" s="3"/>
      <c r="EHI974" s="453"/>
      <c r="EHJ974" s="3"/>
      <c r="EHK974" s="614"/>
      <c r="EHL974" s="3"/>
      <c r="EHM974" s="453"/>
      <c r="EHN974" s="3"/>
      <c r="EHO974" s="614"/>
      <c r="EHP974" s="3"/>
      <c r="EHQ974" s="453"/>
      <c r="EHR974" s="3"/>
      <c r="EHS974" s="614"/>
      <c r="EHT974" s="3"/>
      <c r="EHU974" s="453"/>
      <c r="EHV974" s="3"/>
      <c r="EHW974" s="614"/>
      <c r="EHX974" s="3"/>
      <c r="EHY974" s="453"/>
      <c r="EHZ974" s="3"/>
      <c r="EIA974" s="614"/>
      <c r="EIB974" s="3"/>
      <c r="EIC974" s="453"/>
      <c r="EID974" s="3"/>
      <c r="EIE974" s="614"/>
      <c r="EIF974" s="3"/>
      <c r="EIG974" s="453"/>
      <c r="EIH974" s="3"/>
      <c r="EII974" s="614"/>
      <c r="EIJ974" s="3"/>
      <c r="EIK974" s="453"/>
      <c r="EIL974" s="3"/>
      <c r="EIM974" s="614"/>
      <c r="EIN974" s="3"/>
      <c r="EIO974" s="453"/>
      <c r="EIP974" s="3"/>
      <c r="EIQ974" s="614"/>
      <c r="EIR974" s="3"/>
      <c r="EIS974" s="453"/>
      <c r="EIT974" s="3"/>
      <c r="EIU974" s="614"/>
      <c r="EIV974" s="3"/>
      <c r="EIW974" s="453"/>
      <c r="EIX974" s="3"/>
      <c r="EIY974" s="614"/>
      <c r="EIZ974" s="3"/>
      <c r="EJA974" s="453"/>
      <c r="EJB974" s="3"/>
      <c r="EJC974" s="614"/>
      <c r="EJD974" s="3"/>
      <c r="EJE974" s="453"/>
      <c r="EJF974" s="3"/>
      <c r="EJG974" s="614"/>
      <c r="EJH974" s="3"/>
      <c r="EJI974" s="453"/>
      <c r="EJJ974" s="3"/>
      <c r="EJK974" s="614"/>
      <c r="EJL974" s="3"/>
      <c r="EJM974" s="453"/>
      <c r="EJN974" s="3"/>
      <c r="EJO974" s="614"/>
      <c r="EJP974" s="3"/>
      <c r="EJQ974" s="453"/>
      <c r="EJR974" s="3"/>
      <c r="EJS974" s="614"/>
      <c r="EJT974" s="3"/>
      <c r="EJU974" s="453"/>
      <c r="EJV974" s="3"/>
      <c r="EJW974" s="614"/>
      <c r="EJX974" s="3"/>
      <c r="EJY974" s="453"/>
      <c r="EJZ974" s="3"/>
      <c r="EKA974" s="614"/>
      <c r="EKB974" s="3"/>
      <c r="EKC974" s="453"/>
      <c r="EKD974" s="3"/>
      <c r="EKE974" s="614"/>
      <c r="EKF974" s="3"/>
      <c r="EKG974" s="453"/>
      <c r="EKH974" s="3"/>
      <c r="EKI974" s="614"/>
      <c r="EKJ974" s="3"/>
      <c r="EKK974" s="453"/>
      <c r="EKL974" s="3"/>
      <c r="EKM974" s="614"/>
      <c r="EKN974" s="3"/>
      <c r="EKO974" s="453"/>
      <c r="EKP974" s="3"/>
      <c r="EKQ974" s="614"/>
      <c r="EKR974" s="3"/>
      <c r="EKS974" s="453"/>
      <c r="EKT974" s="3"/>
      <c r="EKU974" s="614"/>
      <c r="EKV974" s="3"/>
      <c r="EKW974" s="453"/>
      <c r="EKX974" s="3"/>
      <c r="EKY974" s="614"/>
      <c r="EKZ974" s="3"/>
      <c r="ELA974" s="453"/>
      <c r="ELB974" s="3"/>
      <c r="ELC974" s="614"/>
      <c r="ELD974" s="3"/>
      <c r="ELE974" s="453"/>
      <c r="ELF974" s="3"/>
      <c r="ELG974" s="614"/>
      <c r="ELH974" s="3"/>
      <c r="ELI974" s="453"/>
      <c r="ELJ974" s="3"/>
      <c r="ELK974" s="614"/>
      <c r="ELL974" s="3"/>
      <c r="ELM974" s="453"/>
      <c r="ELN974" s="3"/>
      <c r="ELO974" s="614"/>
      <c r="ELP974" s="3"/>
      <c r="ELQ974" s="453"/>
      <c r="ELR974" s="3"/>
      <c r="ELS974" s="614"/>
      <c r="ELT974" s="3"/>
      <c r="ELU974" s="453"/>
      <c r="ELV974" s="3"/>
      <c r="ELW974" s="614"/>
      <c r="ELX974" s="3"/>
      <c r="ELY974" s="453"/>
      <c r="ELZ974" s="3"/>
      <c r="EMA974" s="614"/>
      <c r="EMB974" s="3"/>
      <c r="EMC974" s="453"/>
      <c r="EMD974" s="3"/>
      <c r="EME974" s="614"/>
      <c r="EMF974" s="3"/>
      <c r="EMG974" s="453"/>
      <c r="EMH974" s="3"/>
      <c r="EMI974" s="614"/>
      <c r="EMJ974" s="3"/>
      <c r="EMK974" s="453"/>
      <c r="EML974" s="3"/>
      <c r="EMM974" s="614"/>
      <c r="EMN974" s="3"/>
      <c r="EMO974" s="453"/>
      <c r="EMP974" s="3"/>
      <c r="EMQ974" s="614"/>
      <c r="EMR974" s="3"/>
      <c r="EMS974" s="453"/>
      <c r="EMT974" s="3"/>
      <c r="EMU974" s="614"/>
      <c r="EMV974" s="3"/>
      <c r="EMW974" s="453"/>
      <c r="EMX974" s="3"/>
      <c r="EMY974" s="614"/>
      <c r="EMZ974" s="3"/>
      <c r="ENA974" s="453"/>
      <c r="ENB974" s="3"/>
      <c r="ENC974" s="614"/>
      <c r="END974" s="3"/>
      <c r="ENE974" s="453"/>
      <c r="ENF974" s="3"/>
      <c r="ENG974" s="614"/>
      <c r="ENH974" s="3"/>
      <c r="ENI974" s="453"/>
      <c r="ENJ974" s="3"/>
      <c r="ENK974" s="614"/>
      <c r="ENL974" s="3"/>
      <c r="ENM974" s="453"/>
      <c r="ENN974" s="3"/>
      <c r="ENO974" s="614"/>
      <c r="ENP974" s="3"/>
      <c r="ENQ974" s="453"/>
      <c r="ENR974" s="3"/>
      <c r="ENS974" s="614"/>
      <c r="ENT974" s="3"/>
      <c r="ENU974" s="453"/>
      <c r="ENV974" s="3"/>
      <c r="ENW974" s="614"/>
      <c r="ENX974" s="3"/>
      <c r="ENY974" s="453"/>
      <c r="ENZ974" s="3"/>
      <c r="EOA974" s="614"/>
      <c r="EOB974" s="3"/>
      <c r="EOC974" s="453"/>
      <c r="EOD974" s="3"/>
      <c r="EOE974" s="614"/>
      <c r="EOF974" s="3"/>
      <c r="EOG974" s="453"/>
      <c r="EOH974" s="3"/>
      <c r="EOI974" s="614"/>
      <c r="EOJ974" s="3"/>
      <c r="EOK974" s="453"/>
      <c r="EOL974" s="3"/>
      <c r="EOM974" s="614"/>
      <c r="EON974" s="3"/>
      <c r="EOO974" s="453"/>
      <c r="EOP974" s="3"/>
      <c r="EOQ974" s="614"/>
      <c r="EOR974" s="3"/>
      <c r="EOS974" s="453"/>
      <c r="EOT974" s="3"/>
      <c r="EOU974" s="614"/>
      <c r="EOV974" s="3"/>
      <c r="EOW974" s="453"/>
      <c r="EOX974" s="3"/>
      <c r="EOY974" s="614"/>
      <c r="EOZ974" s="3"/>
      <c r="EPA974" s="453"/>
      <c r="EPB974" s="3"/>
      <c r="EPC974" s="614"/>
      <c r="EPD974" s="3"/>
      <c r="EPE974" s="453"/>
      <c r="EPF974" s="3"/>
      <c r="EPG974" s="614"/>
      <c r="EPH974" s="3"/>
      <c r="EPI974" s="453"/>
      <c r="EPJ974" s="3"/>
      <c r="EPK974" s="614"/>
      <c r="EPL974" s="3"/>
      <c r="EPM974" s="453"/>
      <c r="EPN974" s="3"/>
      <c r="EPO974" s="614"/>
      <c r="EPP974" s="3"/>
      <c r="EPQ974" s="453"/>
      <c r="EPR974" s="3"/>
      <c r="EPS974" s="614"/>
      <c r="EPT974" s="3"/>
      <c r="EPU974" s="453"/>
      <c r="EPV974" s="3"/>
      <c r="EPW974" s="614"/>
      <c r="EPX974" s="3"/>
      <c r="EPY974" s="453"/>
      <c r="EPZ974" s="3"/>
      <c r="EQA974" s="614"/>
      <c r="EQB974" s="3"/>
      <c r="EQC974" s="453"/>
      <c r="EQD974" s="3"/>
      <c r="EQE974" s="614"/>
      <c r="EQF974" s="3"/>
      <c r="EQG974" s="453"/>
      <c r="EQH974" s="3"/>
      <c r="EQI974" s="614"/>
      <c r="EQJ974" s="3"/>
      <c r="EQK974" s="453"/>
      <c r="EQL974" s="3"/>
      <c r="EQM974" s="614"/>
      <c r="EQN974" s="3"/>
      <c r="EQO974" s="453"/>
      <c r="EQP974" s="3"/>
      <c r="EQQ974" s="614"/>
      <c r="EQR974" s="3"/>
      <c r="EQS974" s="453"/>
      <c r="EQT974" s="3"/>
      <c r="EQU974" s="614"/>
      <c r="EQV974" s="3"/>
      <c r="EQW974" s="453"/>
      <c r="EQX974" s="3"/>
      <c r="EQY974" s="614"/>
      <c r="EQZ974" s="3"/>
      <c r="ERA974" s="453"/>
      <c r="ERB974" s="3"/>
      <c r="ERC974" s="614"/>
      <c r="ERD974" s="3"/>
      <c r="ERE974" s="453"/>
      <c r="ERF974" s="3"/>
      <c r="ERG974" s="614"/>
      <c r="ERH974" s="3"/>
      <c r="ERI974" s="453"/>
      <c r="ERJ974" s="3"/>
      <c r="ERK974" s="614"/>
      <c r="ERL974" s="3"/>
      <c r="ERM974" s="453"/>
      <c r="ERN974" s="3"/>
      <c r="ERO974" s="614"/>
      <c r="ERP974" s="3"/>
      <c r="ERQ974" s="453"/>
      <c r="ERR974" s="3"/>
      <c r="ERS974" s="614"/>
      <c r="ERT974" s="3"/>
      <c r="ERU974" s="453"/>
      <c r="ERV974" s="3"/>
      <c r="ERW974" s="614"/>
      <c r="ERX974" s="3"/>
      <c r="ERY974" s="453"/>
      <c r="ERZ974" s="3"/>
      <c r="ESA974" s="614"/>
      <c r="ESB974" s="3"/>
      <c r="ESC974" s="453"/>
      <c r="ESD974" s="3"/>
      <c r="ESE974" s="614"/>
      <c r="ESF974" s="3"/>
      <c r="ESG974" s="453"/>
      <c r="ESH974" s="3"/>
      <c r="ESI974" s="614"/>
      <c r="ESJ974" s="3"/>
      <c r="ESK974" s="453"/>
      <c r="ESL974" s="3"/>
      <c r="ESM974" s="614"/>
      <c r="ESN974" s="3"/>
      <c r="ESO974" s="453"/>
      <c r="ESP974" s="3"/>
      <c r="ESQ974" s="614"/>
      <c r="ESR974" s="3"/>
      <c r="ESS974" s="453"/>
      <c r="EST974" s="3"/>
      <c r="ESU974" s="614"/>
      <c r="ESV974" s="3"/>
      <c r="ESW974" s="453"/>
      <c r="ESX974" s="3"/>
      <c r="ESY974" s="614"/>
      <c r="ESZ974" s="3"/>
      <c r="ETA974" s="453"/>
      <c r="ETB974" s="3"/>
      <c r="ETC974" s="614"/>
      <c r="ETD974" s="3"/>
      <c r="ETE974" s="453"/>
      <c r="ETF974" s="3"/>
      <c r="ETG974" s="614"/>
      <c r="ETH974" s="3"/>
      <c r="ETI974" s="453"/>
      <c r="ETJ974" s="3"/>
      <c r="ETK974" s="614"/>
      <c r="ETL974" s="3"/>
      <c r="ETM974" s="453"/>
      <c r="ETN974" s="3"/>
      <c r="ETO974" s="614"/>
      <c r="ETP974" s="3"/>
      <c r="ETQ974" s="453"/>
      <c r="ETR974" s="3"/>
      <c r="ETS974" s="614"/>
      <c r="ETT974" s="3"/>
      <c r="ETU974" s="453"/>
      <c r="ETV974" s="3"/>
      <c r="ETW974" s="614"/>
      <c r="ETX974" s="3"/>
      <c r="ETY974" s="453"/>
      <c r="ETZ974" s="3"/>
      <c r="EUA974" s="614"/>
      <c r="EUB974" s="3"/>
      <c r="EUC974" s="453"/>
      <c r="EUD974" s="3"/>
      <c r="EUE974" s="614"/>
      <c r="EUF974" s="3"/>
      <c r="EUG974" s="453"/>
      <c r="EUH974" s="3"/>
      <c r="EUI974" s="614"/>
      <c r="EUJ974" s="3"/>
      <c r="EUK974" s="453"/>
      <c r="EUL974" s="3"/>
      <c r="EUM974" s="614"/>
      <c r="EUN974" s="3"/>
      <c r="EUO974" s="453"/>
      <c r="EUP974" s="3"/>
      <c r="EUQ974" s="614"/>
      <c r="EUR974" s="3"/>
      <c r="EUS974" s="453"/>
      <c r="EUT974" s="3"/>
      <c r="EUU974" s="614"/>
      <c r="EUV974" s="3"/>
      <c r="EUW974" s="453"/>
      <c r="EUX974" s="3"/>
      <c r="EUY974" s="614"/>
      <c r="EUZ974" s="3"/>
      <c r="EVA974" s="453"/>
      <c r="EVB974" s="3"/>
      <c r="EVC974" s="614"/>
      <c r="EVD974" s="3"/>
      <c r="EVE974" s="453"/>
      <c r="EVF974" s="3"/>
      <c r="EVG974" s="614"/>
      <c r="EVH974" s="3"/>
      <c r="EVI974" s="453"/>
      <c r="EVJ974" s="3"/>
      <c r="EVK974" s="614"/>
      <c r="EVL974" s="3"/>
      <c r="EVM974" s="453"/>
      <c r="EVN974" s="3"/>
      <c r="EVO974" s="614"/>
      <c r="EVP974" s="3"/>
      <c r="EVQ974" s="453"/>
      <c r="EVR974" s="3"/>
      <c r="EVS974" s="614"/>
      <c r="EVT974" s="3"/>
      <c r="EVU974" s="453"/>
      <c r="EVV974" s="3"/>
      <c r="EVW974" s="614"/>
      <c r="EVX974" s="3"/>
      <c r="EVY974" s="453"/>
      <c r="EVZ974" s="3"/>
      <c r="EWA974" s="614"/>
      <c r="EWB974" s="3"/>
      <c r="EWC974" s="453"/>
      <c r="EWD974" s="3"/>
      <c r="EWE974" s="614"/>
      <c r="EWF974" s="3"/>
      <c r="EWG974" s="453"/>
      <c r="EWH974" s="3"/>
      <c r="EWI974" s="614"/>
      <c r="EWJ974" s="3"/>
      <c r="EWK974" s="453"/>
      <c r="EWL974" s="3"/>
      <c r="EWM974" s="614"/>
      <c r="EWN974" s="3"/>
      <c r="EWO974" s="453"/>
      <c r="EWP974" s="3"/>
      <c r="EWQ974" s="614"/>
      <c r="EWR974" s="3"/>
      <c r="EWS974" s="453"/>
      <c r="EWT974" s="3"/>
      <c r="EWU974" s="614"/>
      <c r="EWV974" s="3"/>
      <c r="EWW974" s="453"/>
      <c r="EWX974" s="3"/>
      <c r="EWY974" s="614"/>
      <c r="EWZ974" s="3"/>
      <c r="EXA974" s="453"/>
      <c r="EXB974" s="3"/>
      <c r="EXC974" s="614"/>
      <c r="EXD974" s="3"/>
      <c r="EXE974" s="453"/>
      <c r="EXF974" s="3"/>
      <c r="EXG974" s="614"/>
      <c r="EXH974" s="3"/>
      <c r="EXI974" s="453"/>
      <c r="EXJ974" s="3"/>
      <c r="EXK974" s="614"/>
      <c r="EXL974" s="3"/>
      <c r="EXM974" s="453"/>
      <c r="EXN974" s="3"/>
      <c r="EXO974" s="614"/>
      <c r="EXP974" s="3"/>
      <c r="EXQ974" s="453"/>
      <c r="EXR974" s="3"/>
      <c r="EXS974" s="614"/>
      <c r="EXT974" s="3"/>
      <c r="EXU974" s="453"/>
      <c r="EXV974" s="3"/>
      <c r="EXW974" s="614"/>
      <c r="EXX974" s="3"/>
      <c r="EXY974" s="453"/>
      <c r="EXZ974" s="3"/>
      <c r="EYA974" s="614"/>
      <c r="EYB974" s="3"/>
      <c r="EYC974" s="453"/>
      <c r="EYD974" s="3"/>
      <c r="EYE974" s="614"/>
      <c r="EYF974" s="3"/>
      <c r="EYG974" s="453"/>
      <c r="EYH974" s="3"/>
      <c r="EYI974" s="614"/>
      <c r="EYJ974" s="3"/>
      <c r="EYK974" s="453"/>
      <c r="EYL974" s="3"/>
      <c r="EYM974" s="614"/>
      <c r="EYN974" s="3"/>
      <c r="EYO974" s="453"/>
      <c r="EYP974" s="3"/>
      <c r="EYQ974" s="614"/>
      <c r="EYR974" s="3"/>
      <c r="EYS974" s="453"/>
      <c r="EYT974" s="3"/>
      <c r="EYU974" s="614"/>
      <c r="EYV974" s="3"/>
      <c r="EYW974" s="453"/>
      <c r="EYX974" s="3"/>
      <c r="EYY974" s="614"/>
      <c r="EYZ974" s="3"/>
      <c r="EZA974" s="453"/>
      <c r="EZB974" s="3"/>
      <c r="EZC974" s="614"/>
      <c r="EZD974" s="3"/>
      <c r="EZE974" s="453"/>
      <c r="EZF974" s="3"/>
      <c r="EZG974" s="614"/>
      <c r="EZH974" s="3"/>
      <c r="EZI974" s="453"/>
      <c r="EZJ974" s="3"/>
      <c r="EZK974" s="614"/>
      <c r="EZL974" s="3"/>
      <c r="EZM974" s="453"/>
      <c r="EZN974" s="3"/>
      <c r="EZO974" s="614"/>
      <c r="EZP974" s="3"/>
      <c r="EZQ974" s="453"/>
      <c r="EZR974" s="3"/>
      <c r="EZS974" s="614"/>
      <c r="EZT974" s="3"/>
      <c r="EZU974" s="453"/>
      <c r="EZV974" s="3"/>
      <c r="EZW974" s="614"/>
      <c r="EZX974" s="3"/>
      <c r="EZY974" s="453"/>
      <c r="EZZ974" s="3"/>
      <c r="FAA974" s="614"/>
      <c r="FAB974" s="3"/>
      <c r="FAC974" s="453"/>
      <c r="FAD974" s="3"/>
      <c r="FAE974" s="614"/>
      <c r="FAF974" s="3"/>
      <c r="FAG974" s="453"/>
      <c r="FAH974" s="3"/>
      <c r="FAI974" s="614"/>
      <c r="FAJ974" s="3"/>
      <c r="FAK974" s="453"/>
      <c r="FAL974" s="3"/>
      <c r="FAM974" s="614"/>
      <c r="FAN974" s="3"/>
      <c r="FAO974" s="453"/>
      <c r="FAP974" s="3"/>
      <c r="FAQ974" s="614"/>
      <c r="FAR974" s="3"/>
      <c r="FAS974" s="453"/>
      <c r="FAT974" s="3"/>
      <c r="FAU974" s="614"/>
      <c r="FAV974" s="3"/>
      <c r="FAW974" s="453"/>
      <c r="FAX974" s="3"/>
      <c r="FAY974" s="614"/>
      <c r="FAZ974" s="3"/>
      <c r="FBA974" s="453"/>
      <c r="FBB974" s="3"/>
      <c r="FBC974" s="614"/>
      <c r="FBD974" s="3"/>
      <c r="FBE974" s="453"/>
      <c r="FBF974" s="3"/>
      <c r="FBG974" s="614"/>
      <c r="FBH974" s="3"/>
      <c r="FBI974" s="453"/>
      <c r="FBJ974" s="3"/>
      <c r="FBK974" s="614"/>
      <c r="FBL974" s="3"/>
      <c r="FBM974" s="453"/>
      <c r="FBN974" s="3"/>
      <c r="FBO974" s="614"/>
      <c r="FBP974" s="3"/>
      <c r="FBQ974" s="453"/>
      <c r="FBR974" s="3"/>
      <c r="FBS974" s="614"/>
      <c r="FBT974" s="3"/>
      <c r="FBU974" s="453"/>
      <c r="FBV974" s="3"/>
      <c r="FBW974" s="614"/>
      <c r="FBX974" s="3"/>
      <c r="FBY974" s="453"/>
      <c r="FBZ974" s="3"/>
      <c r="FCA974" s="614"/>
      <c r="FCB974" s="3"/>
      <c r="FCC974" s="453"/>
      <c r="FCD974" s="3"/>
      <c r="FCE974" s="614"/>
      <c r="FCF974" s="3"/>
      <c r="FCG974" s="453"/>
      <c r="FCH974" s="3"/>
      <c r="FCI974" s="614"/>
      <c r="FCJ974" s="3"/>
      <c r="FCK974" s="453"/>
      <c r="FCL974" s="3"/>
      <c r="FCM974" s="614"/>
      <c r="FCN974" s="3"/>
      <c r="FCO974" s="453"/>
      <c r="FCP974" s="3"/>
      <c r="FCQ974" s="614"/>
      <c r="FCR974" s="3"/>
      <c r="FCS974" s="453"/>
      <c r="FCT974" s="3"/>
      <c r="FCU974" s="614"/>
      <c r="FCV974" s="3"/>
      <c r="FCW974" s="453"/>
      <c r="FCX974" s="3"/>
      <c r="FCY974" s="614"/>
      <c r="FCZ974" s="3"/>
      <c r="FDA974" s="453"/>
      <c r="FDB974" s="3"/>
      <c r="FDC974" s="614"/>
      <c r="FDD974" s="3"/>
      <c r="FDE974" s="453"/>
      <c r="FDF974" s="3"/>
      <c r="FDG974" s="614"/>
      <c r="FDH974" s="3"/>
      <c r="FDI974" s="453"/>
      <c r="FDJ974" s="3"/>
      <c r="FDK974" s="614"/>
      <c r="FDL974" s="3"/>
      <c r="FDM974" s="453"/>
      <c r="FDN974" s="3"/>
      <c r="FDO974" s="614"/>
      <c r="FDP974" s="3"/>
      <c r="FDQ974" s="453"/>
      <c r="FDR974" s="3"/>
      <c r="FDS974" s="614"/>
      <c r="FDT974" s="3"/>
      <c r="FDU974" s="453"/>
      <c r="FDV974" s="3"/>
      <c r="FDW974" s="614"/>
      <c r="FDX974" s="3"/>
      <c r="FDY974" s="453"/>
      <c r="FDZ974" s="3"/>
      <c r="FEA974" s="614"/>
      <c r="FEB974" s="3"/>
      <c r="FEC974" s="453"/>
      <c r="FED974" s="3"/>
      <c r="FEE974" s="614"/>
      <c r="FEF974" s="3"/>
      <c r="FEG974" s="453"/>
      <c r="FEH974" s="3"/>
      <c r="FEI974" s="614"/>
      <c r="FEJ974" s="3"/>
      <c r="FEK974" s="453"/>
      <c r="FEL974" s="3"/>
      <c r="FEM974" s="614"/>
      <c r="FEN974" s="3"/>
      <c r="FEO974" s="453"/>
      <c r="FEP974" s="3"/>
      <c r="FEQ974" s="614"/>
      <c r="FER974" s="3"/>
      <c r="FES974" s="453"/>
      <c r="FET974" s="3"/>
      <c r="FEU974" s="614"/>
      <c r="FEV974" s="3"/>
      <c r="FEW974" s="453"/>
      <c r="FEX974" s="3"/>
      <c r="FEY974" s="614"/>
      <c r="FEZ974" s="3"/>
      <c r="FFA974" s="453"/>
      <c r="FFB974" s="3"/>
      <c r="FFC974" s="614"/>
      <c r="FFD974" s="3"/>
      <c r="FFE974" s="453"/>
      <c r="FFF974" s="3"/>
      <c r="FFG974" s="614"/>
      <c r="FFH974" s="3"/>
      <c r="FFI974" s="453"/>
      <c r="FFJ974" s="3"/>
      <c r="FFK974" s="614"/>
      <c r="FFL974" s="3"/>
      <c r="FFM974" s="453"/>
      <c r="FFN974" s="3"/>
      <c r="FFO974" s="614"/>
      <c r="FFP974" s="3"/>
      <c r="FFQ974" s="453"/>
      <c r="FFR974" s="3"/>
      <c r="FFS974" s="614"/>
      <c r="FFT974" s="3"/>
      <c r="FFU974" s="453"/>
      <c r="FFV974" s="3"/>
      <c r="FFW974" s="614"/>
      <c r="FFX974" s="3"/>
      <c r="FFY974" s="453"/>
      <c r="FFZ974" s="3"/>
      <c r="FGA974" s="614"/>
      <c r="FGB974" s="3"/>
      <c r="FGC974" s="453"/>
      <c r="FGD974" s="3"/>
      <c r="FGE974" s="614"/>
      <c r="FGF974" s="3"/>
      <c r="FGG974" s="453"/>
      <c r="FGH974" s="3"/>
      <c r="FGI974" s="614"/>
      <c r="FGJ974" s="3"/>
      <c r="FGK974" s="453"/>
      <c r="FGL974" s="3"/>
      <c r="FGM974" s="614"/>
      <c r="FGN974" s="3"/>
      <c r="FGO974" s="453"/>
      <c r="FGP974" s="3"/>
      <c r="FGQ974" s="614"/>
      <c r="FGR974" s="3"/>
      <c r="FGS974" s="453"/>
      <c r="FGT974" s="3"/>
      <c r="FGU974" s="614"/>
      <c r="FGV974" s="3"/>
      <c r="FGW974" s="453"/>
      <c r="FGX974" s="3"/>
      <c r="FGY974" s="614"/>
      <c r="FGZ974" s="3"/>
      <c r="FHA974" s="453"/>
      <c r="FHB974" s="3"/>
      <c r="FHC974" s="614"/>
      <c r="FHD974" s="3"/>
      <c r="FHE974" s="453"/>
      <c r="FHF974" s="3"/>
      <c r="FHG974" s="614"/>
      <c r="FHH974" s="3"/>
      <c r="FHI974" s="453"/>
      <c r="FHJ974" s="3"/>
      <c r="FHK974" s="614"/>
      <c r="FHL974" s="3"/>
      <c r="FHM974" s="453"/>
      <c r="FHN974" s="3"/>
      <c r="FHO974" s="614"/>
      <c r="FHP974" s="3"/>
      <c r="FHQ974" s="453"/>
      <c r="FHR974" s="3"/>
      <c r="FHS974" s="614"/>
      <c r="FHT974" s="3"/>
      <c r="FHU974" s="453"/>
      <c r="FHV974" s="3"/>
      <c r="FHW974" s="614"/>
      <c r="FHX974" s="3"/>
      <c r="FHY974" s="453"/>
      <c r="FHZ974" s="3"/>
      <c r="FIA974" s="614"/>
      <c r="FIB974" s="3"/>
      <c r="FIC974" s="453"/>
      <c r="FID974" s="3"/>
      <c r="FIE974" s="614"/>
      <c r="FIF974" s="3"/>
      <c r="FIG974" s="453"/>
      <c r="FIH974" s="3"/>
      <c r="FII974" s="614"/>
      <c r="FIJ974" s="3"/>
      <c r="FIK974" s="453"/>
      <c r="FIL974" s="3"/>
      <c r="FIM974" s="614"/>
      <c r="FIN974" s="3"/>
      <c r="FIO974" s="453"/>
      <c r="FIP974" s="3"/>
      <c r="FIQ974" s="614"/>
      <c r="FIR974" s="3"/>
      <c r="FIS974" s="453"/>
      <c r="FIT974" s="3"/>
      <c r="FIU974" s="614"/>
      <c r="FIV974" s="3"/>
      <c r="FIW974" s="453"/>
      <c r="FIX974" s="3"/>
      <c r="FIY974" s="614"/>
      <c r="FIZ974" s="3"/>
      <c r="FJA974" s="453"/>
      <c r="FJB974" s="3"/>
      <c r="FJC974" s="614"/>
      <c r="FJD974" s="3"/>
      <c r="FJE974" s="453"/>
      <c r="FJF974" s="3"/>
      <c r="FJG974" s="614"/>
      <c r="FJH974" s="3"/>
      <c r="FJI974" s="453"/>
      <c r="FJJ974" s="3"/>
      <c r="FJK974" s="614"/>
      <c r="FJL974" s="3"/>
      <c r="FJM974" s="453"/>
      <c r="FJN974" s="3"/>
      <c r="FJO974" s="614"/>
      <c r="FJP974" s="3"/>
      <c r="FJQ974" s="453"/>
      <c r="FJR974" s="3"/>
      <c r="FJS974" s="614"/>
      <c r="FJT974" s="3"/>
      <c r="FJU974" s="453"/>
      <c r="FJV974" s="3"/>
      <c r="FJW974" s="614"/>
      <c r="FJX974" s="3"/>
      <c r="FJY974" s="453"/>
      <c r="FJZ974" s="3"/>
      <c r="FKA974" s="614"/>
      <c r="FKB974" s="3"/>
      <c r="FKC974" s="453"/>
      <c r="FKD974" s="3"/>
      <c r="FKE974" s="614"/>
      <c r="FKF974" s="3"/>
      <c r="FKG974" s="453"/>
      <c r="FKH974" s="3"/>
      <c r="FKI974" s="614"/>
      <c r="FKJ974" s="3"/>
      <c r="FKK974" s="453"/>
      <c r="FKL974" s="3"/>
      <c r="FKM974" s="614"/>
      <c r="FKN974" s="3"/>
      <c r="FKO974" s="453"/>
      <c r="FKP974" s="3"/>
      <c r="FKQ974" s="614"/>
      <c r="FKR974" s="3"/>
      <c r="FKS974" s="453"/>
      <c r="FKT974" s="3"/>
      <c r="FKU974" s="614"/>
      <c r="FKV974" s="3"/>
      <c r="FKW974" s="453"/>
      <c r="FKX974" s="3"/>
      <c r="FKY974" s="614"/>
      <c r="FKZ974" s="3"/>
      <c r="FLA974" s="453"/>
      <c r="FLB974" s="3"/>
      <c r="FLC974" s="614"/>
      <c r="FLD974" s="3"/>
      <c r="FLE974" s="453"/>
      <c r="FLF974" s="3"/>
      <c r="FLG974" s="614"/>
      <c r="FLH974" s="3"/>
      <c r="FLI974" s="453"/>
      <c r="FLJ974" s="3"/>
      <c r="FLK974" s="614"/>
      <c r="FLL974" s="3"/>
      <c r="FLM974" s="453"/>
      <c r="FLN974" s="3"/>
      <c r="FLO974" s="614"/>
      <c r="FLP974" s="3"/>
      <c r="FLQ974" s="453"/>
      <c r="FLR974" s="3"/>
      <c r="FLS974" s="614"/>
      <c r="FLT974" s="3"/>
      <c r="FLU974" s="453"/>
      <c r="FLV974" s="3"/>
      <c r="FLW974" s="614"/>
      <c r="FLX974" s="3"/>
      <c r="FLY974" s="453"/>
      <c r="FLZ974" s="3"/>
      <c r="FMA974" s="614"/>
      <c r="FMB974" s="3"/>
      <c r="FMC974" s="453"/>
      <c r="FMD974" s="3"/>
      <c r="FME974" s="614"/>
      <c r="FMF974" s="3"/>
      <c r="FMG974" s="453"/>
      <c r="FMH974" s="3"/>
      <c r="FMI974" s="614"/>
      <c r="FMJ974" s="3"/>
      <c r="FMK974" s="453"/>
      <c r="FML974" s="3"/>
      <c r="FMM974" s="614"/>
      <c r="FMN974" s="3"/>
      <c r="FMO974" s="453"/>
      <c r="FMP974" s="3"/>
      <c r="FMQ974" s="614"/>
      <c r="FMR974" s="3"/>
      <c r="FMS974" s="453"/>
      <c r="FMT974" s="3"/>
      <c r="FMU974" s="614"/>
      <c r="FMV974" s="3"/>
      <c r="FMW974" s="453"/>
      <c r="FMX974" s="3"/>
      <c r="FMY974" s="614"/>
      <c r="FMZ974" s="3"/>
      <c r="FNA974" s="453"/>
      <c r="FNB974" s="3"/>
      <c r="FNC974" s="614"/>
      <c r="FND974" s="3"/>
      <c r="FNE974" s="453"/>
      <c r="FNF974" s="3"/>
      <c r="FNG974" s="614"/>
      <c r="FNH974" s="3"/>
      <c r="FNI974" s="453"/>
      <c r="FNJ974" s="3"/>
      <c r="FNK974" s="614"/>
      <c r="FNL974" s="3"/>
      <c r="FNM974" s="453"/>
      <c r="FNN974" s="3"/>
      <c r="FNO974" s="614"/>
      <c r="FNP974" s="3"/>
      <c r="FNQ974" s="453"/>
      <c r="FNR974" s="3"/>
      <c r="FNS974" s="614"/>
      <c r="FNT974" s="3"/>
      <c r="FNU974" s="453"/>
      <c r="FNV974" s="3"/>
      <c r="FNW974" s="614"/>
      <c r="FNX974" s="3"/>
      <c r="FNY974" s="453"/>
      <c r="FNZ974" s="3"/>
      <c r="FOA974" s="614"/>
      <c r="FOB974" s="3"/>
      <c r="FOC974" s="453"/>
      <c r="FOD974" s="3"/>
      <c r="FOE974" s="614"/>
      <c r="FOF974" s="3"/>
      <c r="FOG974" s="453"/>
      <c r="FOH974" s="3"/>
      <c r="FOI974" s="614"/>
      <c r="FOJ974" s="3"/>
      <c r="FOK974" s="453"/>
      <c r="FOL974" s="3"/>
      <c r="FOM974" s="614"/>
      <c r="FON974" s="3"/>
      <c r="FOO974" s="453"/>
      <c r="FOP974" s="3"/>
      <c r="FOQ974" s="614"/>
      <c r="FOR974" s="3"/>
      <c r="FOS974" s="453"/>
      <c r="FOT974" s="3"/>
      <c r="FOU974" s="614"/>
      <c r="FOV974" s="3"/>
      <c r="FOW974" s="453"/>
      <c r="FOX974" s="3"/>
      <c r="FOY974" s="614"/>
      <c r="FOZ974" s="3"/>
      <c r="FPA974" s="453"/>
      <c r="FPB974" s="3"/>
      <c r="FPC974" s="614"/>
      <c r="FPD974" s="3"/>
      <c r="FPE974" s="453"/>
      <c r="FPF974" s="3"/>
      <c r="FPG974" s="614"/>
      <c r="FPH974" s="3"/>
      <c r="FPI974" s="453"/>
      <c r="FPJ974" s="3"/>
      <c r="FPK974" s="614"/>
      <c r="FPL974" s="3"/>
      <c r="FPM974" s="453"/>
      <c r="FPN974" s="3"/>
      <c r="FPO974" s="614"/>
      <c r="FPP974" s="3"/>
      <c r="FPQ974" s="453"/>
      <c r="FPR974" s="3"/>
      <c r="FPS974" s="614"/>
      <c r="FPT974" s="3"/>
      <c r="FPU974" s="453"/>
      <c r="FPV974" s="3"/>
      <c r="FPW974" s="614"/>
      <c r="FPX974" s="3"/>
      <c r="FPY974" s="453"/>
      <c r="FPZ974" s="3"/>
      <c r="FQA974" s="614"/>
      <c r="FQB974" s="3"/>
      <c r="FQC974" s="453"/>
      <c r="FQD974" s="3"/>
      <c r="FQE974" s="614"/>
      <c r="FQF974" s="3"/>
      <c r="FQG974" s="453"/>
      <c r="FQH974" s="3"/>
      <c r="FQI974" s="614"/>
      <c r="FQJ974" s="3"/>
      <c r="FQK974" s="453"/>
      <c r="FQL974" s="3"/>
      <c r="FQM974" s="614"/>
      <c r="FQN974" s="3"/>
      <c r="FQO974" s="453"/>
      <c r="FQP974" s="3"/>
      <c r="FQQ974" s="614"/>
      <c r="FQR974" s="3"/>
      <c r="FQS974" s="453"/>
      <c r="FQT974" s="3"/>
      <c r="FQU974" s="614"/>
      <c r="FQV974" s="3"/>
      <c r="FQW974" s="453"/>
      <c r="FQX974" s="3"/>
      <c r="FQY974" s="614"/>
      <c r="FQZ974" s="3"/>
      <c r="FRA974" s="453"/>
      <c r="FRB974" s="3"/>
      <c r="FRC974" s="614"/>
      <c r="FRD974" s="3"/>
      <c r="FRE974" s="453"/>
      <c r="FRF974" s="3"/>
      <c r="FRG974" s="614"/>
      <c r="FRH974" s="3"/>
      <c r="FRI974" s="453"/>
      <c r="FRJ974" s="3"/>
      <c r="FRK974" s="614"/>
      <c r="FRL974" s="3"/>
      <c r="FRM974" s="453"/>
      <c r="FRN974" s="3"/>
      <c r="FRO974" s="614"/>
      <c r="FRP974" s="3"/>
      <c r="FRQ974" s="453"/>
      <c r="FRR974" s="3"/>
      <c r="FRS974" s="614"/>
      <c r="FRT974" s="3"/>
      <c r="FRU974" s="453"/>
      <c r="FRV974" s="3"/>
      <c r="FRW974" s="614"/>
      <c r="FRX974" s="3"/>
      <c r="FRY974" s="453"/>
      <c r="FRZ974" s="3"/>
      <c r="FSA974" s="614"/>
      <c r="FSB974" s="3"/>
      <c r="FSC974" s="453"/>
      <c r="FSD974" s="3"/>
      <c r="FSE974" s="614"/>
      <c r="FSF974" s="3"/>
      <c r="FSG974" s="453"/>
      <c r="FSH974" s="3"/>
      <c r="FSI974" s="614"/>
      <c r="FSJ974" s="3"/>
      <c r="FSK974" s="453"/>
      <c r="FSL974" s="3"/>
      <c r="FSM974" s="614"/>
      <c r="FSN974" s="3"/>
      <c r="FSO974" s="453"/>
      <c r="FSP974" s="3"/>
      <c r="FSQ974" s="614"/>
      <c r="FSR974" s="3"/>
      <c r="FSS974" s="453"/>
      <c r="FST974" s="3"/>
      <c r="FSU974" s="614"/>
      <c r="FSV974" s="3"/>
      <c r="FSW974" s="453"/>
      <c r="FSX974" s="3"/>
      <c r="FSY974" s="614"/>
      <c r="FSZ974" s="3"/>
      <c r="FTA974" s="453"/>
      <c r="FTB974" s="3"/>
      <c r="FTC974" s="614"/>
      <c r="FTD974" s="3"/>
      <c r="FTE974" s="453"/>
      <c r="FTF974" s="3"/>
      <c r="FTG974" s="614"/>
      <c r="FTH974" s="3"/>
      <c r="FTI974" s="453"/>
      <c r="FTJ974" s="3"/>
      <c r="FTK974" s="614"/>
      <c r="FTL974" s="3"/>
      <c r="FTM974" s="453"/>
      <c r="FTN974" s="3"/>
      <c r="FTO974" s="614"/>
      <c r="FTP974" s="3"/>
      <c r="FTQ974" s="453"/>
      <c r="FTR974" s="3"/>
      <c r="FTS974" s="614"/>
      <c r="FTT974" s="3"/>
      <c r="FTU974" s="453"/>
      <c r="FTV974" s="3"/>
      <c r="FTW974" s="614"/>
      <c r="FTX974" s="3"/>
      <c r="FTY974" s="453"/>
      <c r="FTZ974" s="3"/>
      <c r="FUA974" s="614"/>
      <c r="FUB974" s="3"/>
      <c r="FUC974" s="453"/>
      <c r="FUD974" s="3"/>
      <c r="FUE974" s="614"/>
      <c r="FUF974" s="3"/>
      <c r="FUG974" s="453"/>
      <c r="FUH974" s="3"/>
      <c r="FUI974" s="614"/>
      <c r="FUJ974" s="3"/>
      <c r="FUK974" s="453"/>
      <c r="FUL974" s="3"/>
      <c r="FUM974" s="614"/>
      <c r="FUN974" s="3"/>
      <c r="FUO974" s="453"/>
      <c r="FUP974" s="3"/>
      <c r="FUQ974" s="614"/>
      <c r="FUR974" s="3"/>
      <c r="FUS974" s="453"/>
      <c r="FUT974" s="3"/>
      <c r="FUU974" s="614"/>
      <c r="FUV974" s="3"/>
      <c r="FUW974" s="453"/>
      <c r="FUX974" s="3"/>
      <c r="FUY974" s="614"/>
      <c r="FUZ974" s="3"/>
      <c r="FVA974" s="453"/>
      <c r="FVB974" s="3"/>
      <c r="FVC974" s="614"/>
      <c r="FVD974" s="3"/>
      <c r="FVE974" s="453"/>
      <c r="FVF974" s="3"/>
      <c r="FVG974" s="614"/>
      <c r="FVH974" s="3"/>
      <c r="FVI974" s="453"/>
      <c r="FVJ974" s="3"/>
      <c r="FVK974" s="614"/>
      <c r="FVL974" s="3"/>
      <c r="FVM974" s="453"/>
      <c r="FVN974" s="3"/>
      <c r="FVO974" s="614"/>
      <c r="FVP974" s="3"/>
      <c r="FVQ974" s="453"/>
      <c r="FVR974" s="3"/>
      <c r="FVS974" s="614"/>
      <c r="FVT974" s="3"/>
      <c r="FVU974" s="453"/>
      <c r="FVV974" s="3"/>
      <c r="FVW974" s="614"/>
      <c r="FVX974" s="3"/>
      <c r="FVY974" s="453"/>
      <c r="FVZ974" s="3"/>
      <c r="FWA974" s="614"/>
      <c r="FWB974" s="3"/>
      <c r="FWC974" s="453"/>
      <c r="FWD974" s="3"/>
      <c r="FWE974" s="614"/>
      <c r="FWF974" s="3"/>
      <c r="FWG974" s="453"/>
      <c r="FWH974" s="3"/>
      <c r="FWI974" s="614"/>
      <c r="FWJ974" s="3"/>
      <c r="FWK974" s="453"/>
      <c r="FWL974" s="3"/>
      <c r="FWM974" s="614"/>
      <c r="FWN974" s="3"/>
      <c r="FWO974" s="453"/>
      <c r="FWP974" s="3"/>
      <c r="FWQ974" s="614"/>
      <c r="FWR974" s="3"/>
      <c r="FWS974" s="453"/>
      <c r="FWT974" s="3"/>
      <c r="FWU974" s="614"/>
      <c r="FWV974" s="3"/>
      <c r="FWW974" s="453"/>
      <c r="FWX974" s="3"/>
      <c r="FWY974" s="614"/>
      <c r="FWZ974" s="3"/>
      <c r="FXA974" s="453"/>
      <c r="FXB974" s="3"/>
      <c r="FXC974" s="614"/>
      <c r="FXD974" s="3"/>
      <c r="FXE974" s="453"/>
      <c r="FXF974" s="3"/>
      <c r="FXG974" s="614"/>
      <c r="FXH974" s="3"/>
      <c r="FXI974" s="453"/>
      <c r="FXJ974" s="3"/>
      <c r="FXK974" s="614"/>
      <c r="FXL974" s="3"/>
      <c r="FXM974" s="453"/>
      <c r="FXN974" s="3"/>
      <c r="FXO974" s="614"/>
      <c r="FXP974" s="3"/>
      <c r="FXQ974" s="453"/>
      <c r="FXR974" s="3"/>
      <c r="FXS974" s="614"/>
      <c r="FXT974" s="3"/>
      <c r="FXU974" s="453"/>
      <c r="FXV974" s="3"/>
      <c r="FXW974" s="614"/>
      <c r="FXX974" s="3"/>
      <c r="FXY974" s="453"/>
      <c r="FXZ974" s="3"/>
      <c r="FYA974" s="614"/>
      <c r="FYB974" s="3"/>
      <c r="FYC974" s="453"/>
      <c r="FYD974" s="3"/>
      <c r="FYE974" s="614"/>
      <c r="FYF974" s="3"/>
      <c r="FYG974" s="453"/>
      <c r="FYH974" s="3"/>
      <c r="FYI974" s="614"/>
      <c r="FYJ974" s="3"/>
      <c r="FYK974" s="453"/>
      <c r="FYL974" s="3"/>
      <c r="FYM974" s="614"/>
      <c r="FYN974" s="3"/>
      <c r="FYO974" s="453"/>
      <c r="FYP974" s="3"/>
      <c r="FYQ974" s="614"/>
      <c r="FYR974" s="3"/>
      <c r="FYS974" s="453"/>
      <c r="FYT974" s="3"/>
      <c r="FYU974" s="614"/>
      <c r="FYV974" s="3"/>
      <c r="FYW974" s="453"/>
      <c r="FYX974" s="3"/>
      <c r="FYY974" s="614"/>
      <c r="FYZ974" s="3"/>
      <c r="FZA974" s="453"/>
      <c r="FZB974" s="3"/>
      <c r="FZC974" s="614"/>
      <c r="FZD974" s="3"/>
      <c r="FZE974" s="453"/>
      <c r="FZF974" s="3"/>
      <c r="FZG974" s="614"/>
      <c r="FZH974" s="3"/>
      <c r="FZI974" s="453"/>
      <c r="FZJ974" s="3"/>
      <c r="FZK974" s="614"/>
      <c r="FZL974" s="3"/>
      <c r="FZM974" s="453"/>
      <c r="FZN974" s="3"/>
      <c r="FZO974" s="614"/>
      <c r="FZP974" s="3"/>
      <c r="FZQ974" s="453"/>
      <c r="FZR974" s="3"/>
      <c r="FZS974" s="614"/>
      <c r="FZT974" s="3"/>
      <c r="FZU974" s="453"/>
      <c r="FZV974" s="3"/>
      <c r="FZW974" s="614"/>
      <c r="FZX974" s="3"/>
      <c r="FZY974" s="453"/>
      <c r="FZZ974" s="3"/>
      <c r="GAA974" s="614"/>
      <c r="GAB974" s="3"/>
      <c r="GAC974" s="453"/>
      <c r="GAD974" s="3"/>
      <c r="GAE974" s="614"/>
      <c r="GAF974" s="3"/>
      <c r="GAG974" s="453"/>
      <c r="GAH974" s="3"/>
      <c r="GAI974" s="614"/>
      <c r="GAJ974" s="3"/>
      <c r="GAK974" s="453"/>
      <c r="GAL974" s="3"/>
      <c r="GAM974" s="614"/>
      <c r="GAN974" s="3"/>
      <c r="GAO974" s="453"/>
      <c r="GAP974" s="3"/>
      <c r="GAQ974" s="614"/>
      <c r="GAR974" s="3"/>
      <c r="GAS974" s="453"/>
      <c r="GAT974" s="3"/>
      <c r="GAU974" s="614"/>
      <c r="GAV974" s="3"/>
      <c r="GAW974" s="453"/>
      <c r="GAX974" s="3"/>
      <c r="GAY974" s="614"/>
      <c r="GAZ974" s="3"/>
      <c r="GBA974" s="453"/>
      <c r="GBB974" s="3"/>
      <c r="GBC974" s="614"/>
      <c r="GBD974" s="3"/>
      <c r="GBE974" s="453"/>
      <c r="GBF974" s="3"/>
      <c r="GBG974" s="614"/>
      <c r="GBH974" s="3"/>
      <c r="GBI974" s="453"/>
      <c r="GBJ974" s="3"/>
      <c r="GBK974" s="614"/>
      <c r="GBL974" s="3"/>
      <c r="GBM974" s="453"/>
      <c r="GBN974" s="3"/>
      <c r="GBO974" s="614"/>
      <c r="GBP974" s="3"/>
      <c r="GBQ974" s="453"/>
      <c r="GBR974" s="3"/>
      <c r="GBS974" s="614"/>
      <c r="GBT974" s="3"/>
      <c r="GBU974" s="453"/>
      <c r="GBV974" s="3"/>
      <c r="GBW974" s="614"/>
      <c r="GBX974" s="3"/>
      <c r="GBY974" s="453"/>
      <c r="GBZ974" s="3"/>
      <c r="GCA974" s="614"/>
      <c r="GCB974" s="3"/>
      <c r="GCC974" s="453"/>
      <c r="GCD974" s="3"/>
      <c r="GCE974" s="614"/>
      <c r="GCF974" s="3"/>
      <c r="GCG974" s="453"/>
      <c r="GCH974" s="3"/>
      <c r="GCI974" s="614"/>
      <c r="GCJ974" s="3"/>
      <c r="GCK974" s="453"/>
      <c r="GCL974" s="3"/>
      <c r="GCM974" s="614"/>
      <c r="GCN974" s="3"/>
      <c r="GCO974" s="453"/>
      <c r="GCP974" s="3"/>
      <c r="GCQ974" s="614"/>
      <c r="GCR974" s="3"/>
      <c r="GCS974" s="453"/>
      <c r="GCT974" s="3"/>
      <c r="GCU974" s="614"/>
      <c r="GCV974" s="3"/>
      <c r="GCW974" s="453"/>
      <c r="GCX974" s="3"/>
      <c r="GCY974" s="614"/>
      <c r="GCZ974" s="3"/>
      <c r="GDA974" s="453"/>
      <c r="GDB974" s="3"/>
      <c r="GDC974" s="614"/>
      <c r="GDD974" s="3"/>
      <c r="GDE974" s="453"/>
      <c r="GDF974" s="3"/>
      <c r="GDG974" s="614"/>
      <c r="GDH974" s="3"/>
      <c r="GDI974" s="453"/>
      <c r="GDJ974" s="3"/>
      <c r="GDK974" s="614"/>
      <c r="GDL974" s="3"/>
      <c r="GDM974" s="453"/>
      <c r="GDN974" s="3"/>
      <c r="GDO974" s="614"/>
      <c r="GDP974" s="3"/>
      <c r="GDQ974" s="453"/>
      <c r="GDR974" s="3"/>
      <c r="GDS974" s="614"/>
      <c r="GDT974" s="3"/>
      <c r="GDU974" s="453"/>
      <c r="GDV974" s="3"/>
      <c r="GDW974" s="614"/>
      <c r="GDX974" s="3"/>
      <c r="GDY974" s="453"/>
      <c r="GDZ974" s="3"/>
      <c r="GEA974" s="614"/>
      <c r="GEB974" s="3"/>
      <c r="GEC974" s="453"/>
      <c r="GED974" s="3"/>
      <c r="GEE974" s="614"/>
      <c r="GEF974" s="3"/>
      <c r="GEG974" s="453"/>
      <c r="GEH974" s="3"/>
      <c r="GEI974" s="614"/>
      <c r="GEJ974" s="3"/>
      <c r="GEK974" s="453"/>
      <c r="GEL974" s="3"/>
      <c r="GEM974" s="614"/>
      <c r="GEN974" s="3"/>
      <c r="GEO974" s="453"/>
      <c r="GEP974" s="3"/>
      <c r="GEQ974" s="614"/>
      <c r="GER974" s="3"/>
      <c r="GES974" s="453"/>
      <c r="GET974" s="3"/>
      <c r="GEU974" s="614"/>
      <c r="GEV974" s="3"/>
      <c r="GEW974" s="453"/>
      <c r="GEX974" s="3"/>
      <c r="GEY974" s="614"/>
      <c r="GEZ974" s="3"/>
      <c r="GFA974" s="453"/>
      <c r="GFB974" s="3"/>
      <c r="GFC974" s="614"/>
      <c r="GFD974" s="3"/>
      <c r="GFE974" s="453"/>
      <c r="GFF974" s="3"/>
      <c r="GFG974" s="614"/>
      <c r="GFH974" s="3"/>
      <c r="GFI974" s="453"/>
      <c r="GFJ974" s="3"/>
      <c r="GFK974" s="614"/>
      <c r="GFL974" s="3"/>
      <c r="GFM974" s="453"/>
      <c r="GFN974" s="3"/>
      <c r="GFO974" s="614"/>
      <c r="GFP974" s="3"/>
      <c r="GFQ974" s="453"/>
      <c r="GFR974" s="3"/>
      <c r="GFS974" s="614"/>
      <c r="GFT974" s="3"/>
      <c r="GFU974" s="453"/>
      <c r="GFV974" s="3"/>
      <c r="GFW974" s="614"/>
      <c r="GFX974" s="3"/>
      <c r="GFY974" s="453"/>
      <c r="GFZ974" s="3"/>
      <c r="GGA974" s="614"/>
      <c r="GGB974" s="3"/>
      <c r="GGC974" s="453"/>
      <c r="GGD974" s="3"/>
      <c r="GGE974" s="614"/>
      <c r="GGF974" s="3"/>
      <c r="GGG974" s="453"/>
      <c r="GGH974" s="3"/>
      <c r="GGI974" s="614"/>
      <c r="GGJ974" s="3"/>
      <c r="GGK974" s="453"/>
      <c r="GGL974" s="3"/>
      <c r="GGM974" s="614"/>
      <c r="GGN974" s="3"/>
      <c r="GGO974" s="453"/>
      <c r="GGP974" s="3"/>
      <c r="GGQ974" s="614"/>
      <c r="GGR974" s="3"/>
      <c r="GGS974" s="453"/>
      <c r="GGT974" s="3"/>
      <c r="GGU974" s="614"/>
      <c r="GGV974" s="3"/>
      <c r="GGW974" s="453"/>
      <c r="GGX974" s="3"/>
      <c r="GGY974" s="614"/>
      <c r="GGZ974" s="3"/>
      <c r="GHA974" s="453"/>
      <c r="GHB974" s="3"/>
      <c r="GHC974" s="614"/>
      <c r="GHD974" s="3"/>
      <c r="GHE974" s="453"/>
      <c r="GHF974" s="3"/>
      <c r="GHG974" s="614"/>
      <c r="GHH974" s="3"/>
      <c r="GHI974" s="453"/>
      <c r="GHJ974" s="3"/>
      <c r="GHK974" s="614"/>
      <c r="GHL974" s="3"/>
      <c r="GHM974" s="453"/>
      <c r="GHN974" s="3"/>
      <c r="GHO974" s="614"/>
      <c r="GHP974" s="3"/>
      <c r="GHQ974" s="453"/>
      <c r="GHR974" s="3"/>
      <c r="GHS974" s="614"/>
      <c r="GHT974" s="3"/>
      <c r="GHU974" s="453"/>
      <c r="GHV974" s="3"/>
      <c r="GHW974" s="614"/>
      <c r="GHX974" s="3"/>
      <c r="GHY974" s="453"/>
      <c r="GHZ974" s="3"/>
      <c r="GIA974" s="614"/>
      <c r="GIB974" s="3"/>
      <c r="GIC974" s="453"/>
      <c r="GID974" s="3"/>
      <c r="GIE974" s="614"/>
      <c r="GIF974" s="3"/>
      <c r="GIG974" s="453"/>
      <c r="GIH974" s="3"/>
      <c r="GII974" s="614"/>
      <c r="GIJ974" s="3"/>
      <c r="GIK974" s="453"/>
      <c r="GIL974" s="3"/>
      <c r="GIM974" s="614"/>
      <c r="GIN974" s="3"/>
      <c r="GIO974" s="453"/>
      <c r="GIP974" s="3"/>
      <c r="GIQ974" s="614"/>
      <c r="GIR974" s="3"/>
      <c r="GIS974" s="453"/>
      <c r="GIT974" s="3"/>
      <c r="GIU974" s="614"/>
      <c r="GIV974" s="3"/>
      <c r="GIW974" s="453"/>
      <c r="GIX974" s="3"/>
      <c r="GIY974" s="614"/>
      <c r="GIZ974" s="3"/>
      <c r="GJA974" s="453"/>
      <c r="GJB974" s="3"/>
      <c r="GJC974" s="614"/>
      <c r="GJD974" s="3"/>
      <c r="GJE974" s="453"/>
      <c r="GJF974" s="3"/>
      <c r="GJG974" s="614"/>
      <c r="GJH974" s="3"/>
      <c r="GJI974" s="453"/>
      <c r="GJJ974" s="3"/>
      <c r="GJK974" s="614"/>
      <c r="GJL974" s="3"/>
      <c r="GJM974" s="453"/>
      <c r="GJN974" s="3"/>
      <c r="GJO974" s="614"/>
      <c r="GJP974" s="3"/>
      <c r="GJQ974" s="453"/>
      <c r="GJR974" s="3"/>
      <c r="GJS974" s="614"/>
      <c r="GJT974" s="3"/>
      <c r="GJU974" s="453"/>
      <c r="GJV974" s="3"/>
      <c r="GJW974" s="614"/>
      <c r="GJX974" s="3"/>
      <c r="GJY974" s="453"/>
      <c r="GJZ974" s="3"/>
      <c r="GKA974" s="614"/>
      <c r="GKB974" s="3"/>
      <c r="GKC974" s="453"/>
      <c r="GKD974" s="3"/>
      <c r="GKE974" s="614"/>
      <c r="GKF974" s="3"/>
      <c r="GKG974" s="453"/>
      <c r="GKH974" s="3"/>
      <c r="GKI974" s="614"/>
      <c r="GKJ974" s="3"/>
      <c r="GKK974" s="453"/>
      <c r="GKL974" s="3"/>
      <c r="GKM974" s="614"/>
      <c r="GKN974" s="3"/>
      <c r="GKO974" s="453"/>
      <c r="GKP974" s="3"/>
      <c r="GKQ974" s="614"/>
      <c r="GKR974" s="3"/>
      <c r="GKS974" s="453"/>
      <c r="GKT974" s="3"/>
      <c r="GKU974" s="614"/>
      <c r="GKV974" s="3"/>
      <c r="GKW974" s="453"/>
      <c r="GKX974" s="3"/>
      <c r="GKY974" s="614"/>
      <c r="GKZ974" s="3"/>
      <c r="GLA974" s="453"/>
      <c r="GLB974" s="3"/>
      <c r="GLC974" s="614"/>
      <c r="GLD974" s="3"/>
      <c r="GLE974" s="453"/>
      <c r="GLF974" s="3"/>
      <c r="GLG974" s="614"/>
      <c r="GLH974" s="3"/>
      <c r="GLI974" s="453"/>
      <c r="GLJ974" s="3"/>
      <c r="GLK974" s="614"/>
      <c r="GLL974" s="3"/>
      <c r="GLM974" s="453"/>
      <c r="GLN974" s="3"/>
      <c r="GLO974" s="614"/>
      <c r="GLP974" s="3"/>
      <c r="GLQ974" s="453"/>
      <c r="GLR974" s="3"/>
      <c r="GLS974" s="614"/>
      <c r="GLT974" s="3"/>
      <c r="GLU974" s="453"/>
      <c r="GLV974" s="3"/>
      <c r="GLW974" s="614"/>
      <c r="GLX974" s="3"/>
      <c r="GLY974" s="453"/>
      <c r="GLZ974" s="3"/>
      <c r="GMA974" s="614"/>
      <c r="GMB974" s="3"/>
      <c r="GMC974" s="453"/>
      <c r="GMD974" s="3"/>
      <c r="GME974" s="614"/>
      <c r="GMF974" s="3"/>
      <c r="GMG974" s="453"/>
      <c r="GMH974" s="3"/>
      <c r="GMI974" s="614"/>
      <c r="GMJ974" s="3"/>
      <c r="GMK974" s="453"/>
      <c r="GML974" s="3"/>
      <c r="GMM974" s="614"/>
      <c r="GMN974" s="3"/>
      <c r="GMO974" s="453"/>
      <c r="GMP974" s="3"/>
      <c r="GMQ974" s="614"/>
      <c r="GMR974" s="3"/>
      <c r="GMS974" s="453"/>
      <c r="GMT974" s="3"/>
      <c r="GMU974" s="614"/>
      <c r="GMV974" s="3"/>
      <c r="GMW974" s="453"/>
      <c r="GMX974" s="3"/>
      <c r="GMY974" s="614"/>
      <c r="GMZ974" s="3"/>
      <c r="GNA974" s="453"/>
      <c r="GNB974" s="3"/>
      <c r="GNC974" s="614"/>
      <c r="GND974" s="3"/>
      <c r="GNE974" s="453"/>
      <c r="GNF974" s="3"/>
      <c r="GNG974" s="614"/>
      <c r="GNH974" s="3"/>
      <c r="GNI974" s="453"/>
      <c r="GNJ974" s="3"/>
      <c r="GNK974" s="614"/>
      <c r="GNL974" s="3"/>
      <c r="GNM974" s="453"/>
      <c r="GNN974" s="3"/>
      <c r="GNO974" s="614"/>
      <c r="GNP974" s="3"/>
      <c r="GNQ974" s="453"/>
      <c r="GNR974" s="3"/>
      <c r="GNS974" s="614"/>
      <c r="GNT974" s="3"/>
      <c r="GNU974" s="453"/>
      <c r="GNV974" s="3"/>
      <c r="GNW974" s="614"/>
      <c r="GNX974" s="3"/>
      <c r="GNY974" s="453"/>
      <c r="GNZ974" s="3"/>
      <c r="GOA974" s="614"/>
      <c r="GOB974" s="3"/>
      <c r="GOC974" s="453"/>
      <c r="GOD974" s="3"/>
      <c r="GOE974" s="614"/>
      <c r="GOF974" s="3"/>
      <c r="GOG974" s="453"/>
      <c r="GOH974" s="3"/>
      <c r="GOI974" s="614"/>
      <c r="GOJ974" s="3"/>
      <c r="GOK974" s="453"/>
      <c r="GOL974" s="3"/>
      <c r="GOM974" s="614"/>
      <c r="GON974" s="3"/>
      <c r="GOO974" s="453"/>
      <c r="GOP974" s="3"/>
      <c r="GOQ974" s="614"/>
      <c r="GOR974" s="3"/>
      <c r="GOS974" s="453"/>
      <c r="GOT974" s="3"/>
      <c r="GOU974" s="614"/>
      <c r="GOV974" s="3"/>
      <c r="GOW974" s="453"/>
      <c r="GOX974" s="3"/>
      <c r="GOY974" s="614"/>
      <c r="GOZ974" s="3"/>
      <c r="GPA974" s="453"/>
      <c r="GPB974" s="3"/>
      <c r="GPC974" s="614"/>
      <c r="GPD974" s="3"/>
      <c r="GPE974" s="453"/>
      <c r="GPF974" s="3"/>
      <c r="GPG974" s="614"/>
      <c r="GPH974" s="3"/>
      <c r="GPI974" s="453"/>
      <c r="GPJ974" s="3"/>
      <c r="GPK974" s="614"/>
      <c r="GPL974" s="3"/>
      <c r="GPM974" s="453"/>
      <c r="GPN974" s="3"/>
      <c r="GPO974" s="614"/>
      <c r="GPP974" s="3"/>
      <c r="GPQ974" s="453"/>
      <c r="GPR974" s="3"/>
      <c r="GPS974" s="614"/>
      <c r="GPT974" s="3"/>
      <c r="GPU974" s="453"/>
      <c r="GPV974" s="3"/>
      <c r="GPW974" s="614"/>
      <c r="GPX974" s="3"/>
      <c r="GPY974" s="453"/>
      <c r="GPZ974" s="3"/>
      <c r="GQA974" s="614"/>
      <c r="GQB974" s="3"/>
      <c r="GQC974" s="453"/>
      <c r="GQD974" s="3"/>
      <c r="GQE974" s="614"/>
      <c r="GQF974" s="3"/>
      <c r="GQG974" s="453"/>
      <c r="GQH974" s="3"/>
      <c r="GQI974" s="614"/>
      <c r="GQJ974" s="3"/>
      <c r="GQK974" s="453"/>
      <c r="GQL974" s="3"/>
      <c r="GQM974" s="614"/>
      <c r="GQN974" s="3"/>
      <c r="GQO974" s="453"/>
      <c r="GQP974" s="3"/>
      <c r="GQQ974" s="614"/>
      <c r="GQR974" s="3"/>
      <c r="GQS974" s="453"/>
      <c r="GQT974" s="3"/>
      <c r="GQU974" s="614"/>
      <c r="GQV974" s="3"/>
      <c r="GQW974" s="453"/>
      <c r="GQX974" s="3"/>
      <c r="GQY974" s="614"/>
      <c r="GQZ974" s="3"/>
      <c r="GRA974" s="453"/>
      <c r="GRB974" s="3"/>
      <c r="GRC974" s="614"/>
      <c r="GRD974" s="3"/>
      <c r="GRE974" s="453"/>
      <c r="GRF974" s="3"/>
      <c r="GRG974" s="614"/>
      <c r="GRH974" s="3"/>
      <c r="GRI974" s="453"/>
      <c r="GRJ974" s="3"/>
      <c r="GRK974" s="614"/>
      <c r="GRL974" s="3"/>
      <c r="GRM974" s="453"/>
      <c r="GRN974" s="3"/>
      <c r="GRO974" s="614"/>
      <c r="GRP974" s="3"/>
      <c r="GRQ974" s="453"/>
      <c r="GRR974" s="3"/>
      <c r="GRS974" s="614"/>
      <c r="GRT974" s="3"/>
      <c r="GRU974" s="453"/>
      <c r="GRV974" s="3"/>
      <c r="GRW974" s="614"/>
      <c r="GRX974" s="3"/>
      <c r="GRY974" s="453"/>
      <c r="GRZ974" s="3"/>
      <c r="GSA974" s="614"/>
      <c r="GSB974" s="3"/>
      <c r="GSC974" s="453"/>
      <c r="GSD974" s="3"/>
      <c r="GSE974" s="614"/>
      <c r="GSF974" s="3"/>
      <c r="GSG974" s="453"/>
      <c r="GSH974" s="3"/>
      <c r="GSI974" s="614"/>
      <c r="GSJ974" s="3"/>
      <c r="GSK974" s="453"/>
      <c r="GSL974" s="3"/>
      <c r="GSM974" s="614"/>
      <c r="GSN974" s="3"/>
      <c r="GSO974" s="453"/>
      <c r="GSP974" s="3"/>
      <c r="GSQ974" s="614"/>
      <c r="GSR974" s="3"/>
      <c r="GSS974" s="453"/>
      <c r="GST974" s="3"/>
      <c r="GSU974" s="614"/>
      <c r="GSV974" s="3"/>
      <c r="GSW974" s="453"/>
      <c r="GSX974" s="3"/>
      <c r="GSY974" s="614"/>
      <c r="GSZ974" s="3"/>
      <c r="GTA974" s="453"/>
      <c r="GTB974" s="3"/>
      <c r="GTC974" s="614"/>
      <c r="GTD974" s="3"/>
      <c r="GTE974" s="453"/>
      <c r="GTF974" s="3"/>
      <c r="GTG974" s="614"/>
      <c r="GTH974" s="3"/>
      <c r="GTI974" s="453"/>
      <c r="GTJ974" s="3"/>
      <c r="GTK974" s="614"/>
      <c r="GTL974" s="3"/>
      <c r="GTM974" s="453"/>
      <c r="GTN974" s="3"/>
      <c r="GTO974" s="614"/>
      <c r="GTP974" s="3"/>
      <c r="GTQ974" s="453"/>
      <c r="GTR974" s="3"/>
      <c r="GTS974" s="614"/>
      <c r="GTT974" s="3"/>
      <c r="GTU974" s="453"/>
      <c r="GTV974" s="3"/>
      <c r="GTW974" s="614"/>
      <c r="GTX974" s="3"/>
      <c r="GTY974" s="453"/>
      <c r="GTZ974" s="3"/>
      <c r="GUA974" s="614"/>
      <c r="GUB974" s="3"/>
      <c r="GUC974" s="453"/>
      <c r="GUD974" s="3"/>
      <c r="GUE974" s="614"/>
      <c r="GUF974" s="3"/>
      <c r="GUG974" s="453"/>
      <c r="GUH974" s="3"/>
      <c r="GUI974" s="614"/>
      <c r="GUJ974" s="3"/>
      <c r="GUK974" s="453"/>
      <c r="GUL974" s="3"/>
      <c r="GUM974" s="614"/>
      <c r="GUN974" s="3"/>
      <c r="GUO974" s="453"/>
      <c r="GUP974" s="3"/>
      <c r="GUQ974" s="614"/>
      <c r="GUR974" s="3"/>
      <c r="GUS974" s="453"/>
      <c r="GUT974" s="3"/>
      <c r="GUU974" s="614"/>
      <c r="GUV974" s="3"/>
      <c r="GUW974" s="453"/>
      <c r="GUX974" s="3"/>
      <c r="GUY974" s="614"/>
      <c r="GUZ974" s="3"/>
      <c r="GVA974" s="453"/>
      <c r="GVB974" s="3"/>
      <c r="GVC974" s="614"/>
      <c r="GVD974" s="3"/>
      <c r="GVE974" s="453"/>
      <c r="GVF974" s="3"/>
      <c r="GVG974" s="614"/>
      <c r="GVH974" s="3"/>
      <c r="GVI974" s="453"/>
      <c r="GVJ974" s="3"/>
      <c r="GVK974" s="614"/>
      <c r="GVL974" s="3"/>
      <c r="GVM974" s="453"/>
      <c r="GVN974" s="3"/>
      <c r="GVO974" s="614"/>
      <c r="GVP974" s="3"/>
      <c r="GVQ974" s="453"/>
      <c r="GVR974" s="3"/>
      <c r="GVS974" s="614"/>
      <c r="GVT974" s="3"/>
      <c r="GVU974" s="453"/>
      <c r="GVV974" s="3"/>
      <c r="GVW974" s="614"/>
      <c r="GVX974" s="3"/>
      <c r="GVY974" s="453"/>
      <c r="GVZ974" s="3"/>
      <c r="GWA974" s="614"/>
      <c r="GWB974" s="3"/>
      <c r="GWC974" s="453"/>
      <c r="GWD974" s="3"/>
      <c r="GWE974" s="614"/>
      <c r="GWF974" s="3"/>
      <c r="GWG974" s="453"/>
      <c r="GWH974" s="3"/>
      <c r="GWI974" s="614"/>
      <c r="GWJ974" s="3"/>
      <c r="GWK974" s="453"/>
      <c r="GWL974" s="3"/>
      <c r="GWM974" s="614"/>
      <c r="GWN974" s="3"/>
      <c r="GWO974" s="453"/>
      <c r="GWP974" s="3"/>
      <c r="GWQ974" s="614"/>
      <c r="GWR974" s="3"/>
      <c r="GWS974" s="453"/>
      <c r="GWT974" s="3"/>
      <c r="GWU974" s="614"/>
      <c r="GWV974" s="3"/>
      <c r="GWW974" s="453"/>
      <c r="GWX974" s="3"/>
      <c r="GWY974" s="614"/>
      <c r="GWZ974" s="3"/>
      <c r="GXA974" s="453"/>
      <c r="GXB974" s="3"/>
      <c r="GXC974" s="614"/>
      <c r="GXD974" s="3"/>
      <c r="GXE974" s="453"/>
      <c r="GXF974" s="3"/>
      <c r="GXG974" s="614"/>
      <c r="GXH974" s="3"/>
      <c r="GXI974" s="453"/>
      <c r="GXJ974" s="3"/>
      <c r="GXK974" s="614"/>
      <c r="GXL974" s="3"/>
      <c r="GXM974" s="453"/>
      <c r="GXN974" s="3"/>
      <c r="GXO974" s="614"/>
      <c r="GXP974" s="3"/>
      <c r="GXQ974" s="453"/>
      <c r="GXR974" s="3"/>
      <c r="GXS974" s="614"/>
      <c r="GXT974" s="3"/>
      <c r="GXU974" s="453"/>
      <c r="GXV974" s="3"/>
      <c r="GXW974" s="614"/>
      <c r="GXX974" s="3"/>
      <c r="GXY974" s="453"/>
      <c r="GXZ974" s="3"/>
      <c r="GYA974" s="614"/>
      <c r="GYB974" s="3"/>
      <c r="GYC974" s="453"/>
      <c r="GYD974" s="3"/>
      <c r="GYE974" s="614"/>
      <c r="GYF974" s="3"/>
      <c r="GYG974" s="453"/>
      <c r="GYH974" s="3"/>
      <c r="GYI974" s="614"/>
      <c r="GYJ974" s="3"/>
      <c r="GYK974" s="453"/>
      <c r="GYL974" s="3"/>
      <c r="GYM974" s="614"/>
      <c r="GYN974" s="3"/>
      <c r="GYO974" s="453"/>
      <c r="GYP974" s="3"/>
      <c r="GYQ974" s="614"/>
      <c r="GYR974" s="3"/>
      <c r="GYS974" s="453"/>
      <c r="GYT974" s="3"/>
      <c r="GYU974" s="614"/>
      <c r="GYV974" s="3"/>
      <c r="GYW974" s="453"/>
      <c r="GYX974" s="3"/>
      <c r="GYY974" s="614"/>
      <c r="GYZ974" s="3"/>
      <c r="GZA974" s="453"/>
      <c r="GZB974" s="3"/>
      <c r="GZC974" s="614"/>
      <c r="GZD974" s="3"/>
      <c r="GZE974" s="453"/>
      <c r="GZF974" s="3"/>
      <c r="GZG974" s="614"/>
      <c r="GZH974" s="3"/>
      <c r="GZI974" s="453"/>
      <c r="GZJ974" s="3"/>
      <c r="GZK974" s="614"/>
      <c r="GZL974" s="3"/>
      <c r="GZM974" s="453"/>
      <c r="GZN974" s="3"/>
      <c r="GZO974" s="614"/>
      <c r="GZP974" s="3"/>
      <c r="GZQ974" s="453"/>
      <c r="GZR974" s="3"/>
      <c r="GZS974" s="614"/>
      <c r="GZT974" s="3"/>
      <c r="GZU974" s="453"/>
      <c r="GZV974" s="3"/>
      <c r="GZW974" s="614"/>
      <c r="GZX974" s="3"/>
      <c r="GZY974" s="453"/>
      <c r="GZZ974" s="3"/>
      <c r="HAA974" s="614"/>
      <c r="HAB974" s="3"/>
      <c r="HAC974" s="453"/>
      <c r="HAD974" s="3"/>
      <c r="HAE974" s="614"/>
      <c r="HAF974" s="3"/>
      <c r="HAG974" s="453"/>
      <c r="HAH974" s="3"/>
      <c r="HAI974" s="614"/>
      <c r="HAJ974" s="3"/>
      <c r="HAK974" s="453"/>
      <c r="HAL974" s="3"/>
      <c r="HAM974" s="614"/>
      <c r="HAN974" s="3"/>
      <c r="HAO974" s="453"/>
      <c r="HAP974" s="3"/>
      <c r="HAQ974" s="614"/>
      <c r="HAR974" s="3"/>
      <c r="HAS974" s="453"/>
      <c r="HAT974" s="3"/>
      <c r="HAU974" s="614"/>
      <c r="HAV974" s="3"/>
      <c r="HAW974" s="453"/>
      <c r="HAX974" s="3"/>
      <c r="HAY974" s="614"/>
      <c r="HAZ974" s="3"/>
      <c r="HBA974" s="453"/>
      <c r="HBB974" s="3"/>
      <c r="HBC974" s="614"/>
      <c r="HBD974" s="3"/>
      <c r="HBE974" s="453"/>
      <c r="HBF974" s="3"/>
      <c r="HBG974" s="614"/>
      <c r="HBH974" s="3"/>
      <c r="HBI974" s="453"/>
      <c r="HBJ974" s="3"/>
      <c r="HBK974" s="614"/>
      <c r="HBL974" s="3"/>
      <c r="HBM974" s="453"/>
      <c r="HBN974" s="3"/>
      <c r="HBO974" s="614"/>
      <c r="HBP974" s="3"/>
      <c r="HBQ974" s="453"/>
      <c r="HBR974" s="3"/>
      <c r="HBS974" s="614"/>
      <c r="HBT974" s="3"/>
      <c r="HBU974" s="453"/>
      <c r="HBV974" s="3"/>
      <c r="HBW974" s="614"/>
      <c r="HBX974" s="3"/>
      <c r="HBY974" s="453"/>
      <c r="HBZ974" s="3"/>
      <c r="HCA974" s="614"/>
      <c r="HCB974" s="3"/>
      <c r="HCC974" s="453"/>
      <c r="HCD974" s="3"/>
      <c r="HCE974" s="614"/>
      <c r="HCF974" s="3"/>
      <c r="HCG974" s="453"/>
      <c r="HCH974" s="3"/>
      <c r="HCI974" s="614"/>
      <c r="HCJ974" s="3"/>
      <c r="HCK974" s="453"/>
      <c r="HCL974" s="3"/>
      <c r="HCM974" s="614"/>
      <c r="HCN974" s="3"/>
      <c r="HCO974" s="453"/>
      <c r="HCP974" s="3"/>
      <c r="HCQ974" s="614"/>
      <c r="HCR974" s="3"/>
      <c r="HCS974" s="453"/>
      <c r="HCT974" s="3"/>
      <c r="HCU974" s="614"/>
      <c r="HCV974" s="3"/>
      <c r="HCW974" s="453"/>
      <c r="HCX974" s="3"/>
      <c r="HCY974" s="614"/>
      <c r="HCZ974" s="3"/>
      <c r="HDA974" s="453"/>
      <c r="HDB974" s="3"/>
      <c r="HDC974" s="614"/>
      <c r="HDD974" s="3"/>
      <c r="HDE974" s="453"/>
      <c r="HDF974" s="3"/>
      <c r="HDG974" s="614"/>
      <c r="HDH974" s="3"/>
      <c r="HDI974" s="453"/>
      <c r="HDJ974" s="3"/>
      <c r="HDK974" s="614"/>
      <c r="HDL974" s="3"/>
      <c r="HDM974" s="453"/>
      <c r="HDN974" s="3"/>
      <c r="HDO974" s="614"/>
      <c r="HDP974" s="3"/>
      <c r="HDQ974" s="453"/>
      <c r="HDR974" s="3"/>
      <c r="HDS974" s="614"/>
      <c r="HDT974" s="3"/>
      <c r="HDU974" s="453"/>
      <c r="HDV974" s="3"/>
      <c r="HDW974" s="614"/>
      <c r="HDX974" s="3"/>
      <c r="HDY974" s="453"/>
      <c r="HDZ974" s="3"/>
      <c r="HEA974" s="614"/>
      <c r="HEB974" s="3"/>
      <c r="HEC974" s="453"/>
      <c r="HED974" s="3"/>
      <c r="HEE974" s="614"/>
      <c r="HEF974" s="3"/>
      <c r="HEG974" s="453"/>
      <c r="HEH974" s="3"/>
      <c r="HEI974" s="614"/>
      <c r="HEJ974" s="3"/>
      <c r="HEK974" s="453"/>
      <c r="HEL974" s="3"/>
      <c r="HEM974" s="614"/>
      <c r="HEN974" s="3"/>
      <c r="HEO974" s="453"/>
      <c r="HEP974" s="3"/>
      <c r="HEQ974" s="614"/>
      <c r="HER974" s="3"/>
      <c r="HES974" s="453"/>
      <c r="HET974" s="3"/>
      <c r="HEU974" s="614"/>
      <c r="HEV974" s="3"/>
      <c r="HEW974" s="453"/>
      <c r="HEX974" s="3"/>
      <c r="HEY974" s="614"/>
      <c r="HEZ974" s="3"/>
      <c r="HFA974" s="453"/>
      <c r="HFB974" s="3"/>
      <c r="HFC974" s="614"/>
      <c r="HFD974" s="3"/>
      <c r="HFE974" s="453"/>
      <c r="HFF974" s="3"/>
      <c r="HFG974" s="614"/>
      <c r="HFH974" s="3"/>
      <c r="HFI974" s="453"/>
      <c r="HFJ974" s="3"/>
      <c r="HFK974" s="614"/>
      <c r="HFL974" s="3"/>
      <c r="HFM974" s="453"/>
      <c r="HFN974" s="3"/>
      <c r="HFO974" s="614"/>
      <c r="HFP974" s="3"/>
      <c r="HFQ974" s="453"/>
      <c r="HFR974" s="3"/>
      <c r="HFS974" s="614"/>
      <c r="HFT974" s="3"/>
      <c r="HFU974" s="453"/>
      <c r="HFV974" s="3"/>
      <c r="HFW974" s="614"/>
      <c r="HFX974" s="3"/>
      <c r="HFY974" s="453"/>
      <c r="HFZ974" s="3"/>
      <c r="HGA974" s="614"/>
      <c r="HGB974" s="3"/>
      <c r="HGC974" s="453"/>
      <c r="HGD974" s="3"/>
      <c r="HGE974" s="614"/>
      <c r="HGF974" s="3"/>
      <c r="HGG974" s="453"/>
      <c r="HGH974" s="3"/>
      <c r="HGI974" s="614"/>
      <c r="HGJ974" s="3"/>
      <c r="HGK974" s="453"/>
      <c r="HGL974" s="3"/>
      <c r="HGM974" s="614"/>
      <c r="HGN974" s="3"/>
      <c r="HGO974" s="453"/>
      <c r="HGP974" s="3"/>
      <c r="HGQ974" s="614"/>
      <c r="HGR974" s="3"/>
      <c r="HGS974" s="453"/>
      <c r="HGT974" s="3"/>
      <c r="HGU974" s="614"/>
      <c r="HGV974" s="3"/>
      <c r="HGW974" s="453"/>
      <c r="HGX974" s="3"/>
      <c r="HGY974" s="614"/>
      <c r="HGZ974" s="3"/>
      <c r="HHA974" s="453"/>
      <c r="HHB974" s="3"/>
      <c r="HHC974" s="614"/>
      <c r="HHD974" s="3"/>
      <c r="HHE974" s="453"/>
      <c r="HHF974" s="3"/>
      <c r="HHG974" s="614"/>
      <c r="HHH974" s="3"/>
      <c r="HHI974" s="453"/>
      <c r="HHJ974" s="3"/>
      <c r="HHK974" s="614"/>
      <c r="HHL974" s="3"/>
      <c r="HHM974" s="453"/>
      <c r="HHN974" s="3"/>
      <c r="HHO974" s="614"/>
      <c r="HHP974" s="3"/>
      <c r="HHQ974" s="453"/>
      <c r="HHR974" s="3"/>
      <c r="HHS974" s="614"/>
      <c r="HHT974" s="3"/>
      <c r="HHU974" s="453"/>
      <c r="HHV974" s="3"/>
      <c r="HHW974" s="614"/>
      <c r="HHX974" s="3"/>
      <c r="HHY974" s="453"/>
      <c r="HHZ974" s="3"/>
      <c r="HIA974" s="614"/>
      <c r="HIB974" s="3"/>
      <c r="HIC974" s="453"/>
      <c r="HID974" s="3"/>
      <c r="HIE974" s="614"/>
      <c r="HIF974" s="3"/>
      <c r="HIG974" s="453"/>
      <c r="HIH974" s="3"/>
      <c r="HII974" s="614"/>
      <c r="HIJ974" s="3"/>
      <c r="HIK974" s="453"/>
      <c r="HIL974" s="3"/>
      <c r="HIM974" s="614"/>
      <c r="HIN974" s="3"/>
      <c r="HIO974" s="453"/>
      <c r="HIP974" s="3"/>
      <c r="HIQ974" s="614"/>
      <c r="HIR974" s="3"/>
      <c r="HIS974" s="453"/>
      <c r="HIT974" s="3"/>
      <c r="HIU974" s="614"/>
      <c r="HIV974" s="3"/>
      <c r="HIW974" s="453"/>
      <c r="HIX974" s="3"/>
      <c r="HIY974" s="614"/>
      <c r="HIZ974" s="3"/>
      <c r="HJA974" s="453"/>
      <c r="HJB974" s="3"/>
      <c r="HJC974" s="614"/>
      <c r="HJD974" s="3"/>
      <c r="HJE974" s="453"/>
      <c r="HJF974" s="3"/>
      <c r="HJG974" s="614"/>
      <c r="HJH974" s="3"/>
      <c r="HJI974" s="453"/>
      <c r="HJJ974" s="3"/>
      <c r="HJK974" s="614"/>
      <c r="HJL974" s="3"/>
      <c r="HJM974" s="453"/>
      <c r="HJN974" s="3"/>
      <c r="HJO974" s="614"/>
      <c r="HJP974" s="3"/>
      <c r="HJQ974" s="453"/>
      <c r="HJR974" s="3"/>
      <c r="HJS974" s="614"/>
      <c r="HJT974" s="3"/>
      <c r="HJU974" s="453"/>
      <c r="HJV974" s="3"/>
      <c r="HJW974" s="614"/>
      <c r="HJX974" s="3"/>
      <c r="HJY974" s="453"/>
      <c r="HJZ974" s="3"/>
      <c r="HKA974" s="614"/>
      <c r="HKB974" s="3"/>
      <c r="HKC974" s="453"/>
      <c r="HKD974" s="3"/>
      <c r="HKE974" s="614"/>
      <c r="HKF974" s="3"/>
      <c r="HKG974" s="453"/>
      <c r="HKH974" s="3"/>
      <c r="HKI974" s="614"/>
      <c r="HKJ974" s="3"/>
      <c r="HKK974" s="453"/>
      <c r="HKL974" s="3"/>
      <c r="HKM974" s="614"/>
      <c r="HKN974" s="3"/>
      <c r="HKO974" s="453"/>
      <c r="HKP974" s="3"/>
      <c r="HKQ974" s="614"/>
      <c r="HKR974" s="3"/>
      <c r="HKS974" s="453"/>
      <c r="HKT974" s="3"/>
      <c r="HKU974" s="614"/>
      <c r="HKV974" s="3"/>
      <c r="HKW974" s="453"/>
      <c r="HKX974" s="3"/>
      <c r="HKY974" s="614"/>
      <c r="HKZ974" s="3"/>
      <c r="HLA974" s="453"/>
      <c r="HLB974" s="3"/>
      <c r="HLC974" s="614"/>
      <c r="HLD974" s="3"/>
      <c r="HLE974" s="453"/>
      <c r="HLF974" s="3"/>
      <c r="HLG974" s="614"/>
      <c r="HLH974" s="3"/>
      <c r="HLI974" s="453"/>
      <c r="HLJ974" s="3"/>
      <c r="HLK974" s="614"/>
      <c r="HLL974" s="3"/>
      <c r="HLM974" s="453"/>
      <c r="HLN974" s="3"/>
      <c r="HLO974" s="614"/>
      <c r="HLP974" s="3"/>
      <c r="HLQ974" s="453"/>
      <c r="HLR974" s="3"/>
      <c r="HLS974" s="614"/>
      <c r="HLT974" s="3"/>
      <c r="HLU974" s="453"/>
      <c r="HLV974" s="3"/>
      <c r="HLW974" s="614"/>
      <c r="HLX974" s="3"/>
      <c r="HLY974" s="453"/>
      <c r="HLZ974" s="3"/>
      <c r="HMA974" s="614"/>
      <c r="HMB974" s="3"/>
      <c r="HMC974" s="453"/>
      <c r="HMD974" s="3"/>
      <c r="HME974" s="614"/>
      <c r="HMF974" s="3"/>
      <c r="HMG974" s="453"/>
      <c r="HMH974" s="3"/>
      <c r="HMI974" s="614"/>
      <c r="HMJ974" s="3"/>
      <c r="HMK974" s="453"/>
      <c r="HML974" s="3"/>
      <c r="HMM974" s="614"/>
      <c r="HMN974" s="3"/>
      <c r="HMO974" s="453"/>
      <c r="HMP974" s="3"/>
      <c r="HMQ974" s="614"/>
      <c r="HMR974" s="3"/>
      <c r="HMS974" s="453"/>
      <c r="HMT974" s="3"/>
      <c r="HMU974" s="614"/>
      <c r="HMV974" s="3"/>
      <c r="HMW974" s="453"/>
      <c r="HMX974" s="3"/>
      <c r="HMY974" s="614"/>
      <c r="HMZ974" s="3"/>
      <c r="HNA974" s="453"/>
      <c r="HNB974" s="3"/>
      <c r="HNC974" s="614"/>
      <c r="HND974" s="3"/>
      <c r="HNE974" s="453"/>
      <c r="HNF974" s="3"/>
      <c r="HNG974" s="614"/>
      <c r="HNH974" s="3"/>
      <c r="HNI974" s="453"/>
      <c r="HNJ974" s="3"/>
      <c r="HNK974" s="614"/>
      <c r="HNL974" s="3"/>
      <c r="HNM974" s="453"/>
      <c r="HNN974" s="3"/>
      <c r="HNO974" s="614"/>
      <c r="HNP974" s="3"/>
      <c r="HNQ974" s="453"/>
      <c r="HNR974" s="3"/>
      <c r="HNS974" s="614"/>
      <c r="HNT974" s="3"/>
      <c r="HNU974" s="453"/>
      <c r="HNV974" s="3"/>
      <c r="HNW974" s="614"/>
      <c r="HNX974" s="3"/>
      <c r="HNY974" s="453"/>
      <c r="HNZ974" s="3"/>
      <c r="HOA974" s="614"/>
      <c r="HOB974" s="3"/>
      <c r="HOC974" s="453"/>
      <c r="HOD974" s="3"/>
      <c r="HOE974" s="614"/>
      <c r="HOF974" s="3"/>
      <c r="HOG974" s="453"/>
      <c r="HOH974" s="3"/>
      <c r="HOI974" s="614"/>
      <c r="HOJ974" s="3"/>
      <c r="HOK974" s="453"/>
      <c r="HOL974" s="3"/>
      <c r="HOM974" s="614"/>
      <c r="HON974" s="3"/>
      <c r="HOO974" s="453"/>
      <c r="HOP974" s="3"/>
      <c r="HOQ974" s="614"/>
      <c r="HOR974" s="3"/>
      <c r="HOS974" s="453"/>
      <c r="HOT974" s="3"/>
      <c r="HOU974" s="614"/>
      <c r="HOV974" s="3"/>
      <c r="HOW974" s="453"/>
      <c r="HOX974" s="3"/>
      <c r="HOY974" s="614"/>
      <c r="HOZ974" s="3"/>
      <c r="HPA974" s="453"/>
      <c r="HPB974" s="3"/>
      <c r="HPC974" s="614"/>
      <c r="HPD974" s="3"/>
      <c r="HPE974" s="453"/>
      <c r="HPF974" s="3"/>
      <c r="HPG974" s="614"/>
      <c r="HPH974" s="3"/>
      <c r="HPI974" s="453"/>
      <c r="HPJ974" s="3"/>
      <c r="HPK974" s="614"/>
      <c r="HPL974" s="3"/>
      <c r="HPM974" s="453"/>
      <c r="HPN974" s="3"/>
      <c r="HPO974" s="614"/>
      <c r="HPP974" s="3"/>
      <c r="HPQ974" s="453"/>
      <c r="HPR974" s="3"/>
      <c r="HPS974" s="614"/>
      <c r="HPT974" s="3"/>
      <c r="HPU974" s="453"/>
      <c r="HPV974" s="3"/>
      <c r="HPW974" s="614"/>
      <c r="HPX974" s="3"/>
      <c r="HPY974" s="453"/>
      <c r="HPZ974" s="3"/>
      <c r="HQA974" s="614"/>
      <c r="HQB974" s="3"/>
      <c r="HQC974" s="453"/>
      <c r="HQD974" s="3"/>
      <c r="HQE974" s="614"/>
      <c r="HQF974" s="3"/>
      <c r="HQG974" s="453"/>
      <c r="HQH974" s="3"/>
      <c r="HQI974" s="614"/>
      <c r="HQJ974" s="3"/>
      <c r="HQK974" s="453"/>
      <c r="HQL974" s="3"/>
      <c r="HQM974" s="614"/>
      <c r="HQN974" s="3"/>
      <c r="HQO974" s="453"/>
      <c r="HQP974" s="3"/>
      <c r="HQQ974" s="614"/>
      <c r="HQR974" s="3"/>
      <c r="HQS974" s="453"/>
      <c r="HQT974" s="3"/>
      <c r="HQU974" s="614"/>
      <c r="HQV974" s="3"/>
      <c r="HQW974" s="453"/>
      <c r="HQX974" s="3"/>
      <c r="HQY974" s="614"/>
      <c r="HQZ974" s="3"/>
      <c r="HRA974" s="453"/>
      <c r="HRB974" s="3"/>
      <c r="HRC974" s="614"/>
      <c r="HRD974" s="3"/>
      <c r="HRE974" s="453"/>
      <c r="HRF974" s="3"/>
      <c r="HRG974" s="614"/>
      <c r="HRH974" s="3"/>
      <c r="HRI974" s="453"/>
      <c r="HRJ974" s="3"/>
      <c r="HRK974" s="614"/>
      <c r="HRL974" s="3"/>
      <c r="HRM974" s="453"/>
      <c r="HRN974" s="3"/>
      <c r="HRO974" s="614"/>
      <c r="HRP974" s="3"/>
      <c r="HRQ974" s="453"/>
      <c r="HRR974" s="3"/>
      <c r="HRS974" s="614"/>
      <c r="HRT974" s="3"/>
      <c r="HRU974" s="453"/>
      <c r="HRV974" s="3"/>
      <c r="HRW974" s="614"/>
      <c r="HRX974" s="3"/>
      <c r="HRY974" s="453"/>
      <c r="HRZ974" s="3"/>
      <c r="HSA974" s="614"/>
      <c r="HSB974" s="3"/>
      <c r="HSC974" s="453"/>
      <c r="HSD974" s="3"/>
      <c r="HSE974" s="614"/>
      <c r="HSF974" s="3"/>
      <c r="HSG974" s="453"/>
      <c r="HSH974" s="3"/>
      <c r="HSI974" s="614"/>
      <c r="HSJ974" s="3"/>
      <c r="HSK974" s="453"/>
      <c r="HSL974" s="3"/>
      <c r="HSM974" s="614"/>
      <c r="HSN974" s="3"/>
      <c r="HSO974" s="453"/>
      <c r="HSP974" s="3"/>
      <c r="HSQ974" s="614"/>
      <c r="HSR974" s="3"/>
      <c r="HSS974" s="453"/>
      <c r="HST974" s="3"/>
      <c r="HSU974" s="614"/>
      <c r="HSV974" s="3"/>
      <c r="HSW974" s="453"/>
      <c r="HSX974" s="3"/>
      <c r="HSY974" s="614"/>
      <c r="HSZ974" s="3"/>
      <c r="HTA974" s="453"/>
      <c r="HTB974" s="3"/>
      <c r="HTC974" s="614"/>
      <c r="HTD974" s="3"/>
      <c r="HTE974" s="453"/>
      <c r="HTF974" s="3"/>
      <c r="HTG974" s="614"/>
      <c r="HTH974" s="3"/>
      <c r="HTI974" s="453"/>
      <c r="HTJ974" s="3"/>
      <c r="HTK974" s="614"/>
      <c r="HTL974" s="3"/>
      <c r="HTM974" s="453"/>
      <c r="HTN974" s="3"/>
      <c r="HTO974" s="614"/>
      <c r="HTP974" s="3"/>
      <c r="HTQ974" s="453"/>
      <c r="HTR974" s="3"/>
      <c r="HTS974" s="614"/>
      <c r="HTT974" s="3"/>
      <c r="HTU974" s="453"/>
      <c r="HTV974" s="3"/>
      <c r="HTW974" s="614"/>
      <c r="HTX974" s="3"/>
      <c r="HTY974" s="453"/>
      <c r="HTZ974" s="3"/>
      <c r="HUA974" s="614"/>
      <c r="HUB974" s="3"/>
      <c r="HUC974" s="453"/>
      <c r="HUD974" s="3"/>
      <c r="HUE974" s="614"/>
      <c r="HUF974" s="3"/>
      <c r="HUG974" s="453"/>
      <c r="HUH974" s="3"/>
      <c r="HUI974" s="614"/>
      <c r="HUJ974" s="3"/>
      <c r="HUK974" s="453"/>
      <c r="HUL974" s="3"/>
      <c r="HUM974" s="614"/>
      <c r="HUN974" s="3"/>
      <c r="HUO974" s="453"/>
      <c r="HUP974" s="3"/>
      <c r="HUQ974" s="614"/>
      <c r="HUR974" s="3"/>
      <c r="HUS974" s="453"/>
      <c r="HUT974" s="3"/>
      <c r="HUU974" s="614"/>
      <c r="HUV974" s="3"/>
      <c r="HUW974" s="453"/>
      <c r="HUX974" s="3"/>
      <c r="HUY974" s="614"/>
      <c r="HUZ974" s="3"/>
      <c r="HVA974" s="453"/>
      <c r="HVB974" s="3"/>
      <c r="HVC974" s="614"/>
      <c r="HVD974" s="3"/>
      <c r="HVE974" s="453"/>
      <c r="HVF974" s="3"/>
      <c r="HVG974" s="614"/>
      <c r="HVH974" s="3"/>
      <c r="HVI974" s="453"/>
      <c r="HVJ974" s="3"/>
      <c r="HVK974" s="614"/>
      <c r="HVL974" s="3"/>
      <c r="HVM974" s="453"/>
      <c r="HVN974" s="3"/>
      <c r="HVO974" s="614"/>
      <c r="HVP974" s="3"/>
      <c r="HVQ974" s="453"/>
      <c r="HVR974" s="3"/>
      <c r="HVS974" s="614"/>
      <c r="HVT974" s="3"/>
      <c r="HVU974" s="453"/>
      <c r="HVV974" s="3"/>
      <c r="HVW974" s="614"/>
      <c r="HVX974" s="3"/>
      <c r="HVY974" s="453"/>
      <c r="HVZ974" s="3"/>
      <c r="HWA974" s="614"/>
      <c r="HWB974" s="3"/>
      <c r="HWC974" s="453"/>
      <c r="HWD974" s="3"/>
      <c r="HWE974" s="614"/>
      <c r="HWF974" s="3"/>
      <c r="HWG974" s="453"/>
      <c r="HWH974" s="3"/>
      <c r="HWI974" s="614"/>
      <c r="HWJ974" s="3"/>
      <c r="HWK974" s="453"/>
      <c r="HWL974" s="3"/>
      <c r="HWM974" s="614"/>
      <c r="HWN974" s="3"/>
      <c r="HWO974" s="453"/>
      <c r="HWP974" s="3"/>
      <c r="HWQ974" s="614"/>
      <c r="HWR974" s="3"/>
      <c r="HWS974" s="453"/>
      <c r="HWT974" s="3"/>
      <c r="HWU974" s="614"/>
      <c r="HWV974" s="3"/>
      <c r="HWW974" s="453"/>
      <c r="HWX974" s="3"/>
      <c r="HWY974" s="614"/>
      <c r="HWZ974" s="3"/>
      <c r="HXA974" s="453"/>
      <c r="HXB974" s="3"/>
      <c r="HXC974" s="614"/>
      <c r="HXD974" s="3"/>
      <c r="HXE974" s="453"/>
      <c r="HXF974" s="3"/>
      <c r="HXG974" s="614"/>
      <c r="HXH974" s="3"/>
      <c r="HXI974" s="453"/>
      <c r="HXJ974" s="3"/>
      <c r="HXK974" s="614"/>
      <c r="HXL974" s="3"/>
      <c r="HXM974" s="453"/>
      <c r="HXN974" s="3"/>
      <c r="HXO974" s="614"/>
      <c r="HXP974" s="3"/>
      <c r="HXQ974" s="453"/>
      <c r="HXR974" s="3"/>
      <c r="HXS974" s="614"/>
      <c r="HXT974" s="3"/>
      <c r="HXU974" s="453"/>
      <c r="HXV974" s="3"/>
      <c r="HXW974" s="614"/>
      <c r="HXX974" s="3"/>
      <c r="HXY974" s="453"/>
      <c r="HXZ974" s="3"/>
      <c r="HYA974" s="614"/>
      <c r="HYB974" s="3"/>
      <c r="HYC974" s="453"/>
      <c r="HYD974" s="3"/>
      <c r="HYE974" s="614"/>
      <c r="HYF974" s="3"/>
      <c r="HYG974" s="453"/>
      <c r="HYH974" s="3"/>
      <c r="HYI974" s="614"/>
      <c r="HYJ974" s="3"/>
      <c r="HYK974" s="453"/>
      <c r="HYL974" s="3"/>
      <c r="HYM974" s="614"/>
      <c r="HYN974" s="3"/>
      <c r="HYO974" s="453"/>
      <c r="HYP974" s="3"/>
      <c r="HYQ974" s="614"/>
      <c r="HYR974" s="3"/>
      <c r="HYS974" s="453"/>
      <c r="HYT974" s="3"/>
      <c r="HYU974" s="614"/>
      <c r="HYV974" s="3"/>
      <c r="HYW974" s="453"/>
      <c r="HYX974" s="3"/>
      <c r="HYY974" s="614"/>
      <c r="HYZ974" s="3"/>
      <c r="HZA974" s="453"/>
      <c r="HZB974" s="3"/>
      <c r="HZC974" s="614"/>
      <c r="HZD974" s="3"/>
      <c r="HZE974" s="453"/>
      <c r="HZF974" s="3"/>
      <c r="HZG974" s="614"/>
      <c r="HZH974" s="3"/>
      <c r="HZI974" s="453"/>
      <c r="HZJ974" s="3"/>
      <c r="HZK974" s="614"/>
      <c r="HZL974" s="3"/>
      <c r="HZM974" s="453"/>
      <c r="HZN974" s="3"/>
      <c r="HZO974" s="614"/>
      <c r="HZP974" s="3"/>
      <c r="HZQ974" s="453"/>
      <c r="HZR974" s="3"/>
      <c r="HZS974" s="614"/>
      <c r="HZT974" s="3"/>
      <c r="HZU974" s="453"/>
      <c r="HZV974" s="3"/>
      <c r="HZW974" s="614"/>
      <c r="HZX974" s="3"/>
      <c r="HZY974" s="453"/>
      <c r="HZZ974" s="3"/>
      <c r="IAA974" s="614"/>
      <c r="IAB974" s="3"/>
      <c r="IAC974" s="453"/>
      <c r="IAD974" s="3"/>
      <c r="IAE974" s="614"/>
      <c r="IAF974" s="3"/>
      <c r="IAG974" s="453"/>
      <c r="IAH974" s="3"/>
      <c r="IAI974" s="614"/>
      <c r="IAJ974" s="3"/>
      <c r="IAK974" s="453"/>
      <c r="IAL974" s="3"/>
      <c r="IAM974" s="614"/>
      <c r="IAN974" s="3"/>
      <c r="IAO974" s="453"/>
      <c r="IAP974" s="3"/>
      <c r="IAQ974" s="614"/>
      <c r="IAR974" s="3"/>
      <c r="IAS974" s="453"/>
      <c r="IAT974" s="3"/>
      <c r="IAU974" s="614"/>
      <c r="IAV974" s="3"/>
      <c r="IAW974" s="453"/>
      <c r="IAX974" s="3"/>
      <c r="IAY974" s="614"/>
      <c r="IAZ974" s="3"/>
      <c r="IBA974" s="453"/>
      <c r="IBB974" s="3"/>
      <c r="IBC974" s="614"/>
      <c r="IBD974" s="3"/>
      <c r="IBE974" s="453"/>
      <c r="IBF974" s="3"/>
      <c r="IBG974" s="614"/>
      <c r="IBH974" s="3"/>
      <c r="IBI974" s="453"/>
      <c r="IBJ974" s="3"/>
      <c r="IBK974" s="614"/>
      <c r="IBL974" s="3"/>
      <c r="IBM974" s="453"/>
      <c r="IBN974" s="3"/>
      <c r="IBO974" s="614"/>
      <c r="IBP974" s="3"/>
      <c r="IBQ974" s="453"/>
      <c r="IBR974" s="3"/>
      <c r="IBS974" s="614"/>
      <c r="IBT974" s="3"/>
      <c r="IBU974" s="453"/>
      <c r="IBV974" s="3"/>
      <c r="IBW974" s="614"/>
      <c r="IBX974" s="3"/>
      <c r="IBY974" s="453"/>
      <c r="IBZ974" s="3"/>
      <c r="ICA974" s="614"/>
      <c r="ICB974" s="3"/>
      <c r="ICC974" s="453"/>
      <c r="ICD974" s="3"/>
      <c r="ICE974" s="614"/>
      <c r="ICF974" s="3"/>
      <c r="ICG974" s="453"/>
      <c r="ICH974" s="3"/>
      <c r="ICI974" s="614"/>
      <c r="ICJ974" s="3"/>
      <c r="ICK974" s="453"/>
      <c r="ICL974" s="3"/>
      <c r="ICM974" s="614"/>
      <c r="ICN974" s="3"/>
      <c r="ICO974" s="453"/>
      <c r="ICP974" s="3"/>
      <c r="ICQ974" s="614"/>
      <c r="ICR974" s="3"/>
      <c r="ICS974" s="453"/>
      <c r="ICT974" s="3"/>
      <c r="ICU974" s="614"/>
      <c r="ICV974" s="3"/>
      <c r="ICW974" s="453"/>
      <c r="ICX974" s="3"/>
      <c r="ICY974" s="614"/>
      <c r="ICZ974" s="3"/>
      <c r="IDA974" s="453"/>
      <c r="IDB974" s="3"/>
      <c r="IDC974" s="614"/>
      <c r="IDD974" s="3"/>
      <c r="IDE974" s="453"/>
      <c r="IDF974" s="3"/>
      <c r="IDG974" s="614"/>
      <c r="IDH974" s="3"/>
      <c r="IDI974" s="453"/>
      <c r="IDJ974" s="3"/>
      <c r="IDK974" s="614"/>
      <c r="IDL974" s="3"/>
      <c r="IDM974" s="453"/>
      <c r="IDN974" s="3"/>
      <c r="IDO974" s="614"/>
      <c r="IDP974" s="3"/>
      <c r="IDQ974" s="453"/>
      <c r="IDR974" s="3"/>
      <c r="IDS974" s="614"/>
      <c r="IDT974" s="3"/>
      <c r="IDU974" s="453"/>
      <c r="IDV974" s="3"/>
      <c r="IDW974" s="614"/>
      <c r="IDX974" s="3"/>
      <c r="IDY974" s="453"/>
      <c r="IDZ974" s="3"/>
      <c r="IEA974" s="614"/>
      <c r="IEB974" s="3"/>
      <c r="IEC974" s="453"/>
      <c r="IED974" s="3"/>
      <c r="IEE974" s="614"/>
      <c r="IEF974" s="3"/>
      <c r="IEG974" s="453"/>
      <c r="IEH974" s="3"/>
      <c r="IEI974" s="614"/>
      <c r="IEJ974" s="3"/>
      <c r="IEK974" s="453"/>
      <c r="IEL974" s="3"/>
      <c r="IEM974" s="614"/>
      <c r="IEN974" s="3"/>
      <c r="IEO974" s="453"/>
      <c r="IEP974" s="3"/>
      <c r="IEQ974" s="614"/>
      <c r="IER974" s="3"/>
      <c r="IES974" s="453"/>
      <c r="IET974" s="3"/>
      <c r="IEU974" s="614"/>
      <c r="IEV974" s="3"/>
      <c r="IEW974" s="453"/>
      <c r="IEX974" s="3"/>
      <c r="IEY974" s="614"/>
      <c r="IEZ974" s="3"/>
      <c r="IFA974" s="453"/>
      <c r="IFB974" s="3"/>
      <c r="IFC974" s="614"/>
      <c r="IFD974" s="3"/>
      <c r="IFE974" s="453"/>
      <c r="IFF974" s="3"/>
      <c r="IFG974" s="614"/>
      <c r="IFH974" s="3"/>
      <c r="IFI974" s="453"/>
      <c r="IFJ974" s="3"/>
      <c r="IFK974" s="614"/>
      <c r="IFL974" s="3"/>
      <c r="IFM974" s="453"/>
      <c r="IFN974" s="3"/>
      <c r="IFO974" s="614"/>
      <c r="IFP974" s="3"/>
      <c r="IFQ974" s="453"/>
      <c r="IFR974" s="3"/>
      <c r="IFS974" s="614"/>
      <c r="IFT974" s="3"/>
      <c r="IFU974" s="453"/>
      <c r="IFV974" s="3"/>
      <c r="IFW974" s="614"/>
      <c r="IFX974" s="3"/>
      <c r="IFY974" s="453"/>
      <c r="IFZ974" s="3"/>
      <c r="IGA974" s="614"/>
      <c r="IGB974" s="3"/>
      <c r="IGC974" s="453"/>
      <c r="IGD974" s="3"/>
      <c r="IGE974" s="614"/>
      <c r="IGF974" s="3"/>
      <c r="IGG974" s="453"/>
      <c r="IGH974" s="3"/>
      <c r="IGI974" s="614"/>
      <c r="IGJ974" s="3"/>
      <c r="IGK974" s="453"/>
      <c r="IGL974" s="3"/>
      <c r="IGM974" s="614"/>
      <c r="IGN974" s="3"/>
      <c r="IGO974" s="453"/>
      <c r="IGP974" s="3"/>
      <c r="IGQ974" s="614"/>
      <c r="IGR974" s="3"/>
      <c r="IGS974" s="453"/>
      <c r="IGT974" s="3"/>
      <c r="IGU974" s="614"/>
      <c r="IGV974" s="3"/>
      <c r="IGW974" s="453"/>
      <c r="IGX974" s="3"/>
      <c r="IGY974" s="614"/>
      <c r="IGZ974" s="3"/>
      <c r="IHA974" s="453"/>
      <c r="IHB974" s="3"/>
      <c r="IHC974" s="614"/>
      <c r="IHD974" s="3"/>
      <c r="IHE974" s="453"/>
      <c r="IHF974" s="3"/>
      <c r="IHG974" s="614"/>
      <c r="IHH974" s="3"/>
      <c r="IHI974" s="453"/>
      <c r="IHJ974" s="3"/>
      <c r="IHK974" s="614"/>
      <c r="IHL974" s="3"/>
      <c r="IHM974" s="453"/>
      <c r="IHN974" s="3"/>
      <c r="IHO974" s="614"/>
      <c r="IHP974" s="3"/>
      <c r="IHQ974" s="453"/>
      <c r="IHR974" s="3"/>
      <c r="IHS974" s="614"/>
      <c r="IHT974" s="3"/>
      <c r="IHU974" s="453"/>
      <c r="IHV974" s="3"/>
      <c r="IHW974" s="614"/>
      <c r="IHX974" s="3"/>
      <c r="IHY974" s="453"/>
      <c r="IHZ974" s="3"/>
      <c r="IIA974" s="614"/>
      <c r="IIB974" s="3"/>
      <c r="IIC974" s="453"/>
      <c r="IID974" s="3"/>
      <c r="IIE974" s="614"/>
      <c r="IIF974" s="3"/>
      <c r="IIG974" s="453"/>
      <c r="IIH974" s="3"/>
      <c r="III974" s="614"/>
      <c r="IIJ974" s="3"/>
      <c r="IIK974" s="453"/>
      <c r="IIL974" s="3"/>
      <c r="IIM974" s="614"/>
      <c r="IIN974" s="3"/>
      <c r="IIO974" s="453"/>
      <c r="IIP974" s="3"/>
      <c r="IIQ974" s="614"/>
      <c r="IIR974" s="3"/>
      <c r="IIS974" s="453"/>
      <c r="IIT974" s="3"/>
      <c r="IIU974" s="614"/>
      <c r="IIV974" s="3"/>
      <c r="IIW974" s="453"/>
      <c r="IIX974" s="3"/>
      <c r="IIY974" s="614"/>
      <c r="IIZ974" s="3"/>
      <c r="IJA974" s="453"/>
      <c r="IJB974" s="3"/>
      <c r="IJC974" s="614"/>
      <c r="IJD974" s="3"/>
      <c r="IJE974" s="453"/>
      <c r="IJF974" s="3"/>
      <c r="IJG974" s="614"/>
      <c r="IJH974" s="3"/>
      <c r="IJI974" s="453"/>
      <c r="IJJ974" s="3"/>
      <c r="IJK974" s="614"/>
      <c r="IJL974" s="3"/>
      <c r="IJM974" s="453"/>
      <c r="IJN974" s="3"/>
      <c r="IJO974" s="614"/>
      <c r="IJP974" s="3"/>
      <c r="IJQ974" s="453"/>
      <c r="IJR974" s="3"/>
      <c r="IJS974" s="614"/>
      <c r="IJT974" s="3"/>
      <c r="IJU974" s="453"/>
      <c r="IJV974" s="3"/>
      <c r="IJW974" s="614"/>
      <c r="IJX974" s="3"/>
      <c r="IJY974" s="453"/>
      <c r="IJZ974" s="3"/>
      <c r="IKA974" s="614"/>
      <c r="IKB974" s="3"/>
      <c r="IKC974" s="453"/>
      <c r="IKD974" s="3"/>
      <c r="IKE974" s="614"/>
      <c r="IKF974" s="3"/>
      <c r="IKG974" s="453"/>
      <c r="IKH974" s="3"/>
      <c r="IKI974" s="614"/>
      <c r="IKJ974" s="3"/>
      <c r="IKK974" s="453"/>
      <c r="IKL974" s="3"/>
      <c r="IKM974" s="614"/>
      <c r="IKN974" s="3"/>
      <c r="IKO974" s="453"/>
      <c r="IKP974" s="3"/>
      <c r="IKQ974" s="614"/>
      <c r="IKR974" s="3"/>
      <c r="IKS974" s="453"/>
      <c r="IKT974" s="3"/>
      <c r="IKU974" s="614"/>
      <c r="IKV974" s="3"/>
      <c r="IKW974" s="453"/>
      <c r="IKX974" s="3"/>
      <c r="IKY974" s="614"/>
      <c r="IKZ974" s="3"/>
      <c r="ILA974" s="453"/>
      <c r="ILB974" s="3"/>
      <c r="ILC974" s="614"/>
      <c r="ILD974" s="3"/>
      <c r="ILE974" s="453"/>
      <c r="ILF974" s="3"/>
      <c r="ILG974" s="614"/>
      <c r="ILH974" s="3"/>
      <c r="ILI974" s="453"/>
      <c r="ILJ974" s="3"/>
      <c r="ILK974" s="614"/>
      <c r="ILL974" s="3"/>
      <c r="ILM974" s="453"/>
      <c r="ILN974" s="3"/>
      <c r="ILO974" s="614"/>
      <c r="ILP974" s="3"/>
      <c r="ILQ974" s="453"/>
      <c r="ILR974" s="3"/>
      <c r="ILS974" s="614"/>
      <c r="ILT974" s="3"/>
      <c r="ILU974" s="453"/>
      <c r="ILV974" s="3"/>
      <c r="ILW974" s="614"/>
      <c r="ILX974" s="3"/>
      <c r="ILY974" s="453"/>
      <c r="ILZ974" s="3"/>
      <c r="IMA974" s="614"/>
      <c r="IMB974" s="3"/>
      <c r="IMC974" s="453"/>
      <c r="IMD974" s="3"/>
      <c r="IME974" s="614"/>
      <c r="IMF974" s="3"/>
      <c r="IMG974" s="453"/>
      <c r="IMH974" s="3"/>
      <c r="IMI974" s="614"/>
      <c r="IMJ974" s="3"/>
      <c r="IMK974" s="453"/>
      <c r="IML974" s="3"/>
      <c r="IMM974" s="614"/>
      <c r="IMN974" s="3"/>
      <c r="IMO974" s="453"/>
      <c r="IMP974" s="3"/>
      <c r="IMQ974" s="614"/>
      <c r="IMR974" s="3"/>
      <c r="IMS974" s="453"/>
      <c r="IMT974" s="3"/>
      <c r="IMU974" s="614"/>
      <c r="IMV974" s="3"/>
      <c r="IMW974" s="453"/>
      <c r="IMX974" s="3"/>
      <c r="IMY974" s="614"/>
      <c r="IMZ974" s="3"/>
      <c r="INA974" s="453"/>
      <c r="INB974" s="3"/>
      <c r="INC974" s="614"/>
      <c r="IND974" s="3"/>
      <c r="INE974" s="453"/>
      <c r="INF974" s="3"/>
      <c r="ING974" s="614"/>
      <c r="INH974" s="3"/>
      <c r="INI974" s="453"/>
      <c r="INJ974" s="3"/>
      <c r="INK974" s="614"/>
      <c r="INL974" s="3"/>
      <c r="INM974" s="453"/>
      <c r="INN974" s="3"/>
      <c r="INO974" s="614"/>
      <c r="INP974" s="3"/>
      <c r="INQ974" s="453"/>
      <c r="INR974" s="3"/>
      <c r="INS974" s="614"/>
      <c r="INT974" s="3"/>
      <c r="INU974" s="453"/>
      <c r="INV974" s="3"/>
      <c r="INW974" s="614"/>
      <c r="INX974" s="3"/>
      <c r="INY974" s="453"/>
      <c r="INZ974" s="3"/>
      <c r="IOA974" s="614"/>
      <c r="IOB974" s="3"/>
      <c r="IOC974" s="453"/>
      <c r="IOD974" s="3"/>
      <c r="IOE974" s="614"/>
      <c r="IOF974" s="3"/>
      <c r="IOG974" s="453"/>
      <c r="IOH974" s="3"/>
      <c r="IOI974" s="614"/>
      <c r="IOJ974" s="3"/>
      <c r="IOK974" s="453"/>
      <c r="IOL974" s="3"/>
      <c r="IOM974" s="614"/>
      <c r="ION974" s="3"/>
      <c r="IOO974" s="453"/>
      <c r="IOP974" s="3"/>
      <c r="IOQ974" s="614"/>
      <c r="IOR974" s="3"/>
      <c r="IOS974" s="453"/>
      <c r="IOT974" s="3"/>
      <c r="IOU974" s="614"/>
      <c r="IOV974" s="3"/>
      <c r="IOW974" s="453"/>
      <c r="IOX974" s="3"/>
      <c r="IOY974" s="614"/>
      <c r="IOZ974" s="3"/>
      <c r="IPA974" s="453"/>
      <c r="IPB974" s="3"/>
      <c r="IPC974" s="614"/>
      <c r="IPD974" s="3"/>
      <c r="IPE974" s="453"/>
      <c r="IPF974" s="3"/>
      <c r="IPG974" s="614"/>
      <c r="IPH974" s="3"/>
      <c r="IPI974" s="453"/>
      <c r="IPJ974" s="3"/>
      <c r="IPK974" s="614"/>
      <c r="IPL974" s="3"/>
      <c r="IPM974" s="453"/>
      <c r="IPN974" s="3"/>
      <c r="IPO974" s="614"/>
      <c r="IPP974" s="3"/>
      <c r="IPQ974" s="453"/>
      <c r="IPR974" s="3"/>
      <c r="IPS974" s="614"/>
      <c r="IPT974" s="3"/>
      <c r="IPU974" s="453"/>
      <c r="IPV974" s="3"/>
      <c r="IPW974" s="614"/>
      <c r="IPX974" s="3"/>
      <c r="IPY974" s="453"/>
      <c r="IPZ974" s="3"/>
      <c r="IQA974" s="614"/>
      <c r="IQB974" s="3"/>
      <c r="IQC974" s="453"/>
      <c r="IQD974" s="3"/>
      <c r="IQE974" s="614"/>
      <c r="IQF974" s="3"/>
      <c r="IQG974" s="453"/>
      <c r="IQH974" s="3"/>
      <c r="IQI974" s="614"/>
      <c r="IQJ974" s="3"/>
      <c r="IQK974" s="453"/>
      <c r="IQL974" s="3"/>
      <c r="IQM974" s="614"/>
      <c r="IQN974" s="3"/>
      <c r="IQO974" s="453"/>
      <c r="IQP974" s="3"/>
      <c r="IQQ974" s="614"/>
      <c r="IQR974" s="3"/>
      <c r="IQS974" s="453"/>
      <c r="IQT974" s="3"/>
      <c r="IQU974" s="614"/>
      <c r="IQV974" s="3"/>
      <c r="IQW974" s="453"/>
      <c r="IQX974" s="3"/>
      <c r="IQY974" s="614"/>
      <c r="IQZ974" s="3"/>
      <c r="IRA974" s="453"/>
      <c r="IRB974" s="3"/>
      <c r="IRC974" s="614"/>
      <c r="IRD974" s="3"/>
      <c r="IRE974" s="453"/>
      <c r="IRF974" s="3"/>
      <c r="IRG974" s="614"/>
      <c r="IRH974" s="3"/>
      <c r="IRI974" s="453"/>
      <c r="IRJ974" s="3"/>
      <c r="IRK974" s="614"/>
      <c r="IRL974" s="3"/>
      <c r="IRM974" s="453"/>
      <c r="IRN974" s="3"/>
      <c r="IRO974" s="614"/>
      <c r="IRP974" s="3"/>
      <c r="IRQ974" s="453"/>
      <c r="IRR974" s="3"/>
      <c r="IRS974" s="614"/>
      <c r="IRT974" s="3"/>
      <c r="IRU974" s="453"/>
      <c r="IRV974" s="3"/>
      <c r="IRW974" s="614"/>
      <c r="IRX974" s="3"/>
      <c r="IRY974" s="453"/>
      <c r="IRZ974" s="3"/>
      <c r="ISA974" s="614"/>
      <c r="ISB974" s="3"/>
      <c r="ISC974" s="453"/>
      <c r="ISD974" s="3"/>
      <c r="ISE974" s="614"/>
      <c r="ISF974" s="3"/>
      <c r="ISG974" s="453"/>
      <c r="ISH974" s="3"/>
      <c r="ISI974" s="614"/>
      <c r="ISJ974" s="3"/>
      <c r="ISK974" s="453"/>
      <c r="ISL974" s="3"/>
      <c r="ISM974" s="614"/>
      <c r="ISN974" s="3"/>
      <c r="ISO974" s="453"/>
      <c r="ISP974" s="3"/>
      <c r="ISQ974" s="614"/>
      <c r="ISR974" s="3"/>
      <c r="ISS974" s="453"/>
      <c r="IST974" s="3"/>
      <c r="ISU974" s="614"/>
      <c r="ISV974" s="3"/>
      <c r="ISW974" s="453"/>
      <c r="ISX974" s="3"/>
      <c r="ISY974" s="614"/>
      <c r="ISZ974" s="3"/>
      <c r="ITA974" s="453"/>
      <c r="ITB974" s="3"/>
      <c r="ITC974" s="614"/>
      <c r="ITD974" s="3"/>
      <c r="ITE974" s="453"/>
      <c r="ITF974" s="3"/>
      <c r="ITG974" s="614"/>
      <c r="ITH974" s="3"/>
      <c r="ITI974" s="453"/>
      <c r="ITJ974" s="3"/>
      <c r="ITK974" s="614"/>
      <c r="ITL974" s="3"/>
      <c r="ITM974" s="453"/>
      <c r="ITN974" s="3"/>
      <c r="ITO974" s="614"/>
      <c r="ITP974" s="3"/>
      <c r="ITQ974" s="453"/>
      <c r="ITR974" s="3"/>
      <c r="ITS974" s="614"/>
      <c r="ITT974" s="3"/>
      <c r="ITU974" s="453"/>
      <c r="ITV974" s="3"/>
      <c r="ITW974" s="614"/>
      <c r="ITX974" s="3"/>
      <c r="ITY974" s="453"/>
      <c r="ITZ974" s="3"/>
      <c r="IUA974" s="614"/>
      <c r="IUB974" s="3"/>
      <c r="IUC974" s="453"/>
      <c r="IUD974" s="3"/>
      <c r="IUE974" s="614"/>
      <c r="IUF974" s="3"/>
      <c r="IUG974" s="453"/>
      <c r="IUH974" s="3"/>
      <c r="IUI974" s="614"/>
      <c r="IUJ974" s="3"/>
      <c r="IUK974" s="453"/>
      <c r="IUL974" s="3"/>
      <c r="IUM974" s="614"/>
      <c r="IUN974" s="3"/>
      <c r="IUO974" s="453"/>
      <c r="IUP974" s="3"/>
      <c r="IUQ974" s="614"/>
      <c r="IUR974" s="3"/>
      <c r="IUS974" s="453"/>
      <c r="IUT974" s="3"/>
      <c r="IUU974" s="614"/>
      <c r="IUV974" s="3"/>
      <c r="IUW974" s="453"/>
      <c r="IUX974" s="3"/>
      <c r="IUY974" s="614"/>
      <c r="IUZ974" s="3"/>
      <c r="IVA974" s="453"/>
      <c r="IVB974" s="3"/>
      <c r="IVC974" s="614"/>
      <c r="IVD974" s="3"/>
      <c r="IVE974" s="453"/>
      <c r="IVF974" s="3"/>
      <c r="IVG974" s="614"/>
      <c r="IVH974" s="3"/>
      <c r="IVI974" s="453"/>
      <c r="IVJ974" s="3"/>
      <c r="IVK974" s="614"/>
      <c r="IVL974" s="3"/>
      <c r="IVM974" s="453"/>
      <c r="IVN974" s="3"/>
      <c r="IVO974" s="614"/>
      <c r="IVP974" s="3"/>
      <c r="IVQ974" s="453"/>
      <c r="IVR974" s="3"/>
      <c r="IVS974" s="614"/>
      <c r="IVT974" s="3"/>
      <c r="IVU974" s="453"/>
      <c r="IVV974" s="3"/>
      <c r="IVW974" s="614"/>
      <c r="IVX974" s="3"/>
      <c r="IVY974" s="453"/>
      <c r="IVZ974" s="3"/>
      <c r="IWA974" s="614"/>
      <c r="IWB974" s="3"/>
      <c r="IWC974" s="453"/>
      <c r="IWD974" s="3"/>
      <c r="IWE974" s="614"/>
      <c r="IWF974" s="3"/>
      <c r="IWG974" s="453"/>
      <c r="IWH974" s="3"/>
      <c r="IWI974" s="614"/>
      <c r="IWJ974" s="3"/>
      <c r="IWK974" s="453"/>
      <c r="IWL974" s="3"/>
      <c r="IWM974" s="614"/>
      <c r="IWN974" s="3"/>
      <c r="IWO974" s="453"/>
      <c r="IWP974" s="3"/>
      <c r="IWQ974" s="614"/>
      <c r="IWR974" s="3"/>
      <c r="IWS974" s="453"/>
      <c r="IWT974" s="3"/>
      <c r="IWU974" s="614"/>
      <c r="IWV974" s="3"/>
      <c r="IWW974" s="453"/>
      <c r="IWX974" s="3"/>
      <c r="IWY974" s="614"/>
      <c r="IWZ974" s="3"/>
      <c r="IXA974" s="453"/>
      <c r="IXB974" s="3"/>
      <c r="IXC974" s="614"/>
      <c r="IXD974" s="3"/>
      <c r="IXE974" s="453"/>
      <c r="IXF974" s="3"/>
      <c r="IXG974" s="614"/>
      <c r="IXH974" s="3"/>
      <c r="IXI974" s="453"/>
      <c r="IXJ974" s="3"/>
      <c r="IXK974" s="614"/>
      <c r="IXL974" s="3"/>
      <c r="IXM974" s="453"/>
      <c r="IXN974" s="3"/>
      <c r="IXO974" s="614"/>
      <c r="IXP974" s="3"/>
      <c r="IXQ974" s="453"/>
      <c r="IXR974" s="3"/>
      <c r="IXS974" s="614"/>
      <c r="IXT974" s="3"/>
      <c r="IXU974" s="453"/>
      <c r="IXV974" s="3"/>
      <c r="IXW974" s="614"/>
      <c r="IXX974" s="3"/>
      <c r="IXY974" s="453"/>
      <c r="IXZ974" s="3"/>
      <c r="IYA974" s="614"/>
      <c r="IYB974" s="3"/>
      <c r="IYC974" s="453"/>
      <c r="IYD974" s="3"/>
      <c r="IYE974" s="614"/>
      <c r="IYF974" s="3"/>
      <c r="IYG974" s="453"/>
      <c r="IYH974" s="3"/>
      <c r="IYI974" s="614"/>
      <c r="IYJ974" s="3"/>
      <c r="IYK974" s="453"/>
      <c r="IYL974" s="3"/>
      <c r="IYM974" s="614"/>
      <c r="IYN974" s="3"/>
      <c r="IYO974" s="453"/>
      <c r="IYP974" s="3"/>
      <c r="IYQ974" s="614"/>
      <c r="IYR974" s="3"/>
      <c r="IYS974" s="453"/>
      <c r="IYT974" s="3"/>
      <c r="IYU974" s="614"/>
      <c r="IYV974" s="3"/>
      <c r="IYW974" s="453"/>
      <c r="IYX974" s="3"/>
      <c r="IYY974" s="614"/>
      <c r="IYZ974" s="3"/>
      <c r="IZA974" s="453"/>
      <c r="IZB974" s="3"/>
      <c r="IZC974" s="614"/>
      <c r="IZD974" s="3"/>
      <c r="IZE974" s="453"/>
      <c r="IZF974" s="3"/>
      <c r="IZG974" s="614"/>
      <c r="IZH974" s="3"/>
      <c r="IZI974" s="453"/>
      <c r="IZJ974" s="3"/>
      <c r="IZK974" s="614"/>
      <c r="IZL974" s="3"/>
      <c r="IZM974" s="453"/>
      <c r="IZN974" s="3"/>
      <c r="IZO974" s="614"/>
      <c r="IZP974" s="3"/>
      <c r="IZQ974" s="453"/>
      <c r="IZR974" s="3"/>
      <c r="IZS974" s="614"/>
      <c r="IZT974" s="3"/>
      <c r="IZU974" s="453"/>
      <c r="IZV974" s="3"/>
      <c r="IZW974" s="614"/>
      <c r="IZX974" s="3"/>
      <c r="IZY974" s="453"/>
      <c r="IZZ974" s="3"/>
      <c r="JAA974" s="614"/>
      <c r="JAB974" s="3"/>
      <c r="JAC974" s="453"/>
      <c r="JAD974" s="3"/>
      <c r="JAE974" s="614"/>
      <c r="JAF974" s="3"/>
      <c r="JAG974" s="453"/>
      <c r="JAH974" s="3"/>
      <c r="JAI974" s="614"/>
      <c r="JAJ974" s="3"/>
      <c r="JAK974" s="453"/>
      <c r="JAL974" s="3"/>
      <c r="JAM974" s="614"/>
      <c r="JAN974" s="3"/>
      <c r="JAO974" s="453"/>
      <c r="JAP974" s="3"/>
      <c r="JAQ974" s="614"/>
      <c r="JAR974" s="3"/>
      <c r="JAS974" s="453"/>
      <c r="JAT974" s="3"/>
      <c r="JAU974" s="614"/>
      <c r="JAV974" s="3"/>
      <c r="JAW974" s="453"/>
      <c r="JAX974" s="3"/>
      <c r="JAY974" s="614"/>
      <c r="JAZ974" s="3"/>
      <c r="JBA974" s="453"/>
      <c r="JBB974" s="3"/>
      <c r="JBC974" s="614"/>
      <c r="JBD974" s="3"/>
      <c r="JBE974" s="453"/>
      <c r="JBF974" s="3"/>
      <c r="JBG974" s="614"/>
      <c r="JBH974" s="3"/>
      <c r="JBI974" s="453"/>
      <c r="JBJ974" s="3"/>
      <c r="JBK974" s="614"/>
      <c r="JBL974" s="3"/>
      <c r="JBM974" s="453"/>
      <c r="JBN974" s="3"/>
      <c r="JBO974" s="614"/>
      <c r="JBP974" s="3"/>
      <c r="JBQ974" s="453"/>
      <c r="JBR974" s="3"/>
      <c r="JBS974" s="614"/>
      <c r="JBT974" s="3"/>
      <c r="JBU974" s="453"/>
      <c r="JBV974" s="3"/>
      <c r="JBW974" s="614"/>
      <c r="JBX974" s="3"/>
      <c r="JBY974" s="453"/>
      <c r="JBZ974" s="3"/>
      <c r="JCA974" s="614"/>
      <c r="JCB974" s="3"/>
      <c r="JCC974" s="453"/>
      <c r="JCD974" s="3"/>
      <c r="JCE974" s="614"/>
      <c r="JCF974" s="3"/>
      <c r="JCG974" s="453"/>
      <c r="JCH974" s="3"/>
      <c r="JCI974" s="614"/>
      <c r="JCJ974" s="3"/>
      <c r="JCK974" s="453"/>
      <c r="JCL974" s="3"/>
      <c r="JCM974" s="614"/>
      <c r="JCN974" s="3"/>
      <c r="JCO974" s="453"/>
      <c r="JCP974" s="3"/>
      <c r="JCQ974" s="614"/>
      <c r="JCR974" s="3"/>
      <c r="JCS974" s="453"/>
      <c r="JCT974" s="3"/>
      <c r="JCU974" s="614"/>
      <c r="JCV974" s="3"/>
      <c r="JCW974" s="453"/>
      <c r="JCX974" s="3"/>
      <c r="JCY974" s="614"/>
      <c r="JCZ974" s="3"/>
      <c r="JDA974" s="453"/>
      <c r="JDB974" s="3"/>
      <c r="JDC974" s="614"/>
      <c r="JDD974" s="3"/>
      <c r="JDE974" s="453"/>
      <c r="JDF974" s="3"/>
      <c r="JDG974" s="614"/>
      <c r="JDH974" s="3"/>
      <c r="JDI974" s="453"/>
      <c r="JDJ974" s="3"/>
      <c r="JDK974" s="614"/>
      <c r="JDL974" s="3"/>
      <c r="JDM974" s="453"/>
      <c r="JDN974" s="3"/>
      <c r="JDO974" s="614"/>
      <c r="JDP974" s="3"/>
      <c r="JDQ974" s="453"/>
      <c r="JDR974" s="3"/>
      <c r="JDS974" s="614"/>
      <c r="JDT974" s="3"/>
      <c r="JDU974" s="453"/>
      <c r="JDV974" s="3"/>
      <c r="JDW974" s="614"/>
      <c r="JDX974" s="3"/>
      <c r="JDY974" s="453"/>
      <c r="JDZ974" s="3"/>
      <c r="JEA974" s="614"/>
      <c r="JEB974" s="3"/>
      <c r="JEC974" s="453"/>
      <c r="JED974" s="3"/>
      <c r="JEE974" s="614"/>
      <c r="JEF974" s="3"/>
      <c r="JEG974" s="453"/>
      <c r="JEH974" s="3"/>
      <c r="JEI974" s="614"/>
      <c r="JEJ974" s="3"/>
      <c r="JEK974" s="453"/>
      <c r="JEL974" s="3"/>
      <c r="JEM974" s="614"/>
      <c r="JEN974" s="3"/>
      <c r="JEO974" s="453"/>
      <c r="JEP974" s="3"/>
      <c r="JEQ974" s="614"/>
      <c r="JER974" s="3"/>
      <c r="JES974" s="453"/>
      <c r="JET974" s="3"/>
      <c r="JEU974" s="614"/>
      <c r="JEV974" s="3"/>
      <c r="JEW974" s="453"/>
      <c r="JEX974" s="3"/>
      <c r="JEY974" s="614"/>
      <c r="JEZ974" s="3"/>
      <c r="JFA974" s="453"/>
      <c r="JFB974" s="3"/>
      <c r="JFC974" s="614"/>
      <c r="JFD974" s="3"/>
      <c r="JFE974" s="453"/>
      <c r="JFF974" s="3"/>
      <c r="JFG974" s="614"/>
      <c r="JFH974" s="3"/>
      <c r="JFI974" s="453"/>
      <c r="JFJ974" s="3"/>
      <c r="JFK974" s="614"/>
      <c r="JFL974" s="3"/>
      <c r="JFM974" s="453"/>
      <c r="JFN974" s="3"/>
      <c r="JFO974" s="614"/>
      <c r="JFP974" s="3"/>
      <c r="JFQ974" s="453"/>
      <c r="JFR974" s="3"/>
      <c r="JFS974" s="614"/>
      <c r="JFT974" s="3"/>
      <c r="JFU974" s="453"/>
      <c r="JFV974" s="3"/>
      <c r="JFW974" s="614"/>
      <c r="JFX974" s="3"/>
      <c r="JFY974" s="453"/>
      <c r="JFZ974" s="3"/>
      <c r="JGA974" s="614"/>
      <c r="JGB974" s="3"/>
      <c r="JGC974" s="453"/>
      <c r="JGD974" s="3"/>
      <c r="JGE974" s="614"/>
      <c r="JGF974" s="3"/>
      <c r="JGG974" s="453"/>
      <c r="JGH974" s="3"/>
      <c r="JGI974" s="614"/>
      <c r="JGJ974" s="3"/>
      <c r="JGK974" s="453"/>
      <c r="JGL974" s="3"/>
      <c r="JGM974" s="614"/>
      <c r="JGN974" s="3"/>
      <c r="JGO974" s="453"/>
      <c r="JGP974" s="3"/>
      <c r="JGQ974" s="614"/>
      <c r="JGR974" s="3"/>
      <c r="JGS974" s="453"/>
      <c r="JGT974" s="3"/>
      <c r="JGU974" s="614"/>
      <c r="JGV974" s="3"/>
      <c r="JGW974" s="453"/>
      <c r="JGX974" s="3"/>
      <c r="JGY974" s="614"/>
      <c r="JGZ974" s="3"/>
      <c r="JHA974" s="453"/>
      <c r="JHB974" s="3"/>
      <c r="JHC974" s="614"/>
      <c r="JHD974" s="3"/>
      <c r="JHE974" s="453"/>
      <c r="JHF974" s="3"/>
      <c r="JHG974" s="614"/>
      <c r="JHH974" s="3"/>
      <c r="JHI974" s="453"/>
      <c r="JHJ974" s="3"/>
      <c r="JHK974" s="614"/>
      <c r="JHL974" s="3"/>
      <c r="JHM974" s="453"/>
      <c r="JHN974" s="3"/>
      <c r="JHO974" s="614"/>
      <c r="JHP974" s="3"/>
      <c r="JHQ974" s="453"/>
      <c r="JHR974" s="3"/>
      <c r="JHS974" s="614"/>
      <c r="JHT974" s="3"/>
      <c r="JHU974" s="453"/>
      <c r="JHV974" s="3"/>
      <c r="JHW974" s="614"/>
      <c r="JHX974" s="3"/>
      <c r="JHY974" s="453"/>
      <c r="JHZ974" s="3"/>
      <c r="JIA974" s="614"/>
      <c r="JIB974" s="3"/>
      <c r="JIC974" s="453"/>
      <c r="JID974" s="3"/>
      <c r="JIE974" s="614"/>
      <c r="JIF974" s="3"/>
      <c r="JIG974" s="453"/>
      <c r="JIH974" s="3"/>
      <c r="JII974" s="614"/>
      <c r="JIJ974" s="3"/>
      <c r="JIK974" s="453"/>
      <c r="JIL974" s="3"/>
      <c r="JIM974" s="614"/>
      <c r="JIN974" s="3"/>
      <c r="JIO974" s="453"/>
      <c r="JIP974" s="3"/>
      <c r="JIQ974" s="614"/>
      <c r="JIR974" s="3"/>
      <c r="JIS974" s="453"/>
      <c r="JIT974" s="3"/>
      <c r="JIU974" s="614"/>
      <c r="JIV974" s="3"/>
      <c r="JIW974" s="453"/>
      <c r="JIX974" s="3"/>
      <c r="JIY974" s="614"/>
      <c r="JIZ974" s="3"/>
      <c r="JJA974" s="453"/>
      <c r="JJB974" s="3"/>
      <c r="JJC974" s="614"/>
      <c r="JJD974" s="3"/>
      <c r="JJE974" s="453"/>
      <c r="JJF974" s="3"/>
      <c r="JJG974" s="614"/>
      <c r="JJH974" s="3"/>
      <c r="JJI974" s="453"/>
      <c r="JJJ974" s="3"/>
      <c r="JJK974" s="614"/>
      <c r="JJL974" s="3"/>
      <c r="JJM974" s="453"/>
      <c r="JJN974" s="3"/>
      <c r="JJO974" s="614"/>
      <c r="JJP974" s="3"/>
      <c r="JJQ974" s="453"/>
      <c r="JJR974" s="3"/>
      <c r="JJS974" s="614"/>
      <c r="JJT974" s="3"/>
      <c r="JJU974" s="453"/>
      <c r="JJV974" s="3"/>
      <c r="JJW974" s="614"/>
      <c r="JJX974" s="3"/>
      <c r="JJY974" s="453"/>
      <c r="JJZ974" s="3"/>
      <c r="JKA974" s="614"/>
      <c r="JKB974" s="3"/>
      <c r="JKC974" s="453"/>
      <c r="JKD974" s="3"/>
      <c r="JKE974" s="614"/>
      <c r="JKF974" s="3"/>
      <c r="JKG974" s="453"/>
      <c r="JKH974" s="3"/>
      <c r="JKI974" s="614"/>
      <c r="JKJ974" s="3"/>
      <c r="JKK974" s="453"/>
      <c r="JKL974" s="3"/>
      <c r="JKM974" s="614"/>
      <c r="JKN974" s="3"/>
      <c r="JKO974" s="453"/>
      <c r="JKP974" s="3"/>
      <c r="JKQ974" s="614"/>
      <c r="JKR974" s="3"/>
      <c r="JKS974" s="453"/>
      <c r="JKT974" s="3"/>
      <c r="JKU974" s="614"/>
      <c r="JKV974" s="3"/>
      <c r="JKW974" s="453"/>
      <c r="JKX974" s="3"/>
      <c r="JKY974" s="614"/>
      <c r="JKZ974" s="3"/>
      <c r="JLA974" s="453"/>
      <c r="JLB974" s="3"/>
      <c r="JLC974" s="614"/>
      <c r="JLD974" s="3"/>
      <c r="JLE974" s="453"/>
      <c r="JLF974" s="3"/>
      <c r="JLG974" s="614"/>
      <c r="JLH974" s="3"/>
      <c r="JLI974" s="453"/>
      <c r="JLJ974" s="3"/>
      <c r="JLK974" s="614"/>
      <c r="JLL974" s="3"/>
      <c r="JLM974" s="453"/>
      <c r="JLN974" s="3"/>
      <c r="JLO974" s="614"/>
      <c r="JLP974" s="3"/>
      <c r="JLQ974" s="453"/>
      <c r="JLR974" s="3"/>
      <c r="JLS974" s="614"/>
      <c r="JLT974" s="3"/>
      <c r="JLU974" s="453"/>
      <c r="JLV974" s="3"/>
      <c r="JLW974" s="614"/>
      <c r="JLX974" s="3"/>
      <c r="JLY974" s="453"/>
      <c r="JLZ974" s="3"/>
      <c r="JMA974" s="614"/>
      <c r="JMB974" s="3"/>
      <c r="JMC974" s="453"/>
      <c r="JMD974" s="3"/>
      <c r="JME974" s="614"/>
      <c r="JMF974" s="3"/>
      <c r="JMG974" s="453"/>
      <c r="JMH974" s="3"/>
      <c r="JMI974" s="614"/>
      <c r="JMJ974" s="3"/>
      <c r="JMK974" s="453"/>
      <c r="JML974" s="3"/>
      <c r="JMM974" s="614"/>
      <c r="JMN974" s="3"/>
      <c r="JMO974" s="453"/>
      <c r="JMP974" s="3"/>
      <c r="JMQ974" s="614"/>
      <c r="JMR974" s="3"/>
      <c r="JMS974" s="453"/>
      <c r="JMT974" s="3"/>
      <c r="JMU974" s="614"/>
      <c r="JMV974" s="3"/>
      <c r="JMW974" s="453"/>
      <c r="JMX974" s="3"/>
      <c r="JMY974" s="614"/>
      <c r="JMZ974" s="3"/>
      <c r="JNA974" s="453"/>
      <c r="JNB974" s="3"/>
      <c r="JNC974" s="614"/>
      <c r="JND974" s="3"/>
      <c r="JNE974" s="453"/>
      <c r="JNF974" s="3"/>
      <c r="JNG974" s="614"/>
      <c r="JNH974" s="3"/>
      <c r="JNI974" s="453"/>
      <c r="JNJ974" s="3"/>
      <c r="JNK974" s="614"/>
      <c r="JNL974" s="3"/>
      <c r="JNM974" s="453"/>
      <c r="JNN974" s="3"/>
      <c r="JNO974" s="614"/>
      <c r="JNP974" s="3"/>
      <c r="JNQ974" s="453"/>
      <c r="JNR974" s="3"/>
      <c r="JNS974" s="614"/>
      <c r="JNT974" s="3"/>
      <c r="JNU974" s="453"/>
      <c r="JNV974" s="3"/>
      <c r="JNW974" s="614"/>
      <c r="JNX974" s="3"/>
      <c r="JNY974" s="453"/>
      <c r="JNZ974" s="3"/>
      <c r="JOA974" s="614"/>
      <c r="JOB974" s="3"/>
      <c r="JOC974" s="453"/>
      <c r="JOD974" s="3"/>
      <c r="JOE974" s="614"/>
      <c r="JOF974" s="3"/>
      <c r="JOG974" s="453"/>
      <c r="JOH974" s="3"/>
      <c r="JOI974" s="614"/>
      <c r="JOJ974" s="3"/>
      <c r="JOK974" s="453"/>
      <c r="JOL974" s="3"/>
      <c r="JOM974" s="614"/>
      <c r="JON974" s="3"/>
      <c r="JOO974" s="453"/>
      <c r="JOP974" s="3"/>
      <c r="JOQ974" s="614"/>
      <c r="JOR974" s="3"/>
      <c r="JOS974" s="453"/>
      <c r="JOT974" s="3"/>
      <c r="JOU974" s="614"/>
      <c r="JOV974" s="3"/>
      <c r="JOW974" s="453"/>
      <c r="JOX974" s="3"/>
      <c r="JOY974" s="614"/>
      <c r="JOZ974" s="3"/>
      <c r="JPA974" s="453"/>
      <c r="JPB974" s="3"/>
      <c r="JPC974" s="614"/>
      <c r="JPD974" s="3"/>
      <c r="JPE974" s="453"/>
      <c r="JPF974" s="3"/>
      <c r="JPG974" s="614"/>
      <c r="JPH974" s="3"/>
      <c r="JPI974" s="453"/>
      <c r="JPJ974" s="3"/>
      <c r="JPK974" s="614"/>
      <c r="JPL974" s="3"/>
      <c r="JPM974" s="453"/>
      <c r="JPN974" s="3"/>
      <c r="JPO974" s="614"/>
      <c r="JPP974" s="3"/>
      <c r="JPQ974" s="453"/>
      <c r="JPR974" s="3"/>
      <c r="JPS974" s="614"/>
      <c r="JPT974" s="3"/>
      <c r="JPU974" s="453"/>
      <c r="JPV974" s="3"/>
      <c r="JPW974" s="614"/>
      <c r="JPX974" s="3"/>
      <c r="JPY974" s="453"/>
      <c r="JPZ974" s="3"/>
      <c r="JQA974" s="614"/>
      <c r="JQB974" s="3"/>
      <c r="JQC974" s="453"/>
      <c r="JQD974" s="3"/>
      <c r="JQE974" s="614"/>
      <c r="JQF974" s="3"/>
      <c r="JQG974" s="453"/>
      <c r="JQH974" s="3"/>
      <c r="JQI974" s="614"/>
      <c r="JQJ974" s="3"/>
      <c r="JQK974" s="453"/>
      <c r="JQL974" s="3"/>
      <c r="JQM974" s="614"/>
      <c r="JQN974" s="3"/>
      <c r="JQO974" s="453"/>
      <c r="JQP974" s="3"/>
      <c r="JQQ974" s="614"/>
      <c r="JQR974" s="3"/>
      <c r="JQS974" s="453"/>
      <c r="JQT974" s="3"/>
      <c r="JQU974" s="614"/>
      <c r="JQV974" s="3"/>
      <c r="JQW974" s="453"/>
      <c r="JQX974" s="3"/>
      <c r="JQY974" s="614"/>
      <c r="JQZ974" s="3"/>
      <c r="JRA974" s="453"/>
      <c r="JRB974" s="3"/>
      <c r="JRC974" s="614"/>
      <c r="JRD974" s="3"/>
      <c r="JRE974" s="453"/>
      <c r="JRF974" s="3"/>
      <c r="JRG974" s="614"/>
      <c r="JRH974" s="3"/>
      <c r="JRI974" s="453"/>
      <c r="JRJ974" s="3"/>
      <c r="JRK974" s="614"/>
      <c r="JRL974" s="3"/>
      <c r="JRM974" s="453"/>
      <c r="JRN974" s="3"/>
      <c r="JRO974" s="614"/>
      <c r="JRP974" s="3"/>
      <c r="JRQ974" s="453"/>
      <c r="JRR974" s="3"/>
      <c r="JRS974" s="614"/>
      <c r="JRT974" s="3"/>
      <c r="JRU974" s="453"/>
      <c r="JRV974" s="3"/>
      <c r="JRW974" s="614"/>
      <c r="JRX974" s="3"/>
      <c r="JRY974" s="453"/>
      <c r="JRZ974" s="3"/>
      <c r="JSA974" s="614"/>
      <c r="JSB974" s="3"/>
      <c r="JSC974" s="453"/>
      <c r="JSD974" s="3"/>
      <c r="JSE974" s="614"/>
      <c r="JSF974" s="3"/>
      <c r="JSG974" s="453"/>
      <c r="JSH974" s="3"/>
      <c r="JSI974" s="614"/>
      <c r="JSJ974" s="3"/>
      <c r="JSK974" s="453"/>
      <c r="JSL974" s="3"/>
      <c r="JSM974" s="614"/>
      <c r="JSN974" s="3"/>
      <c r="JSO974" s="453"/>
      <c r="JSP974" s="3"/>
      <c r="JSQ974" s="614"/>
      <c r="JSR974" s="3"/>
      <c r="JSS974" s="453"/>
      <c r="JST974" s="3"/>
      <c r="JSU974" s="614"/>
      <c r="JSV974" s="3"/>
      <c r="JSW974" s="453"/>
      <c r="JSX974" s="3"/>
      <c r="JSY974" s="614"/>
      <c r="JSZ974" s="3"/>
      <c r="JTA974" s="453"/>
      <c r="JTB974" s="3"/>
      <c r="JTC974" s="614"/>
      <c r="JTD974" s="3"/>
      <c r="JTE974" s="453"/>
      <c r="JTF974" s="3"/>
      <c r="JTG974" s="614"/>
      <c r="JTH974" s="3"/>
      <c r="JTI974" s="453"/>
      <c r="JTJ974" s="3"/>
      <c r="JTK974" s="614"/>
      <c r="JTL974" s="3"/>
      <c r="JTM974" s="453"/>
      <c r="JTN974" s="3"/>
      <c r="JTO974" s="614"/>
      <c r="JTP974" s="3"/>
      <c r="JTQ974" s="453"/>
      <c r="JTR974" s="3"/>
      <c r="JTS974" s="614"/>
      <c r="JTT974" s="3"/>
      <c r="JTU974" s="453"/>
      <c r="JTV974" s="3"/>
      <c r="JTW974" s="614"/>
      <c r="JTX974" s="3"/>
      <c r="JTY974" s="453"/>
      <c r="JTZ974" s="3"/>
      <c r="JUA974" s="614"/>
      <c r="JUB974" s="3"/>
      <c r="JUC974" s="453"/>
      <c r="JUD974" s="3"/>
      <c r="JUE974" s="614"/>
      <c r="JUF974" s="3"/>
      <c r="JUG974" s="453"/>
      <c r="JUH974" s="3"/>
      <c r="JUI974" s="614"/>
      <c r="JUJ974" s="3"/>
      <c r="JUK974" s="453"/>
      <c r="JUL974" s="3"/>
      <c r="JUM974" s="614"/>
      <c r="JUN974" s="3"/>
      <c r="JUO974" s="453"/>
      <c r="JUP974" s="3"/>
      <c r="JUQ974" s="614"/>
      <c r="JUR974" s="3"/>
      <c r="JUS974" s="453"/>
      <c r="JUT974" s="3"/>
      <c r="JUU974" s="614"/>
      <c r="JUV974" s="3"/>
      <c r="JUW974" s="453"/>
      <c r="JUX974" s="3"/>
      <c r="JUY974" s="614"/>
      <c r="JUZ974" s="3"/>
      <c r="JVA974" s="453"/>
      <c r="JVB974" s="3"/>
      <c r="JVC974" s="614"/>
      <c r="JVD974" s="3"/>
      <c r="JVE974" s="453"/>
      <c r="JVF974" s="3"/>
      <c r="JVG974" s="614"/>
      <c r="JVH974" s="3"/>
      <c r="JVI974" s="453"/>
      <c r="JVJ974" s="3"/>
      <c r="JVK974" s="614"/>
      <c r="JVL974" s="3"/>
      <c r="JVM974" s="453"/>
      <c r="JVN974" s="3"/>
      <c r="JVO974" s="614"/>
      <c r="JVP974" s="3"/>
      <c r="JVQ974" s="453"/>
      <c r="JVR974" s="3"/>
      <c r="JVS974" s="614"/>
      <c r="JVT974" s="3"/>
      <c r="JVU974" s="453"/>
      <c r="JVV974" s="3"/>
      <c r="JVW974" s="614"/>
      <c r="JVX974" s="3"/>
      <c r="JVY974" s="453"/>
      <c r="JVZ974" s="3"/>
      <c r="JWA974" s="614"/>
      <c r="JWB974" s="3"/>
      <c r="JWC974" s="453"/>
      <c r="JWD974" s="3"/>
      <c r="JWE974" s="614"/>
      <c r="JWF974" s="3"/>
      <c r="JWG974" s="453"/>
      <c r="JWH974" s="3"/>
      <c r="JWI974" s="614"/>
      <c r="JWJ974" s="3"/>
      <c r="JWK974" s="453"/>
      <c r="JWL974" s="3"/>
      <c r="JWM974" s="614"/>
      <c r="JWN974" s="3"/>
      <c r="JWO974" s="453"/>
      <c r="JWP974" s="3"/>
      <c r="JWQ974" s="614"/>
      <c r="JWR974" s="3"/>
      <c r="JWS974" s="453"/>
      <c r="JWT974" s="3"/>
      <c r="JWU974" s="614"/>
      <c r="JWV974" s="3"/>
      <c r="JWW974" s="453"/>
      <c r="JWX974" s="3"/>
      <c r="JWY974" s="614"/>
      <c r="JWZ974" s="3"/>
      <c r="JXA974" s="453"/>
      <c r="JXB974" s="3"/>
      <c r="JXC974" s="614"/>
      <c r="JXD974" s="3"/>
      <c r="JXE974" s="453"/>
      <c r="JXF974" s="3"/>
      <c r="JXG974" s="614"/>
      <c r="JXH974" s="3"/>
      <c r="JXI974" s="453"/>
      <c r="JXJ974" s="3"/>
      <c r="JXK974" s="614"/>
      <c r="JXL974" s="3"/>
      <c r="JXM974" s="453"/>
      <c r="JXN974" s="3"/>
      <c r="JXO974" s="614"/>
      <c r="JXP974" s="3"/>
      <c r="JXQ974" s="453"/>
      <c r="JXR974" s="3"/>
      <c r="JXS974" s="614"/>
      <c r="JXT974" s="3"/>
      <c r="JXU974" s="453"/>
      <c r="JXV974" s="3"/>
      <c r="JXW974" s="614"/>
      <c r="JXX974" s="3"/>
      <c r="JXY974" s="453"/>
      <c r="JXZ974" s="3"/>
      <c r="JYA974" s="614"/>
      <c r="JYB974" s="3"/>
      <c r="JYC974" s="453"/>
      <c r="JYD974" s="3"/>
      <c r="JYE974" s="614"/>
      <c r="JYF974" s="3"/>
      <c r="JYG974" s="453"/>
      <c r="JYH974" s="3"/>
      <c r="JYI974" s="614"/>
      <c r="JYJ974" s="3"/>
      <c r="JYK974" s="453"/>
      <c r="JYL974" s="3"/>
      <c r="JYM974" s="614"/>
      <c r="JYN974" s="3"/>
      <c r="JYO974" s="453"/>
      <c r="JYP974" s="3"/>
      <c r="JYQ974" s="614"/>
      <c r="JYR974" s="3"/>
      <c r="JYS974" s="453"/>
      <c r="JYT974" s="3"/>
      <c r="JYU974" s="614"/>
      <c r="JYV974" s="3"/>
      <c r="JYW974" s="453"/>
      <c r="JYX974" s="3"/>
      <c r="JYY974" s="614"/>
      <c r="JYZ974" s="3"/>
      <c r="JZA974" s="453"/>
      <c r="JZB974" s="3"/>
      <c r="JZC974" s="614"/>
      <c r="JZD974" s="3"/>
      <c r="JZE974" s="453"/>
      <c r="JZF974" s="3"/>
      <c r="JZG974" s="614"/>
      <c r="JZH974" s="3"/>
      <c r="JZI974" s="453"/>
      <c r="JZJ974" s="3"/>
      <c r="JZK974" s="614"/>
      <c r="JZL974" s="3"/>
      <c r="JZM974" s="453"/>
      <c r="JZN974" s="3"/>
      <c r="JZO974" s="614"/>
      <c r="JZP974" s="3"/>
      <c r="JZQ974" s="453"/>
      <c r="JZR974" s="3"/>
      <c r="JZS974" s="614"/>
      <c r="JZT974" s="3"/>
      <c r="JZU974" s="453"/>
      <c r="JZV974" s="3"/>
      <c r="JZW974" s="614"/>
      <c r="JZX974" s="3"/>
      <c r="JZY974" s="453"/>
      <c r="JZZ974" s="3"/>
      <c r="KAA974" s="614"/>
      <c r="KAB974" s="3"/>
      <c r="KAC974" s="453"/>
      <c r="KAD974" s="3"/>
      <c r="KAE974" s="614"/>
      <c r="KAF974" s="3"/>
      <c r="KAG974" s="453"/>
      <c r="KAH974" s="3"/>
      <c r="KAI974" s="614"/>
      <c r="KAJ974" s="3"/>
      <c r="KAK974" s="453"/>
      <c r="KAL974" s="3"/>
      <c r="KAM974" s="614"/>
      <c r="KAN974" s="3"/>
      <c r="KAO974" s="453"/>
      <c r="KAP974" s="3"/>
      <c r="KAQ974" s="614"/>
      <c r="KAR974" s="3"/>
      <c r="KAS974" s="453"/>
      <c r="KAT974" s="3"/>
      <c r="KAU974" s="614"/>
      <c r="KAV974" s="3"/>
      <c r="KAW974" s="453"/>
      <c r="KAX974" s="3"/>
      <c r="KAY974" s="614"/>
      <c r="KAZ974" s="3"/>
      <c r="KBA974" s="453"/>
      <c r="KBB974" s="3"/>
      <c r="KBC974" s="614"/>
      <c r="KBD974" s="3"/>
      <c r="KBE974" s="453"/>
      <c r="KBF974" s="3"/>
      <c r="KBG974" s="614"/>
      <c r="KBH974" s="3"/>
      <c r="KBI974" s="453"/>
      <c r="KBJ974" s="3"/>
      <c r="KBK974" s="614"/>
      <c r="KBL974" s="3"/>
      <c r="KBM974" s="453"/>
      <c r="KBN974" s="3"/>
      <c r="KBO974" s="614"/>
      <c r="KBP974" s="3"/>
      <c r="KBQ974" s="453"/>
      <c r="KBR974" s="3"/>
      <c r="KBS974" s="614"/>
      <c r="KBT974" s="3"/>
      <c r="KBU974" s="453"/>
      <c r="KBV974" s="3"/>
      <c r="KBW974" s="614"/>
      <c r="KBX974" s="3"/>
      <c r="KBY974" s="453"/>
      <c r="KBZ974" s="3"/>
      <c r="KCA974" s="614"/>
      <c r="KCB974" s="3"/>
      <c r="KCC974" s="453"/>
      <c r="KCD974" s="3"/>
      <c r="KCE974" s="614"/>
      <c r="KCF974" s="3"/>
      <c r="KCG974" s="453"/>
      <c r="KCH974" s="3"/>
      <c r="KCI974" s="614"/>
      <c r="KCJ974" s="3"/>
      <c r="KCK974" s="453"/>
      <c r="KCL974" s="3"/>
      <c r="KCM974" s="614"/>
      <c r="KCN974" s="3"/>
      <c r="KCO974" s="453"/>
      <c r="KCP974" s="3"/>
      <c r="KCQ974" s="614"/>
      <c r="KCR974" s="3"/>
      <c r="KCS974" s="453"/>
      <c r="KCT974" s="3"/>
      <c r="KCU974" s="614"/>
      <c r="KCV974" s="3"/>
      <c r="KCW974" s="453"/>
      <c r="KCX974" s="3"/>
      <c r="KCY974" s="614"/>
      <c r="KCZ974" s="3"/>
      <c r="KDA974" s="453"/>
      <c r="KDB974" s="3"/>
      <c r="KDC974" s="614"/>
      <c r="KDD974" s="3"/>
      <c r="KDE974" s="453"/>
      <c r="KDF974" s="3"/>
      <c r="KDG974" s="614"/>
      <c r="KDH974" s="3"/>
      <c r="KDI974" s="453"/>
      <c r="KDJ974" s="3"/>
      <c r="KDK974" s="614"/>
      <c r="KDL974" s="3"/>
      <c r="KDM974" s="453"/>
      <c r="KDN974" s="3"/>
      <c r="KDO974" s="614"/>
      <c r="KDP974" s="3"/>
      <c r="KDQ974" s="453"/>
      <c r="KDR974" s="3"/>
      <c r="KDS974" s="614"/>
      <c r="KDT974" s="3"/>
      <c r="KDU974" s="453"/>
      <c r="KDV974" s="3"/>
      <c r="KDW974" s="614"/>
      <c r="KDX974" s="3"/>
      <c r="KDY974" s="453"/>
      <c r="KDZ974" s="3"/>
      <c r="KEA974" s="614"/>
      <c r="KEB974" s="3"/>
      <c r="KEC974" s="453"/>
      <c r="KED974" s="3"/>
      <c r="KEE974" s="614"/>
      <c r="KEF974" s="3"/>
      <c r="KEG974" s="453"/>
      <c r="KEH974" s="3"/>
      <c r="KEI974" s="614"/>
      <c r="KEJ974" s="3"/>
      <c r="KEK974" s="453"/>
      <c r="KEL974" s="3"/>
      <c r="KEM974" s="614"/>
      <c r="KEN974" s="3"/>
      <c r="KEO974" s="453"/>
      <c r="KEP974" s="3"/>
      <c r="KEQ974" s="614"/>
      <c r="KER974" s="3"/>
      <c r="KES974" s="453"/>
      <c r="KET974" s="3"/>
      <c r="KEU974" s="614"/>
      <c r="KEV974" s="3"/>
      <c r="KEW974" s="453"/>
      <c r="KEX974" s="3"/>
      <c r="KEY974" s="614"/>
      <c r="KEZ974" s="3"/>
      <c r="KFA974" s="453"/>
      <c r="KFB974" s="3"/>
      <c r="KFC974" s="614"/>
      <c r="KFD974" s="3"/>
      <c r="KFE974" s="453"/>
      <c r="KFF974" s="3"/>
      <c r="KFG974" s="614"/>
      <c r="KFH974" s="3"/>
      <c r="KFI974" s="453"/>
      <c r="KFJ974" s="3"/>
      <c r="KFK974" s="614"/>
      <c r="KFL974" s="3"/>
      <c r="KFM974" s="453"/>
      <c r="KFN974" s="3"/>
      <c r="KFO974" s="614"/>
      <c r="KFP974" s="3"/>
      <c r="KFQ974" s="453"/>
      <c r="KFR974" s="3"/>
      <c r="KFS974" s="614"/>
      <c r="KFT974" s="3"/>
      <c r="KFU974" s="453"/>
      <c r="KFV974" s="3"/>
      <c r="KFW974" s="614"/>
      <c r="KFX974" s="3"/>
      <c r="KFY974" s="453"/>
      <c r="KFZ974" s="3"/>
      <c r="KGA974" s="614"/>
      <c r="KGB974" s="3"/>
      <c r="KGC974" s="453"/>
      <c r="KGD974" s="3"/>
      <c r="KGE974" s="614"/>
      <c r="KGF974" s="3"/>
      <c r="KGG974" s="453"/>
      <c r="KGH974" s="3"/>
      <c r="KGI974" s="614"/>
      <c r="KGJ974" s="3"/>
      <c r="KGK974" s="453"/>
      <c r="KGL974" s="3"/>
      <c r="KGM974" s="614"/>
      <c r="KGN974" s="3"/>
      <c r="KGO974" s="453"/>
      <c r="KGP974" s="3"/>
      <c r="KGQ974" s="614"/>
      <c r="KGR974" s="3"/>
      <c r="KGS974" s="453"/>
      <c r="KGT974" s="3"/>
      <c r="KGU974" s="614"/>
      <c r="KGV974" s="3"/>
      <c r="KGW974" s="453"/>
      <c r="KGX974" s="3"/>
      <c r="KGY974" s="614"/>
      <c r="KGZ974" s="3"/>
      <c r="KHA974" s="453"/>
      <c r="KHB974" s="3"/>
      <c r="KHC974" s="614"/>
      <c r="KHD974" s="3"/>
      <c r="KHE974" s="453"/>
      <c r="KHF974" s="3"/>
      <c r="KHG974" s="614"/>
      <c r="KHH974" s="3"/>
      <c r="KHI974" s="453"/>
      <c r="KHJ974" s="3"/>
      <c r="KHK974" s="614"/>
      <c r="KHL974" s="3"/>
      <c r="KHM974" s="453"/>
      <c r="KHN974" s="3"/>
      <c r="KHO974" s="614"/>
      <c r="KHP974" s="3"/>
      <c r="KHQ974" s="453"/>
      <c r="KHR974" s="3"/>
      <c r="KHS974" s="614"/>
      <c r="KHT974" s="3"/>
      <c r="KHU974" s="453"/>
      <c r="KHV974" s="3"/>
      <c r="KHW974" s="614"/>
      <c r="KHX974" s="3"/>
      <c r="KHY974" s="453"/>
      <c r="KHZ974" s="3"/>
      <c r="KIA974" s="614"/>
      <c r="KIB974" s="3"/>
      <c r="KIC974" s="453"/>
      <c r="KID974" s="3"/>
      <c r="KIE974" s="614"/>
      <c r="KIF974" s="3"/>
      <c r="KIG974" s="453"/>
      <c r="KIH974" s="3"/>
      <c r="KII974" s="614"/>
      <c r="KIJ974" s="3"/>
      <c r="KIK974" s="453"/>
      <c r="KIL974" s="3"/>
      <c r="KIM974" s="614"/>
      <c r="KIN974" s="3"/>
      <c r="KIO974" s="453"/>
      <c r="KIP974" s="3"/>
      <c r="KIQ974" s="614"/>
      <c r="KIR974" s="3"/>
      <c r="KIS974" s="453"/>
      <c r="KIT974" s="3"/>
      <c r="KIU974" s="614"/>
      <c r="KIV974" s="3"/>
      <c r="KIW974" s="453"/>
      <c r="KIX974" s="3"/>
      <c r="KIY974" s="614"/>
      <c r="KIZ974" s="3"/>
      <c r="KJA974" s="453"/>
      <c r="KJB974" s="3"/>
      <c r="KJC974" s="614"/>
      <c r="KJD974" s="3"/>
      <c r="KJE974" s="453"/>
      <c r="KJF974" s="3"/>
      <c r="KJG974" s="614"/>
      <c r="KJH974" s="3"/>
      <c r="KJI974" s="453"/>
      <c r="KJJ974" s="3"/>
      <c r="KJK974" s="614"/>
      <c r="KJL974" s="3"/>
      <c r="KJM974" s="453"/>
      <c r="KJN974" s="3"/>
      <c r="KJO974" s="614"/>
      <c r="KJP974" s="3"/>
      <c r="KJQ974" s="453"/>
      <c r="KJR974" s="3"/>
      <c r="KJS974" s="614"/>
      <c r="KJT974" s="3"/>
      <c r="KJU974" s="453"/>
      <c r="KJV974" s="3"/>
      <c r="KJW974" s="614"/>
      <c r="KJX974" s="3"/>
      <c r="KJY974" s="453"/>
      <c r="KJZ974" s="3"/>
      <c r="KKA974" s="614"/>
      <c r="KKB974" s="3"/>
      <c r="KKC974" s="453"/>
      <c r="KKD974" s="3"/>
      <c r="KKE974" s="614"/>
      <c r="KKF974" s="3"/>
      <c r="KKG974" s="453"/>
      <c r="KKH974" s="3"/>
      <c r="KKI974" s="614"/>
      <c r="KKJ974" s="3"/>
      <c r="KKK974" s="453"/>
      <c r="KKL974" s="3"/>
      <c r="KKM974" s="614"/>
      <c r="KKN974" s="3"/>
      <c r="KKO974" s="453"/>
      <c r="KKP974" s="3"/>
      <c r="KKQ974" s="614"/>
      <c r="KKR974" s="3"/>
      <c r="KKS974" s="453"/>
      <c r="KKT974" s="3"/>
      <c r="KKU974" s="614"/>
      <c r="KKV974" s="3"/>
      <c r="KKW974" s="453"/>
      <c r="KKX974" s="3"/>
      <c r="KKY974" s="614"/>
      <c r="KKZ974" s="3"/>
      <c r="KLA974" s="453"/>
      <c r="KLB974" s="3"/>
      <c r="KLC974" s="614"/>
      <c r="KLD974" s="3"/>
      <c r="KLE974" s="453"/>
      <c r="KLF974" s="3"/>
      <c r="KLG974" s="614"/>
      <c r="KLH974" s="3"/>
      <c r="KLI974" s="453"/>
      <c r="KLJ974" s="3"/>
      <c r="KLK974" s="614"/>
      <c r="KLL974" s="3"/>
      <c r="KLM974" s="453"/>
      <c r="KLN974" s="3"/>
      <c r="KLO974" s="614"/>
      <c r="KLP974" s="3"/>
      <c r="KLQ974" s="453"/>
      <c r="KLR974" s="3"/>
      <c r="KLS974" s="614"/>
      <c r="KLT974" s="3"/>
      <c r="KLU974" s="453"/>
      <c r="KLV974" s="3"/>
      <c r="KLW974" s="614"/>
      <c r="KLX974" s="3"/>
      <c r="KLY974" s="453"/>
      <c r="KLZ974" s="3"/>
      <c r="KMA974" s="614"/>
      <c r="KMB974" s="3"/>
      <c r="KMC974" s="453"/>
      <c r="KMD974" s="3"/>
      <c r="KME974" s="614"/>
      <c r="KMF974" s="3"/>
      <c r="KMG974" s="453"/>
      <c r="KMH974" s="3"/>
      <c r="KMI974" s="614"/>
      <c r="KMJ974" s="3"/>
      <c r="KMK974" s="453"/>
      <c r="KML974" s="3"/>
      <c r="KMM974" s="614"/>
      <c r="KMN974" s="3"/>
      <c r="KMO974" s="453"/>
      <c r="KMP974" s="3"/>
      <c r="KMQ974" s="614"/>
      <c r="KMR974" s="3"/>
      <c r="KMS974" s="453"/>
      <c r="KMT974" s="3"/>
      <c r="KMU974" s="614"/>
      <c r="KMV974" s="3"/>
      <c r="KMW974" s="453"/>
      <c r="KMX974" s="3"/>
      <c r="KMY974" s="614"/>
      <c r="KMZ974" s="3"/>
      <c r="KNA974" s="453"/>
      <c r="KNB974" s="3"/>
      <c r="KNC974" s="614"/>
      <c r="KND974" s="3"/>
      <c r="KNE974" s="453"/>
      <c r="KNF974" s="3"/>
      <c r="KNG974" s="614"/>
      <c r="KNH974" s="3"/>
      <c r="KNI974" s="453"/>
      <c r="KNJ974" s="3"/>
      <c r="KNK974" s="614"/>
      <c r="KNL974" s="3"/>
      <c r="KNM974" s="453"/>
      <c r="KNN974" s="3"/>
      <c r="KNO974" s="614"/>
      <c r="KNP974" s="3"/>
      <c r="KNQ974" s="453"/>
      <c r="KNR974" s="3"/>
      <c r="KNS974" s="614"/>
      <c r="KNT974" s="3"/>
      <c r="KNU974" s="453"/>
      <c r="KNV974" s="3"/>
      <c r="KNW974" s="614"/>
      <c r="KNX974" s="3"/>
      <c r="KNY974" s="453"/>
      <c r="KNZ974" s="3"/>
      <c r="KOA974" s="614"/>
      <c r="KOB974" s="3"/>
      <c r="KOC974" s="453"/>
      <c r="KOD974" s="3"/>
      <c r="KOE974" s="614"/>
      <c r="KOF974" s="3"/>
      <c r="KOG974" s="453"/>
      <c r="KOH974" s="3"/>
      <c r="KOI974" s="614"/>
      <c r="KOJ974" s="3"/>
      <c r="KOK974" s="453"/>
      <c r="KOL974" s="3"/>
      <c r="KOM974" s="614"/>
      <c r="KON974" s="3"/>
      <c r="KOO974" s="453"/>
      <c r="KOP974" s="3"/>
      <c r="KOQ974" s="614"/>
      <c r="KOR974" s="3"/>
      <c r="KOS974" s="453"/>
      <c r="KOT974" s="3"/>
      <c r="KOU974" s="614"/>
      <c r="KOV974" s="3"/>
      <c r="KOW974" s="453"/>
      <c r="KOX974" s="3"/>
      <c r="KOY974" s="614"/>
      <c r="KOZ974" s="3"/>
      <c r="KPA974" s="453"/>
      <c r="KPB974" s="3"/>
      <c r="KPC974" s="614"/>
      <c r="KPD974" s="3"/>
      <c r="KPE974" s="453"/>
      <c r="KPF974" s="3"/>
      <c r="KPG974" s="614"/>
      <c r="KPH974" s="3"/>
      <c r="KPI974" s="453"/>
      <c r="KPJ974" s="3"/>
      <c r="KPK974" s="614"/>
      <c r="KPL974" s="3"/>
      <c r="KPM974" s="453"/>
      <c r="KPN974" s="3"/>
      <c r="KPO974" s="614"/>
      <c r="KPP974" s="3"/>
      <c r="KPQ974" s="453"/>
      <c r="KPR974" s="3"/>
      <c r="KPS974" s="614"/>
      <c r="KPT974" s="3"/>
      <c r="KPU974" s="453"/>
      <c r="KPV974" s="3"/>
      <c r="KPW974" s="614"/>
      <c r="KPX974" s="3"/>
      <c r="KPY974" s="453"/>
      <c r="KPZ974" s="3"/>
      <c r="KQA974" s="614"/>
      <c r="KQB974" s="3"/>
      <c r="KQC974" s="453"/>
      <c r="KQD974" s="3"/>
      <c r="KQE974" s="614"/>
      <c r="KQF974" s="3"/>
      <c r="KQG974" s="453"/>
      <c r="KQH974" s="3"/>
      <c r="KQI974" s="614"/>
      <c r="KQJ974" s="3"/>
      <c r="KQK974" s="453"/>
      <c r="KQL974" s="3"/>
      <c r="KQM974" s="614"/>
      <c r="KQN974" s="3"/>
      <c r="KQO974" s="453"/>
      <c r="KQP974" s="3"/>
      <c r="KQQ974" s="614"/>
      <c r="KQR974" s="3"/>
      <c r="KQS974" s="453"/>
      <c r="KQT974" s="3"/>
      <c r="KQU974" s="614"/>
      <c r="KQV974" s="3"/>
      <c r="KQW974" s="453"/>
      <c r="KQX974" s="3"/>
      <c r="KQY974" s="614"/>
      <c r="KQZ974" s="3"/>
      <c r="KRA974" s="453"/>
      <c r="KRB974" s="3"/>
      <c r="KRC974" s="614"/>
      <c r="KRD974" s="3"/>
      <c r="KRE974" s="453"/>
      <c r="KRF974" s="3"/>
      <c r="KRG974" s="614"/>
      <c r="KRH974" s="3"/>
      <c r="KRI974" s="453"/>
      <c r="KRJ974" s="3"/>
      <c r="KRK974" s="614"/>
      <c r="KRL974" s="3"/>
      <c r="KRM974" s="453"/>
      <c r="KRN974" s="3"/>
      <c r="KRO974" s="614"/>
      <c r="KRP974" s="3"/>
      <c r="KRQ974" s="453"/>
      <c r="KRR974" s="3"/>
      <c r="KRS974" s="614"/>
      <c r="KRT974" s="3"/>
      <c r="KRU974" s="453"/>
      <c r="KRV974" s="3"/>
      <c r="KRW974" s="614"/>
      <c r="KRX974" s="3"/>
      <c r="KRY974" s="453"/>
      <c r="KRZ974" s="3"/>
      <c r="KSA974" s="614"/>
      <c r="KSB974" s="3"/>
      <c r="KSC974" s="453"/>
      <c r="KSD974" s="3"/>
      <c r="KSE974" s="614"/>
      <c r="KSF974" s="3"/>
      <c r="KSG974" s="453"/>
      <c r="KSH974" s="3"/>
      <c r="KSI974" s="614"/>
      <c r="KSJ974" s="3"/>
      <c r="KSK974" s="453"/>
      <c r="KSL974" s="3"/>
      <c r="KSM974" s="614"/>
      <c r="KSN974" s="3"/>
      <c r="KSO974" s="453"/>
      <c r="KSP974" s="3"/>
      <c r="KSQ974" s="614"/>
      <c r="KSR974" s="3"/>
      <c r="KSS974" s="453"/>
      <c r="KST974" s="3"/>
      <c r="KSU974" s="614"/>
      <c r="KSV974" s="3"/>
      <c r="KSW974" s="453"/>
      <c r="KSX974" s="3"/>
      <c r="KSY974" s="614"/>
      <c r="KSZ974" s="3"/>
      <c r="KTA974" s="453"/>
      <c r="KTB974" s="3"/>
      <c r="KTC974" s="614"/>
      <c r="KTD974" s="3"/>
      <c r="KTE974" s="453"/>
      <c r="KTF974" s="3"/>
      <c r="KTG974" s="614"/>
      <c r="KTH974" s="3"/>
      <c r="KTI974" s="453"/>
      <c r="KTJ974" s="3"/>
      <c r="KTK974" s="614"/>
      <c r="KTL974" s="3"/>
      <c r="KTM974" s="453"/>
      <c r="KTN974" s="3"/>
      <c r="KTO974" s="614"/>
      <c r="KTP974" s="3"/>
      <c r="KTQ974" s="453"/>
      <c r="KTR974" s="3"/>
      <c r="KTS974" s="614"/>
      <c r="KTT974" s="3"/>
      <c r="KTU974" s="453"/>
      <c r="KTV974" s="3"/>
      <c r="KTW974" s="614"/>
      <c r="KTX974" s="3"/>
      <c r="KTY974" s="453"/>
      <c r="KTZ974" s="3"/>
      <c r="KUA974" s="614"/>
      <c r="KUB974" s="3"/>
      <c r="KUC974" s="453"/>
      <c r="KUD974" s="3"/>
      <c r="KUE974" s="614"/>
      <c r="KUF974" s="3"/>
      <c r="KUG974" s="453"/>
      <c r="KUH974" s="3"/>
      <c r="KUI974" s="614"/>
      <c r="KUJ974" s="3"/>
      <c r="KUK974" s="453"/>
      <c r="KUL974" s="3"/>
      <c r="KUM974" s="614"/>
      <c r="KUN974" s="3"/>
      <c r="KUO974" s="453"/>
      <c r="KUP974" s="3"/>
      <c r="KUQ974" s="614"/>
      <c r="KUR974" s="3"/>
      <c r="KUS974" s="453"/>
      <c r="KUT974" s="3"/>
      <c r="KUU974" s="614"/>
      <c r="KUV974" s="3"/>
      <c r="KUW974" s="453"/>
      <c r="KUX974" s="3"/>
      <c r="KUY974" s="614"/>
      <c r="KUZ974" s="3"/>
      <c r="KVA974" s="453"/>
      <c r="KVB974" s="3"/>
      <c r="KVC974" s="614"/>
      <c r="KVD974" s="3"/>
      <c r="KVE974" s="453"/>
      <c r="KVF974" s="3"/>
      <c r="KVG974" s="614"/>
      <c r="KVH974" s="3"/>
      <c r="KVI974" s="453"/>
      <c r="KVJ974" s="3"/>
      <c r="KVK974" s="614"/>
      <c r="KVL974" s="3"/>
      <c r="KVM974" s="453"/>
      <c r="KVN974" s="3"/>
      <c r="KVO974" s="614"/>
      <c r="KVP974" s="3"/>
      <c r="KVQ974" s="453"/>
      <c r="KVR974" s="3"/>
      <c r="KVS974" s="614"/>
      <c r="KVT974" s="3"/>
      <c r="KVU974" s="453"/>
      <c r="KVV974" s="3"/>
      <c r="KVW974" s="614"/>
      <c r="KVX974" s="3"/>
      <c r="KVY974" s="453"/>
      <c r="KVZ974" s="3"/>
      <c r="KWA974" s="614"/>
      <c r="KWB974" s="3"/>
      <c r="KWC974" s="453"/>
      <c r="KWD974" s="3"/>
      <c r="KWE974" s="614"/>
      <c r="KWF974" s="3"/>
      <c r="KWG974" s="453"/>
      <c r="KWH974" s="3"/>
      <c r="KWI974" s="614"/>
      <c r="KWJ974" s="3"/>
      <c r="KWK974" s="453"/>
      <c r="KWL974" s="3"/>
      <c r="KWM974" s="614"/>
      <c r="KWN974" s="3"/>
      <c r="KWO974" s="453"/>
      <c r="KWP974" s="3"/>
      <c r="KWQ974" s="614"/>
      <c r="KWR974" s="3"/>
      <c r="KWS974" s="453"/>
      <c r="KWT974" s="3"/>
      <c r="KWU974" s="614"/>
      <c r="KWV974" s="3"/>
      <c r="KWW974" s="453"/>
      <c r="KWX974" s="3"/>
      <c r="KWY974" s="614"/>
      <c r="KWZ974" s="3"/>
      <c r="KXA974" s="453"/>
      <c r="KXB974" s="3"/>
      <c r="KXC974" s="614"/>
      <c r="KXD974" s="3"/>
      <c r="KXE974" s="453"/>
      <c r="KXF974" s="3"/>
      <c r="KXG974" s="614"/>
      <c r="KXH974" s="3"/>
      <c r="KXI974" s="453"/>
      <c r="KXJ974" s="3"/>
      <c r="KXK974" s="614"/>
      <c r="KXL974" s="3"/>
      <c r="KXM974" s="453"/>
      <c r="KXN974" s="3"/>
      <c r="KXO974" s="614"/>
      <c r="KXP974" s="3"/>
      <c r="KXQ974" s="453"/>
      <c r="KXR974" s="3"/>
      <c r="KXS974" s="614"/>
      <c r="KXT974" s="3"/>
      <c r="KXU974" s="453"/>
      <c r="KXV974" s="3"/>
      <c r="KXW974" s="614"/>
      <c r="KXX974" s="3"/>
      <c r="KXY974" s="453"/>
      <c r="KXZ974" s="3"/>
      <c r="KYA974" s="614"/>
      <c r="KYB974" s="3"/>
      <c r="KYC974" s="453"/>
      <c r="KYD974" s="3"/>
      <c r="KYE974" s="614"/>
      <c r="KYF974" s="3"/>
      <c r="KYG974" s="453"/>
      <c r="KYH974" s="3"/>
      <c r="KYI974" s="614"/>
      <c r="KYJ974" s="3"/>
      <c r="KYK974" s="453"/>
      <c r="KYL974" s="3"/>
      <c r="KYM974" s="614"/>
      <c r="KYN974" s="3"/>
      <c r="KYO974" s="453"/>
      <c r="KYP974" s="3"/>
      <c r="KYQ974" s="614"/>
      <c r="KYR974" s="3"/>
      <c r="KYS974" s="453"/>
      <c r="KYT974" s="3"/>
      <c r="KYU974" s="614"/>
      <c r="KYV974" s="3"/>
      <c r="KYW974" s="453"/>
      <c r="KYX974" s="3"/>
      <c r="KYY974" s="614"/>
      <c r="KYZ974" s="3"/>
      <c r="KZA974" s="453"/>
      <c r="KZB974" s="3"/>
      <c r="KZC974" s="614"/>
      <c r="KZD974" s="3"/>
      <c r="KZE974" s="453"/>
      <c r="KZF974" s="3"/>
      <c r="KZG974" s="614"/>
      <c r="KZH974" s="3"/>
      <c r="KZI974" s="453"/>
      <c r="KZJ974" s="3"/>
      <c r="KZK974" s="614"/>
      <c r="KZL974" s="3"/>
      <c r="KZM974" s="453"/>
      <c r="KZN974" s="3"/>
      <c r="KZO974" s="614"/>
      <c r="KZP974" s="3"/>
      <c r="KZQ974" s="453"/>
      <c r="KZR974" s="3"/>
      <c r="KZS974" s="614"/>
      <c r="KZT974" s="3"/>
      <c r="KZU974" s="453"/>
      <c r="KZV974" s="3"/>
      <c r="KZW974" s="614"/>
      <c r="KZX974" s="3"/>
      <c r="KZY974" s="453"/>
      <c r="KZZ974" s="3"/>
      <c r="LAA974" s="614"/>
      <c r="LAB974" s="3"/>
      <c r="LAC974" s="453"/>
      <c r="LAD974" s="3"/>
      <c r="LAE974" s="614"/>
      <c r="LAF974" s="3"/>
      <c r="LAG974" s="453"/>
      <c r="LAH974" s="3"/>
      <c r="LAI974" s="614"/>
      <c r="LAJ974" s="3"/>
      <c r="LAK974" s="453"/>
      <c r="LAL974" s="3"/>
      <c r="LAM974" s="614"/>
      <c r="LAN974" s="3"/>
      <c r="LAO974" s="453"/>
      <c r="LAP974" s="3"/>
      <c r="LAQ974" s="614"/>
      <c r="LAR974" s="3"/>
      <c r="LAS974" s="453"/>
      <c r="LAT974" s="3"/>
      <c r="LAU974" s="614"/>
      <c r="LAV974" s="3"/>
      <c r="LAW974" s="453"/>
      <c r="LAX974" s="3"/>
      <c r="LAY974" s="614"/>
      <c r="LAZ974" s="3"/>
      <c r="LBA974" s="453"/>
      <c r="LBB974" s="3"/>
      <c r="LBC974" s="614"/>
      <c r="LBD974" s="3"/>
      <c r="LBE974" s="453"/>
      <c r="LBF974" s="3"/>
      <c r="LBG974" s="614"/>
      <c r="LBH974" s="3"/>
      <c r="LBI974" s="453"/>
      <c r="LBJ974" s="3"/>
      <c r="LBK974" s="614"/>
      <c r="LBL974" s="3"/>
      <c r="LBM974" s="453"/>
      <c r="LBN974" s="3"/>
      <c r="LBO974" s="614"/>
      <c r="LBP974" s="3"/>
      <c r="LBQ974" s="453"/>
      <c r="LBR974" s="3"/>
      <c r="LBS974" s="614"/>
      <c r="LBT974" s="3"/>
      <c r="LBU974" s="453"/>
      <c r="LBV974" s="3"/>
      <c r="LBW974" s="614"/>
      <c r="LBX974" s="3"/>
      <c r="LBY974" s="453"/>
      <c r="LBZ974" s="3"/>
      <c r="LCA974" s="614"/>
      <c r="LCB974" s="3"/>
      <c r="LCC974" s="453"/>
      <c r="LCD974" s="3"/>
      <c r="LCE974" s="614"/>
      <c r="LCF974" s="3"/>
      <c r="LCG974" s="453"/>
      <c r="LCH974" s="3"/>
      <c r="LCI974" s="614"/>
      <c r="LCJ974" s="3"/>
      <c r="LCK974" s="453"/>
      <c r="LCL974" s="3"/>
      <c r="LCM974" s="614"/>
      <c r="LCN974" s="3"/>
      <c r="LCO974" s="453"/>
      <c r="LCP974" s="3"/>
      <c r="LCQ974" s="614"/>
      <c r="LCR974" s="3"/>
      <c r="LCS974" s="453"/>
      <c r="LCT974" s="3"/>
      <c r="LCU974" s="614"/>
      <c r="LCV974" s="3"/>
      <c r="LCW974" s="453"/>
      <c r="LCX974" s="3"/>
      <c r="LCY974" s="614"/>
      <c r="LCZ974" s="3"/>
      <c r="LDA974" s="453"/>
      <c r="LDB974" s="3"/>
      <c r="LDC974" s="614"/>
      <c r="LDD974" s="3"/>
      <c r="LDE974" s="453"/>
      <c r="LDF974" s="3"/>
      <c r="LDG974" s="614"/>
      <c r="LDH974" s="3"/>
      <c r="LDI974" s="453"/>
      <c r="LDJ974" s="3"/>
      <c r="LDK974" s="614"/>
      <c r="LDL974" s="3"/>
      <c r="LDM974" s="453"/>
      <c r="LDN974" s="3"/>
      <c r="LDO974" s="614"/>
      <c r="LDP974" s="3"/>
      <c r="LDQ974" s="453"/>
      <c r="LDR974" s="3"/>
      <c r="LDS974" s="614"/>
      <c r="LDT974" s="3"/>
      <c r="LDU974" s="453"/>
      <c r="LDV974" s="3"/>
      <c r="LDW974" s="614"/>
      <c r="LDX974" s="3"/>
      <c r="LDY974" s="453"/>
      <c r="LDZ974" s="3"/>
      <c r="LEA974" s="614"/>
      <c r="LEB974" s="3"/>
      <c r="LEC974" s="453"/>
      <c r="LED974" s="3"/>
      <c r="LEE974" s="614"/>
      <c r="LEF974" s="3"/>
      <c r="LEG974" s="453"/>
      <c r="LEH974" s="3"/>
      <c r="LEI974" s="614"/>
      <c r="LEJ974" s="3"/>
      <c r="LEK974" s="453"/>
      <c r="LEL974" s="3"/>
      <c r="LEM974" s="614"/>
      <c r="LEN974" s="3"/>
      <c r="LEO974" s="453"/>
      <c r="LEP974" s="3"/>
      <c r="LEQ974" s="614"/>
      <c r="LER974" s="3"/>
      <c r="LES974" s="453"/>
      <c r="LET974" s="3"/>
      <c r="LEU974" s="614"/>
      <c r="LEV974" s="3"/>
      <c r="LEW974" s="453"/>
      <c r="LEX974" s="3"/>
      <c r="LEY974" s="614"/>
      <c r="LEZ974" s="3"/>
      <c r="LFA974" s="453"/>
      <c r="LFB974" s="3"/>
      <c r="LFC974" s="614"/>
      <c r="LFD974" s="3"/>
      <c r="LFE974" s="453"/>
      <c r="LFF974" s="3"/>
      <c r="LFG974" s="614"/>
      <c r="LFH974" s="3"/>
      <c r="LFI974" s="453"/>
      <c r="LFJ974" s="3"/>
      <c r="LFK974" s="614"/>
      <c r="LFL974" s="3"/>
      <c r="LFM974" s="453"/>
      <c r="LFN974" s="3"/>
      <c r="LFO974" s="614"/>
      <c r="LFP974" s="3"/>
      <c r="LFQ974" s="453"/>
      <c r="LFR974" s="3"/>
      <c r="LFS974" s="614"/>
      <c r="LFT974" s="3"/>
      <c r="LFU974" s="453"/>
      <c r="LFV974" s="3"/>
      <c r="LFW974" s="614"/>
      <c r="LFX974" s="3"/>
      <c r="LFY974" s="453"/>
      <c r="LFZ974" s="3"/>
      <c r="LGA974" s="614"/>
      <c r="LGB974" s="3"/>
      <c r="LGC974" s="453"/>
      <c r="LGD974" s="3"/>
      <c r="LGE974" s="614"/>
      <c r="LGF974" s="3"/>
      <c r="LGG974" s="453"/>
      <c r="LGH974" s="3"/>
      <c r="LGI974" s="614"/>
      <c r="LGJ974" s="3"/>
      <c r="LGK974" s="453"/>
      <c r="LGL974" s="3"/>
      <c r="LGM974" s="614"/>
      <c r="LGN974" s="3"/>
      <c r="LGO974" s="453"/>
      <c r="LGP974" s="3"/>
      <c r="LGQ974" s="614"/>
      <c r="LGR974" s="3"/>
      <c r="LGS974" s="453"/>
      <c r="LGT974" s="3"/>
      <c r="LGU974" s="614"/>
      <c r="LGV974" s="3"/>
      <c r="LGW974" s="453"/>
      <c r="LGX974" s="3"/>
      <c r="LGY974" s="614"/>
      <c r="LGZ974" s="3"/>
      <c r="LHA974" s="453"/>
      <c r="LHB974" s="3"/>
      <c r="LHC974" s="614"/>
      <c r="LHD974" s="3"/>
      <c r="LHE974" s="453"/>
      <c r="LHF974" s="3"/>
      <c r="LHG974" s="614"/>
      <c r="LHH974" s="3"/>
      <c r="LHI974" s="453"/>
      <c r="LHJ974" s="3"/>
      <c r="LHK974" s="614"/>
      <c r="LHL974" s="3"/>
      <c r="LHM974" s="453"/>
      <c r="LHN974" s="3"/>
      <c r="LHO974" s="614"/>
      <c r="LHP974" s="3"/>
      <c r="LHQ974" s="453"/>
      <c r="LHR974" s="3"/>
      <c r="LHS974" s="614"/>
      <c r="LHT974" s="3"/>
      <c r="LHU974" s="453"/>
      <c r="LHV974" s="3"/>
      <c r="LHW974" s="614"/>
      <c r="LHX974" s="3"/>
      <c r="LHY974" s="453"/>
      <c r="LHZ974" s="3"/>
      <c r="LIA974" s="614"/>
      <c r="LIB974" s="3"/>
      <c r="LIC974" s="453"/>
      <c r="LID974" s="3"/>
      <c r="LIE974" s="614"/>
      <c r="LIF974" s="3"/>
      <c r="LIG974" s="453"/>
      <c r="LIH974" s="3"/>
      <c r="LII974" s="614"/>
      <c r="LIJ974" s="3"/>
      <c r="LIK974" s="453"/>
      <c r="LIL974" s="3"/>
      <c r="LIM974" s="614"/>
      <c r="LIN974" s="3"/>
      <c r="LIO974" s="453"/>
      <c r="LIP974" s="3"/>
      <c r="LIQ974" s="614"/>
      <c r="LIR974" s="3"/>
      <c r="LIS974" s="453"/>
      <c r="LIT974" s="3"/>
      <c r="LIU974" s="614"/>
      <c r="LIV974" s="3"/>
      <c r="LIW974" s="453"/>
      <c r="LIX974" s="3"/>
      <c r="LIY974" s="614"/>
      <c r="LIZ974" s="3"/>
      <c r="LJA974" s="453"/>
      <c r="LJB974" s="3"/>
      <c r="LJC974" s="614"/>
      <c r="LJD974" s="3"/>
      <c r="LJE974" s="453"/>
      <c r="LJF974" s="3"/>
      <c r="LJG974" s="614"/>
      <c r="LJH974" s="3"/>
      <c r="LJI974" s="453"/>
      <c r="LJJ974" s="3"/>
      <c r="LJK974" s="614"/>
      <c r="LJL974" s="3"/>
      <c r="LJM974" s="453"/>
      <c r="LJN974" s="3"/>
      <c r="LJO974" s="614"/>
      <c r="LJP974" s="3"/>
      <c r="LJQ974" s="453"/>
      <c r="LJR974" s="3"/>
      <c r="LJS974" s="614"/>
      <c r="LJT974" s="3"/>
      <c r="LJU974" s="453"/>
      <c r="LJV974" s="3"/>
      <c r="LJW974" s="614"/>
      <c r="LJX974" s="3"/>
      <c r="LJY974" s="453"/>
      <c r="LJZ974" s="3"/>
      <c r="LKA974" s="614"/>
      <c r="LKB974" s="3"/>
      <c r="LKC974" s="453"/>
      <c r="LKD974" s="3"/>
      <c r="LKE974" s="614"/>
      <c r="LKF974" s="3"/>
      <c r="LKG974" s="453"/>
      <c r="LKH974" s="3"/>
      <c r="LKI974" s="614"/>
      <c r="LKJ974" s="3"/>
      <c r="LKK974" s="453"/>
      <c r="LKL974" s="3"/>
      <c r="LKM974" s="614"/>
      <c r="LKN974" s="3"/>
      <c r="LKO974" s="453"/>
      <c r="LKP974" s="3"/>
      <c r="LKQ974" s="614"/>
      <c r="LKR974" s="3"/>
      <c r="LKS974" s="453"/>
      <c r="LKT974" s="3"/>
      <c r="LKU974" s="614"/>
      <c r="LKV974" s="3"/>
      <c r="LKW974" s="453"/>
      <c r="LKX974" s="3"/>
      <c r="LKY974" s="614"/>
      <c r="LKZ974" s="3"/>
      <c r="LLA974" s="453"/>
      <c r="LLB974" s="3"/>
      <c r="LLC974" s="614"/>
      <c r="LLD974" s="3"/>
      <c r="LLE974" s="453"/>
      <c r="LLF974" s="3"/>
      <c r="LLG974" s="614"/>
      <c r="LLH974" s="3"/>
      <c r="LLI974" s="453"/>
      <c r="LLJ974" s="3"/>
      <c r="LLK974" s="614"/>
      <c r="LLL974" s="3"/>
      <c r="LLM974" s="453"/>
      <c r="LLN974" s="3"/>
      <c r="LLO974" s="614"/>
      <c r="LLP974" s="3"/>
      <c r="LLQ974" s="453"/>
      <c r="LLR974" s="3"/>
      <c r="LLS974" s="614"/>
      <c r="LLT974" s="3"/>
      <c r="LLU974" s="453"/>
      <c r="LLV974" s="3"/>
      <c r="LLW974" s="614"/>
      <c r="LLX974" s="3"/>
      <c r="LLY974" s="453"/>
      <c r="LLZ974" s="3"/>
      <c r="LMA974" s="614"/>
      <c r="LMB974" s="3"/>
      <c r="LMC974" s="453"/>
      <c r="LMD974" s="3"/>
      <c r="LME974" s="614"/>
      <c r="LMF974" s="3"/>
      <c r="LMG974" s="453"/>
      <c r="LMH974" s="3"/>
      <c r="LMI974" s="614"/>
      <c r="LMJ974" s="3"/>
      <c r="LMK974" s="453"/>
      <c r="LML974" s="3"/>
      <c r="LMM974" s="614"/>
      <c r="LMN974" s="3"/>
      <c r="LMO974" s="453"/>
      <c r="LMP974" s="3"/>
      <c r="LMQ974" s="614"/>
      <c r="LMR974" s="3"/>
      <c r="LMS974" s="453"/>
      <c r="LMT974" s="3"/>
      <c r="LMU974" s="614"/>
      <c r="LMV974" s="3"/>
      <c r="LMW974" s="453"/>
      <c r="LMX974" s="3"/>
      <c r="LMY974" s="614"/>
      <c r="LMZ974" s="3"/>
      <c r="LNA974" s="453"/>
      <c r="LNB974" s="3"/>
      <c r="LNC974" s="614"/>
      <c r="LND974" s="3"/>
      <c r="LNE974" s="453"/>
      <c r="LNF974" s="3"/>
      <c r="LNG974" s="614"/>
      <c r="LNH974" s="3"/>
      <c r="LNI974" s="453"/>
      <c r="LNJ974" s="3"/>
      <c r="LNK974" s="614"/>
      <c r="LNL974" s="3"/>
      <c r="LNM974" s="453"/>
      <c r="LNN974" s="3"/>
      <c r="LNO974" s="614"/>
      <c r="LNP974" s="3"/>
      <c r="LNQ974" s="453"/>
      <c r="LNR974" s="3"/>
      <c r="LNS974" s="614"/>
      <c r="LNT974" s="3"/>
      <c r="LNU974" s="453"/>
      <c r="LNV974" s="3"/>
      <c r="LNW974" s="614"/>
      <c r="LNX974" s="3"/>
      <c r="LNY974" s="453"/>
      <c r="LNZ974" s="3"/>
      <c r="LOA974" s="614"/>
      <c r="LOB974" s="3"/>
      <c r="LOC974" s="453"/>
      <c r="LOD974" s="3"/>
      <c r="LOE974" s="614"/>
      <c r="LOF974" s="3"/>
      <c r="LOG974" s="453"/>
      <c r="LOH974" s="3"/>
      <c r="LOI974" s="614"/>
      <c r="LOJ974" s="3"/>
      <c r="LOK974" s="453"/>
      <c r="LOL974" s="3"/>
      <c r="LOM974" s="614"/>
      <c r="LON974" s="3"/>
      <c r="LOO974" s="453"/>
      <c r="LOP974" s="3"/>
      <c r="LOQ974" s="614"/>
      <c r="LOR974" s="3"/>
      <c r="LOS974" s="453"/>
      <c r="LOT974" s="3"/>
      <c r="LOU974" s="614"/>
      <c r="LOV974" s="3"/>
      <c r="LOW974" s="453"/>
      <c r="LOX974" s="3"/>
      <c r="LOY974" s="614"/>
      <c r="LOZ974" s="3"/>
      <c r="LPA974" s="453"/>
      <c r="LPB974" s="3"/>
      <c r="LPC974" s="614"/>
      <c r="LPD974" s="3"/>
      <c r="LPE974" s="453"/>
      <c r="LPF974" s="3"/>
      <c r="LPG974" s="614"/>
      <c r="LPH974" s="3"/>
      <c r="LPI974" s="453"/>
      <c r="LPJ974" s="3"/>
      <c r="LPK974" s="614"/>
      <c r="LPL974" s="3"/>
      <c r="LPM974" s="453"/>
      <c r="LPN974" s="3"/>
      <c r="LPO974" s="614"/>
      <c r="LPP974" s="3"/>
      <c r="LPQ974" s="453"/>
      <c r="LPR974" s="3"/>
      <c r="LPS974" s="614"/>
      <c r="LPT974" s="3"/>
      <c r="LPU974" s="453"/>
      <c r="LPV974" s="3"/>
      <c r="LPW974" s="614"/>
      <c r="LPX974" s="3"/>
      <c r="LPY974" s="453"/>
      <c r="LPZ974" s="3"/>
      <c r="LQA974" s="614"/>
      <c r="LQB974" s="3"/>
      <c r="LQC974" s="453"/>
      <c r="LQD974" s="3"/>
      <c r="LQE974" s="614"/>
      <c r="LQF974" s="3"/>
      <c r="LQG974" s="453"/>
      <c r="LQH974" s="3"/>
      <c r="LQI974" s="614"/>
      <c r="LQJ974" s="3"/>
      <c r="LQK974" s="453"/>
      <c r="LQL974" s="3"/>
      <c r="LQM974" s="614"/>
      <c r="LQN974" s="3"/>
      <c r="LQO974" s="453"/>
      <c r="LQP974" s="3"/>
      <c r="LQQ974" s="614"/>
      <c r="LQR974" s="3"/>
      <c r="LQS974" s="453"/>
      <c r="LQT974" s="3"/>
      <c r="LQU974" s="614"/>
      <c r="LQV974" s="3"/>
      <c r="LQW974" s="453"/>
      <c r="LQX974" s="3"/>
      <c r="LQY974" s="614"/>
      <c r="LQZ974" s="3"/>
      <c r="LRA974" s="453"/>
      <c r="LRB974" s="3"/>
      <c r="LRC974" s="614"/>
      <c r="LRD974" s="3"/>
      <c r="LRE974" s="453"/>
      <c r="LRF974" s="3"/>
      <c r="LRG974" s="614"/>
      <c r="LRH974" s="3"/>
      <c r="LRI974" s="453"/>
      <c r="LRJ974" s="3"/>
      <c r="LRK974" s="614"/>
      <c r="LRL974" s="3"/>
      <c r="LRM974" s="453"/>
      <c r="LRN974" s="3"/>
      <c r="LRO974" s="614"/>
      <c r="LRP974" s="3"/>
      <c r="LRQ974" s="453"/>
      <c r="LRR974" s="3"/>
      <c r="LRS974" s="614"/>
      <c r="LRT974" s="3"/>
      <c r="LRU974" s="453"/>
      <c r="LRV974" s="3"/>
      <c r="LRW974" s="614"/>
      <c r="LRX974" s="3"/>
      <c r="LRY974" s="453"/>
      <c r="LRZ974" s="3"/>
      <c r="LSA974" s="614"/>
      <c r="LSB974" s="3"/>
      <c r="LSC974" s="453"/>
      <c r="LSD974" s="3"/>
      <c r="LSE974" s="614"/>
      <c r="LSF974" s="3"/>
      <c r="LSG974" s="453"/>
      <c r="LSH974" s="3"/>
      <c r="LSI974" s="614"/>
      <c r="LSJ974" s="3"/>
      <c r="LSK974" s="453"/>
      <c r="LSL974" s="3"/>
      <c r="LSM974" s="614"/>
      <c r="LSN974" s="3"/>
      <c r="LSO974" s="453"/>
      <c r="LSP974" s="3"/>
      <c r="LSQ974" s="614"/>
      <c r="LSR974" s="3"/>
      <c r="LSS974" s="453"/>
      <c r="LST974" s="3"/>
      <c r="LSU974" s="614"/>
      <c r="LSV974" s="3"/>
      <c r="LSW974" s="453"/>
      <c r="LSX974" s="3"/>
      <c r="LSY974" s="614"/>
      <c r="LSZ974" s="3"/>
      <c r="LTA974" s="453"/>
      <c r="LTB974" s="3"/>
      <c r="LTC974" s="614"/>
      <c r="LTD974" s="3"/>
      <c r="LTE974" s="453"/>
      <c r="LTF974" s="3"/>
      <c r="LTG974" s="614"/>
      <c r="LTH974" s="3"/>
      <c r="LTI974" s="453"/>
      <c r="LTJ974" s="3"/>
      <c r="LTK974" s="614"/>
      <c r="LTL974" s="3"/>
      <c r="LTM974" s="453"/>
      <c r="LTN974" s="3"/>
      <c r="LTO974" s="614"/>
      <c r="LTP974" s="3"/>
      <c r="LTQ974" s="453"/>
      <c r="LTR974" s="3"/>
      <c r="LTS974" s="614"/>
      <c r="LTT974" s="3"/>
      <c r="LTU974" s="453"/>
      <c r="LTV974" s="3"/>
      <c r="LTW974" s="614"/>
      <c r="LTX974" s="3"/>
      <c r="LTY974" s="453"/>
      <c r="LTZ974" s="3"/>
      <c r="LUA974" s="614"/>
      <c r="LUB974" s="3"/>
      <c r="LUC974" s="453"/>
      <c r="LUD974" s="3"/>
      <c r="LUE974" s="614"/>
      <c r="LUF974" s="3"/>
      <c r="LUG974" s="453"/>
      <c r="LUH974" s="3"/>
      <c r="LUI974" s="614"/>
      <c r="LUJ974" s="3"/>
      <c r="LUK974" s="453"/>
      <c r="LUL974" s="3"/>
      <c r="LUM974" s="614"/>
      <c r="LUN974" s="3"/>
      <c r="LUO974" s="453"/>
      <c r="LUP974" s="3"/>
      <c r="LUQ974" s="614"/>
      <c r="LUR974" s="3"/>
      <c r="LUS974" s="453"/>
      <c r="LUT974" s="3"/>
      <c r="LUU974" s="614"/>
      <c r="LUV974" s="3"/>
      <c r="LUW974" s="453"/>
      <c r="LUX974" s="3"/>
      <c r="LUY974" s="614"/>
      <c r="LUZ974" s="3"/>
      <c r="LVA974" s="453"/>
      <c r="LVB974" s="3"/>
      <c r="LVC974" s="614"/>
      <c r="LVD974" s="3"/>
      <c r="LVE974" s="453"/>
      <c r="LVF974" s="3"/>
      <c r="LVG974" s="614"/>
      <c r="LVH974" s="3"/>
      <c r="LVI974" s="453"/>
      <c r="LVJ974" s="3"/>
      <c r="LVK974" s="614"/>
      <c r="LVL974" s="3"/>
      <c r="LVM974" s="453"/>
      <c r="LVN974" s="3"/>
      <c r="LVO974" s="614"/>
      <c r="LVP974" s="3"/>
      <c r="LVQ974" s="453"/>
      <c r="LVR974" s="3"/>
      <c r="LVS974" s="614"/>
      <c r="LVT974" s="3"/>
      <c r="LVU974" s="453"/>
      <c r="LVV974" s="3"/>
      <c r="LVW974" s="614"/>
      <c r="LVX974" s="3"/>
      <c r="LVY974" s="453"/>
      <c r="LVZ974" s="3"/>
      <c r="LWA974" s="614"/>
      <c r="LWB974" s="3"/>
      <c r="LWC974" s="453"/>
      <c r="LWD974" s="3"/>
      <c r="LWE974" s="614"/>
      <c r="LWF974" s="3"/>
      <c r="LWG974" s="453"/>
      <c r="LWH974" s="3"/>
      <c r="LWI974" s="614"/>
      <c r="LWJ974" s="3"/>
      <c r="LWK974" s="453"/>
      <c r="LWL974" s="3"/>
      <c r="LWM974" s="614"/>
      <c r="LWN974" s="3"/>
      <c r="LWO974" s="453"/>
      <c r="LWP974" s="3"/>
      <c r="LWQ974" s="614"/>
      <c r="LWR974" s="3"/>
      <c r="LWS974" s="453"/>
      <c r="LWT974" s="3"/>
      <c r="LWU974" s="614"/>
      <c r="LWV974" s="3"/>
      <c r="LWW974" s="453"/>
      <c r="LWX974" s="3"/>
      <c r="LWY974" s="614"/>
      <c r="LWZ974" s="3"/>
      <c r="LXA974" s="453"/>
      <c r="LXB974" s="3"/>
      <c r="LXC974" s="614"/>
      <c r="LXD974" s="3"/>
      <c r="LXE974" s="453"/>
      <c r="LXF974" s="3"/>
      <c r="LXG974" s="614"/>
      <c r="LXH974" s="3"/>
      <c r="LXI974" s="453"/>
      <c r="LXJ974" s="3"/>
      <c r="LXK974" s="614"/>
      <c r="LXL974" s="3"/>
      <c r="LXM974" s="453"/>
      <c r="LXN974" s="3"/>
      <c r="LXO974" s="614"/>
      <c r="LXP974" s="3"/>
      <c r="LXQ974" s="453"/>
      <c r="LXR974" s="3"/>
      <c r="LXS974" s="614"/>
      <c r="LXT974" s="3"/>
      <c r="LXU974" s="453"/>
      <c r="LXV974" s="3"/>
      <c r="LXW974" s="614"/>
      <c r="LXX974" s="3"/>
      <c r="LXY974" s="453"/>
      <c r="LXZ974" s="3"/>
      <c r="LYA974" s="614"/>
      <c r="LYB974" s="3"/>
      <c r="LYC974" s="453"/>
      <c r="LYD974" s="3"/>
      <c r="LYE974" s="614"/>
      <c r="LYF974" s="3"/>
      <c r="LYG974" s="453"/>
      <c r="LYH974" s="3"/>
      <c r="LYI974" s="614"/>
      <c r="LYJ974" s="3"/>
      <c r="LYK974" s="453"/>
      <c r="LYL974" s="3"/>
      <c r="LYM974" s="614"/>
      <c r="LYN974" s="3"/>
      <c r="LYO974" s="453"/>
      <c r="LYP974" s="3"/>
      <c r="LYQ974" s="614"/>
      <c r="LYR974" s="3"/>
      <c r="LYS974" s="453"/>
      <c r="LYT974" s="3"/>
      <c r="LYU974" s="614"/>
      <c r="LYV974" s="3"/>
      <c r="LYW974" s="453"/>
      <c r="LYX974" s="3"/>
      <c r="LYY974" s="614"/>
      <c r="LYZ974" s="3"/>
      <c r="LZA974" s="453"/>
      <c r="LZB974" s="3"/>
      <c r="LZC974" s="614"/>
      <c r="LZD974" s="3"/>
      <c r="LZE974" s="453"/>
      <c r="LZF974" s="3"/>
      <c r="LZG974" s="614"/>
      <c r="LZH974" s="3"/>
      <c r="LZI974" s="453"/>
      <c r="LZJ974" s="3"/>
      <c r="LZK974" s="614"/>
      <c r="LZL974" s="3"/>
      <c r="LZM974" s="453"/>
      <c r="LZN974" s="3"/>
      <c r="LZO974" s="614"/>
      <c r="LZP974" s="3"/>
      <c r="LZQ974" s="453"/>
      <c r="LZR974" s="3"/>
      <c r="LZS974" s="614"/>
      <c r="LZT974" s="3"/>
      <c r="LZU974" s="453"/>
      <c r="LZV974" s="3"/>
      <c r="LZW974" s="614"/>
      <c r="LZX974" s="3"/>
      <c r="LZY974" s="453"/>
      <c r="LZZ974" s="3"/>
      <c r="MAA974" s="614"/>
      <c r="MAB974" s="3"/>
      <c r="MAC974" s="453"/>
      <c r="MAD974" s="3"/>
      <c r="MAE974" s="614"/>
      <c r="MAF974" s="3"/>
      <c r="MAG974" s="453"/>
      <c r="MAH974" s="3"/>
      <c r="MAI974" s="614"/>
      <c r="MAJ974" s="3"/>
      <c r="MAK974" s="453"/>
      <c r="MAL974" s="3"/>
      <c r="MAM974" s="614"/>
      <c r="MAN974" s="3"/>
      <c r="MAO974" s="453"/>
      <c r="MAP974" s="3"/>
      <c r="MAQ974" s="614"/>
      <c r="MAR974" s="3"/>
      <c r="MAS974" s="453"/>
      <c r="MAT974" s="3"/>
      <c r="MAU974" s="614"/>
      <c r="MAV974" s="3"/>
      <c r="MAW974" s="453"/>
      <c r="MAX974" s="3"/>
      <c r="MAY974" s="614"/>
      <c r="MAZ974" s="3"/>
      <c r="MBA974" s="453"/>
      <c r="MBB974" s="3"/>
      <c r="MBC974" s="614"/>
      <c r="MBD974" s="3"/>
      <c r="MBE974" s="453"/>
      <c r="MBF974" s="3"/>
      <c r="MBG974" s="614"/>
      <c r="MBH974" s="3"/>
      <c r="MBI974" s="453"/>
      <c r="MBJ974" s="3"/>
      <c r="MBK974" s="614"/>
      <c r="MBL974" s="3"/>
      <c r="MBM974" s="453"/>
      <c r="MBN974" s="3"/>
      <c r="MBO974" s="614"/>
      <c r="MBP974" s="3"/>
      <c r="MBQ974" s="453"/>
      <c r="MBR974" s="3"/>
      <c r="MBS974" s="614"/>
      <c r="MBT974" s="3"/>
      <c r="MBU974" s="453"/>
      <c r="MBV974" s="3"/>
      <c r="MBW974" s="614"/>
      <c r="MBX974" s="3"/>
      <c r="MBY974" s="453"/>
      <c r="MBZ974" s="3"/>
      <c r="MCA974" s="614"/>
      <c r="MCB974" s="3"/>
      <c r="MCC974" s="453"/>
      <c r="MCD974" s="3"/>
      <c r="MCE974" s="614"/>
      <c r="MCF974" s="3"/>
      <c r="MCG974" s="453"/>
      <c r="MCH974" s="3"/>
      <c r="MCI974" s="614"/>
      <c r="MCJ974" s="3"/>
      <c r="MCK974" s="453"/>
      <c r="MCL974" s="3"/>
      <c r="MCM974" s="614"/>
      <c r="MCN974" s="3"/>
      <c r="MCO974" s="453"/>
      <c r="MCP974" s="3"/>
      <c r="MCQ974" s="614"/>
      <c r="MCR974" s="3"/>
      <c r="MCS974" s="453"/>
      <c r="MCT974" s="3"/>
      <c r="MCU974" s="614"/>
      <c r="MCV974" s="3"/>
      <c r="MCW974" s="453"/>
      <c r="MCX974" s="3"/>
      <c r="MCY974" s="614"/>
      <c r="MCZ974" s="3"/>
      <c r="MDA974" s="453"/>
      <c r="MDB974" s="3"/>
      <c r="MDC974" s="614"/>
      <c r="MDD974" s="3"/>
      <c r="MDE974" s="453"/>
      <c r="MDF974" s="3"/>
      <c r="MDG974" s="614"/>
      <c r="MDH974" s="3"/>
      <c r="MDI974" s="453"/>
      <c r="MDJ974" s="3"/>
      <c r="MDK974" s="614"/>
      <c r="MDL974" s="3"/>
      <c r="MDM974" s="453"/>
      <c r="MDN974" s="3"/>
      <c r="MDO974" s="614"/>
      <c r="MDP974" s="3"/>
      <c r="MDQ974" s="453"/>
      <c r="MDR974" s="3"/>
      <c r="MDS974" s="614"/>
      <c r="MDT974" s="3"/>
      <c r="MDU974" s="453"/>
      <c r="MDV974" s="3"/>
      <c r="MDW974" s="614"/>
      <c r="MDX974" s="3"/>
      <c r="MDY974" s="453"/>
      <c r="MDZ974" s="3"/>
      <c r="MEA974" s="614"/>
      <c r="MEB974" s="3"/>
      <c r="MEC974" s="453"/>
      <c r="MED974" s="3"/>
      <c r="MEE974" s="614"/>
      <c r="MEF974" s="3"/>
      <c r="MEG974" s="453"/>
      <c r="MEH974" s="3"/>
      <c r="MEI974" s="614"/>
      <c r="MEJ974" s="3"/>
      <c r="MEK974" s="453"/>
      <c r="MEL974" s="3"/>
      <c r="MEM974" s="614"/>
      <c r="MEN974" s="3"/>
      <c r="MEO974" s="453"/>
      <c r="MEP974" s="3"/>
      <c r="MEQ974" s="614"/>
      <c r="MER974" s="3"/>
      <c r="MES974" s="453"/>
      <c r="MET974" s="3"/>
      <c r="MEU974" s="614"/>
      <c r="MEV974" s="3"/>
      <c r="MEW974" s="453"/>
      <c r="MEX974" s="3"/>
      <c r="MEY974" s="614"/>
      <c r="MEZ974" s="3"/>
      <c r="MFA974" s="453"/>
      <c r="MFB974" s="3"/>
      <c r="MFC974" s="614"/>
      <c r="MFD974" s="3"/>
      <c r="MFE974" s="453"/>
      <c r="MFF974" s="3"/>
      <c r="MFG974" s="614"/>
      <c r="MFH974" s="3"/>
      <c r="MFI974" s="453"/>
      <c r="MFJ974" s="3"/>
      <c r="MFK974" s="614"/>
      <c r="MFL974" s="3"/>
      <c r="MFM974" s="453"/>
      <c r="MFN974" s="3"/>
      <c r="MFO974" s="614"/>
      <c r="MFP974" s="3"/>
      <c r="MFQ974" s="453"/>
      <c r="MFR974" s="3"/>
      <c r="MFS974" s="614"/>
      <c r="MFT974" s="3"/>
      <c r="MFU974" s="453"/>
      <c r="MFV974" s="3"/>
      <c r="MFW974" s="614"/>
      <c r="MFX974" s="3"/>
      <c r="MFY974" s="453"/>
      <c r="MFZ974" s="3"/>
      <c r="MGA974" s="614"/>
      <c r="MGB974" s="3"/>
      <c r="MGC974" s="453"/>
      <c r="MGD974" s="3"/>
      <c r="MGE974" s="614"/>
      <c r="MGF974" s="3"/>
      <c r="MGG974" s="453"/>
      <c r="MGH974" s="3"/>
      <c r="MGI974" s="614"/>
      <c r="MGJ974" s="3"/>
      <c r="MGK974" s="453"/>
      <c r="MGL974" s="3"/>
      <c r="MGM974" s="614"/>
      <c r="MGN974" s="3"/>
      <c r="MGO974" s="453"/>
      <c r="MGP974" s="3"/>
      <c r="MGQ974" s="614"/>
      <c r="MGR974" s="3"/>
      <c r="MGS974" s="453"/>
      <c r="MGT974" s="3"/>
      <c r="MGU974" s="614"/>
      <c r="MGV974" s="3"/>
      <c r="MGW974" s="453"/>
      <c r="MGX974" s="3"/>
      <c r="MGY974" s="614"/>
      <c r="MGZ974" s="3"/>
      <c r="MHA974" s="453"/>
      <c r="MHB974" s="3"/>
      <c r="MHC974" s="614"/>
      <c r="MHD974" s="3"/>
      <c r="MHE974" s="453"/>
      <c r="MHF974" s="3"/>
      <c r="MHG974" s="614"/>
      <c r="MHH974" s="3"/>
      <c r="MHI974" s="453"/>
      <c r="MHJ974" s="3"/>
      <c r="MHK974" s="614"/>
      <c r="MHL974" s="3"/>
      <c r="MHM974" s="453"/>
      <c r="MHN974" s="3"/>
      <c r="MHO974" s="614"/>
      <c r="MHP974" s="3"/>
      <c r="MHQ974" s="453"/>
      <c r="MHR974" s="3"/>
      <c r="MHS974" s="614"/>
      <c r="MHT974" s="3"/>
      <c r="MHU974" s="453"/>
      <c r="MHV974" s="3"/>
      <c r="MHW974" s="614"/>
      <c r="MHX974" s="3"/>
      <c r="MHY974" s="453"/>
      <c r="MHZ974" s="3"/>
      <c r="MIA974" s="614"/>
      <c r="MIB974" s="3"/>
      <c r="MIC974" s="453"/>
      <c r="MID974" s="3"/>
      <c r="MIE974" s="614"/>
      <c r="MIF974" s="3"/>
      <c r="MIG974" s="453"/>
      <c r="MIH974" s="3"/>
      <c r="MII974" s="614"/>
      <c r="MIJ974" s="3"/>
      <c r="MIK974" s="453"/>
      <c r="MIL974" s="3"/>
      <c r="MIM974" s="614"/>
      <c r="MIN974" s="3"/>
      <c r="MIO974" s="453"/>
      <c r="MIP974" s="3"/>
      <c r="MIQ974" s="614"/>
      <c r="MIR974" s="3"/>
      <c r="MIS974" s="453"/>
      <c r="MIT974" s="3"/>
      <c r="MIU974" s="614"/>
      <c r="MIV974" s="3"/>
      <c r="MIW974" s="453"/>
      <c r="MIX974" s="3"/>
      <c r="MIY974" s="614"/>
      <c r="MIZ974" s="3"/>
      <c r="MJA974" s="453"/>
      <c r="MJB974" s="3"/>
      <c r="MJC974" s="614"/>
      <c r="MJD974" s="3"/>
      <c r="MJE974" s="453"/>
      <c r="MJF974" s="3"/>
      <c r="MJG974" s="614"/>
      <c r="MJH974" s="3"/>
      <c r="MJI974" s="453"/>
      <c r="MJJ974" s="3"/>
      <c r="MJK974" s="614"/>
      <c r="MJL974" s="3"/>
      <c r="MJM974" s="453"/>
      <c r="MJN974" s="3"/>
      <c r="MJO974" s="614"/>
      <c r="MJP974" s="3"/>
      <c r="MJQ974" s="453"/>
      <c r="MJR974" s="3"/>
      <c r="MJS974" s="614"/>
      <c r="MJT974" s="3"/>
      <c r="MJU974" s="453"/>
      <c r="MJV974" s="3"/>
      <c r="MJW974" s="614"/>
      <c r="MJX974" s="3"/>
      <c r="MJY974" s="453"/>
      <c r="MJZ974" s="3"/>
      <c r="MKA974" s="614"/>
      <c r="MKB974" s="3"/>
      <c r="MKC974" s="453"/>
      <c r="MKD974" s="3"/>
      <c r="MKE974" s="614"/>
      <c r="MKF974" s="3"/>
      <c r="MKG974" s="453"/>
      <c r="MKH974" s="3"/>
      <c r="MKI974" s="614"/>
      <c r="MKJ974" s="3"/>
      <c r="MKK974" s="453"/>
      <c r="MKL974" s="3"/>
      <c r="MKM974" s="614"/>
      <c r="MKN974" s="3"/>
      <c r="MKO974" s="453"/>
      <c r="MKP974" s="3"/>
      <c r="MKQ974" s="614"/>
      <c r="MKR974" s="3"/>
      <c r="MKS974" s="453"/>
      <c r="MKT974" s="3"/>
      <c r="MKU974" s="614"/>
      <c r="MKV974" s="3"/>
      <c r="MKW974" s="453"/>
      <c r="MKX974" s="3"/>
      <c r="MKY974" s="614"/>
      <c r="MKZ974" s="3"/>
      <c r="MLA974" s="453"/>
      <c r="MLB974" s="3"/>
      <c r="MLC974" s="614"/>
      <c r="MLD974" s="3"/>
      <c r="MLE974" s="453"/>
      <c r="MLF974" s="3"/>
      <c r="MLG974" s="614"/>
      <c r="MLH974" s="3"/>
      <c r="MLI974" s="453"/>
      <c r="MLJ974" s="3"/>
      <c r="MLK974" s="614"/>
      <c r="MLL974" s="3"/>
      <c r="MLM974" s="453"/>
      <c r="MLN974" s="3"/>
      <c r="MLO974" s="614"/>
      <c r="MLP974" s="3"/>
      <c r="MLQ974" s="453"/>
      <c r="MLR974" s="3"/>
      <c r="MLS974" s="614"/>
      <c r="MLT974" s="3"/>
      <c r="MLU974" s="453"/>
      <c r="MLV974" s="3"/>
      <c r="MLW974" s="614"/>
      <c r="MLX974" s="3"/>
      <c r="MLY974" s="453"/>
      <c r="MLZ974" s="3"/>
      <c r="MMA974" s="614"/>
      <c r="MMB974" s="3"/>
      <c r="MMC974" s="453"/>
      <c r="MMD974" s="3"/>
      <c r="MME974" s="614"/>
      <c r="MMF974" s="3"/>
      <c r="MMG974" s="453"/>
      <c r="MMH974" s="3"/>
      <c r="MMI974" s="614"/>
      <c r="MMJ974" s="3"/>
      <c r="MMK974" s="453"/>
      <c r="MML974" s="3"/>
      <c r="MMM974" s="614"/>
      <c r="MMN974" s="3"/>
      <c r="MMO974" s="453"/>
      <c r="MMP974" s="3"/>
      <c r="MMQ974" s="614"/>
      <c r="MMR974" s="3"/>
      <c r="MMS974" s="453"/>
      <c r="MMT974" s="3"/>
      <c r="MMU974" s="614"/>
      <c r="MMV974" s="3"/>
      <c r="MMW974" s="453"/>
      <c r="MMX974" s="3"/>
      <c r="MMY974" s="614"/>
      <c r="MMZ974" s="3"/>
      <c r="MNA974" s="453"/>
      <c r="MNB974" s="3"/>
      <c r="MNC974" s="614"/>
      <c r="MND974" s="3"/>
      <c r="MNE974" s="453"/>
      <c r="MNF974" s="3"/>
      <c r="MNG974" s="614"/>
      <c r="MNH974" s="3"/>
      <c r="MNI974" s="453"/>
      <c r="MNJ974" s="3"/>
      <c r="MNK974" s="614"/>
      <c r="MNL974" s="3"/>
      <c r="MNM974" s="453"/>
      <c r="MNN974" s="3"/>
      <c r="MNO974" s="614"/>
      <c r="MNP974" s="3"/>
      <c r="MNQ974" s="453"/>
      <c r="MNR974" s="3"/>
      <c r="MNS974" s="614"/>
      <c r="MNT974" s="3"/>
      <c r="MNU974" s="453"/>
      <c r="MNV974" s="3"/>
      <c r="MNW974" s="614"/>
      <c r="MNX974" s="3"/>
      <c r="MNY974" s="453"/>
      <c r="MNZ974" s="3"/>
      <c r="MOA974" s="614"/>
      <c r="MOB974" s="3"/>
      <c r="MOC974" s="453"/>
      <c r="MOD974" s="3"/>
      <c r="MOE974" s="614"/>
      <c r="MOF974" s="3"/>
      <c r="MOG974" s="453"/>
      <c r="MOH974" s="3"/>
      <c r="MOI974" s="614"/>
      <c r="MOJ974" s="3"/>
      <c r="MOK974" s="453"/>
      <c r="MOL974" s="3"/>
      <c r="MOM974" s="614"/>
      <c r="MON974" s="3"/>
      <c r="MOO974" s="453"/>
      <c r="MOP974" s="3"/>
      <c r="MOQ974" s="614"/>
      <c r="MOR974" s="3"/>
      <c r="MOS974" s="453"/>
      <c r="MOT974" s="3"/>
      <c r="MOU974" s="614"/>
      <c r="MOV974" s="3"/>
      <c r="MOW974" s="453"/>
      <c r="MOX974" s="3"/>
      <c r="MOY974" s="614"/>
      <c r="MOZ974" s="3"/>
      <c r="MPA974" s="453"/>
      <c r="MPB974" s="3"/>
      <c r="MPC974" s="614"/>
      <c r="MPD974" s="3"/>
      <c r="MPE974" s="453"/>
      <c r="MPF974" s="3"/>
      <c r="MPG974" s="614"/>
      <c r="MPH974" s="3"/>
      <c r="MPI974" s="453"/>
      <c r="MPJ974" s="3"/>
      <c r="MPK974" s="614"/>
      <c r="MPL974" s="3"/>
      <c r="MPM974" s="453"/>
      <c r="MPN974" s="3"/>
      <c r="MPO974" s="614"/>
      <c r="MPP974" s="3"/>
      <c r="MPQ974" s="453"/>
      <c r="MPR974" s="3"/>
      <c r="MPS974" s="614"/>
      <c r="MPT974" s="3"/>
      <c r="MPU974" s="453"/>
      <c r="MPV974" s="3"/>
      <c r="MPW974" s="614"/>
      <c r="MPX974" s="3"/>
      <c r="MPY974" s="453"/>
      <c r="MPZ974" s="3"/>
      <c r="MQA974" s="614"/>
      <c r="MQB974" s="3"/>
      <c r="MQC974" s="453"/>
      <c r="MQD974" s="3"/>
      <c r="MQE974" s="614"/>
      <c r="MQF974" s="3"/>
      <c r="MQG974" s="453"/>
      <c r="MQH974" s="3"/>
      <c r="MQI974" s="614"/>
      <c r="MQJ974" s="3"/>
      <c r="MQK974" s="453"/>
      <c r="MQL974" s="3"/>
      <c r="MQM974" s="614"/>
      <c r="MQN974" s="3"/>
      <c r="MQO974" s="453"/>
      <c r="MQP974" s="3"/>
      <c r="MQQ974" s="614"/>
      <c r="MQR974" s="3"/>
      <c r="MQS974" s="453"/>
      <c r="MQT974" s="3"/>
      <c r="MQU974" s="614"/>
      <c r="MQV974" s="3"/>
      <c r="MQW974" s="453"/>
      <c r="MQX974" s="3"/>
      <c r="MQY974" s="614"/>
      <c r="MQZ974" s="3"/>
      <c r="MRA974" s="453"/>
      <c r="MRB974" s="3"/>
      <c r="MRC974" s="614"/>
      <c r="MRD974" s="3"/>
      <c r="MRE974" s="453"/>
      <c r="MRF974" s="3"/>
      <c r="MRG974" s="614"/>
      <c r="MRH974" s="3"/>
      <c r="MRI974" s="453"/>
      <c r="MRJ974" s="3"/>
      <c r="MRK974" s="614"/>
      <c r="MRL974" s="3"/>
      <c r="MRM974" s="453"/>
      <c r="MRN974" s="3"/>
      <c r="MRO974" s="614"/>
      <c r="MRP974" s="3"/>
      <c r="MRQ974" s="453"/>
      <c r="MRR974" s="3"/>
      <c r="MRS974" s="614"/>
      <c r="MRT974" s="3"/>
      <c r="MRU974" s="453"/>
      <c r="MRV974" s="3"/>
      <c r="MRW974" s="614"/>
      <c r="MRX974" s="3"/>
      <c r="MRY974" s="453"/>
      <c r="MRZ974" s="3"/>
      <c r="MSA974" s="614"/>
      <c r="MSB974" s="3"/>
      <c r="MSC974" s="453"/>
      <c r="MSD974" s="3"/>
      <c r="MSE974" s="614"/>
      <c r="MSF974" s="3"/>
      <c r="MSG974" s="453"/>
      <c r="MSH974" s="3"/>
      <c r="MSI974" s="614"/>
      <c r="MSJ974" s="3"/>
      <c r="MSK974" s="453"/>
      <c r="MSL974" s="3"/>
      <c r="MSM974" s="614"/>
      <c r="MSN974" s="3"/>
      <c r="MSO974" s="453"/>
      <c r="MSP974" s="3"/>
      <c r="MSQ974" s="614"/>
      <c r="MSR974" s="3"/>
      <c r="MSS974" s="453"/>
      <c r="MST974" s="3"/>
      <c r="MSU974" s="614"/>
      <c r="MSV974" s="3"/>
      <c r="MSW974" s="453"/>
      <c r="MSX974" s="3"/>
      <c r="MSY974" s="614"/>
      <c r="MSZ974" s="3"/>
      <c r="MTA974" s="453"/>
      <c r="MTB974" s="3"/>
      <c r="MTC974" s="614"/>
      <c r="MTD974" s="3"/>
      <c r="MTE974" s="453"/>
      <c r="MTF974" s="3"/>
      <c r="MTG974" s="614"/>
      <c r="MTH974" s="3"/>
      <c r="MTI974" s="453"/>
      <c r="MTJ974" s="3"/>
      <c r="MTK974" s="614"/>
      <c r="MTL974" s="3"/>
      <c r="MTM974" s="453"/>
      <c r="MTN974" s="3"/>
      <c r="MTO974" s="614"/>
      <c r="MTP974" s="3"/>
      <c r="MTQ974" s="453"/>
      <c r="MTR974" s="3"/>
      <c r="MTS974" s="614"/>
      <c r="MTT974" s="3"/>
      <c r="MTU974" s="453"/>
      <c r="MTV974" s="3"/>
      <c r="MTW974" s="614"/>
      <c r="MTX974" s="3"/>
      <c r="MTY974" s="453"/>
      <c r="MTZ974" s="3"/>
      <c r="MUA974" s="614"/>
      <c r="MUB974" s="3"/>
      <c r="MUC974" s="453"/>
      <c r="MUD974" s="3"/>
      <c r="MUE974" s="614"/>
      <c r="MUF974" s="3"/>
      <c r="MUG974" s="453"/>
      <c r="MUH974" s="3"/>
      <c r="MUI974" s="614"/>
      <c r="MUJ974" s="3"/>
      <c r="MUK974" s="453"/>
      <c r="MUL974" s="3"/>
      <c r="MUM974" s="614"/>
      <c r="MUN974" s="3"/>
      <c r="MUO974" s="453"/>
      <c r="MUP974" s="3"/>
      <c r="MUQ974" s="614"/>
      <c r="MUR974" s="3"/>
      <c r="MUS974" s="453"/>
      <c r="MUT974" s="3"/>
      <c r="MUU974" s="614"/>
      <c r="MUV974" s="3"/>
      <c r="MUW974" s="453"/>
      <c r="MUX974" s="3"/>
      <c r="MUY974" s="614"/>
      <c r="MUZ974" s="3"/>
      <c r="MVA974" s="453"/>
      <c r="MVB974" s="3"/>
      <c r="MVC974" s="614"/>
      <c r="MVD974" s="3"/>
      <c r="MVE974" s="453"/>
      <c r="MVF974" s="3"/>
      <c r="MVG974" s="614"/>
      <c r="MVH974" s="3"/>
      <c r="MVI974" s="453"/>
      <c r="MVJ974" s="3"/>
      <c r="MVK974" s="614"/>
      <c r="MVL974" s="3"/>
      <c r="MVM974" s="453"/>
      <c r="MVN974" s="3"/>
      <c r="MVO974" s="614"/>
      <c r="MVP974" s="3"/>
      <c r="MVQ974" s="453"/>
      <c r="MVR974" s="3"/>
      <c r="MVS974" s="614"/>
      <c r="MVT974" s="3"/>
      <c r="MVU974" s="453"/>
      <c r="MVV974" s="3"/>
      <c r="MVW974" s="614"/>
      <c r="MVX974" s="3"/>
      <c r="MVY974" s="453"/>
      <c r="MVZ974" s="3"/>
      <c r="MWA974" s="614"/>
      <c r="MWB974" s="3"/>
      <c r="MWC974" s="453"/>
      <c r="MWD974" s="3"/>
      <c r="MWE974" s="614"/>
      <c r="MWF974" s="3"/>
      <c r="MWG974" s="453"/>
      <c r="MWH974" s="3"/>
      <c r="MWI974" s="614"/>
      <c r="MWJ974" s="3"/>
      <c r="MWK974" s="453"/>
      <c r="MWL974" s="3"/>
      <c r="MWM974" s="614"/>
      <c r="MWN974" s="3"/>
      <c r="MWO974" s="453"/>
      <c r="MWP974" s="3"/>
      <c r="MWQ974" s="614"/>
      <c r="MWR974" s="3"/>
      <c r="MWS974" s="453"/>
      <c r="MWT974" s="3"/>
      <c r="MWU974" s="614"/>
      <c r="MWV974" s="3"/>
      <c r="MWW974" s="453"/>
      <c r="MWX974" s="3"/>
      <c r="MWY974" s="614"/>
      <c r="MWZ974" s="3"/>
      <c r="MXA974" s="453"/>
      <c r="MXB974" s="3"/>
      <c r="MXC974" s="614"/>
      <c r="MXD974" s="3"/>
      <c r="MXE974" s="453"/>
      <c r="MXF974" s="3"/>
      <c r="MXG974" s="614"/>
      <c r="MXH974" s="3"/>
      <c r="MXI974" s="453"/>
      <c r="MXJ974" s="3"/>
      <c r="MXK974" s="614"/>
      <c r="MXL974" s="3"/>
      <c r="MXM974" s="453"/>
      <c r="MXN974" s="3"/>
      <c r="MXO974" s="614"/>
      <c r="MXP974" s="3"/>
      <c r="MXQ974" s="453"/>
      <c r="MXR974" s="3"/>
      <c r="MXS974" s="614"/>
      <c r="MXT974" s="3"/>
      <c r="MXU974" s="453"/>
      <c r="MXV974" s="3"/>
      <c r="MXW974" s="614"/>
      <c r="MXX974" s="3"/>
      <c r="MXY974" s="453"/>
      <c r="MXZ974" s="3"/>
      <c r="MYA974" s="614"/>
      <c r="MYB974" s="3"/>
      <c r="MYC974" s="453"/>
      <c r="MYD974" s="3"/>
      <c r="MYE974" s="614"/>
      <c r="MYF974" s="3"/>
      <c r="MYG974" s="453"/>
      <c r="MYH974" s="3"/>
      <c r="MYI974" s="614"/>
      <c r="MYJ974" s="3"/>
      <c r="MYK974" s="453"/>
      <c r="MYL974" s="3"/>
      <c r="MYM974" s="614"/>
      <c r="MYN974" s="3"/>
      <c r="MYO974" s="453"/>
      <c r="MYP974" s="3"/>
      <c r="MYQ974" s="614"/>
      <c r="MYR974" s="3"/>
      <c r="MYS974" s="453"/>
      <c r="MYT974" s="3"/>
      <c r="MYU974" s="614"/>
      <c r="MYV974" s="3"/>
      <c r="MYW974" s="453"/>
      <c r="MYX974" s="3"/>
      <c r="MYY974" s="614"/>
      <c r="MYZ974" s="3"/>
      <c r="MZA974" s="453"/>
      <c r="MZB974" s="3"/>
      <c r="MZC974" s="614"/>
      <c r="MZD974" s="3"/>
      <c r="MZE974" s="453"/>
      <c r="MZF974" s="3"/>
      <c r="MZG974" s="614"/>
      <c r="MZH974" s="3"/>
      <c r="MZI974" s="453"/>
      <c r="MZJ974" s="3"/>
      <c r="MZK974" s="614"/>
      <c r="MZL974" s="3"/>
      <c r="MZM974" s="453"/>
      <c r="MZN974" s="3"/>
      <c r="MZO974" s="614"/>
      <c r="MZP974" s="3"/>
      <c r="MZQ974" s="453"/>
      <c r="MZR974" s="3"/>
      <c r="MZS974" s="614"/>
      <c r="MZT974" s="3"/>
      <c r="MZU974" s="453"/>
      <c r="MZV974" s="3"/>
      <c r="MZW974" s="614"/>
      <c r="MZX974" s="3"/>
      <c r="MZY974" s="453"/>
      <c r="MZZ974" s="3"/>
      <c r="NAA974" s="614"/>
      <c r="NAB974" s="3"/>
      <c r="NAC974" s="453"/>
      <c r="NAD974" s="3"/>
      <c r="NAE974" s="614"/>
      <c r="NAF974" s="3"/>
      <c r="NAG974" s="453"/>
      <c r="NAH974" s="3"/>
      <c r="NAI974" s="614"/>
      <c r="NAJ974" s="3"/>
      <c r="NAK974" s="453"/>
      <c r="NAL974" s="3"/>
      <c r="NAM974" s="614"/>
      <c r="NAN974" s="3"/>
      <c r="NAO974" s="453"/>
      <c r="NAP974" s="3"/>
      <c r="NAQ974" s="614"/>
      <c r="NAR974" s="3"/>
      <c r="NAS974" s="453"/>
      <c r="NAT974" s="3"/>
      <c r="NAU974" s="614"/>
      <c r="NAV974" s="3"/>
      <c r="NAW974" s="453"/>
      <c r="NAX974" s="3"/>
      <c r="NAY974" s="614"/>
      <c r="NAZ974" s="3"/>
      <c r="NBA974" s="453"/>
      <c r="NBB974" s="3"/>
      <c r="NBC974" s="614"/>
      <c r="NBD974" s="3"/>
      <c r="NBE974" s="453"/>
      <c r="NBF974" s="3"/>
      <c r="NBG974" s="614"/>
      <c r="NBH974" s="3"/>
      <c r="NBI974" s="453"/>
      <c r="NBJ974" s="3"/>
      <c r="NBK974" s="614"/>
      <c r="NBL974" s="3"/>
      <c r="NBM974" s="453"/>
      <c r="NBN974" s="3"/>
      <c r="NBO974" s="614"/>
      <c r="NBP974" s="3"/>
      <c r="NBQ974" s="453"/>
      <c r="NBR974" s="3"/>
      <c r="NBS974" s="614"/>
      <c r="NBT974" s="3"/>
      <c r="NBU974" s="453"/>
      <c r="NBV974" s="3"/>
      <c r="NBW974" s="614"/>
      <c r="NBX974" s="3"/>
      <c r="NBY974" s="453"/>
      <c r="NBZ974" s="3"/>
      <c r="NCA974" s="614"/>
      <c r="NCB974" s="3"/>
      <c r="NCC974" s="453"/>
      <c r="NCD974" s="3"/>
      <c r="NCE974" s="614"/>
      <c r="NCF974" s="3"/>
      <c r="NCG974" s="453"/>
      <c r="NCH974" s="3"/>
      <c r="NCI974" s="614"/>
      <c r="NCJ974" s="3"/>
      <c r="NCK974" s="453"/>
      <c r="NCL974" s="3"/>
      <c r="NCM974" s="614"/>
      <c r="NCN974" s="3"/>
      <c r="NCO974" s="453"/>
      <c r="NCP974" s="3"/>
      <c r="NCQ974" s="614"/>
      <c r="NCR974" s="3"/>
      <c r="NCS974" s="453"/>
      <c r="NCT974" s="3"/>
      <c r="NCU974" s="614"/>
      <c r="NCV974" s="3"/>
      <c r="NCW974" s="453"/>
      <c r="NCX974" s="3"/>
      <c r="NCY974" s="614"/>
      <c r="NCZ974" s="3"/>
      <c r="NDA974" s="453"/>
      <c r="NDB974" s="3"/>
      <c r="NDC974" s="614"/>
      <c r="NDD974" s="3"/>
      <c r="NDE974" s="453"/>
      <c r="NDF974" s="3"/>
      <c r="NDG974" s="614"/>
      <c r="NDH974" s="3"/>
      <c r="NDI974" s="453"/>
      <c r="NDJ974" s="3"/>
      <c r="NDK974" s="614"/>
      <c r="NDL974" s="3"/>
      <c r="NDM974" s="453"/>
      <c r="NDN974" s="3"/>
      <c r="NDO974" s="614"/>
      <c r="NDP974" s="3"/>
      <c r="NDQ974" s="453"/>
      <c r="NDR974" s="3"/>
      <c r="NDS974" s="614"/>
      <c r="NDT974" s="3"/>
      <c r="NDU974" s="453"/>
      <c r="NDV974" s="3"/>
      <c r="NDW974" s="614"/>
      <c r="NDX974" s="3"/>
      <c r="NDY974" s="453"/>
      <c r="NDZ974" s="3"/>
      <c r="NEA974" s="614"/>
      <c r="NEB974" s="3"/>
      <c r="NEC974" s="453"/>
      <c r="NED974" s="3"/>
      <c r="NEE974" s="614"/>
      <c r="NEF974" s="3"/>
      <c r="NEG974" s="453"/>
      <c r="NEH974" s="3"/>
      <c r="NEI974" s="614"/>
      <c r="NEJ974" s="3"/>
      <c r="NEK974" s="453"/>
      <c r="NEL974" s="3"/>
      <c r="NEM974" s="614"/>
      <c r="NEN974" s="3"/>
      <c r="NEO974" s="453"/>
      <c r="NEP974" s="3"/>
      <c r="NEQ974" s="614"/>
      <c r="NER974" s="3"/>
      <c r="NES974" s="453"/>
      <c r="NET974" s="3"/>
      <c r="NEU974" s="614"/>
      <c r="NEV974" s="3"/>
      <c r="NEW974" s="453"/>
      <c r="NEX974" s="3"/>
      <c r="NEY974" s="614"/>
      <c r="NEZ974" s="3"/>
      <c r="NFA974" s="453"/>
      <c r="NFB974" s="3"/>
      <c r="NFC974" s="614"/>
      <c r="NFD974" s="3"/>
      <c r="NFE974" s="453"/>
      <c r="NFF974" s="3"/>
      <c r="NFG974" s="614"/>
      <c r="NFH974" s="3"/>
      <c r="NFI974" s="453"/>
      <c r="NFJ974" s="3"/>
      <c r="NFK974" s="614"/>
      <c r="NFL974" s="3"/>
      <c r="NFM974" s="453"/>
      <c r="NFN974" s="3"/>
      <c r="NFO974" s="614"/>
      <c r="NFP974" s="3"/>
      <c r="NFQ974" s="453"/>
      <c r="NFR974" s="3"/>
      <c r="NFS974" s="614"/>
      <c r="NFT974" s="3"/>
      <c r="NFU974" s="453"/>
      <c r="NFV974" s="3"/>
      <c r="NFW974" s="614"/>
      <c r="NFX974" s="3"/>
      <c r="NFY974" s="453"/>
      <c r="NFZ974" s="3"/>
      <c r="NGA974" s="614"/>
      <c r="NGB974" s="3"/>
      <c r="NGC974" s="453"/>
      <c r="NGD974" s="3"/>
      <c r="NGE974" s="614"/>
      <c r="NGF974" s="3"/>
      <c r="NGG974" s="453"/>
      <c r="NGH974" s="3"/>
      <c r="NGI974" s="614"/>
      <c r="NGJ974" s="3"/>
      <c r="NGK974" s="453"/>
      <c r="NGL974" s="3"/>
      <c r="NGM974" s="614"/>
      <c r="NGN974" s="3"/>
      <c r="NGO974" s="453"/>
      <c r="NGP974" s="3"/>
      <c r="NGQ974" s="614"/>
      <c r="NGR974" s="3"/>
      <c r="NGS974" s="453"/>
      <c r="NGT974" s="3"/>
      <c r="NGU974" s="614"/>
      <c r="NGV974" s="3"/>
      <c r="NGW974" s="453"/>
      <c r="NGX974" s="3"/>
      <c r="NGY974" s="614"/>
      <c r="NGZ974" s="3"/>
      <c r="NHA974" s="453"/>
      <c r="NHB974" s="3"/>
      <c r="NHC974" s="614"/>
      <c r="NHD974" s="3"/>
      <c r="NHE974" s="453"/>
      <c r="NHF974" s="3"/>
      <c r="NHG974" s="614"/>
      <c r="NHH974" s="3"/>
      <c r="NHI974" s="453"/>
      <c r="NHJ974" s="3"/>
      <c r="NHK974" s="614"/>
      <c r="NHL974" s="3"/>
      <c r="NHM974" s="453"/>
      <c r="NHN974" s="3"/>
      <c r="NHO974" s="614"/>
      <c r="NHP974" s="3"/>
      <c r="NHQ974" s="453"/>
      <c r="NHR974" s="3"/>
      <c r="NHS974" s="614"/>
      <c r="NHT974" s="3"/>
      <c r="NHU974" s="453"/>
      <c r="NHV974" s="3"/>
      <c r="NHW974" s="614"/>
      <c r="NHX974" s="3"/>
      <c r="NHY974" s="453"/>
      <c r="NHZ974" s="3"/>
      <c r="NIA974" s="614"/>
      <c r="NIB974" s="3"/>
      <c r="NIC974" s="453"/>
      <c r="NID974" s="3"/>
      <c r="NIE974" s="614"/>
      <c r="NIF974" s="3"/>
      <c r="NIG974" s="453"/>
      <c r="NIH974" s="3"/>
      <c r="NII974" s="614"/>
      <c r="NIJ974" s="3"/>
      <c r="NIK974" s="453"/>
      <c r="NIL974" s="3"/>
      <c r="NIM974" s="614"/>
      <c r="NIN974" s="3"/>
      <c r="NIO974" s="453"/>
      <c r="NIP974" s="3"/>
      <c r="NIQ974" s="614"/>
      <c r="NIR974" s="3"/>
      <c r="NIS974" s="453"/>
      <c r="NIT974" s="3"/>
      <c r="NIU974" s="614"/>
      <c r="NIV974" s="3"/>
      <c r="NIW974" s="453"/>
      <c r="NIX974" s="3"/>
      <c r="NIY974" s="614"/>
      <c r="NIZ974" s="3"/>
      <c r="NJA974" s="453"/>
      <c r="NJB974" s="3"/>
      <c r="NJC974" s="614"/>
      <c r="NJD974" s="3"/>
      <c r="NJE974" s="453"/>
      <c r="NJF974" s="3"/>
      <c r="NJG974" s="614"/>
      <c r="NJH974" s="3"/>
      <c r="NJI974" s="453"/>
      <c r="NJJ974" s="3"/>
      <c r="NJK974" s="614"/>
      <c r="NJL974" s="3"/>
      <c r="NJM974" s="453"/>
      <c r="NJN974" s="3"/>
      <c r="NJO974" s="614"/>
      <c r="NJP974" s="3"/>
      <c r="NJQ974" s="453"/>
      <c r="NJR974" s="3"/>
      <c r="NJS974" s="614"/>
      <c r="NJT974" s="3"/>
      <c r="NJU974" s="453"/>
      <c r="NJV974" s="3"/>
      <c r="NJW974" s="614"/>
      <c r="NJX974" s="3"/>
      <c r="NJY974" s="453"/>
      <c r="NJZ974" s="3"/>
      <c r="NKA974" s="614"/>
      <c r="NKB974" s="3"/>
      <c r="NKC974" s="453"/>
      <c r="NKD974" s="3"/>
      <c r="NKE974" s="614"/>
      <c r="NKF974" s="3"/>
      <c r="NKG974" s="453"/>
      <c r="NKH974" s="3"/>
      <c r="NKI974" s="614"/>
      <c r="NKJ974" s="3"/>
      <c r="NKK974" s="453"/>
      <c r="NKL974" s="3"/>
      <c r="NKM974" s="614"/>
      <c r="NKN974" s="3"/>
      <c r="NKO974" s="453"/>
      <c r="NKP974" s="3"/>
      <c r="NKQ974" s="614"/>
      <c r="NKR974" s="3"/>
      <c r="NKS974" s="453"/>
      <c r="NKT974" s="3"/>
      <c r="NKU974" s="614"/>
      <c r="NKV974" s="3"/>
      <c r="NKW974" s="453"/>
      <c r="NKX974" s="3"/>
      <c r="NKY974" s="614"/>
      <c r="NKZ974" s="3"/>
      <c r="NLA974" s="453"/>
      <c r="NLB974" s="3"/>
      <c r="NLC974" s="614"/>
      <c r="NLD974" s="3"/>
      <c r="NLE974" s="453"/>
      <c r="NLF974" s="3"/>
      <c r="NLG974" s="614"/>
      <c r="NLH974" s="3"/>
      <c r="NLI974" s="453"/>
      <c r="NLJ974" s="3"/>
      <c r="NLK974" s="614"/>
      <c r="NLL974" s="3"/>
      <c r="NLM974" s="453"/>
      <c r="NLN974" s="3"/>
      <c r="NLO974" s="614"/>
      <c r="NLP974" s="3"/>
      <c r="NLQ974" s="453"/>
      <c r="NLR974" s="3"/>
      <c r="NLS974" s="614"/>
      <c r="NLT974" s="3"/>
      <c r="NLU974" s="453"/>
      <c r="NLV974" s="3"/>
      <c r="NLW974" s="614"/>
      <c r="NLX974" s="3"/>
      <c r="NLY974" s="453"/>
      <c r="NLZ974" s="3"/>
      <c r="NMA974" s="614"/>
      <c r="NMB974" s="3"/>
      <c r="NMC974" s="453"/>
      <c r="NMD974" s="3"/>
      <c r="NME974" s="614"/>
      <c r="NMF974" s="3"/>
      <c r="NMG974" s="453"/>
      <c r="NMH974" s="3"/>
      <c r="NMI974" s="614"/>
      <c r="NMJ974" s="3"/>
      <c r="NMK974" s="453"/>
      <c r="NML974" s="3"/>
      <c r="NMM974" s="614"/>
      <c r="NMN974" s="3"/>
      <c r="NMO974" s="453"/>
      <c r="NMP974" s="3"/>
      <c r="NMQ974" s="614"/>
      <c r="NMR974" s="3"/>
      <c r="NMS974" s="453"/>
      <c r="NMT974" s="3"/>
      <c r="NMU974" s="614"/>
      <c r="NMV974" s="3"/>
      <c r="NMW974" s="453"/>
      <c r="NMX974" s="3"/>
      <c r="NMY974" s="614"/>
      <c r="NMZ974" s="3"/>
      <c r="NNA974" s="453"/>
      <c r="NNB974" s="3"/>
      <c r="NNC974" s="614"/>
      <c r="NND974" s="3"/>
      <c r="NNE974" s="453"/>
      <c r="NNF974" s="3"/>
      <c r="NNG974" s="614"/>
      <c r="NNH974" s="3"/>
      <c r="NNI974" s="453"/>
      <c r="NNJ974" s="3"/>
      <c r="NNK974" s="614"/>
      <c r="NNL974" s="3"/>
      <c r="NNM974" s="453"/>
      <c r="NNN974" s="3"/>
      <c r="NNO974" s="614"/>
      <c r="NNP974" s="3"/>
      <c r="NNQ974" s="453"/>
      <c r="NNR974" s="3"/>
      <c r="NNS974" s="614"/>
      <c r="NNT974" s="3"/>
      <c r="NNU974" s="453"/>
      <c r="NNV974" s="3"/>
      <c r="NNW974" s="614"/>
      <c r="NNX974" s="3"/>
      <c r="NNY974" s="453"/>
      <c r="NNZ974" s="3"/>
      <c r="NOA974" s="614"/>
      <c r="NOB974" s="3"/>
      <c r="NOC974" s="453"/>
      <c r="NOD974" s="3"/>
      <c r="NOE974" s="614"/>
      <c r="NOF974" s="3"/>
      <c r="NOG974" s="453"/>
      <c r="NOH974" s="3"/>
      <c r="NOI974" s="614"/>
      <c r="NOJ974" s="3"/>
      <c r="NOK974" s="453"/>
      <c r="NOL974" s="3"/>
      <c r="NOM974" s="614"/>
      <c r="NON974" s="3"/>
      <c r="NOO974" s="453"/>
      <c r="NOP974" s="3"/>
      <c r="NOQ974" s="614"/>
      <c r="NOR974" s="3"/>
      <c r="NOS974" s="453"/>
      <c r="NOT974" s="3"/>
      <c r="NOU974" s="614"/>
      <c r="NOV974" s="3"/>
      <c r="NOW974" s="453"/>
      <c r="NOX974" s="3"/>
      <c r="NOY974" s="614"/>
      <c r="NOZ974" s="3"/>
      <c r="NPA974" s="453"/>
      <c r="NPB974" s="3"/>
      <c r="NPC974" s="614"/>
      <c r="NPD974" s="3"/>
      <c r="NPE974" s="453"/>
      <c r="NPF974" s="3"/>
      <c r="NPG974" s="614"/>
      <c r="NPH974" s="3"/>
      <c r="NPI974" s="453"/>
      <c r="NPJ974" s="3"/>
      <c r="NPK974" s="614"/>
      <c r="NPL974" s="3"/>
      <c r="NPM974" s="453"/>
      <c r="NPN974" s="3"/>
      <c r="NPO974" s="614"/>
      <c r="NPP974" s="3"/>
      <c r="NPQ974" s="453"/>
      <c r="NPR974" s="3"/>
      <c r="NPS974" s="614"/>
      <c r="NPT974" s="3"/>
      <c r="NPU974" s="453"/>
      <c r="NPV974" s="3"/>
      <c r="NPW974" s="614"/>
      <c r="NPX974" s="3"/>
      <c r="NPY974" s="453"/>
      <c r="NPZ974" s="3"/>
      <c r="NQA974" s="614"/>
      <c r="NQB974" s="3"/>
      <c r="NQC974" s="453"/>
      <c r="NQD974" s="3"/>
      <c r="NQE974" s="614"/>
      <c r="NQF974" s="3"/>
      <c r="NQG974" s="453"/>
      <c r="NQH974" s="3"/>
      <c r="NQI974" s="614"/>
      <c r="NQJ974" s="3"/>
      <c r="NQK974" s="453"/>
      <c r="NQL974" s="3"/>
      <c r="NQM974" s="614"/>
      <c r="NQN974" s="3"/>
      <c r="NQO974" s="453"/>
      <c r="NQP974" s="3"/>
      <c r="NQQ974" s="614"/>
      <c r="NQR974" s="3"/>
      <c r="NQS974" s="453"/>
      <c r="NQT974" s="3"/>
      <c r="NQU974" s="614"/>
      <c r="NQV974" s="3"/>
      <c r="NQW974" s="453"/>
      <c r="NQX974" s="3"/>
      <c r="NQY974" s="614"/>
      <c r="NQZ974" s="3"/>
      <c r="NRA974" s="453"/>
      <c r="NRB974" s="3"/>
      <c r="NRC974" s="614"/>
      <c r="NRD974" s="3"/>
      <c r="NRE974" s="453"/>
      <c r="NRF974" s="3"/>
      <c r="NRG974" s="614"/>
      <c r="NRH974" s="3"/>
      <c r="NRI974" s="453"/>
      <c r="NRJ974" s="3"/>
      <c r="NRK974" s="614"/>
      <c r="NRL974" s="3"/>
      <c r="NRM974" s="453"/>
      <c r="NRN974" s="3"/>
      <c r="NRO974" s="614"/>
      <c r="NRP974" s="3"/>
      <c r="NRQ974" s="453"/>
      <c r="NRR974" s="3"/>
      <c r="NRS974" s="614"/>
      <c r="NRT974" s="3"/>
      <c r="NRU974" s="453"/>
      <c r="NRV974" s="3"/>
      <c r="NRW974" s="614"/>
      <c r="NRX974" s="3"/>
      <c r="NRY974" s="453"/>
      <c r="NRZ974" s="3"/>
      <c r="NSA974" s="614"/>
      <c r="NSB974" s="3"/>
      <c r="NSC974" s="453"/>
      <c r="NSD974" s="3"/>
      <c r="NSE974" s="614"/>
      <c r="NSF974" s="3"/>
      <c r="NSG974" s="453"/>
      <c r="NSH974" s="3"/>
      <c r="NSI974" s="614"/>
      <c r="NSJ974" s="3"/>
      <c r="NSK974" s="453"/>
      <c r="NSL974" s="3"/>
      <c r="NSM974" s="614"/>
      <c r="NSN974" s="3"/>
      <c r="NSO974" s="453"/>
      <c r="NSP974" s="3"/>
      <c r="NSQ974" s="614"/>
      <c r="NSR974" s="3"/>
      <c r="NSS974" s="453"/>
      <c r="NST974" s="3"/>
      <c r="NSU974" s="614"/>
      <c r="NSV974" s="3"/>
      <c r="NSW974" s="453"/>
      <c r="NSX974" s="3"/>
      <c r="NSY974" s="614"/>
      <c r="NSZ974" s="3"/>
      <c r="NTA974" s="453"/>
      <c r="NTB974" s="3"/>
      <c r="NTC974" s="614"/>
      <c r="NTD974" s="3"/>
      <c r="NTE974" s="453"/>
      <c r="NTF974" s="3"/>
      <c r="NTG974" s="614"/>
      <c r="NTH974" s="3"/>
      <c r="NTI974" s="453"/>
      <c r="NTJ974" s="3"/>
      <c r="NTK974" s="614"/>
      <c r="NTL974" s="3"/>
      <c r="NTM974" s="453"/>
      <c r="NTN974" s="3"/>
      <c r="NTO974" s="614"/>
      <c r="NTP974" s="3"/>
      <c r="NTQ974" s="453"/>
      <c r="NTR974" s="3"/>
      <c r="NTS974" s="614"/>
      <c r="NTT974" s="3"/>
      <c r="NTU974" s="453"/>
      <c r="NTV974" s="3"/>
      <c r="NTW974" s="614"/>
      <c r="NTX974" s="3"/>
      <c r="NTY974" s="453"/>
      <c r="NTZ974" s="3"/>
      <c r="NUA974" s="614"/>
      <c r="NUB974" s="3"/>
      <c r="NUC974" s="453"/>
      <c r="NUD974" s="3"/>
      <c r="NUE974" s="614"/>
      <c r="NUF974" s="3"/>
      <c r="NUG974" s="453"/>
      <c r="NUH974" s="3"/>
      <c r="NUI974" s="614"/>
      <c r="NUJ974" s="3"/>
      <c r="NUK974" s="453"/>
      <c r="NUL974" s="3"/>
      <c r="NUM974" s="614"/>
      <c r="NUN974" s="3"/>
      <c r="NUO974" s="453"/>
      <c r="NUP974" s="3"/>
      <c r="NUQ974" s="614"/>
      <c r="NUR974" s="3"/>
      <c r="NUS974" s="453"/>
      <c r="NUT974" s="3"/>
      <c r="NUU974" s="614"/>
      <c r="NUV974" s="3"/>
      <c r="NUW974" s="453"/>
      <c r="NUX974" s="3"/>
      <c r="NUY974" s="614"/>
      <c r="NUZ974" s="3"/>
      <c r="NVA974" s="453"/>
      <c r="NVB974" s="3"/>
      <c r="NVC974" s="614"/>
      <c r="NVD974" s="3"/>
      <c r="NVE974" s="453"/>
      <c r="NVF974" s="3"/>
      <c r="NVG974" s="614"/>
      <c r="NVH974" s="3"/>
      <c r="NVI974" s="453"/>
      <c r="NVJ974" s="3"/>
      <c r="NVK974" s="614"/>
      <c r="NVL974" s="3"/>
      <c r="NVM974" s="453"/>
      <c r="NVN974" s="3"/>
      <c r="NVO974" s="614"/>
      <c r="NVP974" s="3"/>
      <c r="NVQ974" s="453"/>
      <c r="NVR974" s="3"/>
      <c r="NVS974" s="614"/>
      <c r="NVT974" s="3"/>
      <c r="NVU974" s="453"/>
      <c r="NVV974" s="3"/>
      <c r="NVW974" s="614"/>
      <c r="NVX974" s="3"/>
      <c r="NVY974" s="453"/>
      <c r="NVZ974" s="3"/>
      <c r="NWA974" s="614"/>
      <c r="NWB974" s="3"/>
      <c r="NWC974" s="453"/>
      <c r="NWD974" s="3"/>
      <c r="NWE974" s="614"/>
      <c r="NWF974" s="3"/>
      <c r="NWG974" s="453"/>
      <c r="NWH974" s="3"/>
      <c r="NWI974" s="614"/>
      <c r="NWJ974" s="3"/>
      <c r="NWK974" s="453"/>
      <c r="NWL974" s="3"/>
      <c r="NWM974" s="614"/>
      <c r="NWN974" s="3"/>
      <c r="NWO974" s="453"/>
      <c r="NWP974" s="3"/>
      <c r="NWQ974" s="614"/>
      <c r="NWR974" s="3"/>
      <c r="NWS974" s="453"/>
      <c r="NWT974" s="3"/>
      <c r="NWU974" s="614"/>
      <c r="NWV974" s="3"/>
      <c r="NWW974" s="453"/>
      <c r="NWX974" s="3"/>
      <c r="NWY974" s="614"/>
      <c r="NWZ974" s="3"/>
      <c r="NXA974" s="453"/>
      <c r="NXB974" s="3"/>
      <c r="NXC974" s="614"/>
      <c r="NXD974" s="3"/>
      <c r="NXE974" s="453"/>
      <c r="NXF974" s="3"/>
      <c r="NXG974" s="614"/>
      <c r="NXH974" s="3"/>
      <c r="NXI974" s="453"/>
      <c r="NXJ974" s="3"/>
      <c r="NXK974" s="614"/>
      <c r="NXL974" s="3"/>
      <c r="NXM974" s="453"/>
      <c r="NXN974" s="3"/>
      <c r="NXO974" s="614"/>
      <c r="NXP974" s="3"/>
      <c r="NXQ974" s="453"/>
      <c r="NXR974" s="3"/>
      <c r="NXS974" s="614"/>
      <c r="NXT974" s="3"/>
      <c r="NXU974" s="453"/>
      <c r="NXV974" s="3"/>
      <c r="NXW974" s="614"/>
      <c r="NXX974" s="3"/>
      <c r="NXY974" s="453"/>
      <c r="NXZ974" s="3"/>
      <c r="NYA974" s="614"/>
      <c r="NYB974" s="3"/>
      <c r="NYC974" s="453"/>
      <c r="NYD974" s="3"/>
      <c r="NYE974" s="614"/>
      <c r="NYF974" s="3"/>
      <c r="NYG974" s="453"/>
      <c r="NYH974" s="3"/>
      <c r="NYI974" s="614"/>
      <c r="NYJ974" s="3"/>
      <c r="NYK974" s="453"/>
      <c r="NYL974" s="3"/>
      <c r="NYM974" s="614"/>
      <c r="NYN974" s="3"/>
      <c r="NYO974" s="453"/>
      <c r="NYP974" s="3"/>
      <c r="NYQ974" s="614"/>
      <c r="NYR974" s="3"/>
      <c r="NYS974" s="453"/>
      <c r="NYT974" s="3"/>
      <c r="NYU974" s="614"/>
      <c r="NYV974" s="3"/>
      <c r="NYW974" s="453"/>
      <c r="NYX974" s="3"/>
      <c r="NYY974" s="614"/>
      <c r="NYZ974" s="3"/>
      <c r="NZA974" s="453"/>
      <c r="NZB974" s="3"/>
      <c r="NZC974" s="614"/>
      <c r="NZD974" s="3"/>
      <c r="NZE974" s="453"/>
      <c r="NZF974" s="3"/>
      <c r="NZG974" s="614"/>
      <c r="NZH974" s="3"/>
      <c r="NZI974" s="453"/>
      <c r="NZJ974" s="3"/>
      <c r="NZK974" s="614"/>
      <c r="NZL974" s="3"/>
      <c r="NZM974" s="453"/>
      <c r="NZN974" s="3"/>
      <c r="NZO974" s="614"/>
      <c r="NZP974" s="3"/>
      <c r="NZQ974" s="453"/>
      <c r="NZR974" s="3"/>
      <c r="NZS974" s="614"/>
      <c r="NZT974" s="3"/>
      <c r="NZU974" s="453"/>
      <c r="NZV974" s="3"/>
      <c r="NZW974" s="614"/>
      <c r="NZX974" s="3"/>
      <c r="NZY974" s="453"/>
      <c r="NZZ974" s="3"/>
      <c r="OAA974" s="614"/>
      <c r="OAB974" s="3"/>
      <c r="OAC974" s="453"/>
      <c r="OAD974" s="3"/>
      <c r="OAE974" s="614"/>
      <c r="OAF974" s="3"/>
      <c r="OAG974" s="453"/>
      <c r="OAH974" s="3"/>
      <c r="OAI974" s="614"/>
      <c r="OAJ974" s="3"/>
      <c r="OAK974" s="453"/>
      <c r="OAL974" s="3"/>
      <c r="OAM974" s="614"/>
      <c r="OAN974" s="3"/>
      <c r="OAO974" s="453"/>
      <c r="OAP974" s="3"/>
      <c r="OAQ974" s="614"/>
      <c r="OAR974" s="3"/>
      <c r="OAS974" s="453"/>
      <c r="OAT974" s="3"/>
      <c r="OAU974" s="614"/>
      <c r="OAV974" s="3"/>
      <c r="OAW974" s="453"/>
      <c r="OAX974" s="3"/>
      <c r="OAY974" s="614"/>
      <c r="OAZ974" s="3"/>
      <c r="OBA974" s="453"/>
      <c r="OBB974" s="3"/>
      <c r="OBC974" s="614"/>
      <c r="OBD974" s="3"/>
      <c r="OBE974" s="453"/>
      <c r="OBF974" s="3"/>
      <c r="OBG974" s="614"/>
      <c r="OBH974" s="3"/>
      <c r="OBI974" s="453"/>
      <c r="OBJ974" s="3"/>
      <c r="OBK974" s="614"/>
      <c r="OBL974" s="3"/>
      <c r="OBM974" s="453"/>
      <c r="OBN974" s="3"/>
      <c r="OBO974" s="614"/>
      <c r="OBP974" s="3"/>
      <c r="OBQ974" s="453"/>
      <c r="OBR974" s="3"/>
      <c r="OBS974" s="614"/>
      <c r="OBT974" s="3"/>
      <c r="OBU974" s="453"/>
      <c r="OBV974" s="3"/>
      <c r="OBW974" s="614"/>
      <c r="OBX974" s="3"/>
      <c r="OBY974" s="453"/>
      <c r="OBZ974" s="3"/>
      <c r="OCA974" s="614"/>
      <c r="OCB974" s="3"/>
      <c r="OCC974" s="453"/>
      <c r="OCD974" s="3"/>
      <c r="OCE974" s="614"/>
      <c r="OCF974" s="3"/>
      <c r="OCG974" s="453"/>
      <c r="OCH974" s="3"/>
      <c r="OCI974" s="614"/>
      <c r="OCJ974" s="3"/>
      <c r="OCK974" s="453"/>
      <c r="OCL974" s="3"/>
      <c r="OCM974" s="614"/>
      <c r="OCN974" s="3"/>
      <c r="OCO974" s="453"/>
      <c r="OCP974" s="3"/>
      <c r="OCQ974" s="614"/>
      <c r="OCR974" s="3"/>
      <c r="OCS974" s="453"/>
      <c r="OCT974" s="3"/>
      <c r="OCU974" s="614"/>
      <c r="OCV974" s="3"/>
      <c r="OCW974" s="453"/>
      <c r="OCX974" s="3"/>
      <c r="OCY974" s="614"/>
      <c r="OCZ974" s="3"/>
      <c r="ODA974" s="453"/>
      <c r="ODB974" s="3"/>
      <c r="ODC974" s="614"/>
      <c r="ODD974" s="3"/>
      <c r="ODE974" s="453"/>
      <c r="ODF974" s="3"/>
      <c r="ODG974" s="614"/>
      <c r="ODH974" s="3"/>
      <c r="ODI974" s="453"/>
      <c r="ODJ974" s="3"/>
      <c r="ODK974" s="614"/>
      <c r="ODL974" s="3"/>
      <c r="ODM974" s="453"/>
      <c r="ODN974" s="3"/>
      <c r="ODO974" s="614"/>
      <c r="ODP974" s="3"/>
      <c r="ODQ974" s="453"/>
      <c r="ODR974" s="3"/>
      <c r="ODS974" s="614"/>
      <c r="ODT974" s="3"/>
      <c r="ODU974" s="453"/>
      <c r="ODV974" s="3"/>
      <c r="ODW974" s="614"/>
      <c r="ODX974" s="3"/>
      <c r="ODY974" s="453"/>
      <c r="ODZ974" s="3"/>
      <c r="OEA974" s="614"/>
      <c r="OEB974" s="3"/>
      <c r="OEC974" s="453"/>
      <c r="OED974" s="3"/>
      <c r="OEE974" s="614"/>
      <c r="OEF974" s="3"/>
      <c r="OEG974" s="453"/>
      <c r="OEH974" s="3"/>
      <c r="OEI974" s="614"/>
      <c r="OEJ974" s="3"/>
      <c r="OEK974" s="453"/>
      <c r="OEL974" s="3"/>
      <c r="OEM974" s="614"/>
      <c r="OEN974" s="3"/>
      <c r="OEO974" s="453"/>
      <c r="OEP974" s="3"/>
      <c r="OEQ974" s="614"/>
      <c r="OER974" s="3"/>
      <c r="OES974" s="453"/>
      <c r="OET974" s="3"/>
      <c r="OEU974" s="614"/>
      <c r="OEV974" s="3"/>
      <c r="OEW974" s="453"/>
      <c r="OEX974" s="3"/>
      <c r="OEY974" s="614"/>
      <c r="OEZ974" s="3"/>
      <c r="OFA974" s="453"/>
      <c r="OFB974" s="3"/>
      <c r="OFC974" s="614"/>
      <c r="OFD974" s="3"/>
      <c r="OFE974" s="453"/>
      <c r="OFF974" s="3"/>
      <c r="OFG974" s="614"/>
      <c r="OFH974" s="3"/>
      <c r="OFI974" s="453"/>
      <c r="OFJ974" s="3"/>
      <c r="OFK974" s="614"/>
      <c r="OFL974" s="3"/>
      <c r="OFM974" s="453"/>
      <c r="OFN974" s="3"/>
      <c r="OFO974" s="614"/>
      <c r="OFP974" s="3"/>
      <c r="OFQ974" s="453"/>
      <c r="OFR974" s="3"/>
      <c r="OFS974" s="614"/>
      <c r="OFT974" s="3"/>
      <c r="OFU974" s="453"/>
      <c r="OFV974" s="3"/>
      <c r="OFW974" s="614"/>
      <c r="OFX974" s="3"/>
      <c r="OFY974" s="453"/>
      <c r="OFZ974" s="3"/>
      <c r="OGA974" s="614"/>
      <c r="OGB974" s="3"/>
      <c r="OGC974" s="453"/>
      <c r="OGD974" s="3"/>
      <c r="OGE974" s="614"/>
      <c r="OGF974" s="3"/>
      <c r="OGG974" s="453"/>
      <c r="OGH974" s="3"/>
      <c r="OGI974" s="614"/>
      <c r="OGJ974" s="3"/>
      <c r="OGK974" s="453"/>
      <c r="OGL974" s="3"/>
      <c r="OGM974" s="614"/>
      <c r="OGN974" s="3"/>
      <c r="OGO974" s="453"/>
      <c r="OGP974" s="3"/>
      <c r="OGQ974" s="614"/>
      <c r="OGR974" s="3"/>
      <c r="OGS974" s="453"/>
      <c r="OGT974" s="3"/>
      <c r="OGU974" s="614"/>
      <c r="OGV974" s="3"/>
      <c r="OGW974" s="453"/>
      <c r="OGX974" s="3"/>
      <c r="OGY974" s="614"/>
      <c r="OGZ974" s="3"/>
      <c r="OHA974" s="453"/>
      <c r="OHB974" s="3"/>
      <c r="OHC974" s="614"/>
      <c r="OHD974" s="3"/>
      <c r="OHE974" s="453"/>
      <c r="OHF974" s="3"/>
      <c r="OHG974" s="614"/>
      <c r="OHH974" s="3"/>
      <c r="OHI974" s="453"/>
      <c r="OHJ974" s="3"/>
      <c r="OHK974" s="614"/>
      <c r="OHL974" s="3"/>
      <c r="OHM974" s="453"/>
      <c r="OHN974" s="3"/>
      <c r="OHO974" s="614"/>
      <c r="OHP974" s="3"/>
      <c r="OHQ974" s="453"/>
      <c r="OHR974" s="3"/>
      <c r="OHS974" s="614"/>
      <c r="OHT974" s="3"/>
      <c r="OHU974" s="453"/>
      <c r="OHV974" s="3"/>
      <c r="OHW974" s="614"/>
      <c r="OHX974" s="3"/>
      <c r="OHY974" s="453"/>
      <c r="OHZ974" s="3"/>
      <c r="OIA974" s="614"/>
      <c r="OIB974" s="3"/>
      <c r="OIC974" s="453"/>
      <c r="OID974" s="3"/>
      <c r="OIE974" s="614"/>
      <c r="OIF974" s="3"/>
      <c r="OIG974" s="453"/>
      <c r="OIH974" s="3"/>
      <c r="OII974" s="614"/>
      <c r="OIJ974" s="3"/>
      <c r="OIK974" s="453"/>
      <c r="OIL974" s="3"/>
      <c r="OIM974" s="614"/>
      <c r="OIN974" s="3"/>
      <c r="OIO974" s="453"/>
      <c r="OIP974" s="3"/>
      <c r="OIQ974" s="614"/>
      <c r="OIR974" s="3"/>
      <c r="OIS974" s="453"/>
      <c r="OIT974" s="3"/>
      <c r="OIU974" s="614"/>
      <c r="OIV974" s="3"/>
      <c r="OIW974" s="453"/>
      <c r="OIX974" s="3"/>
      <c r="OIY974" s="614"/>
      <c r="OIZ974" s="3"/>
      <c r="OJA974" s="453"/>
      <c r="OJB974" s="3"/>
      <c r="OJC974" s="614"/>
      <c r="OJD974" s="3"/>
      <c r="OJE974" s="453"/>
      <c r="OJF974" s="3"/>
      <c r="OJG974" s="614"/>
      <c r="OJH974" s="3"/>
      <c r="OJI974" s="453"/>
      <c r="OJJ974" s="3"/>
      <c r="OJK974" s="614"/>
      <c r="OJL974" s="3"/>
      <c r="OJM974" s="453"/>
      <c r="OJN974" s="3"/>
      <c r="OJO974" s="614"/>
      <c r="OJP974" s="3"/>
      <c r="OJQ974" s="453"/>
      <c r="OJR974" s="3"/>
      <c r="OJS974" s="614"/>
      <c r="OJT974" s="3"/>
      <c r="OJU974" s="453"/>
      <c r="OJV974" s="3"/>
      <c r="OJW974" s="614"/>
      <c r="OJX974" s="3"/>
      <c r="OJY974" s="453"/>
      <c r="OJZ974" s="3"/>
      <c r="OKA974" s="614"/>
      <c r="OKB974" s="3"/>
      <c r="OKC974" s="453"/>
      <c r="OKD974" s="3"/>
      <c r="OKE974" s="614"/>
      <c r="OKF974" s="3"/>
      <c r="OKG974" s="453"/>
      <c r="OKH974" s="3"/>
      <c r="OKI974" s="614"/>
      <c r="OKJ974" s="3"/>
      <c r="OKK974" s="453"/>
      <c r="OKL974" s="3"/>
      <c r="OKM974" s="614"/>
      <c r="OKN974" s="3"/>
      <c r="OKO974" s="453"/>
      <c r="OKP974" s="3"/>
      <c r="OKQ974" s="614"/>
      <c r="OKR974" s="3"/>
      <c r="OKS974" s="453"/>
      <c r="OKT974" s="3"/>
      <c r="OKU974" s="614"/>
      <c r="OKV974" s="3"/>
      <c r="OKW974" s="453"/>
      <c r="OKX974" s="3"/>
      <c r="OKY974" s="614"/>
      <c r="OKZ974" s="3"/>
      <c r="OLA974" s="453"/>
      <c r="OLB974" s="3"/>
      <c r="OLC974" s="614"/>
      <c r="OLD974" s="3"/>
      <c r="OLE974" s="453"/>
      <c r="OLF974" s="3"/>
      <c r="OLG974" s="614"/>
      <c r="OLH974" s="3"/>
      <c r="OLI974" s="453"/>
      <c r="OLJ974" s="3"/>
      <c r="OLK974" s="614"/>
      <c r="OLL974" s="3"/>
      <c r="OLM974" s="453"/>
      <c r="OLN974" s="3"/>
      <c r="OLO974" s="614"/>
      <c r="OLP974" s="3"/>
      <c r="OLQ974" s="453"/>
      <c r="OLR974" s="3"/>
      <c r="OLS974" s="614"/>
      <c r="OLT974" s="3"/>
      <c r="OLU974" s="453"/>
      <c r="OLV974" s="3"/>
      <c r="OLW974" s="614"/>
      <c r="OLX974" s="3"/>
      <c r="OLY974" s="453"/>
      <c r="OLZ974" s="3"/>
      <c r="OMA974" s="614"/>
      <c r="OMB974" s="3"/>
      <c r="OMC974" s="453"/>
      <c r="OMD974" s="3"/>
      <c r="OME974" s="614"/>
      <c r="OMF974" s="3"/>
      <c r="OMG974" s="453"/>
      <c r="OMH974" s="3"/>
      <c r="OMI974" s="614"/>
      <c r="OMJ974" s="3"/>
      <c r="OMK974" s="453"/>
      <c r="OML974" s="3"/>
      <c r="OMM974" s="614"/>
      <c r="OMN974" s="3"/>
      <c r="OMO974" s="453"/>
      <c r="OMP974" s="3"/>
      <c r="OMQ974" s="614"/>
      <c r="OMR974" s="3"/>
      <c r="OMS974" s="453"/>
      <c r="OMT974" s="3"/>
      <c r="OMU974" s="614"/>
      <c r="OMV974" s="3"/>
      <c r="OMW974" s="453"/>
      <c r="OMX974" s="3"/>
      <c r="OMY974" s="614"/>
      <c r="OMZ974" s="3"/>
      <c r="ONA974" s="453"/>
      <c r="ONB974" s="3"/>
      <c r="ONC974" s="614"/>
      <c r="OND974" s="3"/>
      <c r="ONE974" s="453"/>
      <c r="ONF974" s="3"/>
      <c r="ONG974" s="614"/>
      <c r="ONH974" s="3"/>
      <c r="ONI974" s="453"/>
      <c r="ONJ974" s="3"/>
      <c r="ONK974" s="614"/>
      <c r="ONL974" s="3"/>
      <c r="ONM974" s="453"/>
      <c r="ONN974" s="3"/>
      <c r="ONO974" s="614"/>
      <c r="ONP974" s="3"/>
      <c r="ONQ974" s="453"/>
      <c r="ONR974" s="3"/>
      <c r="ONS974" s="614"/>
      <c r="ONT974" s="3"/>
      <c r="ONU974" s="453"/>
      <c r="ONV974" s="3"/>
      <c r="ONW974" s="614"/>
      <c r="ONX974" s="3"/>
      <c r="ONY974" s="453"/>
      <c r="ONZ974" s="3"/>
      <c r="OOA974" s="614"/>
      <c r="OOB974" s="3"/>
      <c r="OOC974" s="453"/>
      <c r="OOD974" s="3"/>
      <c r="OOE974" s="614"/>
      <c r="OOF974" s="3"/>
      <c r="OOG974" s="453"/>
      <c r="OOH974" s="3"/>
      <c r="OOI974" s="614"/>
      <c r="OOJ974" s="3"/>
      <c r="OOK974" s="453"/>
      <c r="OOL974" s="3"/>
      <c r="OOM974" s="614"/>
      <c r="OON974" s="3"/>
      <c r="OOO974" s="453"/>
      <c r="OOP974" s="3"/>
      <c r="OOQ974" s="614"/>
      <c r="OOR974" s="3"/>
      <c r="OOS974" s="453"/>
      <c r="OOT974" s="3"/>
      <c r="OOU974" s="614"/>
      <c r="OOV974" s="3"/>
      <c r="OOW974" s="453"/>
      <c r="OOX974" s="3"/>
      <c r="OOY974" s="614"/>
      <c r="OOZ974" s="3"/>
      <c r="OPA974" s="453"/>
      <c r="OPB974" s="3"/>
      <c r="OPC974" s="614"/>
      <c r="OPD974" s="3"/>
      <c r="OPE974" s="453"/>
      <c r="OPF974" s="3"/>
      <c r="OPG974" s="614"/>
      <c r="OPH974" s="3"/>
      <c r="OPI974" s="453"/>
      <c r="OPJ974" s="3"/>
      <c r="OPK974" s="614"/>
      <c r="OPL974" s="3"/>
      <c r="OPM974" s="453"/>
      <c r="OPN974" s="3"/>
      <c r="OPO974" s="614"/>
      <c r="OPP974" s="3"/>
      <c r="OPQ974" s="453"/>
      <c r="OPR974" s="3"/>
      <c r="OPS974" s="614"/>
      <c r="OPT974" s="3"/>
      <c r="OPU974" s="453"/>
      <c r="OPV974" s="3"/>
      <c r="OPW974" s="614"/>
      <c r="OPX974" s="3"/>
      <c r="OPY974" s="453"/>
      <c r="OPZ974" s="3"/>
      <c r="OQA974" s="614"/>
      <c r="OQB974" s="3"/>
      <c r="OQC974" s="453"/>
      <c r="OQD974" s="3"/>
      <c r="OQE974" s="614"/>
      <c r="OQF974" s="3"/>
      <c r="OQG974" s="453"/>
      <c r="OQH974" s="3"/>
      <c r="OQI974" s="614"/>
      <c r="OQJ974" s="3"/>
      <c r="OQK974" s="453"/>
      <c r="OQL974" s="3"/>
      <c r="OQM974" s="614"/>
      <c r="OQN974" s="3"/>
      <c r="OQO974" s="453"/>
      <c r="OQP974" s="3"/>
      <c r="OQQ974" s="614"/>
      <c r="OQR974" s="3"/>
      <c r="OQS974" s="453"/>
      <c r="OQT974" s="3"/>
      <c r="OQU974" s="614"/>
      <c r="OQV974" s="3"/>
      <c r="OQW974" s="453"/>
      <c r="OQX974" s="3"/>
      <c r="OQY974" s="614"/>
      <c r="OQZ974" s="3"/>
      <c r="ORA974" s="453"/>
      <c r="ORB974" s="3"/>
      <c r="ORC974" s="614"/>
      <c r="ORD974" s="3"/>
      <c r="ORE974" s="453"/>
      <c r="ORF974" s="3"/>
      <c r="ORG974" s="614"/>
      <c r="ORH974" s="3"/>
      <c r="ORI974" s="453"/>
      <c r="ORJ974" s="3"/>
      <c r="ORK974" s="614"/>
      <c r="ORL974" s="3"/>
      <c r="ORM974" s="453"/>
      <c r="ORN974" s="3"/>
      <c r="ORO974" s="614"/>
      <c r="ORP974" s="3"/>
      <c r="ORQ974" s="453"/>
      <c r="ORR974" s="3"/>
      <c r="ORS974" s="614"/>
      <c r="ORT974" s="3"/>
      <c r="ORU974" s="453"/>
      <c r="ORV974" s="3"/>
      <c r="ORW974" s="614"/>
      <c r="ORX974" s="3"/>
      <c r="ORY974" s="453"/>
      <c r="ORZ974" s="3"/>
      <c r="OSA974" s="614"/>
      <c r="OSB974" s="3"/>
      <c r="OSC974" s="453"/>
      <c r="OSD974" s="3"/>
      <c r="OSE974" s="614"/>
      <c r="OSF974" s="3"/>
      <c r="OSG974" s="453"/>
      <c r="OSH974" s="3"/>
      <c r="OSI974" s="614"/>
      <c r="OSJ974" s="3"/>
      <c r="OSK974" s="453"/>
      <c r="OSL974" s="3"/>
      <c r="OSM974" s="614"/>
      <c r="OSN974" s="3"/>
      <c r="OSO974" s="453"/>
      <c r="OSP974" s="3"/>
      <c r="OSQ974" s="614"/>
      <c r="OSR974" s="3"/>
      <c r="OSS974" s="453"/>
      <c r="OST974" s="3"/>
      <c r="OSU974" s="614"/>
      <c r="OSV974" s="3"/>
      <c r="OSW974" s="453"/>
      <c r="OSX974" s="3"/>
      <c r="OSY974" s="614"/>
      <c r="OSZ974" s="3"/>
      <c r="OTA974" s="453"/>
      <c r="OTB974" s="3"/>
      <c r="OTC974" s="614"/>
      <c r="OTD974" s="3"/>
      <c r="OTE974" s="453"/>
      <c r="OTF974" s="3"/>
      <c r="OTG974" s="614"/>
      <c r="OTH974" s="3"/>
      <c r="OTI974" s="453"/>
      <c r="OTJ974" s="3"/>
      <c r="OTK974" s="614"/>
      <c r="OTL974" s="3"/>
      <c r="OTM974" s="453"/>
      <c r="OTN974" s="3"/>
      <c r="OTO974" s="614"/>
      <c r="OTP974" s="3"/>
      <c r="OTQ974" s="453"/>
      <c r="OTR974" s="3"/>
      <c r="OTS974" s="614"/>
      <c r="OTT974" s="3"/>
      <c r="OTU974" s="453"/>
      <c r="OTV974" s="3"/>
      <c r="OTW974" s="614"/>
      <c r="OTX974" s="3"/>
      <c r="OTY974" s="453"/>
      <c r="OTZ974" s="3"/>
      <c r="OUA974" s="614"/>
      <c r="OUB974" s="3"/>
      <c r="OUC974" s="453"/>
      <c r="OUD974" s="3"/>
      <c r="OUE974" s="614"/>
      <c r="OUF974" s="3"/>
      <c r="OUG974" s="453"/>
      <c r="OUH974" s="3"/>
      <c r="OUI974" s="614"/>
      <c r="OUJ974" s="3"/>
      <c r="OUK974" s="453"/>
      <c r="OUL974" s="3"/>
      <c r="OUM974" s="614"/>
      <c r="OUN974" s="3"/>
      <c r="OUO974" s="453"/>
      <c r="OUP974" s="3"/>
      <c r="OUQ974" s="614"/>
      <c r="OUR974" s="3"/>
      <c r="OUS974" s="453"/>
      <c r="OUT974" s="3"/>
      <c r="OUU974" s="614"/>
      <c r="OUV974" s="3"/>
      <c r="OUW974" s="453"/>
      <c r="OUX974" s="3"/>
      <c r="OUY974" s="614"/>
      <c r="OUZ974" s="3"/>
      <c r="OVA974" s="453"/>
      <c r="OVB974" s="3"/>
      <c r="OVC974" s="614"/>
      <c r="OVD974" s="3"/>
      <c r="OVE974" s="453"/>
      <c r="OVF974" s="3"/>
      <c r="OVG974" s="614"/>
      <c r="OVH974" s="3"/>
      <c r="OVI974" s="453"/>
      <c r="OVJ974" s="3"/>
      <c r="OVK974" s="614"/>
      <c r="OVL974" s="3"/>
      <c r="OVM974" s="453"/>
      <c r="OVN974" s="3"/>
      <c r="OVO974" s="614"/>
      <c r="OVP974" s="3"/>
      <c r="OVQ974" s="453"/>
      <c r="OVR974" s="3"/>
      <c r="OVS974" s="614"/>
      <c r="OVT974" s="3"/>
      <c r="OVU974" s="453"/>
      <c r="OVV974" s="3"/>
      <c r="OVW974" s="614"/>
      <c r="OVX974" s="3"/>
      <c r="OVY974" s="453"/>
      <c r="OVZ974" s="3"/>
      <c r="OWA974" s="614"/>
      <c r="OWB974" s="3"/>
      <c r="OWC974" s="453"/>
      <c r="OWD974" s="3"/>
      <c r="OWE974" s="614"/>
      <c r="OWF974" s="3"/>
      <c r="OWG974" s="453"/>
      <c r="OWH974" s="3"/>
      <c r="OWI974" s="614"/>
      <c r="OWJ974" s="3"/>
      <c r="OWK974" s="453"/>
      <c r="OWL974" s="3"/>
      <c r="OWM974" s="614"/>
      <c r="OWN974" s="3"/>
      <c r="OWO974" s="453"/>
      <c r="OWP974" s="3"/>
      <c r="OWQ974" s="614"/>
      <c r="OWR974" s="3"/>
      <c r="OWS974" s="453"/>
      <c r="OWT974" s="3"/>
      <c r="OWU974" s="614"/>
      <c r="OWV974" s="3"/>
      <c r="OWW974" s="453"/>
      <c r="OWX974" s="3"/>
      <c r="OWY974" s="614"/>
      <c r="OWZ974" s="3"/>
      <c r="OXA974" s="453"/>
      <c r="OXB974" s="3"/>
      <c r="OXC974" s="614"/>
      <c r="OXD974" s="3"/>
      <c r="OXE974" s="453"/>
      <c r="OXF974" s="3"/>
      <c r="OXG974" s="614"/>
      <c r="OXH974" s="3"/>
      <c r="OXI974" s="453"/>
      <c r="OXJ974" s="3"/>
      <c r="OXK974" s="614"/>
      <c r="OXL974" s="3"/>
      <c r="OXM974" s="453"/>
      <c r="OXN974" s="3"/>
      <c r="OXO974" s="614"/>
      <c r="OXP974" s="3"/>
      <c r="OXQ974" s="453"/>
      <c r="OXR974" s="3"/>
      <c r="OXS974" s="614"/>
      <c r="OXT974" s="3"/>
      <c r="OXU974" s="453"/>
      <c r="OXV974" s="3"/>
      <c r="OXW974" s="614"/>
      <c r="OXX974" s="3"/>
      <c r="OXY974" s="453"/>
      <c r="OXZ974" s="3"/>
      <c r="OYA974" s="614"/>
      <c r="OYB974" s="3"/>
      <c r="OYC974" s="453"/>
      <c r="OYD974" s="3"/>
      <c r="OYE974" s="614"/>
      <c r="OYF974" s="3"/>
      <c r="OYG974" s="453"/>
      <c r="OYH974" s="3"/>
      <c r="OYI974" s="614"/>
      <c r="OYJ974" s="3"/>
      <c r="OYK974" s="453"/>
      <c r="OYL974" s="3"/>
      <c r="OYM974" s="614"/>
      <c r="OYN974" s="3"/>
      <c r="OYO974" s="453"/>
      <c r="OYP974" s="3"/>
      <c r="OYQ974" s="614"/>
      <c r="OYR974" s="3"/>
      <c r="OYS974" s="453"/>
      <c r="OYT974" s="3"/>
      <c r="OYU974" s="614"/>
      <c r="OYV974" s="3"/>
      <c r="OYW974" s="453"/>
      <c r="OYX974" s="3"/>
      <c r="OYY974" s="614"/>
      <c r="OYZ974" s="3"/>
      <c r="OZA974" s="453"/>
      <c r="OZB974" s="3"/>
      <c r="OZC974" s="614"/>
      <c r="OZD974" s="3"/>
      <c r="OZE974" s="453"/>
      <c r="OZF974" s="3"/>
      <c r="OZG974" s="614"/>
      <c r="OZH974" s="3"/>
      <c r="OZI974" s="453"/>
      <c r="OZJ974" s="3"/>
      <c r="OZK974" s="614"/>
      <c r="OZL974" s="3"/>
      <c r="OZM974" s="453"/>
      <c r="OZN974" s="3"/>
      <c r="OZO974" s="614"/>
      <c r="OZP974" s="3"/>
      <c r="OZQ974" s="453"/>
      <c r="OZR974" s="3"/>
      <c r="OZS974" s="614"/>
      <c r="OZT974" s="3"/>
      <c r="OZU974" s="453"/>
      <c r="OZV974" s="3"/>
      <c r="OZW974" s="614"/>
      <c r="OZX974" s="3"/>
      <c r="OZY974" s="453"/>
      <c r="OZZ974" s="3"/>
      <c r="PAA974" s="614"/>
      <c r="PAB974" s="3"/>
      <c r="PAC974" s="453"/>
      <c r="PAD974" s="3"/>
      <c r="PAE974" s="614"/>
      <c r="PAF974" s="3"/>
      <c r="PAG974" s="453"/>
      <c r="PAH974" s="3"/>
      <c r="PAI974" s="614"/>
      <c r="PAJ974" s="3"/>
      <c r="PAK974" s="453"/>
      <c r="PAL974" s="3"/>
      <c r="PAM974" s="614"/>
      <c r="PAN974" s="3"/>
      <c r="PAO974" s="453"/>
      <c r="PAP974" s="3"/>
      <c r="PAQ974" s="614"/>
      <c r="PAR974" s="3"/>
      <c r="PAS974" s="453"/>
      <c r="PAT974" s="3"/>
      <c r="PAU974" s="614"/>
      <c r="PAV974" s="3"/>
      <c r="PAW974" s="453"/>
      <c r="PAX974" s="3"/>
      <c r="PAY974" s="614"/>
      <c r="PAZ974" s="3"/>
      <c r="PBA974" s="453"/>
      <c r="PBB974" s="3"/>
      <c r="PBC974" s="614"/>
      <c r="PBD974" s="3"/>
      <c r="PBE974" s="453"/>
      <c r="PBF974" s="3"/>
      <c r="PBG974" s="614"/>
      <c r="PBH974" s="3"/>
      <c r="PBI974" s="453"/>
      <c r="PBJ974" s="3"/>
      <c r="PBK974" s="614"/>
      <c r="PBL974" s="3"/>
      <c r="PBM974" s="453"/>
      <c r="PBN974" s="3"/>
      <c r="PBO974" s="614"/>
      <c r="PBP974" s="3"/>
      <c r="PBQ974" s="453"/>
      <c r="PBR974" s="3"/>
      <c r="PBS974" s="614"/>
      <c r="PBT974" s="3"/>
      <c r="PBU974" s="453"/>
      <c r="PBV974" s="3"/>
      <c r="PBW974" s="614"/>
      <c r="PBX974" s="3"/>
      <c r="PBY974" s="453"/>
      <c r="PBZ974" s="3"/>
      <c r="PCA974" s="614"/>
      <c r="PCB974" s="3"/>
      <c r="PCC974" s="453"/>
      <c r="PCD974" s="3"/>
      <c r="PCE974" s="614"/>
      <c r="PCF974" s="3"/>
      <c r="PCG974" s="453"/>
      <c r="PCH974" s="3"/>
      <c r="PCI974" s="614"/>
      <c r="PCJ974" s="3"/>
      <c r="PCK974" s="453"/>
      <c r="PCL974" s="3"/>
      <c r="PCM974" s="614"/>
      <c r="PCN974" s="3"/>
      <c r="PCO974" s="453"/>
      <c r="PCP974" s="3"/>
      <c r="PCQ974" s="614"/>
      <c r="PCR974" s="3"/>
      <c r="PCS974" s="453"/>
      <c r="PCT974" s="3"/>
      <c r="PCU974" s="614"/>
      <c r="PCV974" s="3"/>
      <c r="PCW974" s="453"/>
      <c r="PCX974" s="3"/>
      <c r="PCY974" s="614"/>
      <c r="PCZ974" s="3"/>
      <c r="PDA974" s="453"/>
      <c r="PDB974" s="3"/>
      <c r="PDC974" s="614"/>
      <c r="PDD974" s="3"/>
      <c r="PDE974" s="453"/>
      <c r="PDF974" s="3"/>
      <c r="PDG974" s="614"/>
      <c r="PDH974" s="3"/>
      <c r="PDI974" s="453"/>
      <c r="PDJ974" s="3"/>
      <c r="PDK974" s="614"/>
      <c r="PDL974" s="3"/>
      <c r="PDM974" s="453"/>
      <c r="PDN974" s="3"/>
      <c r="PDO974" s="614"/>
      <c r="PDP974" s="3"/>
      <c r="PDQ974" s="453"/>
      <c r="PDR974" s="3"/>
      <c r="PDS974" s="614"/>
      <c r="PDT974" s="3"/>
      <c r="PDU974" s="453"/>
      <c r="PDV974" s="3"/>
      <c r="PDW974" s="614"/>
      <c r="PDX974" s="3"/>
      <c r="PDY974" s="453"/>
      <c r="PDZ974" s="3"/>
      <c r="PEA974" s="614"/>
      <c r="PEB974" s="3"/>
      <c r="PEC974" s="453"/>
      <c r="PED974" s="3"/>
      <c r="PEE974" s="614"/>
      <c r="PEF974" s="3"/>
      <c r="PEG974" s="453"/>
      <c r="PEH974" s="3"/>
      <c r="PEI974" s="614"/>
      <c r="PEJ974" s="3"/>
      <c r="PEK974" s="453"/>
      <c r="PEL974" s="3"/>
      <c r="PEM974" s="614"/>
      <c r="PEN974" s="3"/>
      <c r="PEO974" s="453"/>
      <c r="PEP974" s="3"/>
      <c r="PEQ974" s="614"/>
      <c r="PER974" s="3"/>
      <c r="PES974" s="453"/>
      <c r="PET974" s="3"/>
      <c r="PEU974" s="614"/>
      <c r="PEV974" s="3"/>
      <c r="PEW974" s="453"/>
      <c r="PEX974" s="3"/>
      <c r="PEY974" s="614"/>
      <c r="PEZ974" s="3"/>
      <c r="PFA974" s="453"/>
      <c r="PFB974" s="3"/>
      <c r="PFC974" s="614"/>
      <c r="PFD974" s="3"/>
      <c r="PFE974" s="453"/>
      <c r="PFF974" s="3"/>
      <c r="PFG974" s="614"/>
      <c r="PFH974" s="3"/>
      <c r="PFI974" s="453"/>
      <c r="PFJ974" s="3"/>
      <c r="PFK974" s="614"/>
      <c r="PFL974" s="3"/>
      <c r="PFM974" s="453"/>
      <c r="PFN974" s="3"/>
      <c r="PFO974" s="614"/>
      <c r="PFP974" s="3"/>
      <c r="PFQ974" s="453"/>
      <c r="PFR974" s="3"/>
      <c r="PFS974" s="614"/>
      <c r="PFT974" s="3"/>
      <c r="PFU974" s="453"/>
      <c r="PFV974" s="3"/>
      <c r="PFW974" s="614"/>
      <c r="PFX974" s="3"/>
      <c r="PFY974" s="453"/>
      <c r="PFZ974" s="3"/>
      <c r="PGA974" s="614"/>
      <c r="PGB974" s="3"/>
      <c r="PGC974" s="453"/>
      <c r="PGD974" s="3"/>
      <c r="PGE974" s="614"/>
      <c r="PGF974" s="3"/>
      <c r="PGG974" s="453"/>
      <c r="PGH974" s="3"/>
      <c r="PGI974" s="614"/>
      <c r="PGJ974" s="3"/>
      <c r="PGK974" s="453"/>
      <c r="PGL974" s="3"/>
      <c r="PGM974" s="614"/>
      <c r="PGN974" s="3"/>
      <c r="PGO974" s="453"/>
      <c r="PGP974" s="3"/>
      <c r="PGQ974" s="614"/>
      <c r="PGR974" s="3"/>
      <c r="PGS974" s="453"/>
      <c r="PGT974" s="3"/>
      <c r="PGU974" s="614"/>
      <c r="PGV974" s="3"/>
      <c r="PGW974" s="453"/>
      <c r="PGX974" s="3"/>
      <c r="PGY974" s="614"/>
      <c r="PGZ974" s="3"/>
      <c r="PHA974" s="453"/>
      <c r="PHB974" s="3"/>
      <c r="PHC974" s="614"/>
      <c r="PHD974" s="3"/>
      <c r="PHE974" s="453"/>
      <c r="PHF974" s="3"/>
      <c r="PHG974" s="614"/>
      <c r="PHH974" s="3"/>
      <c r="PHI974" s="453"/>
      <c r="PHJ974" s="3"/>
      <c r="PHK974" s="614"/>
      <c r="PHL974" s="3"/>
      <c r="PHM974" s="453"/>
      <c r="PHN974" s="3"/>
      <c r="PHO974" s="614"/>
      <c r="PHP974" s="3"/>
      <c r="PHQ974" s="453"/>
      <c r="PHR974" s="3"/>
      <c r="PHS974" s="614"/>
      <c r="PHT974" s="3"/>
      <c r="PHU974" s="453"/>
      <c r="PHV974" s="3"/>
      <c r="PHW974" s="614"/>
      <c r="PHX974" s="3"/>
      <c r="PHY974" s="453"/>
      <c r="PHZ974" s="3"/>
      <c r="PIA974" s="614"/>
      <c r="PIB974" s="3"/>
      <c r="PIC974" s="453"/>
      <c r="PID974" s="3"/>
      <c r="PIE974" s="614"/>
      <c r="PIF974" s="3"/>
      <c r="PIG974" s="453"/>
      <c r="PIH974" s="3"/>
      <c r="PII974" s="614"/>
      <c r="PIJ974" s="3"/>
      <c r="PIK974" s="453"/>
      <c r="PIL974" s="3"/>
      <c r="PIM974" s="614"/>
      <c r="PIN974" s="3"/>
      <c r="PIO974" s="453"/>
      <c r="PIP974" s="3"/>
      <c r="PIQ974" s="614"/>
      <c r="PIR974" s="3"/>
      <c r="PIS974" s="453"/>
      <c r="PIT974" s="3"/>
      <c r="PIU974" s="614"/>
      <c r="PIV974" s="3"/>
      <c r="PIW974" s="453"/>
      <c r="PIX974" s="3"/>
      <c r="PIY974" s="614"/>
      <c r="PIZ974" s="3"/>
      <c r="PJA974" s="453"/>
      <c r="PJB974" s="3"/>
      <c r="PJC974" s="614"/>
      <c r="PJD974" s="3"/>
      <c r="PJE974" s="453"/>
      <c r="PJF974" s="3"/>
      <c r="PJG974" s="614"/>
      <c r="PJH974" s="3"/>
      <c r="PJI974" s="453"/>
      <c r="PJJ974" s="3"/>
      <c r="PJK974" s="614"/>
      <c r="PJL974" s="3"/>
      <c r="PJM974" s="453"/>
      <c r="PJN974" s="3"/>
      <c r="PJO974" s="614"/>
      <c r="PJP974" s="3"/>
      <c r="PJQ974" s="453"/>
      <c r="PJR974" s="3"/>
      <c r="PJS974" s="614"/>
      <c r="PJT974" s="3"/>
      <c r="PJU974" s="453"/>
      <c r="PJV974" s="3"/>
      <c r="PJW974" s="614"/>
      <c r="PJX974" s="3"/>
      <c r="PJY974" s="453"/>
      <c r="PJZ974" s="3"/>
      <c r="PKA974" s="614"/>
      <c r="PKB974" s="3"/>
      <c r="PKC974" s="453"/>
      <c r="PKD974" s="3"/>
      <c r="PKE974" s="614"/>
      <c r="PKF974" s="3"/>
      <c r="PKG974" s="453"/>
      <c r="PKH974" s="3"/>
      <c r="PKI974" s="614"/>
      <c r="PKJ974" s="3"/>
      <c r="PKK974" s="453"/>
      <c r="PKL974" s="3"/>
      <c r="PKM974" s="614"/>
      <c r="PKN974" s="3"/>
      <c r="PKO974" s="453"/>
      <c r="PKP974" s="3"/>
      <c r="PKQ974" s="614"/>
      <c r="PKR974" s="3"/>
      <c r="PKS974" s="453"/>
      <c r="PKT974" s="3"/>
      <c r="PKU974" s="614"/>
      <c r="PKV974" s="3"/>
      <c r="PKW974" s="453"/>
      <c r="PKX974" s="3"/>
      <c r="PKY974" s="614"/>
      <c r="PKZ974" s="3"/>
      <c r="PLA974" s="453"/>
      <c r="PLB974" s="3"/>
      <c r="PLC974" s="614"/>
      <c r="PLD974" s="3"/>
      <c r="PLE974" s="453"/>
      <c r="PLF974" s="3"/>
      <c r="PLG974" s="614"/>
      <c r="PLH974" s="3"/>
      <c r="PLI974" s="453"/>
      <c r="PLJ974" s="3"/>
      <c r="PLK974" s="614"/>
      <c r="PLL974" s="3"/>
      <c r="PLM974" s="453"/>
      <c r="PLN974" s="3"/>
      <c r="PLO974" s="614"/>
      <c r="PLP974" s="3"/>
      <c r="PLQ974" s="453"/>
      <c r="PLR974" s="3"/>
      <c r="PLS974" s="614"/>
      <c r="PLT974" s="3"/>
      <c r="PLU974" s="453"/>
      <c r="PLV974" s="3"/>
      <c r="PLW974" s="614"/>
      <c r="PLX974" s="3"/>
      <c r="PLY974" s="453"/>
      <c r="PLZ974" s="3"/>
      <c r="PMA974" s="614"/>
      <c r="PMB974" s="3"/>
      <c r="PMC974" s="453"/>
      <c r="PMD974" s="3"/>
      <c r="PME974" s="614"/>
      <c r="PMF974" s="3"/>
      <c r="PMG974" s="453"/>
      <c r="PMH974" s="3"/>
      <c r="PMI974" s="614"/>
      <c r="PMJ974" s="3"/>
      <c r="PMK974" s="453"/>
      <c r="PML974" s="3"/>
      <c r="PMM974" s="614"/>
      <c r="PMN974" s="3"/>
      <c r="PMO974" s="453"/>
      <c r="PMP974" s="3"/>
      <c r="PMQ974" s="614"/>
      <c r="PMR974" s="3"/>
      <c r="PMS974" s="453"/>
      <c r="PMT974" s="3"/>
      <c r="PMU974" s="614"/>
      <c r="PMV974" s="3"/>
      <c r="PMW974" s="453"/>
      <c r="PMX974" s="3"/>
      <c r="PMY974" s="614"/>
      <c r="PMZ974" s="3"/>
      <c r="PNA974" s="453"/>
      <c r="PNB974" s="3"/>
      <c r="PNC974" s="614"/>
      <c r="PND974" s="3"/>
      <c r="PNE974" s="453"/>
      <c r="PNF974" s="3"/>
      <c r="PNG974" s="614"/>
      <c r="PNH974" s="3"/>
      <c r="PNI974" s="453"/>
      <c r="PNJ974" s="3"/>
      <c r="PNK974" s="614"/>
      <c r="PNL974" s="3"/>
      <c r="PNM974" s="453"/>
      <c r="PNN974" s="3"/>
      <c r="PNO974" s="614"/>
      <c r="PNP974" s="3"/>
      <c r="PNQ974" s="453"/>
      <c r="PNR974" s="3"/>
      <c r="PNS974" s="614"/>
      <c r="PNT974" s="3"/>
      <c r="PNU974" s="453"/>
      <c r="PNV974" s="3"/>
      <c r="PNW974" s="614"/>
      <c r="PNX974" s="3"/>
      <c r="PNY974" s="453"/>
      <c r="PNZ974" s="3"/>
      <c r="POA974" s="614"/>
      <c r="POB974" s="3"/>
      <c r="POC974" s="453"/>
      <c r="POD974" s="3"/>
      <c r="POE974" s="614"/>
      <c r="POF974" s="3"/>
      <c r="POG974" s="453"/>
      <c r="POH974" s="3"/>
      <c r="POI974" s="614"/>
      <c r="POJ974" s="3"/>
      <c r="POK974" s="453"/>
      <c r="POL974" s="3"/>
      <c r="POM974" s="614"/>
      <c r="PON974" s="3"/>
      <c r="POO974" s="453"/>
      <c r="POP974" s="3"/>
      <c r="POQ974" s="614"/>
      <c r="POR974" s="3"/>
      <c r="POS974" s="453"/>
      <c r="POT974" s="3"/>
      <c r="POU974" s="614"/>
      <c r="POV974" s="3"/>
      <c r="POW974" s="453"/>
      <c r="POX974" s="3"/>
      <c r="POY974" s="614"/>
      <c r="POZ974" s="3"/>
      <c r="PPA974" s="453"/>
      <c r="PPB974" s="3"/>
      <c r="PPC974" s="614"/>
      <c r="PPD974" s="3"/>
      <c r="PPE974" s="453"/>
      <c r="PPF974" s="3"/>
      <c r="PPG974" s="614"/>
      <c r="PPH974" s="3"/>
      <c r="PPI974" s="453"/>
      <c r="PPJ974" s="3"/>
      <c r="PPK974" s="614"/>
      <c r="PPL974" s="3"/>
      <c r="PPM974" s="453"/>
      <c r="PPN974" s="3"/>
      <c r="PPO974" s="614"/>
      <c r="PPP974" s="3"/>
      <c r="PPQ974" s="453"/>
      <c r="PPR974" s="3"/>
      <c r="PPS974" s="614"/>
      <c r="PPT974" s="3"/>
      <c r="PPU974" s="453"/>
      <c r="PPV974" s="3"/>
      <c r="PPW974" s="614"/>
      <c r="PPX974" s="3"/>
      <c r="PPY974" s="453"/>
      <c r="PPZ974" s="3"/>
      <c r="PQA974" s="614"/>
      <c r="PQB974" s="3"/>
      <c r="PQC974" s="453"/>
      <c r="PQD974" s="3"/>
      <c r="PQE974" s="614"/>
      <c r="PQF974" s="3"/>
      <c r="PQG974" s="453"/>
      <c r="PQH974" s="3"/>
      <c r="PQI974" s="614"/>
      <c r="PQJ974" s="3"/>
      <c r="PQK974" s="453"/>
      <c r="PQL974" s="3"/>
      <c r="PQM974" s="614"/>
      <c r="PQN974" s="3"/>
      <c r="PQO974" s="453"/>
      <c r="PQP974" s="3"/>
      <c r="PQQ974" s="614"/>
      <c r="PQR974" s="3"/>
      <c r="PQS974" s="453"/>
      <c r="PQT974" s="3"/>
      <c r="PQU974" s="614"/>
      <c r="PQV974" s="3"/>
      <c r="PQW974" s="453"/>
      <c r="PQX974" s="3"/>
      <c r="PQY974" s="614"/>
      <c r="PQZ974" s="3"/>
      <c r="PRA974" s="453"/>
      <c r="PRB974" s="3"/>
      <c r="PRC974" s="614"/>
      <c r="PRD974" s="3"/>
      <c r="PRE974" s="453"/>
      <c r="PRF974" s="3"/>
      <c r="PRG974" s="614"/>
      <c r="PRH974" s="3"/>
      <c r="PRI974" s="453"/>
      <c r="PRJ974" s="3"/>
      <c r="PRK974" s="614"/>
      <c r="PRL974" s="3"/>
      <c r="PRM974" s="453"/>
      <c r="PRN974" s="3"/>
      <c r="PRO974" s="614"/>
      <c r="PRP974" s="3"/>
      <c r="PRQ974" s="453"/>
      <c r="PRR974" s="3"/>
      <c r="PRS974" s="614"/>
      <c r="PRT974" s="3"/>
      <c r="PRU974" s="453"/>
      <c r="PRV974" s="3"/>
      <c r="PRW974" s="614"/>
      <c r="PRX974" s="3"/>
      <c r="PRY974" s="453"/>
      <c r="PRZ974" s="3"/>
      <c r="PSA974" s="614"/>
      <c r="PSB974" s="3"/>
      <c r="PSC974" s="453"/>
      <c r="PSD974" s="3"/>
      <c r="PSE974" s="614"/>
      <c r="PSF974" s="3"/>
      <c r="PSG974" s="453"/>
      <c r="PSH974" s="3"/>
      <c r="PSI974" s="614"/>
      <c r="PSJ974" s="3"/>
      <c r="PSK974" s="453"/>
      <c r="PSL974" s="3"/>
      <c r="PSM974" s="614"/>
      <c r="PSN974" s="3"/>
      <c r="PSO974" s="453"/>
      <c r="PSP974" s="3"/>
      <c r="PSQ974" s="614"/>
      <c r="PSR974" s="3"/>
      <c r="PSS974" s="453"/>
      <c r="PST974" s="3"/>
      <c r="PSU974" s="614"/>
      <c r="PSV974" s="3"/>
      <c r="PSW974" s="453"/>
      <c r="PSX974" s="3"/>
      <c r="PSY974" s="614"/>
      <c r="PSZ974" s="3"/>
      <c r="PTA974" s="453"/>
      <c r="PTB974" s="3"/>
      <c r="PTC974" s="614"/>
      <c r="PTD974" s="3"/>
      <c r="PTE974" s="453"/>
      <c r="PTF974" s="3"/>
      <c r="PTG974" s="614"/>
      <c r="PTH974" s="3"/>
      <c r="PTI974" s="453"/>
      <c r="PTJ974" s="3"/>
      <c r="PTK974" s="614"/>
      <c r="PTL974" s="3"/>
      <c r="PTM974" s="453"/>
      <c r="PTN974" s="3"/>
      <c r="PTO974" s="614"/>
      <c r="PTP974" s="3"/>
      <c r="PTQ974" s="453"/>
      <c r="PTR974" s="3"/>
      <c r="PTS974" s="614"/>
      <c r="PTT974" s="3"/>
      <c r="PTU974" s="453"/>
      <c r="PTV974" s="3"/>
      <c r="PTW974" s="614"/>
      <c r="PTX974" s="3"/>
      <c r="PTY974" s="453"/>
      <c r="PTZ974" s="3"/>
      <c r="PUA974" s="614"/>
      <c r="PUB974" s="3"/>
      <c r="PUC974" s="453"/>
      <c r="PUD974" s="3"/>
      <c r="PUE974" s="614"/>
      <c r="PUF974" s="3"/>
      <c r="PUG974" s="453"/>
      <c r="PUH974" s="3"/>
      <c r="PUI974" s="614"/>
      <c r="PUJ974" s="3"/>
      <c r="PUK974" s="453"/>
      <c r="PUL974" s="3"/>
      <c r="PUM974" s="614"/>
      <c r="PUN974" s="3"/>
      <c r="PUO974" s="453"/>
      <c r="PUP974" s="3"/>
      <c r="PUQ974" s="614"/>
      <c r="PUR974" s="3"/>
      <c r="PUS974" s="453"/>
      <c r="PUT974" s="3"/>
      <c r="PUU974" s="614"/>
      <c r="PUV974" s="3"/>
      <c r="PUW974" s="453"/>
      <c r="PUX974" s="3"/>
      <c r="PUY974" s="614"/>
      <c r="PUZ974" s="3"/>
      <c r="PVA974" s="453"/>
      <c r="PVB974" s="3"/>
      <c r="PVC974" s="614"/>
      <c r="PVD974" s="3"/>
      <c r="PVE974" s="453"/>
      <c r="PVF974" s="3"/>
      <c r="PVG974" s="614"/>
      <c r="PVH974" s="3"/>
      <c r="PVI974" s="453"/>
      <c r="PVJ974" s="3"/>
      <c r="PVK974" s="614"/>
      <c r="PVL974" s="3"/>
      <c r="PVM974" s="453"/>
      <c r="PVN974" s="3"/>
      <c r="PVO974" s="614"/>
      <c r="PVP974" s="3"/>
      <c r="PVQ974" s="453"/>
      <c r="PVR974" s="3"/>
      <c r="PVS974" s="614"/>
      <c r="PVT974" s="3"/>
      <c r="PVU974" s="453"/>
      <c r="PVV974" s="3"/>
      <c r="PVW974" s="614"/>
      <c r="PVX974" s="3"/>
      <c r="PVY974" s="453"/>
      <c r="PVZ974" s="3"/>
      <c r="PWA974" s="614"/>
      <c r="PWB974" s="3"/>
      <c r="PWC974" s="453"/>
      <c r="PWD974" s="3"/>
      <c r="PWE974" s="614"/>
      <c r="PWF974" s="3"/>
      <c r="PWG974" s="453"/>
      <c r="PWH974" s="3"/>
      <c r="PWI974" s="614"/>
      <c r="PWJ974" s="3"/>
      <c r="PWK974" s="453"/>
      <c r="PWL974" s="3"/>
      <c r="PWM974" s="614"/>
      <c r="PWN974" s="3"/>
      <c r="PWO974" s="453"/>
      <c r="PWP974" s="3"/>
      <c r="PWQ974" s="614"/>
      <c r="PWR974" s="3"/>
      <c r="PWS974" s="453"/>
      <c r="PWT974" s="3"/>
      <c r="PWU974" s="614"/>
      <c r="PWV974" s="3"/>
      <c r="PWW974" s="453"/>
      <c r="PWX974" s="3"/>
      <c r="PWY974" s="614"/>
      <c r="PWZ974" s="3"/>
      <c r="PXA974" s="453"/>
      <c r="PXB974" s="3"/>
      <c r="PXC974" s="614"/>
      <c r="PXD974" s="3"/>
      <c r="PXE974" s="453"/>
      <c r="PXF974" s="3"/>
      <c r="PXG974" s="614"/>
      <c r="PXH974" s="3"/>
      <c r="PXI974" s="453"/>
      <c r="PXJ974" s="3"/>
      <c r="PXK974" s="614"/>
      <c r="PXL974" s="3"/>
      <c r="PXM974" s="453"/>
      <c r="PXN974" s="3"/>
      <c r="PXO974" s="614"/>
      <c r="PXP974" s="3"/>
      <c r="PXQ974" s="453"/>
      <c r="PXR974" s="3"/>
      <c r="PXS974" s="614"/>
      <c r="PXT974" s="3"/>
      <c r="PXU974" s="453"/>
      <c r="PXV974" s="3"/>
      <c r="PXW974" s="614"/>
      <c r="PXX974" s="3"/>
      <c r="PXY974" s="453"/>
      <c r="PXZ974" s="3"/>
      <c r="PYA974" s="614"/>
      <c r="PYB974" s="3"/>
      <c r="PYC974" s="453"/>
      <c r="PYD974" s="3"/>
      <c r="PYE974" s="614"/>
      <c r="PYF974" s="3"/>
      <c r="PYG974" s="453"/>
      <c r="PYH974" s="3"/>
      <c r="PYI974" s="614"/>
      <c r="PYJ974" s="3"/>
      <c r="PYK974" s="453"/>
      <c r="PYL974" s="3"/>
      <c r="PYM974" s="614"/>
      <c r="PYN974" s="3"/>
      <c r="PYO974" s="453"/>
      <c r="PYP974" s="3"/>
      <c r="PYQ974" s="614"/>
      <c r="PYR974" s="3"/>
      <c r="PYS974" s="453"/>
      <c r="PYT974" s="3"/>
      <c r="PYU974" s="614"/>
      <c r="PYV974" s="3"/>
      <c r="PYW974" s="453"/>
      <c r="PYX974" s="3"/>
      <c r="PYY974" s="614"/>
      <c r="PYZ974" s="3"/>
      <c r="PZA974" s="453"/>
      <c r="PZB974" s="3"/>
      <c r="PZC974" s="614"/>
      <c r="PZD974" s="3"/>
      <c r="PZE974" s="453"/>
      <c r="PZF974" s="3"/>
      <c r="PZG974" s="614"/>
      <c r="PZH974" s="3"/>
      <c r="PZI974" s="453"/>
      <c r="PZJ974" s="3"/>
      <c r="PZK974" s="614"/>
      <c r="PZL974" s="3"/>
      <c r="PZM974" s="453"/>
      <c r="PZN974" s="3"/>
      <c r="PZO974" s="614"/>
      <c r="PZP974" s="3"/>
      <c r="PZQ974" s="453"/>
      <c r="PZR974" s="3"/>
      <c r="PZS974" s="614"/>
      <c r="PZT974" s="3"/>
      <c r="PZU974" s="453"/>
      <c r="PZV974" s="3"/>
      <c r="PZW974" s="614"/>
      <c r="PZX974" s="3"/>
      <c r="PZY974" s="453"/>
      <c r="PZZ974" s="3"/>
      <c r="QAA974" s="614"/>
      <c r="QAB974" s="3"/>
      <c r="QAC974" s="453"/>
      <c r="QAD974" s="3"/>
      <c r="QAE974" s="614"/>
      <c r="QAF974" s="3"/>
      <c r="QAG974" s="453"/>
      <c r="QAH974" s="3"/>
      <c r="QAI974" s="614"/>
      <c r="QAJ974" s="3"/>
      <c r="QAK974" s="453"/>
      <c r="QAL974" s="3"/>
      <c r="QAM974" s="614"/>
      <c r="QAN974" s="3"/>
      <c r="QAO974" s="453"/>
      <c r="QAP974" s="3"/>
      <c r="QAQ974" s="614"/>
      <c r="QAR974" s="3"/>
      <c r="QAS974" s="453"/>
      <c r="QAT974" s="3"/>
      <c r="QAU974" s="614"/>
      <c r="QAV974" s="3"/>
      <c r="QAW974" s="453"/>
      <c r="QAX974" s="3"/>
      <c r="QAY974" s="614"/>
      <c r="QAZ974" s="3"/>
      <c r="QBA974" s="453"/>
      <c r="QBB974" s="3"/>
      <c r="QBC974" s="614"/>
      <c r="QBD974" s="3"/>
      <c r="QBE974" s="453"/>
      <c r="QBF974" s="3"/>
      <c r="QBG974" s="614"/>
      <c r="QBH974" s="3"/>
      <c r="QBI974" s="453"/>
      <c r="QBJ974" s="3"/>
      <c r="QBK974" s="614"/>
      <c r="QBL974" s="3"/>
      <c r="QBM974" s="453"/>
      <c r="QBN974" s="3"/>
      <c r="QBO974" s="614"/>
      <c r="QBP974" s="3"/>
      <c r="QBQ974" s="453"/>
      <c r="QBR974" s="3"/>
      <c r="QBS974" s="614"/>
      <c r="QBT974" s="3"/>
      <c r="QBU974" s="453"/>
      <c r="QBV974" s="3"/>
      <c r="QBW974" s="614"/>
      <c r="QBX974" s="3"/>
      <c r="QBY974" s="453"/>
      <c r="QBZ974" s="3"/>
      <c r="QCA974" s="614"/>
      <c r="QCB974" s="3"/>
      <c r="QCC974" s="453"/>
      <c r="QCD974" s="3"/>
      <c r="QCE974" s="614"/>
      <c r="QCF974" s="3"/>
      <c r="QCG974" s="453"/>
      <c r="QCH974" s="3"/>
      <c r="QCI974" s="614"/>
      <c r="QCJ974" s="3"/>
      <c r="QCK974" s="453"/>
      <c r="QCL974" s="3"/>
      <c r="QCM974" s="614"/>
      <c r="QCN974" s="3"/>
      <c r="QCO974" s="453"/>
      <c r="QCP974" s="3"/>
      <c r="QCQ974" s="614"/>
      <c r="QCR974" s="3"/>
      <c r="QCS974" s="453"/>
      <c r="QCT974" s="3"/>
      <c r="QCU974" s="614"/>
      <c r="QCV974" s="3"/>
      <c r="QCW974" s="453"/>
      <c r="QCX974" s="3"/>
      <c r="QCY974" s="614"/>
      <c r="QCZ974" s="3"/>
      <c r="QDA974" s="453"/>
      <c r="QDB974" s="3"/>
      <c r="QDC974" s="614"/>
      <c r="QDD974" s="3"/>
      <c r="QDE974" s="453"/>
      <c r="QDF974" s="3"/>
      <c r="QDG974" s="614"/>
      <c r="QDH974" s="3"/>
      <c r="QDI974" s="453"/>
      <c r="QDJ974" s="3"/>
      <c r="QDK974" s="614"/>
      <c r="QDL974" s="3"/>
      <c r="QDM974" s="453"/>
      <c r="QDN974" s="3"/>
      <c r="QDO974" s="614"/>
      <c r="QDP974" s="3"/>
      <c r="QDQ974" s="453"/>
      <c r="QDR974" s="3"/>
      <c r="QDS974" s="614"/>
      <c r="QDT974" s="3"/>
      <c r="QDU974" s="453"/>
      <c r="QDV974" s="3"/>
      <c r="QDW974" s="614"/>
      <c r="QDX974" s="3"/>
      <c r="QDY974" s="453"/>
      <c r="QDZ974" s="3"/>
      <c r="QEA974" s="614"/>
      <c r="QEB974" s="3"/>
      <c r="QEC974" s="453"/>
      <c r="QED974" s="3"/>
      <c r="QEE974" s="614"/>
      <c r="QEF974" s="3"/>
      <c r="QEG974" s="453"/>
      <c r="QEH974" s="3"/>
      <c r="QEI974" s="614"/>
      <c r="QEJ974" s="3"/>
      <c r="QEK974" s="453"/>
      <c r="QEL974" s="3"/>
      <c r="QEM974" s="614"/>
      <c r="QEN974" s="3"/>
      <c r="QEO974" s="453"/>
      <c r="QEP974" s="3"/>
      <c r="QEQ974" s="614"/>
      <c r="QER974" s="3"/>
      <c r="QES974" s="453"/>
      <c r="QET974" s="3"/>
      <c r="QEU974" s="614"/>
      <c r="QEV974" s="3"/>
      <c r="QEW974" s="453"/>
      <c r="QEX974" s="3"/>
      <c r="QEY974" s="614"/>
      <c r="QEZ974" s="3"/>
      <c r="QFA974" s="453"/>
      <c r="QFB974" s="3"/>
      <c r="QFC974" s="614"/>
      <c r="QFD974" s="3"/>
      <c r="QFE974" s="453"/>
      <c r="QFF974" s="3"/>
      <c r="QFG974" s="614"/>
      <c r="QFH974" s="3"/>
      <c r="QFI974" s="453"/>
      <c r="QFJ974" s="3"/>
      <c r="QFK974" s="614"/>
      <c r="QFL974" s="3"/>
      <c r="QFM974" s="453"/>
      <c r="QFN974" s="3"/>
      <c r="QFO974" s="614"/>
      <c r="QFP974" s="3"/>
      <c r="QFQ974" s="453"/>
      <c r="QFR974" s="3"/>
      <c r="QFS974" s="614"/>
      <c r="QFT974" s="3"/>
      <c r="QFU974" s="453"/>
      <c r="QFV974" s="3"/>
      <c r="QFW974" s="614"/>
      <c r="QFX974" s="3"/>
      <c r="QFY974" s="453"/>
      <c r="QFZ974" s="3"/>
      <c r="QGA974" s="614"/>
      <c r="QGB974" s="3"/>
      <c r="QGC974" s="453"/>
      <c r="QGD974" s="3"/>
      <c r="QGE974" s="614"/>
      <c r="QGF974" s="3"/>
      <c r="QGG974" s="453"/>
      <c r="QGH974" s="3"/>
      <c r="QGI974" s="614"/>
      <c r="QGJ974" s="3"/>
      <c r="QGK974" s="453"/>
      <c r="QGL974" s="3"/>
      <c r="QGM974" s="614"/>
      <c r="QGN974" s="3"/>
      <c r="QGO974" s="453"/>
      <c r="QGP974" s="3"/>
      <c r="QGQ974" s="614"/>
      <c r="QGR974" s="3"/>
      <c r="QGS974" s="453"/>
      <c r="QGT974" s="3"/>
      <c r="QGU974" s="614"/>
      <c r="QGV974" s="3"/>
      <c r="QGW974" s="453"/>
      <c r="QGX974" s="3"/>
      <c r="QGY974" s="614"/>
      <c r="QGZ974" s="3"/>
      <c r="QHA974" s="453"/>
      <c r="QHB974" s="3"/>
      <c r="QHC974" s="614"/>
      <c r="QHD974" s="3"/>
      <c r="QHE974" s="453"/>
      <c r="QHF974" s="3"/>
      <c r="QHG974" s="614"/>
      <c r="QHH974" s="3"/>
      <c r="QHI974" s="453"/>
      <c r="QHJ974" s="3"/>
      <c r="QHK974" s="614"/>
      <c r="QHL974" s="3"/>
      <c r="QHM974" s="453"/>
      <c r="QHN974" s="3"/>
      <c r="QHO974" s="614"/>
      <c r="QHP974" s="3"/>
      <c r="QHQ974" s="453"/>
      <c r="QHR974" s="3"/>
      <c r="QHS974" s="614"/>
      <c r="QHT974" s="3"/>
      <c r="QHU974" s="453"/>
      <c r="QHV974" s="3"/>
      <c r="QHW974" s="614"/>
      <c r="QHX974" s="3"/>
      <c r="QHY974" s="453"/>
      <c r="QHZ974" s="3"/>
      <c r="QIA974" s="614"/>
      <c r="QIB974" s="3"/>
      <c r="QIC974" s="453"/>
      <c r="QID974" s="3"/>
      <c r="QIE974" s="614"/>
      <c r="QIF974" s="3"/>
      <c r="QIG974" s="453"/>
      <c r="QIH974" s="3"/>
      <c r="QII974" s="614"/>
      <c r="QIJ974" s="3"/>
      <c r="QIK974" s="453"/>
      <c r="QIL974" s="3"/>
      <c r="QIM974" s="614"/>
      <c r="QIN974" s="3"/>
      <c r="QIO974" s="453"/>
      <c r="QIP974" s="3"/>
      <c r="QIQ974" s="614"/>
      <c r="QIR974" s="3"/>
      <c r="QIS974" s="453"/>
      <c r="QIT974" s="3"/>
      <c r="QIU974" s="614"/>
      <c r="QIV974" s="3"/>
      <c r="QIW974" s="453"/>
      <c r="QIX974" s="3"/>
      <c r="QIY974" s="614"/>
      <c r="QIZ974" s="3"/>
      <c r="QJA974" s="453"/>
      <c r="QJB974" s="3"/>
      <c r="QJC974" s="614"/>
      <c r="QJD974" s="3"/>
      <c r="QJE974" s="453"/>
      <c r="QJF974" s="3"/>
      <c r="QJG974" s="614"/>
      <c r="QJH974" s="3"/>
      <c r="QJI974" s="453"/>
      <c r="QJJ974" s="3"/>
      <c r="QJK974" s="614"/>
      <c r="QJL974" s="3"/>
      <c r="QJM974" s="453"/>
      <c r="QJN974" s="3"/>
      <c r="QJO974" s="614"/>
      <c r="QJP974" s="3"/>
      <c r="QJQ974" s="453"/>
      <c r="QJR974" s="3"/>
      <c r="QJS974" s="614"/>
      <c r="QJT974" s="3"/>
      <c r="QJU974" s="453"/>
      <c r="QJV974" s="3"/>
      <c r="QJW974" s="614"/>
      <c r="QJX974" s="3"/>
      <c r="QJY974" s="453"/>
      <c r="QJZ974" s="3"/>
      <c r="QKA974" s="614"/>
      <c r="QKB974" s="3"/>
      <c r="QKC974" s="453"/>
      <c r="QKD974" s="3"/>
      <c r="QKE974" s="614"/>
      <c r="QKF974" s="3"/>
      <c r="QKG974" s="453"/>
      <c r="QKH974" s="3"/>
      <c r="QKI974" s="614"/>
      <c r="QKJ974" s="3"/>
      <c r="QKK974" s="453"/>
      <c r="QKL974" s="3"/>
      <c r="QKM974" s="614"/>
      <c r="QKN974" s="3"/>
      <c r="QKO974" s="453"/>
      <c r="QKP974" s="3"/>
      <c r="QKQ974" s="614"/>
      <c r="QKR974" s="3"/>
      <c r="QKS974" s="453"/>
      <c r="QKT974" s="3"/>
      <c r="QKU974" s="614"/>
      <c r="QKV974" s="3"/>
      <c r="QKW974" s="453"/>
      <c r="QKX974" s="3"/>
      <c r="QKY974" s="614"/>
      <c r="QKZ974" s="3"/>
      <c r="QLA974" s="453"/>
      <c r="QLB974" s="3"/>
      <c r="QLC974" s="614"/>
      <c r="QLD974" s="3"/>
      <c r="QLE974" s="453"/>
      <c r="QLF974" s="3"/>
      <c r="QLG974" s="614"/>
      <c r="QLH974" s="3"/>
      <c r="QLI974" s="453"/>
      <c r="QLJ974" s="3"/>
      <c r="QLK974" s="614"/>
      <c r="QLL974" s="3"/>
      <c r="QLM974" s="453"/>
      <c r="QLN974" s="3"/>
      <c r="QLO974" s="614"/>
      <c r="QLP974" s="3"/>
      <c r="QLQ974" s="453"/>
      <c r="QLR974" s="3"/>
      <c r="QLS974" s="614"/>
      <c r="QLT974" s="3"/>
      <c r="QLU974" s="453"/>
      <c r="QLV974" s="3"/>
      <c r="QLW974" s="614"/>
      <c r="QLX974" s="3"/>
      <c r="QLY974" s="453"/>
      <c r="QLZ974" s="3"/>
      <c r="QMA974" s="614"/>
      <c r="QMB974" s="3"/>
      <c r="QMC974" s="453"/>
      <c r="QMD974" s="3"/>
      <c r="QME974" s="614"/>
      <c r="QMF974" s="3"/>
      <c r="QMG974" s="453"/>
      <c r="QMH974" s="3"/>
      <c r="QMI974" s="614"/>
      <c r="QMJ974" s="3"/>
      <c r="QMK974" s="453"/>
      <c r="QML974" s="3"/>
      <c r="QMM974" s="614"/>
      <c r="QMN974" s="3"/>
      <c r="QMO974" s="453"/>
      <c r="QMP974" s="3"/>
      <c r="QMQ974" s="614"/>
      <c r="QMR974" s="3"/>
      <c r="QMS974" s="453"/>
      <c r="QMT974" s="3"/>
      <c r="QMU974" s="614"/>
      <c r="QMV974" s="3"/>
      <c r="QMW974" s="453"/>
      <c r="QMX974" s="3"/>
      <c r="QMY974" s="614"/>
      <c r="QMZ974" s="3"/>
      <c r="QNA974" s="453"/>
      <c r="QNB974" s="3"/>
      <c r="QNC974" s="614"/>
      <c r="QND974" s="3"/>
      <c r="QNE974" s="453"/>
      <c r="QNF974" s="3"/>
      <c r="QNG974" s="614"/>
      <c r="QNH974" s="3"/>
      <c r="QNI974" s="453"/>
      <c r="QNJ974" s="3"/>
      <c r="QNK974" s="614"/>
      <c r="QNL974" s="3"/>
      <c r="QNM974" s="453"/>
      <c r="QNN974" s="3"/>
      <c r="QNO974" s="614"/>
      <c r="QNP974" s="3"/>
      <c r="QNQ974" s="453"/>
      <c r="QNR974" s="3"/>
      <c r="QNS974" s="614"/>
      <c r="QNT974" s="3"/>
      <c r="QNU974" s="453"/>
      <c r="QNV974" s="3"/>
      <c r="QNW974" s="614"/>
      <c r="QNX974" s="3"/>
      <c r="QNY974" s="453"/>
      <c r="QNZ974" s="3"/>
      <c r="QOA974" s="614"/>
      <c r="QOB974" s="3"/>
      <c r="QOC974" s="453"/>
      <c r="QOD974" s="3"/>
      <c r="QOE974" s="614"/>
      <c r="QOF974" s="3"/>
      <c r="QOG974" s="453"/>
      <c r="QOH974" s="3"/>
      <c r="QOI974" s="614"/>
      <c r="QOJ974" s="3"/>
      <c r="QOK974" s="453"/>
      <c r="QOL974" s="3"/>
      <c r="QOM974" s="614"/>
      <c r="QON974" s="3"/>
      <c r="QOO974" s="453"/>
      <c r="QOP974" s="3"/>
      <c r="QOQ974" s="614"/>
      <c r="QOR974" s="3"/>
      <c r="QOS974" s="453"/>
      <c r="QOT974" s="3"/>
      <c r="QOU974" s="614"/>
      <c r="QOV974" s="3"/>
      <c r="QOW974" s="453"/>
      <c r="QOX974" s="3"/>
      <c r="QOY974" s="614"/>
      <c r="QOZ974" s="3"/>
      <c r="QPA974" s="453"/>
      <c r="QPB974" s="3"/>
      <c r="QPC974" s="614"/>
      <c r="QPD974" s="3"/>
      <c r="QPE974" s="453"/>
      <c r="QPF974" s="3"/>
      <c r="QPG974" s="614"/>
      <c r="QPH974" s="3"/>
      <c r="QPI974" s="453"/>
      <c r="QPJ974" s="3"/>
      <c r="QPK974" s="614"/>
      <c r="QPL974" s="3"/>
      <c r="QPM974" s="453"/>
      <c r="QPN974" s="3"/>
      <c r="QPO974" s="614"/>
      <c r="QPP974" s="3"/>
      <c r="QPQ974" s="453"/>
      <c r="QPR974" s="3"/>
      <c r="QPS974" s="614"/>
      <c r="QPT974" s="3"/>
      <c r="QPU974" s="453"/>
      <c r="QPV974" s="3"/>
      <c r="QPW974" s="614"/>
      <c r="QPX974" s="3"/>
      <c r="QPY974" s="453"/>
      <c r="QPZ974" s="3"/>
      <c r="QQA974" s="614"/>
      <c r="QQB974" s="3"/>
      <c r="QQC974" s="453"/>
      <c r="QQD974" s="3"/>
      <c r="QQE974" s="614"/>
      <c r="QQF974" s="3"/>
      <c r="QQG974" s="453"/>
      <c r="QQH974" s="3"/>
      <c r="QQI974" s="614"/>
      <c r="QQJ974" s="3"/>
      <c r="QQK974" s="453"/>
      <c r="QQL974" s="3"/>
      <c r="QQM974" s="614"/>
      <c r="QQN974" s="3"/>
      <c r="QQO974" s="453"/>
      <c r="QQP974" s="3"/>
      <c r="QQQ974" s="614"/>
      <c r="QQR974" s="3"/>
      <c r="QQS974" s="453"/>
      <c r="QQT974" s="3"/>
      <c r="QQU974" s="614"/>
      <c r="QQV974" s="3"/>
      <c r="QQW974" s="453"/>
      <c r="QQX974" s="3"/>
      <c r="QQY974" s="614"/>
      <c r="QQZ974" s="3"/>
      <c r="QRA974" s="453"/>
      <c r="QRB974" s="3"/>
      <c r="QRC974" s="614"/>
      <c r="QRD974" s="3"/>
      <c r="QRE974" s="453"/>
      <c r="QRF974" s="3"/>
      <c r="QRG974" s="614"/>
      <c r="QRH974" s="3"/>
      <c r="QRI974" s="453"/>
      <c r="QRJ974" s="3"/>
      <c r="QRK974" s="614"/>
      <c r="QRL974" s="3"/>
      <c r="QRM974" s="453"/>
      <c r="QRN974" s="3"/>
      <c r="QRO974" s="614"/>
      <c r="QRP974" s="3"/>
      <c r="QRQ974" s="453"/>
      <c r="QRR974" s="3"/>
      <c r="QRS974" s="614"/>
      <c r="QRT974" s="3"/>
      <c r="QRU974" s="453"/>
      <c r="QRV974" s="3"/>
      <c r="QRW974" s="614"/>
      <c r="QRX974" s="3"/>
      <c r="QRY974" s="453"/>
      <c r="QRZ974" s="3"/>
      <c r="QSA974" s="614"/>
      <c r="QSB974" s="3"/>
      <c r="QSC974" s="453"/>
      <c r="QSD974" s="3"/>
      <c r="QSE974" s="614"/>
      <c r="QSF974" s="3"/>
      <c r="QSG974" s="453"/>
      <c r="QSH974" s="3"/>
      <c r="QSI974" s="614"/>
      <c r="QSJ974" s="3"/>
      <c r="QSK974" s="453"/>
      <c r="QSL974" s="3"/>
      <c r="QSM974" s="614"/>
      <c r="QSN974" s="3"/>
      <c r="QSO974" s="453"/>
      <c r="QSP974" s="3"/>
      <c r="QSQ974" s="614"/>
      <c r="QSR974" s="3"/>
      <c r="QSS974" s="453"/>
      <c r="QST974" s="3"/>
      <c r="QSU974" s="614"/>
      <c r="QSV974" s="3"/>
      <c r="QSW974" s="453"/>
      <c r="QSX974" s="3"/>
      <c r="QSY974" s="614"/>
      <c r="QSZ974" s="3"/>
      <c r="QTA974" s="453"/>
      <c r="QTB974" s="3"/>
      <c r="QTC974" s="614"/>
      <c r="QTD974" s="3"/>
      <c r="QTE974" s="453"/>
      <c r="QTF974" s="3"/>
      <c r="QTG974" s="614"/>
      <c r="QTH974" s="3"/>
      <c r="QTI974" s="453"/>
      <c r="QTJ974" s="3"/>
      <c r="QTK974" s="614"/>
      <c r="QTL974" s="3"/>
      <c r="QTM974" s="453"/>
      <c r="QTN974" s="3"/>
      <c r="QTO974" s="614"/>
      <c r="QTP974" s="3"/>
      <c r="QTQ974" s="453"/>
      <c r="QTR974" s="3"/>
      <c r="QTS974" s="614"/>
      <c r="QTT974" s="3"/>
      <c r="QTU974" s="453"/>
      <c r="QTV974" s="3"/>
      <c r="QTW974" s="614"/>
      <c r="QTX974" s="3"/>
      <c r="QTY974" s="453"/>
      <c r="QTZ974" s="3"/>
      <c r="QUA974" s="614"/>
      <c r="QUB974" s="3"/>
      <c r="QUC974" s="453"/>
      <c r="QUD974" s="3"/>
      <c r="QUE974" s="614"/>
      <c r="QUF974" s="3"/>
      <c r="QUG974" s="453"/>
      <c r="QUH974" s="3"/>
      <c r="QUI974" s="614"/>
      <c r="QUJ974" s="3"/>
      <c r="QUK974" s="453"/>
      <c r="QUL974" s="3"/>
      <c r="QUM974" s="614"/>
      <c r="QUN974" s="3"/>
      <c r="QUO974" s="453"/>
      <c r="QUP974" s="3"/>
      <c r="QUQ974" s="614"/>
      <c r="QUR974" s="3"/>
      <c r="QUS974" s="453"/>
      <c r="QUT974" s="3"/>
      <c r="QUU974" s="614"/>
      <c r="QUV974" s="3"/>
      <c r="QUW974" s="453"/>
      <c r="QUX974" s="3"/>
      <c r="QUY974" s="614"/>
      <c r="QUZ974" s="3"/>
      <c r="QVA974" s="453"/>
      <c r="QVB974" s="3"/>
      <c r="QVC974" s="614"/>
      <c r="QVD974" s="3"/>
      <c r="QVE974" s="453"/>
      <c r="QVF974" s="3"/>
      <c r="QVG974" s="614"/>
      <c r="QVH974" s="3"/>
      <c r="QVI974" s="453"/>
      <c r="QVJ974" s="3"/>
      <c r="QVK974" s="614"/>
      <c r="QVL974" s="3"/>
      <c r="QVM974" s="453"/>
      <c r="QVN974" s="3"/>
      <c r="QVO974" s="614"/>
      <c r="QVP974" s="3"/>
      <c r="QVQ974" s="453"/>
      <c r="QVR974" s="3"/>
      <c r="QVS974" s="614"/>
      <c r="QVT974" s="3"/>
      <c r="QVU974" s="453"/>
      <c r="QVV974" s="3"/>
      <c r="QVW974" s="614"/>
      <c r="QVX974" s="3"/>
      <c r="QVY974" s="453"/>
      <c r="QVZ974" s="3"/>
      <c r="QWA974" s="614"/>
      <c r="QWB974" s="3"/>
      <c r="QWC974" s="453"/>
      <c r="QWD974" s="3"/>
      <c r="QWE974" s="614"/>
      <c r="QWF974" s="3"/>
      <c r="QWG974" s="453"/>
      <c r="QWH974" s="3"/>
      <c r="QWI974" s="614"/>
      <c r="QWJ974" s="3"/>
      <c r="QWK974" s="453"/>
      <c r="QWL974" s="3"/>
      <c r="QWM974" s="614"/>
      <c r="QWN974" s="3"/>
      <c r="QWO974" s="453"/>
      <c r="QWP974" s="3"/>
      <c r="QWQ974" s="614"/>
      <c r="QWR974" s="3"/>
      <c r="QWS974" s="453"/>
      <c r="QWT974" s="3"/>
      <c r="QWU974" s="614"/>
      <c r="QWV974" s="3"/>
      <c r="QWW974" s="453"/>
      <c r="QWX974" s="3"/>
      <c r="QWY974" s="614"/>
      <c r="QWZ974" s="3"/>
      <c r="QXA974" s="453"/>
      <c r="QXB974" s="3"/>
      <c r="QXC974" s="614"/>
      <c r="QXD974" s="3"/>
      <c r="QXE974" s="453"/>
      <c r="QXF974" s="3"/>
      <c r="QXG974" s="614"/>
      <c r="QXH974" s="3"/>
      <c r="QXI974" s="453"/>
      <c r="QXJ974" s="3"/>
      <c r="QXK974" s="614"/>
      <c r="QXL974" s="3"/>
      <c r="QXM974" s="453"/>
      <c r="QXN974" s="3"/>
      <c r="QXO974" s="614"/>
      <c r="QXP974" s="3"/>
      <c r="QXQ974" s="453"/>
      <c r="QXR974" s="3"/>
      <c r="QXS974" s="614"/>
      <c r="QXT974" s="3"/>
      <c r="QXU974" s="453"/>
      <c r="QXV974" s="3"/>
      <c r="QXW974" s="614"/>
      <c r="QXX974" s="3"/>
      <c r="QXY974" s="453"/>
      <c r="QXZ974" s="3"/>
      <c r="QYA974" s="614"/>
      <c r="QYB974" s="3"/>
      <c r="QYC974" s="453"/>
      <c r="QYD974" s="3"/>
      <c r="QYE974" s="614"/>
      <c r="QYF974" s="3"/>
      <c r="QYG974" s="453"/>
      <c r="QYH974" s="3"/>
      <c r="QYI974" s="614"/>
      <c r="QYJ974" s="3"/>
      <c r="QYK974" s="453"/>
      <c r="QYL974" s="3"/>
      <c r="QYM974" s="614"/>
      <c r="QYN974" s="3"/>
      <c r="QYO974" s="453"/>
      <c r="QYP974" s="3"/>
      <c r="QYQ974" s="614"/>
      <c r="QYR974" s="3"/>
      <c r="QYS974" s="453"/>
      <c r="QYT974" s="3"/>
      <c r="QYU974" s="614"/>
      <c r="QYV974" s="3"/>
      <c r="QYW974" s="453"/>
      <c r="QYX974" s="3"/>
      <c r="QYY974" s="614"/>
      <c r="QYZ974" s="3"/>
      <c r="QZA974" s="453"/>
      <c r="QZB974" s="3"/>
      <c r="QZC974" s="614"/>
      <c r="QZD974" s="3"/>
      <c r="QZE974" s="453"/>
      <c r="QZF974" s="3"/>
      <c r="QZG974" s="614"/>
      <c r="QZH974" s="3"/>
      <c r="QZI974" s="453"/>
      <c r="QZJ974" s="3"/>
      <c r="QZK974" s="614"/>
      <c r="QZL974" s="3"/>
      <c r="QZM974" s="453"/>
      <c r="QZN974" s="3"/>
      <c r="QZO974" s="614"/>
      <c r="QZP974" s="3"/>
      <c r="QZQ974" s="453"/>
      <c r="QZR974" s="3"/>
      <c r="QZS974" s="614"/>
      <c r="QZT974" s="3"/>
      <c r="QZU974" s="453"/>
      <c r="QZV974" s="3"/>
      <c r="QZW974" s="614"/>
      <c r="QZX974" s="3"/>
      <c r="QZY974" s="453"/>
      <c r="QZZ974" s="3"/>
      <c r="RAA974" s="614"/>
      <c r="RAB974" s="3"/>
      <c r="RAC974" s="453"/>
      <c r="RAD974" s="3"/>
      <c r="RAE974" s="614"/>
      <c r="RAF974" s="3"/>
      <c r="RAG974" s="453"/>
      <c r="RAH974" s="3"/>
      <c r="RAI974" s="614"/>
      <c r="RAJ974" s="3"/>
      <c r="RAK974" s="453"/>
      <c r="RAL974" s="3"/>
      <c r="RAM974" s="614"/>
      <c r="RAN974" s="3"/>
      <c r="RAO974" s="453"/>
      <c r="RAP974" s="3"/>
      <c r="RAQ974" s="614"/>
      <c r="RAR974" s="3"/>
      <c r="RAS974" s="453"/>
      <c r="RAT974" s="3"/>
      <c r="RAU974" s="614"/>
      <c r="RAV974" s="3"/>
      <c r="RAW974" s="453"/>
      <c r="RAX974" s="3"/>
      <c r="RAY974" s="614"/>
      <c r="RAZ974" s="3"/>
      <c r="RBA974" s="453"/>
      <c r="RBB974" s="3"/>
      <c r="RBC974" s="614"/>
      <c r="RBD974" s="3"/>
      <c r="RBE974" s="453"/>
      <c r="RBF974" s="3"/>
      <c r="RBG974" s="614"/>
      <c r="RBH974" s="3"/>
      <c r="RBI974" s="453"/>
      <c r="RBJ974" s="3"/>
      <c r="RBK974" s="614"/>
      <c r="RBL974" s="3"/>
      <c r="RBM974" s="453"/>
      <c r="RBN974" s="3"/>
      <c r="RBO974" s="614"/>
      <c r="RBP974" s="3"/>
      <c r="RBQ974" s="453"/>
      <c r="RBR974" s="3"/>
      <c r="RBS974" s="614"/>
      <c r="RBT974" s="3"/>
      <c r="RBU974" s="453"/>
      <c r="RBV974" s="3"/>
      <c r="RBW974" s="614"/>
      <c r="RBX974" s="3"/>
      <c r="RBY974" s="453"/>
      <c r="RBZ974" s="3"/>
      <c r="RCA974" s="614"/>
      <c r="RCB974" s="3"/>
      <c r="RCC974" s="453"/>
      <c r="RCD974" s="3"/>
      <c r="RCE974" s="614"/>
      <c r="RCF974" s="3"/>
      <c r="RCG974" s="453"/>
      <c r="RCH974" s="3"/>
      <c r="RCI974" s="614"/>
      <c r="RCJ974" s="3"/>
      <c r="RCK974" s="453"/>
      <c r="RCL974" s="3"/>
      <c r="RCM974" s="614"/>
      <c r="RCN974" s="3"/>
      <c r="RCO974" s="453"/>
      <c r="RCP974" s="3"/>
      <c r="RCQ974" s="614"/>
      <c r="RCR974" s="3"/>
      <c r="RCS974" s="453"/>
      <c r="RCT974" s="3"/>
      <c r="RCU974" s="614"/>
      <c r="RCV974" s="3"/>
      <c r="RCW974" s="453"/>
      <c r="RCX974" s="3"/>
      <c r="RCY974" s="614"/>
      <c r="RCZ974" s="3"/>
      <c r="RDA974" s="453"/>
      <c r="RDB974" s="3"/>
      <c r="RDC974" s="614"/>
      <c r="RDD974" s="3"/>
      <c r="RDE974" s="453"/>
      <c r="RDF974" s="3"/>
      <c r="RDG974" s="614"/>
      <c r="RDH974" s="3"/>
      <c r="RDI974" s="453"/>
      <c r="RDJ974" s="3"/>
      <c r="RDK974" s="614"/>
      <c r="RDL974" s="3"/>
      <c r="RDM974" s="453"/>
      <c r="RDN974" s="3"/>
      <c r="RDO974" s="614"/>
      <c r="RDP974" s="3"/>
      <c r="RDQ974" s="453"/>
      <c r="RDR974" s="3"/>
      <c r="RDS974" s="614"/>
      <c r="RDT974" s="3"/>
      <c r="RDU974" s="453"/>
      <c r="RDV974" s="3"/>
      <c r="RDW974" s="614"/>
      <c r="RDX974" s="3"/>
      <c r="RDY974" s="453"/>
      <c r="RDZ974" s="3"/>
      <c r="REA974" s="614"/>
      <c r="REB974" s="3"/>
      <c r="REC974" s="453"/>
      <c r="RED974" s="3"/>
      <c r="REE974" s="614"/>
      <c r="REF974" s="3"/>
      <c r="REG974" s="453"/>
      <c r="REH974" s="3"/>
      <c r="REI974" s="614"/>
      <c r="REJ974" s="3"/>
      <c r="REK974" s="453"/>
      <c r="REL974" s="3"/>
      <c r="REM974" s="614"/>
      <c r="REN974" s="3"/>
      <c r="REO974" s="453"/>
      <c r="REP974" s="3"/>
      <c r="REQ974" s="614"/>
      <c r="RER974" s="3"/>
      <c r="RES974" s="453"/>
      <c r="RET974" s="3"/>
      <c r="REU974" s="614"/>
      <c r="REV974" s="3"/>
      <c r="REW974" s="453"/>
      <c r="REX974" s="3"/>
      <c r="REY974" s="614"/>
      <c r="REZ974" s="3"/>
      <c r="RFA974" s="453"/>
      <c r="RFB974" s="3"/>
      <c r="RFC974" s="614"/>
      <c r="RFD974" s="3"/>
      <c r="RFE974" s="453"/>
      <c r="RFF974" s="3"/>
      <c r="RFG974" s="614"/>
      <c r="RFH974" s="3"/>
      <c r="RFI974" s="453"/>
      <c r="RFJ974" s="3"/>
      <c r="RFK974" s="614"/>
      <c r="RFL974" s="3"/>
      <c r="RFM974" s="453"/>
      <c r="RFN974" s="3"/>
      <c r="RFO974" s="614"/>
      <c r="RFP974" s="3"/>
      <c r="RFQ974" s="453"/>
      <c r="RFR974" s="3"/>
      <c r="RFS974" s="614"/>
      <c r="RFT974" s="3"/>
      <c r="RFU974" s="453"/>
      <c r="RFV974" s="3"/>
      <c r="RFW974" s="614"/>
      <c r="RFX974" s="3"/>
      <c r="RFY974" s="453"/>
      <c r="RFZ974" s="3"/>
      <c r="RGA974" s="614"/>
      <c r="RGB974" s="3"/>
      <c r="RGC974" s="453"/>
      <c r="RGD974" s="3"/>
      <c r="RGE974" s="614"/>
      <c r="RGF974" s="3"/>
      <c r="RGG974" s="453"/>
      <c r="RGH974" s="3"/>
      <c r="RGI974" s="614"/>
      <c r="RGJ974" s="3"/>
      <c r="RGK974" s="453"/>
      <c r="RGL974" s="3"/>
      <c r="RGM974" s="614"/>
      <c r="RGN974" s="3"/>
      <c r="RGO974" s="453"/>
      <c r="RGP974" s="3"/>
      <c r="RGQ974" s="614"/>
      <c r="RGR974" s="3"/>
      <c r="RGS974" s="453"/>
      <c r="RGT974" s="3"/>
      <c r="RGU974" s="614"/>
      <c r="RGV974" s="3"/>
      <c r="RGW974" s="453"/>
      <c r="RGX974" s="3"/>
      <c r="RGY974" s="614"/>
      <c r="RGZ974" s="3"/>
      <c r="RHA974" s="453"/>
      <c r="RHB974" s="3"/>
      <c r="RHC974" s="614"/>
      <c r="RHD974" s="3"/>
      <c r="RHE974" s="453"/>
      <c r="RHF974" s="3"/>
      <c r="RHG974" s="614"/>
      <c r="RHH974" s="3"/>
      <c r="RHI974" s="453"/>
      <c r="RHJ974" s="3"/>
      <c r="RHK974" s="614"/>
      <c r="RHL974" s="3"/>
      <c r="RHM974" s="453"/>
      <c r="RHN974" s="3"/>
      <c r="RHO974" s="614"/>
      <c r="RHP974" s="3"/>
      <c r="RHQ974" s="453"/>
      <c r="RHR974" s="3"/>
      <c r="RHS974" s="614"/>
      <c r="RHT974" s="3"/>
      <c r="RHU974" s="453"/>
      <c r="RHV974" s="3"/>
      <c r="RHW974" s="614"/>
      <c r="RHX974" s="3"/>
      <c r="RHY974" s="453"/>
      <c r="RHZ974" s="3"/>
      <c r="RIA974" s="614"/>
      <c r="RIB974" s="3"/>
      <c r="RIC974" s="453"/>
      <c r="RID974" s="3"/>
      <c r="RIE974" s="614"/>
      <c r="RIF974" s="3"/>
      <c r="RIG974" s="453"/>
      <c r="RIH974" s="3"/>
      <c r="RII974" s="614"/>
      <c r="RIJ974" s="3"/>
      <c r="RIK974" s="453"/>
      <c r="RIL974" s="3"/>
      <c r="RIM974" s="614"/>
      <c r="RIN974" s="3"/>
      <c r="RIO974" s="453"/>
      <c r="RIP974" s="3"/>
      <c r="RIQ974" s="614"/>
      <c r="RIR974" s="3"/>
      <c r="RIS974" s="453"/>
      <c r="RIT974" s="3"/>
      <c r="RIU974" s="614"/>
      <c r="RIV974" s="3"/>
      <c r="RIW974" s="453"/>
      <c r="RIX974" s="3"/>
      <c r="RIY974" s="614"/>
      <c r="RIZ974" s="3"/>
      <c r="RJA974" s="453"/>
      <c r="RJB974" s="3"/>
      <c r="RJC974" s="614"/>
      <c r="RJD974" s="3"/>
      <c r="RJE974" s="453"/>
      <c r="RJF974" s="3"/>
      <c r="RJG974" s="614"/>
      <c r="RJH974" s="3"/>
      <c r="RJI974" s="453"/>
      <c r="RJJ974" s="3"/>
      <c r="RJK974" s="614"/>
      <c r="RJL974" s="3"/>
      <c r="RJM974" s="453"/>
      <c r="RJN974" s="3"/>
      <c r="RJO974" s="614"/>
      <c r="RJP974" s="3"/>
      <c r="RJQ974" s="453"/>
      <c r="RJR974" s="3"/>
      <c r="RJS974" s="614"/>
      <c r="RJT974" s="3"/>
      <c r="RJU974" s="453"/>
      <c r="RJV974" s="3"/>
      <c r="RJW974" s="614"/>
      <c r="RJX974" s="3"/>
      <c r="RJY974" s="453"/>
      <c r="RJZ974" s="3"/>
      <c r="RKA974" s="614"/>
      <c r="RKB974" s="3"/>
      <c r="RKC974" s="453"/>
      <c r="RKD974" s="3"/>
      <c r="RKE974" s="614"/>
      <c r="RKF974" s="3"/>
      <c r="RKG974" s="453"/>
      <c r="RKH974" s="3"/>
      <c r="RKI974" s="614"/>
      <c r="RKJ974" s="3"/>
      <c r="RKK974" s="453"/>
      <c r="RKL974" s="3"/>
      <c r="RKM974" s="614"/>
      <c r="RKN974" s="3"/>
      <c r="RKO974" s="453"/>
      <c r="RKP974" s="3"/>
      <c r="RKQ974" s="614"/>
      <c r="RKR974" s="3"/>
      <c r="RKS974" s="453"/>
      <c r="RKT974" s="3"/>
      <c r="RKU974" s="614"/>
      <c r="RKV974" s="3"/>
      <c r="RKW974" s="453"/>
      <c r="RKX974" s="3"/>
      <c r="RKY974" s="614"/>
      <c r="RKZ974" s="3"/>
      <c r="RLA974" s="453"/>
      <c r="RLB974" s="3"/>
      <c r="RLC974" s="614"/>
      <c r="RLD974" s="3"/>
      <c r="RLE974" s="453"/>
      <c r="RLF974" s="3"/>
      <c r="RLG974" s="614"/>
      <c r="RLH974" s="3"/>
      <c r="RLI974" s="453"/>
      <c r="RLJ974" s="3"/>
      <c r="RLK974" s="614"/>
      <c r="RLL974" s="3"/>
      <c r="RLM974" s="453"/>
      <c r="RLN974" s="3"/>
      <c r="RLO974" s="614"/>
      <c r="RLP974" s="3"/>
      <c r="RLQ974" s="453"/>
      <c r="RLR974" s="3"/>
      <c r="RLS974" s="614"/>
      <c r="RLT974" s="3"/>
      <c r="RLU974" s="453"/>
      <c r="RLV974" s="3"/>
      <c r="RLW974" s="614"/>
      <c r="RLX974" s="3"/>
      <c r="RLY974" s="453"/>
      <c r="RLZ974" s="3"/>
      <c r="RMA974" s="614"/>
      <c r="RMB974" s="3"/>
      <c r="RMC974" s="453"/>
      <c r="RMD974" s="3"/>
      <c r="RME974" s="614"/>
      <c r="RMF974" s="3"/>
      <c r="RMG974" s="453"/>
      <c r="RMH974" s="3"/>
      <c r="RMI974" s="614"/>
      <c r="RMJ974" s="3"/>
      <c r="RMK974" s="453"/>
      <c r="RML974" s="3"/>
      <c r="RMM974" s="614"/>
      <c r="RMN974" s="3"/>
      <c r="RMO974" s="453"/>
      <c r="RMP974" s="3"/>
      <c r="RMQ974" s="614"/>
      <c r="RMR974" s="3"/>
      <c r="RMS974" s="453"/>
      <c r="RMT974" s="3"/>
      <c r="RMU974" s="614"/>
      <c r="RMV974" s="3"/>
      <c r="RMW974" s="453"/>
      <c r="RMX974" s="3"/>
      <c r="RMY974" s="614"/>
      <c r="RMZ974" s="3"/>
      <c r="RNA974" s="453"/>
      <c r="RNB974" s="3"/>
      <c r="RNC974" s="614"/>
      <c r="RND974" s="3"/>
      <c r="RNE974" s="453"/>
      <c r="RNF974" s="3"/>
      <c r="RNG974" s="614"/>
      <c r="RNH974" s="3"/>
      <c r="RNI974" s="453"/>
      <c r="RNJ974" s="3"/>
      <c r="RNK974" s="614"/>
      <c r="RNL974" s="3"/>
      <c r="RNM974" s="453"/>
      <c r="RNN974" s="3"/>
      <c r="RNO974" s="614"/>
      <c r="RNP974" s="3"/>
      <c r="RNQ974" s="453"/>
      <c r="RNR974" s="3"/>
      <c r="RNS974" s="614"/>
      <c r="RNT974" s="3"/>
      <c r="RNU974" s="453"/>
      <c r="RNV974" s="3"/>
      <c r="RNW974" s="614"/>
      <c r="RNX974" s="3"/>
      <c r="RNY974" s="453"/>
      <c r="RNZ974" s="3"/>
      <c r="ROA974" s="614"/>
      <c r="ROB974" s="3"/>
      <c r="ROC974" s="453"/>
      <c r="ROD974" s="3"/>
      <c r="ROE974" s="614"/>
      <c r="ROF974" s="3"/>
      <c r="ROG974" s="453"/>
      <c r="ROH974" s="3"/>
      <c r="ROI974" s="614"/>
      <c r="ROJ974" s="3"/>
      <c r="ROK974" s="453"/>
      <c r="ROL974" s="3"/>
      <c r="ROM974" s="614"/>
      <c r="RON974" s="3"/>
      <c r="ROO974" s="453"/>
      <c r="ROP974" s="3"/>
      <c r="ROQ974" s="614"/>
      <c r="ROR974" s="3"/>
      <c r="ROS974" s="453"/>
      <c r="ROT974" s="3"/>
      <c r="ROU974" s="614"/>
      <c r="ROV974" s="3"/>
      <c r="ROW974" s="453"/>
      <c r="ROX974" s="3"/>
      <c r="ROY974" s="614"/>
      <c r="ROZ974" s="3"/>
      <c r="RPA974" s="453"/>
      <c r="RPB974" s="3"/>
      <c r="RPC974" s="614"/>
      <c r="RPD974" s="3"/>
      <c r="RPE974" s="453"/>
      <c r="RPF974" s="3"/>
      <c r="RPG974" s="614"/>
      <c r="RPH974" s="3"/>
      <c r="RPI974" s="453"/>
      <c r="RPJ974" s="3"/>
      <c r="RPK974" s="614"/>
      <c r="RPL974" s="3"/>
      <c r="RPM974" s="453"/>
      <c r="RPN974" s="3"/>
      <c r="RPO974" s="614"/>
      <c r="RPP974" s="3"/>
      <c r="RPQ974" s="453"/>
      <c r="RPR974" s="3"/>
      <c r="RPS974" s="614"/>
      <c r="RPT974" s="3"/>
      <c r="RPU974" s="453"/>
      <c r="RPV974" s="3"/>
      <c r="RPW974" s="614"/>
      <c r="RPX974" s="3"/>
      <c r="RPY974" s="453"/>
      <c r="RPZ974" s="3"/>
      <c r="RQA974" s="614"/>
      <c r="RQB974" s="3"/>
      <c r="RQC974" s="453"/>
      <c r="RQD974" s="3"/>
      <c r="RQE974" s="614"/>
      <c r="RQF974" s="3"/>
      <c r="RQG974" s="453"/>
      <c r="RQH974" s="3"/>
      <c r="RQI974" s="614"/>
      <c r="RQJ974" s="3"/>
      <c r="RQK974" s="453"/>
      <c r="RQL974" s="3"/>
      <c r="RQM974" s="614"/>
      <c r="RQN974" s="3"/>
      <c r="RQO974" s="453"/>
      <c r="RQP974" s="3"/>
      <c r="RQQ974" s="614"/>
      <c r="RQR974" s="3"/>
      <c r="RQS974" s="453"/>
      <c r="RQT974" s="3"/>
      <c r="RQU974" s="614"/>
      <c r="RQV974" s="3"/>
      <c r="RQW974" s="453"/>
      <c r="RQX974" s="3"/>
      <c r="RQY974" s="614"/>
      <c r="RQZ974" s="3"/>
      <c r="RRA974" s="453"/>
      <c r="RRB974" s="3"/>
      <c r="RRC974" s="614"/>
      <c r="RRD974" s="3"/>
      <c r="RRE974" s="453"/>
      <c r="RRF974" s="3"/>
      <c r="RRG974" s="614"/>
      <c r="RRH974" s="3"/>
      <c r="RRI974" s="453"/>
      <c r="RRJ974" s="3"/>
      <c r="RRK974" s="614"/>
      <c r="RRL974" s="3"/>
      <c r="RRM974" s="453"/>
      <c r="RRN974" s="3"/>
      <c r="RRO974" s="614"/>
      <c r="RRP974" s="3"/>
      <c r="RRQ974" s="453"/>
      <c r="RRR974" s="3"/>
      <c r="RRS974" s="614"/>
      <c r="RRT974" s="3"/>
      <c r="RRU974" s="453"/>
      <c r="RRV974" s="3"/>
      <c r="RRW974" s="614"/>
      <c r="RRX974" s="3"/>
      <c r="RRY974" s="453"/>
      <c r="RRZ974" s="3"/>
      <c r="RSA974" s="614"/>
      <c r="RSB974" s="3"/>
      <c r="RSC974" s="453"/>
      <c r="RSD974" s="3"/>
      <c r="RSE974" s="614"/>
      <c r="RSF974" s="3"/>
      <c r="RSG974" s="453"/>
      <c r="RSH974" s="3"/>
      <c r="RSI974" s="614"/>
      <c r="RSJ974" s="3"/>
      <c r="RSK974" s="453"/>
      <c r="RSL974" s="3"/>
      <c r="RSM974" s="614"/>
      <c r="RSN974" s="3"/>
      <c r="RSO974" s="453"/>
      <c r="RSP974" s="3"/>
      <c r="RSQ974" s="614"/>
      <c r="RSR974" s="3"/>
      <c r="RSS974" s="453"/>
      <c r="RST974" s="3"/>
      <c r="RSU974" s="614"/>
      <c r="RSV974" s="3"/>
      <c r="RSW974" s="453"/>
      <c r="RSX974" s="3"/>
      <c r="RSY974" s="614"/>
      <c r="RSZ974" s="3"/>
      <c r="RTA974" s="453"/>
      <c r="RTB974" s="3"/>
      <c r="RTC974" s="614"/>
      <c r="RTD974" s="3"/>
      <c r="RTE974" s="453"/>
      <c r="RTF974" s="3"/>
      <c r="RTG974" s="614"/>
      <c r="RTH974" s="3"/>
      <c r="RTI974" s="453"/>
      <c r="RTJ974" s="3"/>
      <c r="RTK974" s="614"/>
      <c r="RTL974" s="3"/>
      <c r="RTM974" s="453"/>
      <c r="RTN974" s="3"/>
      <c r="RTO974" s="614"/>
      <c r="RTP974" s="3"/>
      <c r="RTQ974" s="453"/>
      <c r="RTR974" s="3"/>
      <c r="RTS974" s="614"/>
      <c r="RTT974" s="3"/>
      <c r="RTU974" s="453"/>
      <c r="RTV974" s="3"/>
      <c r="RTW974" s="614"/>
      <c r="RTX974" s="3"/>
      <c r="RTY974" s="453"/>
      <c r="RTZ974" s="3"/>
      <c r="RUA974" s="614"/>
      <c r="RUB974" s="3"/>
      <c r="RUC974" s="453"/>
      <c r="RUD974" s="3"/>
      <c r="RUE974" s="614"/>
      <c r="RUF974" s="3"/>
      <c r="RUG974" s="453"/>
      <c r="RUH974" s="3"/>
      <c r="RUI974" s="614"/>
      <c r="RUJ974" s="3"/>
      <c r="RUK974" s="453"/>
      <c r="RUL974" s="3"/>
      <c r="RUM974" s="614"/>
      <c r="RUN974" s="3"/>
      <c r="RUO974" s="453"/>
      <c r="RUP974" s="3"/>
      <c r="RUQ974" s="614"/>
      <c r="RUR974" s="3"/>
      <c r="RUS974" s="453"/>
      <c r="RUT974" s="3"/>
      <c r="RUU974" s="614"/>
      <c r="RUV974" s="3"/>
      <c r="RUW974" s="453"/>
      <c r="RUX974" s="3"/>
      <c r="RUY974" s="614"/>
      <c r="RUZ974" s="3"/>
      <c r="RVA974" s="453"/>
      <c r="RVB974" s="3"/>
      <c r="RVC974" s="614"/>
      <c r="RVD974" s="3"/>
      <c r="RVE974" s="453"/>
      <c r="RVF974" s="3"/>
      <c r="RVG974" s="614"/>
      <c r="RVH974" s="3"/>
      <c r="RVI974" s="453"/>
      <c r="RVJ974" s="3"/>
      <c r="RVK974" s="614"/>
      <c r="RVL974" s="3"/>
      <c r="RVM974" s="453"/>
      <c r="RVN974" s="3"/>
      <c r="RVO974" s="614"/>
      <c r="RVP974" s="3"/>
      <c r="RVQ974" s="453"/>
      <c r="RVR974" s="3"/>
      <c r="RVS974" s="614"/>
      <c r="RVT974" s="3"/>
      <c r="RVU974" s="453"/>
      <c r="RVV974" s="3"/>
      <c r="RVW974" s="614"/>
      <c r="RVX974" s="3"/>
      <c r="RVY974" s="453"/>
      <c r="RVZ974" s="3"/>
      <c r="RWA974" s="614"/>
      <c r="RWB974" s="3"/>
      <c r="RWC974" s="453"/>
      <c r="RWD974" s="3"/>
      <c r="RWE974" s="614"/>
      <c r="RWF974" s="3"/>
      <c r="RWG974" s="453"/>
      <c r="RWH974" s="3"/>
      <c r="RWI974" s="614"/>
      <c r="RWJ974" s="3"/>
      <c r="RWK974" s="453"/>
      <c r="RWL974" s="3"/>
      <c r="RWM974" s="614"/>
      <c r="RWN974" s="3"/>
      <c r="RWO974" s="453"/>
      <c r="RWP974" s="3"/>
      <c r="RWQ974" s="614"/>
      <c r="RWR974" s="3"/>
      <c r="RWS974" s="453"/>
      <c r="RWT974" s="3"/>
      <c r="RWU974" s="614"/>
      <c r="RWV974" s="3"/>
      <c r="RWW974" s="453"/>
      <c r="RWX974" s="3"/>
      <c r="RWY974" s="614"/>
      <c r="RWZ974" s="3"/>
      <c r="RXA974" s="453"/>
      <c r="RXB974" s="3"/>
      <c r="RXC974" s="614"/>
      <c r="RXD974" s="3"/>
      <c r="RXE974" s="453"/>
      <c r="RXF974" s="3"/>
      <c r="RXG974" s="614"/>
      <c r="RXH974" s="3"/>
      <c r="RXI974" s="453"/>
      <c r="RXJ974" s="3"/>
      <c r="RXK974" s="614"/>
      <c r="RXL974" s="3"/>
      <c r="RXM974" s="453"/>
      <c r="RXN974" s="3"/>
      <c r="RXO974" s="614"/>
      <c r="RXP974" s="3"/>
      <c r="RXQ974" s="453"/>
      <c r="RXR974" s="3"/>
      <c r="RXS974" s="614"/>
      <c r="RXT974" s="3"/>
      <c r="RXU974" s="453"/>
      <c r="RXV974" s="3"/>
      <c r="RXW974" s="614"/>
      <c r="RXX974" s="3"/>
      <c r="RXY974" s="453"/>
      <c r="RXZ974" s="3"/>
      <c r="RYA974" s="614"/>
      <c r="RYB974" s="3"/>
      <c r="RYC974" s="453"/>
      <c r="RYD974" s="3"/>
      <c r="RYE974" s="614"/>
      <c r="RYF974" s="3"/>
      <c r="RYG974" s="453"/>
      <c r="RYH974" s="3"/>
      <c r="RYI974" s="614"/>
      <c r="RYJ974" s="3"/>
      <c r="RYK974" s="453"/>
      <c r="RYL974" s="3"/>
      <c r="RYM974" s="614"/>
      <c r="RYN974" s="3"/>
      <c r="RYO974" s="453"/>
      <c r="RYP974" s="3"/>
      <c r="RYQ974" s="614"/>
      <c r="RYR974" s="3"/>
      <c r="RYS974" s="453"/>
      <c r="RYT974" s="3"/>
      <c r="RYU974" s="614"/>
      <c r="RYV974" s="3"/>
      <c r="RYW974" s="453"/>
      <c r="RYX974" s="3"/>
      <c r="RYY974" s="614"/>
      <c r="RYZ974" s="3"/>
      <c r="RZA974" s="453"/>
      <c r="RZB974" s="3"/>
      <c r="RZC974" s="614"/>
      <c r="RZD974" s="3"/>
      <c r="RZE974" s="453"/>
      <c r="RZF974" s="3"/>
      <c r="RZG974" s="614"/>
      <c r="RZH974" s="3"/>
      <c r="RZI974" s="453"/>
      <c r="RZJ974" s="3"/>
      <c r="RZK974" s="614"/>
      <c r="RZL974" s="3"/>
      <c r="RZM974" s="453"/>
      <c r="RZN974" s="3"/>
      <c r="RZO974" s="614"/>
      <c r="RZP974" s="3"/>
      <c r="RZQ974" s="453"/>
      <c r="RZR974" s="3"/>
      <c r="RZS974" s="614"/>
      <c r="RZT974" s="3"/>
      <c r="RZU974" s="453"/>
      <c r="RZV974" s="3"/>
      <c r="RZW974" s="614"/>
      <c r="RZX974" s="3"/>
      <c r="RZY974" s="453"/>
      <c r="RZZ974" s="3"/>
      <c r="SAA974" s="614"/>
      <c r="SAB974" s="3"/>
      <c r="SAC974" s="453"/>
      <c r="SAD974" s="3"/>
      <c r="SAE974" s="614"/>
      <c r="SAF974" s="3"/>
      <c r="SAG974" s="453"/>
      <c r="SAH974" s="3"/>
      <c r="SAI974" s="614"/>
      <c r="SAJ974" s="3"/>
      <c r="SAK974" s="453"/>
      <c r="SAL974" s="3"/>
      <c r="SAM974" s="614"/>
      <c r="SAN974" s="3"/>
      <c r="SAO974" s="453"/>
      <c r="SAP974" s="3"/>
      <c r="SAQ974" s="614"/>
      <c r="SAR974" s="3"/>
      <c r="SAS974" s="453"/>
      <c r="SAT974" s="3"/>
      <c r="SAU974" s="614"/>
      <c r="SAV974" s="3"/>
      <c r="SAW974" s="453"/>
      <c r="SAX974" s="3"/>
      <c r="SAY974" s="614"/>
      <c r="SAZ974" s="3"/>
      <c r="SBA974" s="453"/>
      <c r="SBB974" s="3"/>
      <c r="SBC974" s="614"/>
      <c r="SBD974" s="3"/>
      <c r="SBE974" s="453"/>
      <c r="SBF974" s="3"/>
      <c r="SBG974" s="614"/>
      <c r="SBH974" s="3"/>
      <c r="SBI974" s="453"/>
      <c r="SBJ974" s="3"/>
      <c r="SBK974" s="614"/>
      <c r="SBL974" s="3"/>
      <c r="SBM974" s="453"/>
      <c r="SBN974" s="3"/>
      <c r="SBO974" s="614"/>
      <c r="SBP974" s="3"/>
      <c r="SBQ974" s="453"/>
      <c r="SBR974" s="3"/>
      <c r="SBS974" s="614"/>
      <c r="SBT974" s="3"/>
      <c r="SBU974" s="453"/>
      <c r="SBV974" s="3"/>
      <c r="SBW974" s="614"/>
      <c r="SBX974" s="3"/>
      <c r="SBY974" s="453"/>
      <c r="SBZ974" s="3"/>
      <c r="SCA974" s="614"/>
      <c r="SCB974" s="3"/>
      <c r="SCC974" s="453"/>
      <c r="SCD974" s="3"/>
      <c r="SCE974" s="614"/>
      <c r="SCF974" s="3"/>
      <c r="SCG974" s="453"/>
      <c r="SCH974" s="3"/>
      <c r="SCI974" s="614"/>
      <c r="SCJ974" s="3"/>
      <c r="SCK974" s="453"/>
      <c r="SCL974" s="3"/>
      <c r="SCM974" s="614"/>
      <c r="SCN974" s="3"/>
      <c r="SCO974" s="453"/>
      <c r="SCP974" s="3"/>
      <c r="SCQ974" s="614"/>
      <c r="SCR974" s="3"/>
      <c r="SCS974" s="453"/>
      <c r="SCT974" s="3"/>
      <c r="SCU974" s="614"/>
      <c r="SCV974" s="3"/>
      <c r="SCW974" s="453"/>
      <c r="SCX974" s="3"/>
      <c r="SCY974" s="614"/>
      <c r="SCZ974" s="3"/>
      <c r="SDA974" s="453"/>
      <c r="SDB974" s="3"/>
      <c r="SDC974" s="614"/>
      <c r="SDD974" s="3"/>
      <c r="SDE974" s="453"/>
      <c r="SDF974" s="3"/>
      <c r="SDG974" s="614"/>
      <c r="SDH974" s="3"/>
      <c r="SDI974" s="453"/>
      <c r="SDJ974" s="3"/>
      <c r="SDK974" s="614"/>
      <c r="SDL974" s="3"/>
      <c r="SDM974" s="453"/>
      <c r="SDN974" s="3"/>
      <c r="SDO974" s="614"/>
      <c r="SDP974" s="3"/>
      <c r="SDQ974" s="453"/>
      <c r="SDR974" s="3"/>
      <c r="SDS974" s="614"/>
      <c r="SDT974" s="3"/>
      <c r="SDU974" s="453"/>
      <c r="SDV974" s="3"/>
      <c r="SDW974" s="614"/>
      <c r="SDX974" s="3"/>
      <c r="SDY974" s="453"/>
      <c r="SDZ974" s="3"/>
      <c r="SEA974" s="614"/>
      <c r="SEB974" s="3"/>
      <c r="SEC974" s="453"/>
      <c r="SED974" s="3"/>
      <c r="SEE974" s="614"/>
      <c r="SEF974" s="3"/>
      <c r="SEG974" s="453"/>
      <c r="SEH974" s="3"/>
      <c r="SEI974" s="614"/>
      <c r="SEJ974" s="3"/>
      <c r="SEK974" s="453"/>
      <c r="SEL974" s="3"/>
      <c r="SEM974" s="614"/>
      <c r="SEN974" s="3"/>
      <c r="SEO974" s="453"/>
      <c r="SEP974" s="3"/>
      <c r="SEQ974" s="614"/>
      <c r="SER974" s="3"/>
      <c r="SES974" s="453"/>
      <c r="SET974" s="3"/>
      <c r="SEU974" s="614"/>
      <c r="SEV974" s="3"/>
      <c r="SEW974" s="453"/>
      <c r="SEX974" s="3"/>
      <c r="SEY974" s="614"/>
      <c r="SEZ974" s="3"/>
      <c r="SFA974" s="453"/>
      <c r="SFB974" s="3"/>
      <c r="SFC974" s="614"/>
      <c r="SFD974" s="3"/>
      <c r="SFE974" s="453"/>
      <c r="SFF974" s="3"/>
      <c r="SFG974" s="614"/>
      <c r="SFH974" s="3"/>
      <c r="SFI974" s="453"/>
      <c r="SFJ974" s="3"/>
      <c r="SFK974" s="614"/>
      <c r="SFL974" s="3"/>
      <c r="SFM974" s="453"/>
      <c r="SFN974" s="3"/>
      <c r="SFO974" s="614"/>
      <c r="SFP974" s="3"/>
      <c r="SFQ974" s="453"/>
      <c r="SFR974" s="3"/>
      <c r="SFS974" s="614"/>
      <c r="SFT974" s="3"/>
      <c r="SFU974" s="453"/>
      <c r="SFV974" s="3"/>
      <c r="SFW974" s="614"/>
      <c r="SFX974" s="3"/>
      <c r="SFY974" s="453"/>
      <c r="SFZ974" s="3"/>
      <c r="SGA974" s="614"/>
      <c r="SGB974" s="3"/>
      <c r="SGC974" s="453"/>
      <c r="SGD974" s="3"/>
      <c r="SGE974" s="614"/>
      <c r="SGF974" s="3"/>
      <c r="SGG974" s="453"/>
      <c r="SGH974" s="3"/>
      <c r="SGI974" s="614"/>
      <c r="SGJ974" s="3"/>
      <c r="SGK974" s="453"/>
      <c r="SGL974" s="3"/>
      <c r="SGM974" s="614"/>
      <c r="SGN974" s="3"/>
      <c r="SGO974" s="453"/>
      <c r="SGP974" s="3"/>
      <c r="SGQ974" s="614"/>
      <c r="SGR974" s="3"/>
      <c r="SGS974" s="453"/>
      <c r="SGT974" s="3"/>
      <c r="SGU974" s="614"/>
      <c r="SGV974" s="3"/>
      <c r="SGW974" s="453"/>
      <c r="SGX974" s="3"/>
      <c r="SGY974" s="614"/>
      <c r="SGZ974" s="3"/>
      <c r="SHA974" s="453"/>
      <c r="SHB974" s="3"/>
      <c r="SHC974" s="614"/>
      <c r="SHD974" s="3"/>
      <c r="SHE974" s="453"/>
      <c r="SHF974" s="3"/>
      <c r="SHG974" s="614"/>
      <c r="SHH974" s="3"/>
      <c r="SHI974" s="453"/>
      <c r="SHJ974" s="3"/>
      <c r="SHK974" s="614"/>
      <c r="SHL974" s="3"/>
      <c r="SHM974" s="453"/>
      <c r="SHN974" s="3"/>
      <c r="SHO974" s="614"/>
      <c r="SHP974" s="3"/>
      <c r="SHQ974" s="453"/>
      <c r="SHR974" s="3"/>
      <c r="SHS974" s="614"/>
      <c r="SHT974" s="3"/>
      <c r="SHU974" s="453"/>
      <c r="SHV974" s="3"/>
      <c r="SHW974" s="614"/>
      <c r="SHX974" s="3"/>
      <c r="SHY974" s="453"/>
      <c r="SHZ974" s="3"/>
      <c r="SIA974" s="614"/>
      <c r="SIB974" s="3"/>
      <c r="SIC974" s="453"/>
      <c r="SID974" s="3"/>
      <c r="SIE974" s="614"/>
      <c r="SIF974" s="3"/>
      <c r="SIG974" s="453"/>
      <c r="SIH974" s="3"/>
      <c r="SII974" s="614"/>
      <c r="SIJ974" s="3"/>
      <c r="SIK974" s="453"/>
      <c r="SIL974" s="3"/>
      <c r="SIM974" s="614"/>
      <c r="SIN974" s="3"/>
      <c r="SIO974" s="453"/>
      <c r="SIP974" s="3"/>
      <c r="SIQ974" s="614"/>
      <c r="SIR974" s="3"/>
      <c r="SIS974" s="453"/>
      <c r="SIT974" s="3"/>
      <c r="SIU974" s="614"/>
      <c r="SIV974" s="3"/>
      <c r="SIW974" s="453"/>
      <c r="SIX974" s="3"/>
      <c r="SIY974" s="614"/>
      <c r="SIZ974" s="3"/>
      <c r="SJA974" s="453"/>
      <c r="SJB974" s="3"/>
      <c r="SJC974" s="614"/>
      <c r="SJD974" s="3"/>
      <c r="SJE974" s="453"/>
      <c r="SJF974" s="3"/>
      <c r="SJG974" s="614"/>
      <c r="SJH974" s="3"/>
      <c r="SJI974" s="453"/>
      <c r="SJJ974" s="3"/>
      <c r="SJK974" s="614"/>
      <c r="SJL974" s="3"/>
      <c r="SJM974" s="453"/>
      <c r="SJN974" s="3"/>
      <c r="SJO974" s="614"/>
      <c r="SJP974" s="3"/>
      <c r="SJQ974" s="453"/>
      <c r="SJR974" s="3"/>
      <c r="SJS974" s="614"/>
      <c r="SJT974" s="3"/>
      <c r="SJU974" s="453"/>
      <c r="SJV974" s="3"/>
      <c r="SJW974" s="614"/>
      <c r="SJX974" s="3"/>
      <c r="SJY974" s="453"/>
      <c r="SJZ974" s="3"/>
      <c r="SKA974" s="614"/>
      <c r="SKB974" s="3"/>
      <c r="SKC974" s="453"/>
      <c r="SKD974" s="3"/>
      <c r="SKE974" s="614"/>
      <c r="SKF974" s="3"/>
      <c r="SKG974" s="453"/>
      <c r="SKH974" s="3"/>
      <c r="SKI974" s="614"/>
      <c r="SKJ974" s="3"/>
      <c r="SKK974" s="453"/>
      <c r="SKL974" s="3"/>
      <c r="SKM974" s="614"/>
      <c r="SKN974" s="3"/>
      <c r="SKO974" s="453"/>
      <c r="SKP974" s="3"/>
      <c r="SKQ974" s="614"/>
      <c r="SKR974" s="3"/>
      <c r="SKS974" s="453"/>
      <c r="SKT974" s="3"/>
      <c r="SKU974" s="614"/>
      <c r="SKV974" s="3"/>
      <c r="SKW974" s="453"/>
      <c r="SKX974" s="3"/>
      <c r="SKY974" s="614"/>
      <c r="SKZ974" s="3"/>
      <c r="SLA974" s="453"/>
      <c r="SLB974" s="3"/>
      <c r="SLC974" s="614"/>
      <c r="SLD974" s="3"/>
      <c r="SLE974" s="453"/>
      <c r="SLF974" s="3"/>
      <c r="SLG974" s="614"/>
      <c r="SLH974" s="3"/>
      <c r="SLI974" s="453"/>
      <c r="SLJ974" s="3"/>
      <c r="SLK974" s="614"/>
      <c r="SLL974" s="3"/>
      <c r="SLM974" s="453"/>
      <c r="SLN974" s="3"/>
      <c r="SLO974" s="614"/>
      <c r="SLP974" s="3"/>
      <c r="SLQ974" s="453"/>
      <c r="SLR974" s="3"/>
      <c r="SLS974" s="614"/>
      <c r="SLT974" s="3"/>
      <c r="SLU974" s="453"/>
      <c r="SLV974" s="3"/>
      <c r="SLW974" s="614"/>
      <c r="SLX974" s="3"/>
      <c r="SLY974" s="453"/>
      <c r="SLZ974" s="3"/>
      <c r="SMA974" s="614"/>
      <c r="SMB974" s="3"/>
      <c r="SMC974" s="453"/>
      <c r="SMD974" s="3"/>
      <c r="SME974" s="614"/>
      <c r="SMF974" s="3"/>
      <c r="SMG974" s="453"/>
      <c r="SMH974" s="3"/>
      <c r="SMI974" s="614"/>
      <c r="SMJ974" s="3"/>
      <c r="SMK974" s="453"/>
      <c r="SML974" s="3"/>
      <c r="SMM974" s="614"/>
      <c r="SMN974" s="3"/>
      <c r="SMO974" s="453"/>
      <c r="SMP974" s="3"/>
      <c r="SMQ974" s="614"/>
      <c r="SMR974" s="3"/>
      <c r="SMS974" s="453"/>
      <c r="SMT974" s="3"/>
      <c r="SMU974" s="614"/>
      <c r="SMV974" s="3"/>
      <c r="SMW974" s="453"/>
      <c r="SMX974" s="3"/>
      <c r="SMY974" s="614"/>
      <c r="SMZ974" s="3"/>
      <c r="SNA974" s="453"/>
      <c r="SNB974" s="3"/>
      <c r="SNC974" s="614"/>
      <c r="SND974" s="3"/>
      <c r="SNE974" s="453"/>
      <c r="SNF974" s="3"/>
      <c r="SNG974" s="614"/>
      <c r="SNH974" s="3"/>
      <c r="SNI974" s="453"/>
      <c r="SNJ974" s="3"/>
      <c r="SNK974" s="614"/>
      <c r="SNL974" s="3"/>
      <c r="SNM974" s="453"/>
      <c r="SNN974" s="3"/>
      <c r="SNO974" s="614"/>
      <c r="SNP974" s="3"/>
      <c r="SNQ974" s="453"/>
      <c r="SNR974" s="3"/>
      <c r="SNS974" s="614"/>
      <c r="SNT974" s="3"/>
      <c r="SNU974" s="453"/>
      <c r="SNV974" s="3"/>
      <c r="SNW974" s="614"/>
      <c r="SNX974" s="3"/>
      <c r="SNY974" s="453"/>
      <c r="SNZ974" s="3"/>
      <c r="SOA974" s="614"/>
      <c r="SOB974" s="3"/>
      <c r="SOC974" s="453"/>
      <c r="SOD974" s="3"/>
      <c r="SOE974" s="614"/>
      <c r="SOF974" s="3"/>
      <c r="SOG974" s="453"/>
      <c r="SOH974" s="3"/>
      <c r="SOI974" s="614"/>
      <c r="SOJ974" s="3"/>
      <c r="SOK974" s="453"/>
      <c r="SOL974" s="3"/>
      <c r="SOM974" s="614"/>
      <c r="SON974" s="3"/>
      <c r="SOO974" s="453"/>
      <c r="SOP974" s="3"/>
      <c r="SOQ974" s="614"/>
      <c r="SOR974" s="3"/>
      <c r="SOS974" s="453"/>
      <c r="SOT974" s="3"/>
      <c r="SOU974" s="614"/>
      <c r="SOV974" s="3"/>
      <c r="SOW974" s="453"/>
      <c r="SOX974" s="3"/>
      <c r="SOY974" s="614"/>
      <c r="SOZ974" s="3"/>
      <c r="SPA974" s="453"/>
      <c r="SPB974" s="3"/>
      <c r="SPC974" s="614"/>
      <c r="SPD974" s="3"/>
      <c r="SPE974" s="453"/>
      <c r="SPF974" s="3"/>
      <c r="SPG974" s="614"/>
      <c r="SPH974" s="3"/>
      <c r="SPI974" s="453"/>
      <c r="SPJ974" s="3"/>
      <c r="SPK974" s="614"/>
      <c r="SPL974" s="3"/>
      <c r="SPM974" s="453"/>
      <c r="SPN974" s="3"/>
      <c r="SPO974" s="614"/>
      <c r="SPP974" s="3"/>
      <c r="SPQ974" s="453"/>
      <c r="SPR974" s="3"/>
      <c r="SPS974" s="614"/>
      <c r="SPT974" s="3"/>
      <c r="SPU974" s="453"/>
      <c r="SPV974" s="3"/>
      <c r="SPW974" s="614"/>
      <c r="SPX974" s="3"/>
      <c r="SPY974" s="453"/>
      <c r="SPZ974" s="3"/>
      <c r="SQA974" s="614"/>
      <c r="SQB974" s="3"/>
      <c r="SQC974" s="453"/>
      <c r="SQD974" s="3"/>
      <c r="SQE974" s="614"/>
      <c r="SQF974" s="3"/>
      <c r="SQG974" s="453"/>
      <c r="SQH974" s="3"/>
      <c r="SQI974" s="614"/>
      <c r="SQJ974" s="3"/>
      <c r="SQK974" s="453"/>
      <c r="SQL974" s="3"/>
      <c r="SQM974" s="614"/>
      <c r="SQN974" s="3"/>
      <c r="SQO974" s="453"/>
      <c r="SQP974" s="3"/>
      <c r="SQQ974" s="614"/>
      <c r="SQR974" s="3"/>
      <c r="SQS974" s="453"/>
      <c r="SQT974" s="3"/>
      <c r="SQU974" s="614"/>
      <c r="SQV974" s="3"/>
      <c r="SQW974" s="453"/>
      <c r="SQX974" s="3"/>
      <c r="SQY974" s="614"/>
      <c r="SQZ974" s="3"/>
      <c r="SRA974" s="453"/>
      <c r="SRB974" s="3"/>
      <c r="SRC974" s="614"/>
      <c r="SRD974" s="3"/>
      <c r="SRE974" s="453"/>
      <c r="SRF974" s="3"/>
      <c r="SRG974" s="614"/>
      <c r="SRH974" s="3"/>
      <c r="SRI974" s="453"/>
      <c r="SRJ974" s="3"/>
      <c r="SRK974" s="614"/>
      <c r="SRL974" s="3"/>
      <c r="SRM974" s="453"/>
      <c r="SRN974" s="3"/>
      <c r="SRO974" s="614"/>
      <c r="SRP974" s="3"/>
      <c r="SRQ974" s="453"/>
      <c r="SRR974" s="3"/>
      <c r="SRS974" s="614"/>
      <c r="SRT974" s="3"/>
      <c r="SRU974" s="453"/>
      <c r="SRV974" s="3"/>
      <c r="SRW974" s="614"/>
      <c r="SRX974" s="3"/>
      <c r="SRY974" s="453"/>
      <c r="SRZ974" s="3"/>
      <c r="SSA974" s="614"/>
      <c r="SSB974" s="3"/>
      <c r="SSC974" s="453"/>
      <c r="SSD974" s="3"/>
      <c r="SSE974" s="614"/>
      <c r="SSF974" s="3"/>
      <c r="SSG974" s="453"/>
      <c r="SSH974" s="3"/>
      <c r="SSI974" s="614"/>
      <c r="SSJ974" s="3"/>
      <c r="SSK974" s="453"/>
      <c r="SSL974" s="3"/>
      <c r="SSM974" s="614"/>
      <c r="SSN974" s="3"/>
      <c r="SSO974" s="453"/>
      <c r="SSP974" s="3"/>
      <c r="SSQ974" s="614"/>
      <c r="SSR974" s="3"/>
      <c r="SSS974" s="453"/>
      <c r="SST974" s="3"/>
      <c r="SSU974" s="614"/>
      <c r="SSV974" s="3"/>
      <c r="SSW974" s="453"/>
      <c r="SSX974" s="3"/>
      <c r="SSY974" s="614"/>
      <c r="SSZ974" s="3"/>
      <c r="STA974" s="453"/>
      <c r="STB974" s="3"/>
      <c r="STC974" s="614"/>
      <c r="STD974" s="3"/>
      <c r="STE974" s="453"/>
      <c r="STF974" s="3"/>
      <c r="STG974" s="614"/>
      <c r="STH974" s="3"/>
      <c r="STI974" s="453"/>
      <c r="STJ974" s="3"/>
      <c r="STK974" s="614"/>
      <c r="STL974" s="3"/>
      <c r="STM974" s="453"/>
      <c r="STN974" s="3"/>
      <c r="STO974" s="614"/>
      <c r="STP974" s="3"/>
      <c r="STQ974" s="453"/>
      <c r="STR974" s="3"/>
      <c r="STS974" s="614"/>
      <c r="STT974" s="3"/>
      <c r="STU974" s="453"/>
      <c r="STV974" s="3"/>
      <c r="STW974" s="614"/>
      <c r="STX974" s="3"/>
      <c r="STY974" s="453"/>
      <c r="STZ974" s="3"/>
      <c r="SUA974" s="614"/>
      <c r="SUB974" s="3"/>
      <c r="SUC974" s="453"/>
      <c r="SUD974" s="3"/>
      <c r="SUE974" s="614"/>
      <c r="SUF974" s="3"/>
      <c r="SUG974" s="453"/>
      <c r="SUH974" s="3"/>
      <c r="SUI974" s="614"/>
      <c r="SUJ974" s="3"/>
      <c r="SUK974" s="453"/>
      <c r="SUL974" s="3"/>
      <c r="SUM974" s="614"/>
      <c r="SUN974" s="3"/>
      <c r="SUO974" s="453"/>
      <c r="SUP974" s="3"/>
      <c r="SUQ974" s="614"/>
      <c r="SUR974" s="3"/>
      <c r="SUS974" s="453"/>
      <c r="SUT974" s="3"/>
      <c r="SUU974" s="614"/>
      <c r="SUV974" s="3"/>
      <c r="SUW974" s="453"/>
      <c r="SUX974" s="3"/>
      <c r="SUY974" s="614"/>
      <c r="SUZ974" s="3"/>
      <c r="SVA974" s="453"/>
      <c r="SVB974" s="3"/>
      <c r="SVC974" s="614"/>
      <c r="SVD974" s="3"/>
      <c r="SVE974" s="453"/>
      <c r="SVF974" s="3"/>
      <c r="SVG974" s="614"/>
      <c r="SVH974" s="3"/>
      <c r="SVI974" s="453"/>
      <c r="SVJ974" s="3"/>
      <c r="SVK974" s="614"/>
      <c r="SVL974" s="3"/>
      <c r="SVM974" s="453"/>
      <c r="SVN974" s="3"/>
      <c r="SVO974" s="614"/>
      <c r="SVP974" s="3"/>
      <c r="SVQ974" s="453"/>
      <c r="SVR974" s="3"/>
      <c r="SVS974" s="614"/>
      <c r="SVT974" s="3"/>
      <c r="SVU974" s="453"/>
      <c r="SVV974" s="3"/>
      <c r="SVW974" s="614"/>
      <c r="SVX974" s="3"/>
      <c r="SVY974" s="453"/>
      <c r="SVZ974" s="3"/>
      <c r="SWA974" s="614"/>
      <c r="SWB974" s="3"/>
      <c r="SWC974" s="453"/>
      <c r="SWD974" s="3"/>
      <c r="SWE974" s="614"/>
      <c r="SWF974" s="3"/>
      <c r="SWG974" s="453"/>
      <c r="SWH974" s="3"/>
      <c r="SWI974" s="614"/>
      <c r="SWJ974" s="3"/>
      <c r="SWK974" s="453"/>
      <c r="SWL974" s="3"/>
      <c r="SWM974" s="614"/>
      <c r="SWN974" s="3"/>
      <c r="SWO974" s="453"/>
      <c r="SWP974" s="3"/>
      <c r="SWQ974" s="614"/>
      <c r="SWR974" s="3"/>
      <c r="SWS974" s="453"/>
      <c r="SWT974" s="3"/>
      <c r="SWU974" s="614"/>
      <c r="SWV974" s="3"/>
      <c r="SWW974" s="453"/>
      <c r="SWX974" s="3"/>
      <c r="SWY974" s="614"/>
      <c r="SWZ974" s="3"/>
      <c r="SXA974" s="453"/>
      <c r="SXB974" s="3"/>
      <c r="SXC974" s="614"/>
      <c r="SXD974" s="3"/>
      <c r="SXE974" s="453"/>
      <c r="SXF974" s="3"/>
      <c r="SXG974" s="614"/>
      <c r="SXH974" s="3"/>
      <c r="SXI974" s="453"/>
      <c r="SXJ974" s="3"/>
      <c r="SXK974" s="614"/>
      <c r="SXL974" s="3"/>
      <c r="SXM974" s="453"/>
      <c r="SXN974" s="3"/>
      <c r="SXO974" s="614"/>
      <c r="SXP974" s="3"/>
      <c r="SXQ974" s="453"/>
      <c r="SXR974" s="3"/>
      <c r="SXS974" s="614"/>
      <c r="SXT974" s="3"/>
      <c r="SXU974" s="453"/>
      <c r="SXV974" s="3"/>
      <c r="SXW974" s="614"/>
      <c r="SXX974" s="3"/>
      <c r="SXY974" s="453"/>
      <c r="SXZ974" s="3"/>
      <c r="SYA974" s="614"/>
      <c r="SYB974" s="3"/>
      <c r="SYC974" s="453"/>
      <c r="SYD974" s="3"/>
      <c r="SYE974" s="614"/>
      <c r="SYF974" s="3"/>
      <c r="SYG974" s="453"/>
      <c r="SYH974" s="3"/>
      <c r="SYI974" s="614"/>
      <c r="SYJ974" s="3"/>
      <c r="SYK974" s="453"/>
      <c r="SYL974" s="3"/>
      <c r="SYM974" s="614"/>
      <c r="SYN974" s="3"/>
      <c r="SYO974" s="453"/>
      <c r="SYP974" s="3"/>
      <c r="SYQ974" s="614"/>
      <c r="SYR974" s="3"/>
      <c r="SYS974" s="453"/>
      <c r="SYT974" s="3"/>
      <c r="SYU974" s="614"/>
      <c r="SYV974" s="3"/>
      <c r="SYW974" s="453"/>
      <c r="SYX974" s="3"/>
      <c r="SYY974" s="614"/>
      <c r="SYZ974" s="3"/>
      <c r="SZA974" s="453"/>
      <c r="SZB974" s="3"/>
      <c r="SZC974" s="614"/>
      <c r="SZD974" s="3"/>
      <c r="SZE974" s="453"/>
      <c r="SZF974" s="3"/>
      <c r="SZG974" s="614"/>
      <c r="SZH974" s="3"/>
      <c r="SZI974" s="453"/>
      <c r="SZJ974" s="3"/>
      <c r="SZK974" s="614"/>
      <c r="SZL974" s="3"/>
      <c r="SZM974" s="453"/>
      <c r="SZN974" s="3"/>
      <c r="SZO974" s="614"/>
      <c r="SZP974" s="3"/>
      <c r="SZQ974" s="453"/>
      <c r="SZR974" s="3"/>
      <c r="SZS974" s="614"/>
      <c r="SZT974" s="3"/>
      <c r="SZU974" s="453"/>
      <c r="SZV974" s="3"/>
      <c r="SZW974" s="614"/>
      <c r="SZX974" s="3"/>
      <c r="SZY974" s="453"/>
      <c r="SZZ974" s="3"/>
      <c r="TAA974" s="614"/>
      <c r="TAB974" s="3"/>
      <c r="TAC974" s="453"/>
      <c r="TAD974" s="3"/>
      <c r="TAE974" s="614"/>
      <c r="TAF974" s="3"/>
      <c r="TAG974" s="453"/>
      <c r="TAH974" s="3"/>
      <c r="TAI974" s="614"/>
      <c r="TAJ974" s="3"/>
      <c r="TAK974" s="453"/>
      <c r="TAL974" s="3"/>
      <c r="TAM974" s="614"/>
      <c r="TAN974" s="3"/>
      <c r="TAO974" s="453"/>
      <c r="TAP974" s="3"/>
      <c r="TAQ974" s="614"/>
      <c r="TAR974" s="3"/>
      <c r="TAS974" s="453"/>
      <c r="TAT974" s="3"/>
      <c r="TAU974" s="614"/>
      <c r="TAV974" s="3"/>
      <c r="TAW974" s="453"/>
      <c r="TAX974" s="3"/>
      <c r="TAY974" s="614"/>
      <c r="TAZ974" s="3"/>
      <c r="TBA974" s="453"/>
      <c r="TBB974" s="3"/>
      <c r="TBC974" s="614"/>
      <c r="TBD974" s="3"/>
      <c r="TBE974" s="453"/>
      <c r="TBF974" s="3"/>
      <c r="TBG974" s="614"/>
      <c r="TBH974" s="3"/>
      <c r="TBI974" s="453"/>
      <c r="TBJ974" s="3"/>
      <c r="TBK974" s="614"/>
      <c r="TBL974" s="3"/>
      <c r="TBM974" s="453"/>
      <c r="TBN974" s="3"/>
      <c r="TBO974" s="614"/>
      <c r="TBP974" s="3"/>
      <c r="TBQ974" s="453"/>
      <c r="TBR974" s="3"/>
      <c r="TBS974" s="614"/>
      <c r="TBT974" s="3"/>
      <c r="TBU974" s="453"/>
      <c r="TBV974" s="3"/>
      <c r="TBW974" s="614"/>
      <c r="TBX974" s="3"/>
      <c r="TBY974" s="453"/>
      <c r="TBZ974" s="3"/>
      <c r="TCA974" s="614"/>
      <c r="TCB974" s="3"/>
      <c r="TCC974" s="453"/>
      <c r="TCD974" s="3"/>
      <c r="TCE974" s="614"/>
      <c r="TCF974" s="3"/>
      <c r="TCG974" s="453"/>
      <c r="TCH974" s="3"/>
      <c r="TCI974" s="614"/>
      <c r="TCJ974" s="3"/>
      <c r="TCK974" s="453"/>
      <c r="TCL974" s="3"/>
      <c r="TCM974" s="614"/>
      <c r="TCN974" s="3"/>
      <c r="TCO974" s="453"/>
      <c r="TCP974" s="3"/>
      <c r="TCQ974" s="614"/>
      <c r="TCR974" s="3"/>
      <c r="TCS974" s="453"/>
      <c r="TCT974" s="3"/>
      <c r="TCU974" s="614"/>
      <c r="TCV974" s="3"/>
      <c r="TCW974" s="453"/>
      <c r="TCX974" s="3"/>
      <c r="TCY974" s="614"/>
      <c r="TCZ974" s="3"/>
      <c r="TDA974" s="453"/>
      <c r="TDB974" s="3"/>
      <c r="TDC974" s="614"/>
      <c r="TDD974" s="3"/>
      <c r="TDE974" s="453"/>
      <c r="TDF974" s="3"/>
      <c r="TDG974" s="614"/>
      <c r="TDH974" s="3"/>
      <c r="TDI974" s="453"/>
      <c r="TDJ974" s="3"/>
      <c r="TDK974" s="614"/>
      <c r="TDL974" s="3"/>
      <c r="TDM974" s="453"/>
      <c r="TDN974" s="3"/>
      <c r="TDO974" s="614"/>
      <c r="TDP974" s="3"/>
      <c r="TDQ974" s="453"/>
      <c r="TDR974" s="3"/>
      <c r="TDS974" s="614"/>
      <c r="TDT974" s="3"/>
      <c r="TDU974" s="453"/>
      <c r="TDV974" s="3"/>
      <c r="TDW974" s="614"/>
      <c r="TDX974" s="3"/>
      <c r="TDY974" s="453"/>
      <c r="TDZ974" s="3"/>
      <c r="TEA974" s="614"/>
      <c r="TEB974" s="3"/>
      <c r="TEC974" s="453"/>
      <c r="TED974" s="3"/>
      <c r="TEE974" s="614"/>
      <c r="TEF974" s="3"/>
      <c r="TEG974" s="453"/>
      <c r="TEH974" s="3"/>
      <c r="TEI974" s="614"/>
      <c r="TEJ974" s="3"/>
      <c r="TEK974" s="453"/>
      <c r="TEL974" s="3"/>
      <c r="TEM974" s="614"/>
      <c r="TEN974" s="3"/>
      <c r="TEO974" s="453"/>
      <c r="TEP974" s="3"/>
      <c r="TEQ974" s="614"/>
      <c r="TER974" s="3"/>
      <c r="TES974" s="453"/>
      <c r="TET974" s="3"/>
      <c r="TEU974" s="614"/>
      <c r="TEV974" s="3"/>
      <c r="TEW974" s="453"/>
      <c r="TEX974" s="3"/>
      <c r="TEY974" s="614"/>
      <c r="TEZ974" s="3"/>
      <c r="TFA974" s="453"/>
      <c r="TFB974" s="3"/>
      <c r="TFC974" s="614"/>
      <c r="TFD974" s="3"/>
      <c r="TFE974" s="453"/>
      <c r="TFF974" s="3"/>
      <c r="TFG974" s="614"/>
      <c r="TFH974" s="3"/>
      <c r="TFI974" s="453"/>
      <c r="TFJ974" s="3"/>
      <c r="TFK974" s="614"/>
      <c r="TFL974" s="3"/>
      <c r="TFM974" s="453"/>
      <c r="TFN974" s="3"/>
      <c r="TFO974" s="614"/>
      <c r="TFP974" s="3"/>
      <c r="TFQ974" s="453"/>
      <c r="TFR974" s="3"/>
      <c r="TFS974" s="614"/>
      <c r="TFT974" s="3"/>
      <c r="TFU974" s="453"/>
      <c r="TFV974" s="3"/>
      <c r="TFW974" s="614"/>
      <c r="TFX974" s="3"/>
      <c r="TFY974" s="453"/>
      <c r="TFZ974" s="3"/>
      <c r="TGA974" s="614"/>
      <c r="TGB974" s="3"/>
      <c r="TGC974" s="453"/>
      <c r="TGD974" s="3"/>
      <c r="TGE974" s="614"/>
      <c r="TGF974" s="3"/>
      <c r="TGG974" s="453"/>
      <c r="TGH974" s="3"/>
      <c r="TGI974" s="614"/>
      <c r="TGJ974" s="3"/>
      <c r="TGK974" s="453"/>
      <c r="TGL974" s="3"/>
      <c r="TGM974" s="614"/>
      <c r="TGN974" s="3"/>
      <c r="TGO974" s="453"/>
      <c r="TGP974" s="3"/>
      <c r="TGQ974" s="614"/>
      <c r="TGR974" s="3"/>
      <c r="TGS974" s="453"/>
      <c r="TGT974" s="3"/>
      <c r="TGU974" s="614"/>
      <c r="TGV974" s="3"/>
      <c r="TGW974" s="453"/>
      <c r="TGX974" s="3"/>
      <c r="TGY974" s="614"/>
      <c r="TGZ974" s="3"/>
      <c r="THA974" s="453"/>
      <c r="THB974" s="3"/>
      <c r="THC974" s="614"/>
      <c r="THD974" s="3"/>
      <c r="THE974" s="453"/>
      <c r="THF974" s="3"/>
      <c r="THG974" s="614"/>
      <c r="THH974" s="3"/>
      <c r="THI974" s="453"/>
      <c r="THJ974" s="3"/>
      <c r="THK974" s="614"/>
      <c r="THL974" s="3"/>
      <c r="THM974" s="453"/>
      <c r="THN974" s="3"/>
      <c r="THO974" s="614"/>
      <c r="THP974" s="3"/>
      <c r="THQ974" s="453"/>
      <c r="THR974" s="3"/>
      <c r="THS974" s="614"/>
      <c r="THT974" s="3"/>
      <c r="THU974" s="453"/>
      <c r="THV974" s="3"/>
      <c r="THW974" s="614"/>
      <c r="THX974" s="3"/>
      <c r="THY974" s="453"/>
      <c r="THZ974" s="3"/>
      <c r="TIA974" s="614"/>
      <c r="TIB974" s="3"/>
      <c r="TIC974" s="453"/>
      <c r="TID974" s="3"/>
      <c r="TIE974" s="614"/>
      <c r="TIF974" s="3"/>
      <c r="TIG974" s="453"/>
      <c r="TIH974" s="3"/>
      <c r="TII974" s="614"/>
      <c r="TIJ974" s="3"/>
      <c r="TIK974" s="453"/>
      <c r="TIL974" s="3"/>
      <c r="TIM974" s="614"/>
      <c r="TIN974" s="3"/>
      <c r="TIO974" s="453"/>
      <c r="TIP974" s="3"/>
      <c r="TIQ974" s="614"/>
      <c r="TIR974" s="3"/>
      <c r="TIS974" s="453"/>
      <c r="TIT974" s="3"/>
      <c r="TIU974" s="614"/>
      <c r="TIV974" s="3"/>
      <c r="TIW974" s="453"/>
      <c r="TIX974" s="3"/>
      <c r="TIY974" s="614"/>
      <c r="TIZ974" s="3"/>
      <c r="TJA974" s="453"/>
      <c r="TJB974" s="3"/>
      <c r="TJC974" s="614"/>
      <c r="TJD974" s="3"/>
      <c r="TJE974" s="453"/>
      <c r="TJF974" s="3"/>
      <c r="TJG974" s="614"/>
      <c r="TJH974" s="3"/>
      <c r="TJI974" s="453"/>
      <c r="TJJ974" s="3"/>
      <c r="TJK974" s="614"/>
      <c r="TJL974" s="3"/>
      <c r="TJM974" s="453"/>
      <c r="TJN974" s="3"/>
      <c r="TJO974" s="614"/>
      <c r="TJP974" s="3"/>
      <c r="TJQ974" s="453"/>
      <c r="TJR974" s="3"/>
      <c r="TJS974" s="614"/>
      <c r="TJT974" s="3"/>
      <c r="TJU974" s="453"/>
      <c r="TJV974" s="3"/>
      <c r="TJW974" s="614"/>
      <c r="TJX974" s="3"/>
      <c r="TJY974" s="453"/>
      <c r="TJZ974" s="3"/>
      <c r="TKA974" s="614"/>
      <c r="TKB974" s="3"/>
      <c r="TKC974" s="453"/>
      <c r="TKD974" s="3"/>
      <c r="TKE974" s="614"/>
      <c r="TKF974" s="3"/>
      <c r="TKG974" s="453"/>
      <c r="TKH974" s="3"/>
      <c r="TKI974" s="614"/>
      <c r="TKJ974" s="3"/>
      <c r="TKK974" s="453"/>
      <c r="TKL974" s="3"/>
      <c r="TKM974" s="614"/>
      <c r="TKN974" s="3"/>
      <c r="TKO974" s="453"/>
      <c r="TKP974" s="3"/>
      <c r="TKQ974" s="614"/>
      <c r="TKR974" s="3"/>
      <c r="TKS974" s="453"/>
      <c r="TKT974" s="3"/>
      <c r="TKU974" s="614"/>
      <c r="TKV974" s="3"/>
      <c r="TKW974" s="453"/>
      <c r="TKX974" s="3"/>
      <c r="TKY974" s="614"/>
      <c r="TKZ974" s="3"/>
      <c r="TLA974" s="453"/>
      <c r="TLB974" s="3"/>
      <c r="TLC974" s="614"/>
      <c r="TLD974" s="3"/>
      <c r="TLE974" s="453"/>
      <c r="TLF974" s="3"/>
      <c r="TLG974" s="614"/>
      <c r="TLH974" s="3"/>
      <c r="TLI974" s="453"/>
      <c r="TLJ974" s="3"/>
      <c r="TLK974" s="614"/>
      <c r="TLL974" s="3"/>
      <c r="TLM974" s="453"/>
      <c r="TLN974" s="3"/>
      <c r="TLO974" s="614"/>
      <c r="TLP974" s="3"/>
      <c r="TLQ974" s="453"/>
      <c r="TLR974" s="3"/>
      <c r="TLS974" s="614"/>
      <c r="TLT974" s="3"/>
      <c r="TLU974" s="453"/>
      <c r="TLV974" s="3"/>
      <c r="TLW974" s="614"/>
      <c r="TLX974" s="3"/>
      <c r="TLY974" s="453"/>
      <c r="TLZ974" s="3"/>
      <c r="TMA974" s="614"/>
      <c r="TMB974" s="3"/>
      <c r="TMC974" s="453"/>
      <c r="TMD974" s="3"/>
      <c r="TME974" s="614"/>
      <c r="TMF974" s="3"/>
      <c r="TMG974" s="453"/>
      <c r="TMH974" s="3"/>
      <c r="TMI974" s="614"/>
      <c r="TMJ974" s="3"/>
      <c r="TMK974" s="453"/>
      <c r="TML974" s="3"/>
      <c r="TMM974" s="614"/>
      <c r="TMN974" s="3"/>
      <c r="TMO974" s="453"/>
      <c r="TMP974" s="3"/>
      <c r="TMQ974" s="614"/>
      <c r="TMR974" s="3"/>
      <c r="TMS974" s="453"/>
      <c r="TMT974" s="3"/>
      <c r="TMU974" s="614"/>
      <c r="TMV974" s="3"/>
      <c r="TMW974" s="453"/>
      <c r="TMX974" s="3"/>
      <c r="TMY974" s="614"/>
      <c r="TMZ974" s="3"/>
      <c r="TNA974" s="453"/>
      <c r="TNB974" s="3"/>
      <c r="TNC974" s="614"/>
      <c r="TND974" s="3"/>
      <c r="TNE974" s="453"/>
      <c r="TNF974" s="3"/>
      <c r="TNG974" s="614"/>
      <c r="TNH974" s="3"/>
      <c r="TNI974" s="453"/>
      <c r="TNJ974" s="3"/>
      <c r="TNK974" s="614"/>
      <c r="TNL974" s="3"/>
      <c r="TNM974" s="453"/>
      <c r="TNN974" s="3"/>
      <c r="TNO974" s="614"/>
      <c r="TNP974" s="3"/>
      <c r="TNQ974" s="453"/>
      <c r="TNR974" s="3"/>
      <c r="TNS974" s="614"/>
      <c r="TNT974" s="3"/>
      <c r="TNU974" s="453"/>
      <c r="TNV974" s="3"/>
      <c r="TNW974" s="614"/>
      <c r="TNX974" s="3"/>
      <c r="TNY974" s="453"/>
      <c r="TNZ974" s="3"/>
      <c r="TOA974" s="614"/>
      <c r="TOB974" s="3"/>
      <c r="TOC974" s="453"/>
      <c r="TOD974" s="3"/>
      <c r="TOE974" s="614"/>
      <c r="TOF974" s="3"/>
      <c r="TOG974" s="453"/>
      <c r="TOH974" s="3"/>
      <c r="TOI974" s="614"/>
      <c r="TOJ974" s="3"/>
      <c r="TOK974" s="453"/>
      <c r="TOL974" s="3"/>
      <c r="TOM974" s="614"/>
      <c r="TON974" s="3"/>
      <c r="TOO974" s="453"/>
      <c r="TOP974" s="3"/>
      <c r="TOQ974" s="614"/>
      <c r="TOR974" s="3"/>
      <c r="TOS974" s="453"/>
      <c r="TOT974" s="3"/>
      <c r="TOU974" s="614"/>
      <c r="TOV974" s="3"/>
      <c r="TOW974" s="453"/>
      <c r="TOX974" s="3"/>
      <c r="TOY974" s="614"/>
      <c r="TOZ974" s="3"/>
      <c r="TPA974" s="453"/>
      <c r="TPB974" s="3"/>
      <c r="TPC974" s="614"/>
      <c r="TPD974" s="3"/>
      <c r="TPE974" s="453"/>
      <c r="TPF974" s="3"/>
      <c r="TPG974" s="614"/>
      <c r="TPH974" s="3"/>
      <c r="TPI974" s="453"/>
      <c r="TPJ974" s="3"/>
      <c r="TPK974" s="614"/>
      <c r="TPL974" s="3"/>
      <c r="TPM974" s="453"/>
      <c r="TPN974" s="3"/>
      <c r="TPO974" s="614"/>
      <c r="TPP974" s="3"/>
      <c r="TPQ974" s="453"/>
      <c r="TPR974" s="3"/>
      <c r="TPS974" s="614"/>
      <c r="TPT974" s="3"/>
      <c r="TPU974" s="453"/>
      <c r="TPV974" s="3"/>
      <c r="TPW974" s="614"/>
      <c r="TPX974" s="3"/>
      <c r="TPY974" s="453"/>
      <c r="TPZ974" s="3"/>
      <c r="TQA974" s="614"/>
      <c r="TQB974" s="3"/>
      <c r="TQC974" s="453"/>
      <c r="TQD974" s="3"/>
      <c r="TQE974" s="614"/>
      <c r="TQF974" s="3"/>
      <c r="TQG974" s="453"/>
      <c r="TQH974" s="3"/>
      <c r="TQI974" s="614"/>
      <c r="TQJ974" s="3"/>
      <c r="TQK974" s="453"/>
      <c r="TQL974" s="3"/>
      <c r="TQM974" s="614"/>
      <c r="TQN974" s="3"/>
      <c r="TQO974" s="453"/>
      <c r="TQP974" s="3"/>
      <c r="TQQ974" s="614"/>
      <c r="TQR974" s="3"/>
      <c r="TQS974" s="453"/>
      <c r="TQT974" s="3"/>
      <c r="TQU974" s="614"/>
      <c r="TQV974" s="3"/>
      <c r="TQW974" s="453"/>
      <c r="TQX974" s="3"/>
      <c r="TQY974" s="614"/>
      <c r="TQZ974" s="3"/>
      <c r="TRA974" s="453"/>
      <c r="TRB974" s="3"/>
      <c r="TRC974" s="614"/>
      <c r="TRD974" s="3"/>
      <c r="TRE974" s="453"/>
      <c r="TRF974" s="3"/>
      <c r="TRG974" s="614"/>
      <c r="TRH974" s="3"/>
      <c r="TRI974" s="453"/>
      <c r="TRJ974" s="3"/>
      <c r="TRK974" s="614"/>
      <c r="TRL974" s="3"/>
      <c r="TRM974" s="453"/>
      <c r="TRN974" s="3"/>
      <c r="TRO974" s="614"/>
      <c r="TRP974" s="3"/>
      <c r="TRQ974" s="453"/>
      <c r="TRR974" s="3"/>
      <c r="TRS974" s="614"/>
      <c r="TRT974" s="3"/>
      <c r="TRU974" s="453"/>
      <c r="TRV974" s="3"/>
      <c r="TRW974" s="614"/>
      <c r="TRX974" s="3"/>
      <c r="TRY974" s="453"/>
      <c r="TRZ974" s="3"/>
      <c r="TSA974" s="614"/>
      <c r="TSB974" s="3"/>
      <c r="TSC974" s="453"/>
      <c r="TSD974" s="3"/>
      <c r="TSE974" s="614"/>
      <c r="TSF974" s="3"/>
      <c r="TSG974" s="453"/>
      <c r="TSH974" s="3"/>
      <c r="TSI974" s="614"/>
      <c r="TSJ974" s="3"/>
      <c r="TSK974" s="453"/>
      <c r="TSL974" s="3"/>
      <c r="TSM974" s="614"/>
      <c r="TSN974" s="3"/>
      <c r="TSO974" s="453"/>
      <c r="TSP974" s="3"/>
      <c r="TSQ974" s="614"/>
      <c r="TSR974" s="3"/>
      <c r="TSS974" s="453"/>
      <c r="TST974" s="3"/>
      <c r="TSU974" s="614"/>
      <c r="TSV974" s="3"/>
      <c r="TSW974" s="453"/>
      <c r="TSX974" s="3"/>
      <c r="TSY974" s="614"/>
      <c r="TSZ974" s="3"/>
      <c r="TTA974" s="453"/>
      <c r="TTB974" s="3"/>
      <c r="TTC974" s="614"/>
      <c r="TTD974" s="3"/>
      <c r="TTE974" s="453"/>
      <c r="TTF974" s="3"/>
      <c r="TTG974" s="614"/>
      <c r="TTH974" s="3"/>
      <c r="TTI974" s="453"/>
      <c r="TTJ974" s="3"/>
      <c r="TTK974" s="614"/>
      <c r="TTL974" s="3"/>
      <c r="TTM974" s="453"/>
      <c r="TTN974" s="3"/>
      <c r="TTO974" s="614"/>
      <c r="TTP974" s="3"/>
      <c r="TTQ974" s="453"/>
      <c r="TTR974" s="3"/>
      <c r="TTS974" s="614"/>
      <c r="TTT974" s="3"/>
      <c r="TTU974" s="453"/>
      <c r="TTV974" s="3"/>
      <c r="TTW974" s="614"/>
      <c r="TTX974" s="3"/>
      <c r="TTY974" s="453"/>
      <c r="TTZ974" s="3"/>
      <c r="TUA974" s="614"/>
      <c r="TUB974" s="3"/>
      <c r="TUC974" s="453"/>
      <c r="TUD974" s="3"/>
      <c r="TUE974" s="614"/>
      <c r="TUF974" s="3"/>
      <c r="TUG974" s="453"/>
      <c r="TUH974" s="3"/>
      <c r="TUI974" s="614"/>
      <c r="TUJ974" s="3"/>
      <c r="TUK974" s="453"/>
      <c r="TUL974" s="3"/>
      <c r="TUM974" s="614"/>
      <c r="TUN974" s="3"/>
      <c r="TUO974" s="453"/>
      <c r="TUP974" s="3"/>
      <c r="TUQ974" s="614"/>
      <c r="TUR974" s="3"/>
      <c r="TUS974" s="453"/>
      <c r="TUT974" s="3"/>
      <c r="TUU974" s="614"/>
      <c r="TUV974" s="3"/>
      <c r="TUW974" s="453"/>
      <c r="TUX974" s="3"/>
      <c r="TUY974" s="614"/>
      <c r="TUZ974" s="3"/>
      <c r="TVA974" s="453"/>
      <c r="TVB974" s="3"/>
      <c r="TVC974" s="614"/>
      <c r="TVD974" s="3"/>
      <c r="TVE974" s="453"/>
      <c r="TVF974" s="3"/>
      <c r="TVG974" s="614"/>
      <c r="TVH974" s="3"/>
      <c r="TVI974" s="453"/>
      <c r="TVJ974" s="3"/>
      <c r="TVK974" s="614"/>
      <c r="TVL974" s="3"/>
      <c r="TVM974" s="453"/>
      <c r="TVN974" s="3"/>
      <c r="TVO974" s="614"/>
      <c r="TVP974" s="3"/>
      <c r="TVQ974" s="453"/>
      <c r="TVR974" s="3"/>
      <c r="TVS974" s="614"/>
      <c r="TVT974" s="3"/>
      <c r="TVU974" s="453"/>
      <c r="TVV974" s="3"/>
      <c r="TVW974" s="614"/>
      <c r="TVX974" s="3"/>
      <c r="TVY974" s="453"/>
      <c r="TVZ974" s="3"/>
      <c r="TWA974" s="614"/>
      <c r="TWB974" s="3"/>
      <c r="TWC974" s="453"/>
      <c r="TWD974" s="3"/>
      <c r="TWE974" s="614"/>
      <c r="TWF974" s="3"/>
      <c r="TWG974" s="453"/>
      <c r="TWH974" s="3"/>
      <c r="TWI974" s="614"/>
      <c r="TWJ974" s="3"/>
      <c r="TWK974" s="453"/>
      <c r="TWL974" s="3"/>
      <c r="TWM974" s="614"/>
      <c r="TWN974" s="3"/>
      <c r="TWO974" s="453"/>
      <c r="TWP974" s="3"/>
      <c r="TWQ974" s="614"/>
      <c r="TWR974" s="3"/>
      <c r="TWS974" s="453"/>
      <c r="TWT974" s="3"/>
      <c r="TWU974" s="614"/>
      <c r="TWV974" s="3"/>
      <c r="TWW974" s="453"/>
      <c r="TWX974" s="3"/>
      <c r="TWY974" s="614"/>
      <c r="TWZ974" s="3"/>
      <c r="TXA974" s="453"/>
      <c r="TXB974" s="3"/>
      <c r="TXC974" s="614"/>
      <c r="TXD974" s="3"/>
      <c r="TXE974" s="453"/>
      <c r="TXF974" s="3"/>
      <c r="TXG974" s="614"/>
      <c r="TXH974" s="3"/>
      <c r="TXI974" s="453"/>
      <c r="TXJ974" s="3"/>
      <c r="TXK974" s="614"/>
      <c r="TXL974" s="3"/>
      <c r="TXM974" s="453"/>
      <c r="TXN974" s="3"/>
      <c r="TXO974" s="614"/>
      <c r="TXP974" s="3"/>
      <c r="TXQ974" s="453"/>
      <c r="TXR974" s="3"/>
      <c r="TXS974" s="614"/>
      <c r="TXT974" s="3"/>
      <c r="TXU974" s="453"/>
      <c r="TXV974" s="3"/>
      <c r="TXW974" s="614"/>
      <c r="TXX974" s="3"/>
      <c r="TXY974" s="453"/>
      <c r="TXZ974" s="3"/>
      <c r="TYA974" s="614"/>
      <c r="TYB974" s="3"/>
      <c r="TYC974" s="453"/>
      <c r="TYD974" s="3"/>
      <c r="TYE974" s="614"/>
      <c r="TYF974" s="3"/>
      <c r="TYG974" s="453"/>
      <c r="TYH974" s="3"/>
      <c r="TYI974" s="614"/>
      <c r="TYJ974" s="3"/>
      <c r="TYK974" s="453"/>
      <c r="TYL974" s="3"/>
      <c r="TYM974" s="614"/>
      <c r="TYN974" s="3"/>
      <c r="TYO974" s="453"/>
      <c r="TYP974" s="3"/>
      <c r="TYQ974" s="614"/>
      <c r="TYR974" s="3"/>
      <c r="TYS974" s="453"/>
      <c r="TYT974" s="3"/>
      <c r="TYU974" s="614"/>
      <c r="TYV974" s="3"/>
      <c r="TYW974" s="453"/>
      <c r="TYX974" s="3"/>
      <c r="TYY974" s="614"/>
      <c r="TYZ974" s="3"/>
      <c r="TZA974" s="453"/>
      <c r="TZB974" s="3"/>
      <c r="TZC974" s="614"/>
      <c r="TZD974" s="3"/>
      <c r="TZE974" s="453"/>
      <c r="TZF974" s="3"/>
      <c r="TZG974" s="614"/>
      <c r="TZH974" s="3"/>
      <c r="TZI974" s="453"/>
      <c r="TZJ974" s="3"/>
      <c r="TZK974" s="614"/>
      <c r="TZL974" s="3"/>
      <c r="TZM974" s="453"/>
      <c r="TZN974" s="3"/>
      <c r="TZO974" s="614"/>
      <c r="TZP974" s="3"/>
      <c r="TZQ974" s="453"/>
      <c r="TZR974" s="3"/>
      <c r="TZS974" s="614"/>
      <c r="TZT974" s="3"/>
      <c r="TZU974" s="453"/>
      <c r="TZV974" s="3"/>
      <c r="TZW974" s="614"/>
      <c r="TZX974" s="3"/>
      <c r="TZY974" s="453"/>
      <c r="TZZ974" s="3"/>
      <c r="UAA974" s="614"/>
      <c r="UAB974" s="3"/>
      <c r="UAC974" s="453"/>
      <c r="UAD974" s="3"/>
      <c r="UAE974" s="614"/>
      <c r="UAF974" s="3"/>
      <c r="UAG974" s="453"/>
      <c r="UAH974" s="3"/>
      <c r="UAI974" s="614"/>
      <c r="UAJ974" s="3"/>
      <c r="UAK974" s="453"/>
      <c r="UAL974" s="3"/>
      <c r="UAM974" s="614"/>
      <c r="UAN974" s="3"/>
      <c r="UAO974" s="453"/>
      <c r="UAP974" s="3"/>
      <c r="UAQ974" s="614"/>
      <c r="UAR974" s="3"/>
      <c r="UAS974" s="453"/>
      <c r="UAT974" s="3"/>
      <c r="UAU974" s="614"/>
      <c r="UAV974" s="3"/>
      <c r="UAW974" s="453"/>
      <c r="UAX974" s="3"/>
      <c r="UAY974" s="614"/>
      <c r="UAZ974" s="3"/>
      <c r="UBA974" s="453"/>
      <c r="UBB974" s="3"/>
      <c r="UBC974" s="614"/>
      <c r="UBD974" s="3"/>
      <c r="UBE974" s="453"/>
      <c r="UBF974" s="3"/>
      <c r="UBG974" s="614"/>
      <c r="UBH974" s="3"/>
      <c r="UBI974" s="453"/>
      <c r="UBJ974" s="3"/>
      <c r="UBK974" s="614"/>
      <c r="UBL974" s="3"/>
      <c r="UBM974" s="453"/>
      <c r="UBN974" s="3"/>
      <c r="UBO974" s="614"/>
      <c r="UBP974" s="3"/>
      <c r="UBQ974" s="453"/>
      <c r="UBR974" s="3"/>
      <c r="UBS974" s="614"/>
      <c r="UBT974" s="3"/>
      <c r="UBU974" s="453"/>
      <c r="UBV974" s="3"/>
      <c r="UBW974" s="614"/>
      <c r="UBX974" s="3"/>
      <c r="UBY974" s="453"/>
      <c r="UBZ974" s="3"/>
      <c r="UCA974" s="614"/>
      <c r="UCB974" s="3"/>
      <c r="UCC974" s="453"/>
      <c r="UCD974" s="3"/>
      <c r="UCE974" s="614"/>
      <c r="UCF974" s="3"/>
      <c r="UCG974" s="453"/>
      <c r="UCH974" s="3"/>
      <c r="UCI974" s="614"/>
      <c r="UCJ974" s="3"/>
      <c r="UCK974" s="453"/>
      <c r="UCL974" s="3"/>
      <c r="UCM974" s="614"/>
      <c r="UCN974" s="3"/>
      <c r="UCO974" s="453"/>
      <c r="UCP974" s="3"/>
      <c r="UCQ974" s="614"/>
      <c r="UCR974" s="3"/>
      <c r="UCS974" s="453"/>
      <c r="UCT974" s="3"/>
      <c r="UCU974" s="614"/>
      <c r="UCV974" s="3"/>
      <c r="UCW974" s="453"/>
      <c r="UCX974" s="3"/>
      <c r="UCY974" s="614"/>
      <c r="UCZ974" s="3"/>
      <c r="UDA974" s="453"/>
      <c r="UDB974" s="3"/>
      <c r="UDC974" s="614"/>
      <c r="UDD974" s="3"/>
      <c r="UDE974" s="453"/>
      <c r="UDF974" s="3"/>
      <c r="UDG974" s="614"/>
      <c r="UDH974" s="3"/>
      <c r="UDI974" s="453"/>
      <c r="UDJ974" s="3"/>
      <c r="UDK974" s="614"/>
      <c r="UDL974" s="3"/>
      <c r="UDM974" s="453"/>
      <c r="UDN974" s="3"/>
      <c r="UDO974" s="614"/>
      <c r="UDP974" s="3"/>
      <c r="UDQ974" s="453"/>
      <c r="UDR974" s="3"/>
      <c r="UDS974" s="614"/>
      <c r="UDT974" s="3"/>
      <c r="UDU974" s="453"/>
      <c r="UDV974" s="3"/>
      <c r="UDW974" s="614"/>
      <c r="UDX974" s="3"/>
      <c r="UDY974" s="453"/>
      <c r="UDZ974" s="3"/>
      <c r="UEA974" s="614"/>
      <c r="UEB974" s="3"/>
      <c r="UEC974" s="453"/>
      <c r="UED974" s="3"/>
      <c r="UEE974" s="614"/>
      <c r="UEF974" s="3"/>
      <c r="UEG974" s="453"/>
      <c r="UEH974" s="3"/>
      <c r="UEI974" s="614"/>
      <c r="UEJ974" s="3"/>
      <c r="UEK974" s="453"/>
      <c r="UEL974" s="3"/>
      <c r="UEM974" s="614"/>
      <c r="UEN974" s="3"/>
      <c r="UEO974" s="453"/>
      <c r="UEP974" s="3"/>
      <c r="UEQ974" s="614"/>
      <c r="UER974" s="3"/>
      <c r="UES974" s="453"/>
      <c r="UET974" s="3"/>
      <c r="UEU974" s="614"/>
      <c r="UEV974" s="3"/>
      <c r="UEW974" s="453"/>
      <c r="UEX974" s="3"/>
      <c r="UEY974" s="614"/>
      <c r="UEZ974" s="3"/>
      <c r="UFA974" s="453"/>
      <c r="UFB974" s="3"/>
      <c r="UFC974" s="614"/>
      <c r="UFD974" s="3"/>
      <c r="UFE974" s="453"/>
      <c r="UFF974" s="3"/>
      <c r="UFG974" s="614"/>
      <c r="UFH974" s="3"/>
      <c r="UFI974" s="453"/>
      <c r="UFJ974" s="3"/>
      <c r="UFK974" s="614"/>
      <c r="UFL974" s="3"/>
      <c r="UFM974" s="453"/>
      <c r="UFN974" s="3"/>
      <c r="UFO974" s="614"/>
      <c r="UFP974" s="3"/>
      <c r="UFQ974" s="453"/>
      <c r="UFR974" s="3"/>
      <c r="UFS974" s="614"/>
      <c r="UFT974" s="3"/>
      <c r="UFU974" s="453"/>
      <c r="UFV974" s="3"/>
      <c r="UFW974" s="614"/>
      <c r="UFX974" s="3"/>
      <c r="UFY974" s="453"/>
      <c r="UFZ974" s="3"/>
      <c r="UGA974" s="614"/>
      <c r="UGB974" s="3"/>
      <c r="UGC974" s="453"/>
      <c r="UGD974" s="3"/>
      <c r="UGE974" s="614"/>
      <c r="UGF974" s="3"/>
      <c r="UGG974" s="453"/>
      <c r="UGH974" s="3"/>
      <c r="UGI974" s="614"/>
      <c r="UGJ974" s="3"/>
      <c r="UGK974" s="453"/>
      <c r="UGL974" s="3"/>
      <c r="UGM974" s="614"/>
      <c r="UGN974" s="3"/>
      <c r="UGO974" s="453"/>
      <c r="UGP974" s="3"/>
      <c r="UGQ974" s="614"/>
      <c r="UGR974" s="3"/>
      <c r="UGS974" s="453"/>
      <c r="UGT974" s="3"/>
      <c r="UGU974" s="614"/>
      <c r="UGV974" s="3"/>
      <c r="UGW974" s="453"/>
      <c r="UGX974" s="3"/>
      <c r="UGY974" s="614"/>
      <c r="UGZ974" s="3"/>
      <c r="UHA974" s="453"/>
      <c r="UHB974" s="3"/>
      <c r="UHC974" s="614"/>
      <c r="UHD974" s="3"/>
      <c r="UHE974" s="453"/>
      <c r="UHF974" s="3"/>
      <c r="UHG974" s="614"/>
      <c r="UHH974" s="3"/>
      <c r="UHI974" s="453"/>
      <c r="UHJ974" s="3"/>
      <c r="UHK974" s="614"/>
      <c r="UHL974" s="3"/>
      <c r="UHM974" s="453"/>
      <c r="UHN974" s="3"/>
      <c r="UHO974" s="614"/>
      <c r="UHP974" s="3"/>
      <c r="UHQ974" s="453"/>
      <c r="UHR974" s="3"/>
      <c r="UHS974" s="614"/>
      <c r="UHT974" s="3"/>
      <c r="UHU974" s="453"/>
      <c r="UHV974" s="3"/>
      <c r="UHW974" s="614"/>
      <c r="UHX974" s="3"/>
      <c r="UHY974" s="453"/>
      <c r="UHZ974" s="3"/>
      <c r="UIA974" s="614"/>
      <c r="UIB974" s="3"/>
      <c r="UIC974" s="453"/>
      <c r="UID974" s="3"/>
      <c r="UIE974" s="614"/>
      <c r="UIF974" s="3"/>
      <c r="UIG974" s="453"/>
      <c r="UIH974" s="3"/>
      <c r="UII974" s="614"/>
      <c r="UIJ974" s="3"/>
      <c r="UIK974" s="453"/>
      <c r="UIL974" s="3"/>
      <c r="UIM974" s="614"/>
      <c r="UIN974" s="3"/>
      <c r="UIO974" s="453"/>
      <c r="UIP974" s="3"/>
      <c r="UIQ974" s="614"/>
      <c r="UIR974" s="3"/>
      <c r="UIS974" s="453"/>
      <c r="UIT974" s="3"/>
      <c r="UIU974" s="614"/>
      <c r="UIV974" s="3"/>
      <c r="UIW974" s="453"/>
      <c r="UIX974" s="3"/>
      <c r="UIY974" s="614"/>
      <c r="UIZ974" s="3"/>
      <c r="UJA974" s="453"/>
      <c r="UJB974" s="3"/>
      <c r="UJC974" s="614"/>
      <c r="UJD974" s="3"/>
      <c r="UJE974" s="453"/>
      <c r="UJF974" s="3"/>
      <c r="UJG974" s="614"/>
      <c r="UJH974" s="3"/>
      <c r="UJI974" s="453"/>
      <c r="UJJ974" s="3"/>
      <c r="UJK974" s="614"/>
      <c r="UJL974" s="3"/>
      <c r="UJM974" s="453"/>
      <c r="UJN974" s="3"/>
      <c r="UJO974" s="614"/>
      <c r="UJP974" s="3"/>
      <c r="UJQ974" s="453"/>
      <c r="UJR974" s="3"/>
      <c r="UJS974" s="614"/>
      <c r="UJT974" s="3"/>
      <c r="UJU974" s="453"/>
      <c r="UJV974" s="3"/>
      <c r="UJW974" s="614"/>
      <c r="UJX974" s="3"/>
      <c r="UJY974" s="453"/>
      <c r="UJZ974" s="3"/>
      <c r="UKA974" s="614"/>
      <c r="UKB974" s="3"/>
      <c r="UKC974" s="453"/>
      <c r="UKD974" s="3"/>
      <c r="UKE974" s="614"/>
      <c r="UKF974" s="3"/>
      <c r="UKG974" s="453"/>
      <c r="UKH974" s="3"/>
      <c r="UKI974" s="614"/>
      <c r="UKJ974" s="3"/>
      <c r="UKK974" s="453"/>
      <c r="UKL974" s="3"/>
      <c r="UKM974" s="614"/>
      <c r="UKN974" s="3"/>
      <c r="UKO974" s="453"/>
      <c r="UKP974" s="3"/>
      <c r="UKQ974" s="614"/>
      <c r="UKR974" s="3"/>
      <c r="UKS974" s="453"/>
      <c r="UKT974" s="3"/>
      <c r="UKU974" s="614"/>
      <c r="UKV974" s="3"/>
      <c r="UKW974" s="453"/>
      <c r="UKX974" s="3"/>
      <c r="UKY974" s="614"/>
      <c r="UKZ974" s="3"/>
      <c r="ULA974" s="453"/>
      <c r="ULB974" s="3"/>
      <c r="ULC974" s="614"/>
      <c r="ULD974" s="3"/>
      <c r="ULE974" s="453"/>
      <c r="ULF974" s="3"/>
      <c r="ULG974" s="614"/>
      <c r="ULH974" s="3"/>
      <c r="ULI974" s="453"/>
      <c r="ULJ974" s="3"/>
      <c r="ULK974" s="614"/>
      <c r="ULL974" s="3"/>
      <c r="ULM974" s="453"/>
      <c r="ULN974" s="3"/>
      <c r="ULO974" s="614"/>
      <c r="ULP974" s="3"/>
      <c r="ULQ974" s="453"/>
      <c r="ULR974" s="3"/>
      <c r="ULS974" s="614"/>
      <c r="ULT974" s="3"/>
      <c r="ULU974" s="453"/>
      <c r="ULV974" s="3"/>
      <c r="ULW974" s="614"/>
      <c r="ULX974" s="3"/>
      <c r="ULY974" s="453"/>
      <c r="ULZ974" s="3"/>
      <c r="UMA974" s="614"/>
      <c r="UMB974" s="3"/>
      <c r="UMC974" s="453"/>
      <c r="UMD974" s="3"/>
      <c r="UME974" s="614"/>
      <c r="UMF974" s="3"/>
      <c r="UMG974" s="453"/>
      <c r="UMH974" s="3"/>
      <c r="UMI974" s="614"/>
      <c r="UMJ974" s="3"/>
      <c r="UMK974" s="453"/>
      <c r="UML974" s="3"/>
      <c r="UMM974" s="614"/>
      <c r="UMN974" s="3"/>
      <c r="UMO974" s="453"/>
      <c r="UMP974" s="3"/>
      <c r="UMQ974" s="614"/>
      <c r="UMR974" s="3"/>
      <c r="UMS974" s="453"/>
      <c r="UMT974" s="3"/>
      <c r="UMU974" s="614"/>
      <c r="UMV974" s="3"/>
      <c r="UMW974" s="453"/>
      <c r="UMX974" s="3"/>
      <c r="UMY974" s="614"/>
      <c r="UMZ974" s="3"/>
      <c r="UNA974" s="453"/>
      <c r="UNB974" s="3"/>
      <c r="UNC974" s="614"/>
      <c r="UND974" s="3"/>
      <c r="UNE974" s="453"/>
      <c r="UNF974" s="3"/>
      <c r="UNG974" s="614"/>
      <c r="UNH974" s="3"/>
      <c r="UNI974" s="453"/>
      <c r="UNJ974" s="3"/>
      <c r="UNK974" s="614"/>
      <c r="UNL974" s="3"/>
      <c r="UNM974" s="453"/>
      <c r="UNN974" s="3"/>
      <c r="UNO974" s="614"/>
      <c r="UNP974" s="3"/>
      <c r="UNQ974" s="453"/>
      <c r="UNR974" s="3"/>
      <c r="UNS974" s="614"/>
      <c r="UNT974" s="3"/>
      <c r="UNU974" s="453"/>
      <c r="UNV974" s="3"/>
      <c r="UNW974" s="614"/>
      <c r="UNX974" s="3"/>
      <c r="UNY974" s="453"/>
      <c r="UNZ974" s="3"/>
      <c r="UOA974" s="614"/>
      <c r="UOB974" s="3"/>
      <c r="UOC974" s="453"/>
      <c r="UOD974" s="3"/>
      <c r="UOE974" s="614"/>
      <c r="UOF974" s="3"/>
      <c r="UOG974" s="453"/>
      <c r="UOH974" s="3"/>
      <c r="UOI974" s="614"/>
      <c r="UOJ974" s="3"/>
      <c r="UOK974" s="453"/>
      <c r="UOL974" s="3"/>
      <c r="UOM974" s="614"/>
      <c r="UON974" s="3"/>
      <c r="UOO974" s="453"/>
      <c r="UOP974" s="3"/>
      <c r="UOQ974" s="614"/>
      <c r="UOR974" s="3"/>
      <c r="UOS974" s="453"/>
      <c r="UOT974" s="3"/>
      <c r="UOU974" s="614"/>
      <c r="UOV974" s="3"/>
      <c r="UOW974" s="453"/>
      <c r="UOX974" s="3"/>
      <c r="UOY974" s="614"/>
      <c r="UOZ974" s="3"/>
      <c r="UPA974" s="453"/>
      <c r="UPB974" s="3"/>
      <c r="UPC974" s="614"/>
      <c r="UPD974" s="3"/>
      <c r="UPE974" s="453"/>
      <c r="UPF974" s="3"/>
      <c r="UPG974" s="614"/>
      <c r="UPH974" s="3"/>
      <c r="UPI974" s="453"/>
      <c r="UPJ974" s="3"/>
      <c r="UPK974" s="614"/>
      <c r="UPL974" s="3"/>
      <c r="UPM974" s="453"/>
      <c r="UPN974" s="3"/>
      <c r="UPO974" s="614"/>
      <c r="UPP974" s="3"/>
      <c r="UPQ974" s="453"/>
      <c r="UPR974" s="3"/>
      <c r="UPS974" s="614"/>
      <c r="UPT974" s="3"/>
      <c r="UPU974" s="453"/>
      <c r="UPV974" s="3"/>
      <c r="UPW974" s="614"/>
      <c r="UPX974" s="3"/>
      <c r="UPY974" s="453"/>
      <c r="UPZ974" s="3"/>
      <c r="UQA974" s="614"/>
      <c r="UQB974" s="3"/>
      <c r="UQC974" s="453"/>
      <c r="UQD974" s="3"/>
      <c r="UQE974" s="614"/>
      <c r="UQF974" s="3"/>
      <c r="UQG974" s="453"/>
      <c r="UQH974" s="3"/>
      <c r="UQI974" s="614"/>
      <c r="UQJ974" s="3"/>
      <c r="UQK974" s="453"/>
      <c r="UQL974" s="3"/>
      <c r="UQM974" s="614"/>
      <c r="UQN974" s="3"/>
      <c r="UQO974" s="453"/>
      <c r="UQP974" s="3"/>
      <c r="UQQ974" s="614"/>
      <c r="UQR974" s="3"/>
      <c r="UQS974" s="453"/>
      <c r="UQT974" s="3"/>
      <c r="UQU974" s="614"/>
      <c r="UQV974" s="3"/>
      <c r="UQW974" s="453"/>
      <c r="UQX974" s="3"/>
      <c r="UQY974" s="614"/>
      <c r="UQZ974" s="3"/>
      <c r="URA974" s="453"/>
      <c r="URB974" s="3"/>
      <c r="URC974" s="614"/>
      <c r="URD974" s="3"/>
      <c r="URE974" s="453"/>
      <c r="URF974" s="3"/>
      <c r="URG974" s="614"/>
      <c r="URH974" s="3"/>
      <c r="URI974" s="453"/>
      <c r="URJ974" s="3"/>
      <c r="URK974" s="614"/>
      <c r="URL974" s="3"/>
      <c r="URM974" s="453"/>
      <c r="URN974" s="3"/>
      <c r="URO974" s="614"/>
      <c r="URP974" s="3"/>
      <c r="URQ974" s="453"/>
      <c r="URR974" s="3"/>
      <c r="URS974" s="614"/>
      <c r="URT974" s="3"/>
      <c r="URU974" s="453"/>
      <c r="URV974" s="3"/>
      <c r="URW974" s="614"/>
      <c r="URX974" s="3"/>
      <c r="URY974" s="453"/>
      <c r="URZ974" s="3"/>
      <c r="USA974" s="614"/>
      <c r="USB974" s="3"/>
      <c r="USC974" s="453"/>
      <c r="USD974" s="3"/>
      <c r="USE974" s="614"/>
      <c r="USF974" s="3"/>
      <c r="USG974" s="453"/>
      <c r="USH974" s="3"/>
      <c r="USI974" s="614"/>
      <c r="USJ974" s="3"/>
      <c r="USK974" s="453"/>
      <c r="USL974" s="3"/>
      <c r="USM974" s="614"/>
      <c r="USN974" s="3"/>
      <c r="USO974" s="453"/>
      <c r="USP974" s="3"/>
      <c r="USQ974" s="614"/>
      <c r="USR974" s="3"/>
      <c r="USS974" s="453"/>
      <c r="UST974" s="3"/>
      <c r="USU974" s="614"/>
      <c r="USV974" s="3"/>
      <c r="USW974" s="453"/>
      <c r="USX974" s="3"/>
      <c r="USY974" s="614"/>
      <c r="USZ974" s="3"/>
      <c r="UTA974" s="453"/>
      <c r="UTB974" s="3"/>
      <c r="UTC974" s="614"/>
      <c r="UTD974" s="3"/>
      <c r="UTE974" s="453"/>
      <c r="UTF974" s="3"/>
      <c r="UTG974" s="614"/>
      <c r="UTH974" s="3"/>
      <c r="UTI974" s="453"/>
      <c r="UTJ974" s="3"/>
      <c r="UTK974" s="614"/>
      <c r="UTL974" s="3"/>
      <c r="UTM974" s="453"/>
      <c r="UTN974" s="3"/>
      <c r="UTO974" s="614"/>
      <c r="UTP974" s="3"/>
      <c r="UTQ974" s="453"/>
      <c r="UTR974" s="3"/>
      <c r="UTS974" s="614"/>
      <c r="UTT974" s="3"/>
      <c r="UTU974" s="453"/>
      <c r="UTV974" s="3"/>
      <c r="UTW974" s="614"/>
      <c r="UTX974" s="3"/>
      <c r="UTY974" s="453"/>
      <c r="UTZ974" s="3"/>
      <c r="UUA974" s="614"/>
      <c r="UUB974" s="3"/>
      <c r="UUC974" s="453"/>
      <c r="UUD974" s="3"/>
      <c r="UUE974" s="614"/>
      <c r="UUF974" s="3"/>
      <c r="UUG974" s="453"/>
      <c r="UUH974" s="3"/>
      <c r="UUI974" s="614"/>
      <c r="UUJ974" s="3"/>
      <c r="UUK974" s="453"/>
      <c r="UUL974" s="3"/>
      <c r="UUM974" s="614"/>
      <c r="UUN974" s="3"/>
      <c r="UUO974" s="453"/>
      <c r="UUP974" s="3"/>
      <c r="UUQ974" s="614"/>
      <c r="UUR974" s="3"/>
      <c r="UUS974" s="453"/>
      <c r="UUT974" s="3"/>
      <c r="UUU974" s="614"/>
      <c r="UUV974" s="3"/>
      <c r="UUW974" s="453"/>
      <c r="UUX974" s="3"/>
      <c r="UUY974" s="614"/>
      <c r="UUZ974" s="3"/>
      <c r="UVA974" s="453"/>
      <c r="UVB974" s="3"/>
      <c r="UVC974" s="614"/>
      <c r="UVD974" s="3"/>
      <c r="UVE974" s="453"/>
      <c r="UVF974" s="3"/>
      <c r="UVG974" s="614"/>
      <c r="UVH974" s="3"/>
      <c r="UVI974" s="453"/>
      <c r="UVJ974" s="3"/>
      <c r="UVK974" s="614"/>
      <c r="UVL974" s="3"/>
      <c r="UVM974" s="453"/>
      <c r="UVN974" s="3"/>
      <c r="UVO974" s="614"/>
      <c r="UVP974" s="3"/>
      <c r="UVQ974" s="453"/>
      <c r="UVR974" s="3"/>
      <c r="UVS974" s="614"/>
      <c r="UVT974" s="3"/>
      <c r="UVU974" s="453"/>
      <c r="UVV974" s="3"/>
      <c r="UVW974" s="614"/>
      <c r="UVX974" s="3"/>
      <c r="UVY974" s="453"/>
      <c r="UVZ974" s="3"/>
      <c r="UWA974" s="614"/>
      <c r="UWB974" s="3"/>
      <c r="UWC974" s="453"/>
      <c r="UWD974" s="3"/>
      <c r="UWE974" s="614"/>
      <c r="UWF974" s="3"/>
      <c r="UWG974" s="453"/>
      <c r="UWH974" s="3"/>
      <c r="UWI974" s="614"/>
      <c r="UWJ974" s="3"/>
      <c r="UWK974" s="453"/>
      <c r="UWL974" s="3"/>
      <c r="UWM974" s="614"/>
      <c r="UWN974" s="3"/>
      <c r="UWO974" s="453"/>
      <c r="UWP974" s="3"/>
      <c r="UWQ974" s="614"/>
      <c r="UWR974" s="3"/>
      <c r="UWS974" s="453"/>
      <c r="UWT974" s="3"/>
      <c r="UWU974" s="614"/>
      <c r="UWV974" s="3"/>
      <c r="UWW974" s="453"/>
      <c r="UWX974" s="3"/>
      <c r="UWY974" s="614"/>
      <c r="UWZ974" s="3"/>
      <c r="UXA974" s="453"/>
      <c r="UXB974" s="3"/>
      <c r="UXC974" s="614"/>
      <c r="UXD974" s="3"/>
      <c r="UXE974" s="453"/>
      <c r="UXF974" s="3"/>
      <c r="UXG974" s="614"/>
      <c r="UXH974" s="3"/>
      <c r="UXI974" s="453"/>
      <c r="UXJ974" s="3"/>
      <c r="UXK974" s="614"/>
      <c r="UXL974" s="3"/>
      <c r="UXM974" s="453"/>
      <c r="UXN974" s="3"/>
      <c r="UXO974" s="614"/>
      <c r="UXP974" s="3"/>
      <c r="UXQ974" s="453"/>
      <c r="UXR974" s="3"/>
      <c r="UXS974" s="614"/>
      <c r="UXT974" s="3"/>
      <c r="UXU974" s="453"/>
      <c r="UXV974" s="3"/>
      <c r="UXW974" s="614"/>
      <c r="UXX974" s="3"/>
      <c r="UXY974" s="453"/>
      <c r="UXZ974" s="3"/>
      <c r="UYA974" s="614"/>
      <c r="UYB974" s="3"/>
      <c r="UYC974" s="453"/>
      <c r="UYD974" s="3"/>
      <c r="UYE974" s="614"/>
      <c r="UYF974" s="3"/>
      <c r="UYG974" s="453"/>
      <c r="UYH974" s="3"/>
      <c r="UYI974" s="614"/>
      <c r="UYJ974" s="3"/>
      <c r="UYK974" s="453"/>
      <c r="UYL974" s="3"/>
      <c r="UYM974" s="614"/>
      <c r="UYN974" s="3"/>
      <c r="UYO974" s="453"/>
      <c r="UYP974" s="3"/>
      <c r="UYQ974" s="614"/>
      <c r="UYR974" s="3"/>
      <c r="UYS974" s="453"/>
      <c r="UYT974" s="3"/>
      <c r="UYU974" s="614"/>
      <c r="UYV974" s="3"/>
      <c r="UYW974" s="453"/>
      <c r="UYX974" s="3"/>
      <c r="UYY974" s="614"/>
      <c r="UYZ974" s="3"/>
      <c r="UZA974" s="453"/>
      <c r="UZB974" s="3"/>
      <c r="UZC974" s="614"/>
      <c r="UZD974" s="3"/>
      <c r="UZE974" s="453"/>
      <c r="UZF974" s="3"/>
      <c r="UZG974" s="614"/>
      <c r="UZH974" s="3"/>
      <c r="UZI974" s="453"/>
      <c r="UZJ974" s="3"/>
      <c r="UZK974" s="614"/>
      <c r="UZL974" s="3"/>
      <c r="UZM974" s="453"/>
      <c r="UZN974" s="3"/>
      <c r="UZO974" s="614"/>
      <c r="UZP974" s="3"/>
      <c r="UZQ974" s="453"/>
      <c r="UZR974" s="3"/>
      <c r="UZS974" s="614"/>
      <c r="UZT974" s="3"/>
      <c r="UZU974" s="453"/>
      <c r="UZV974" s="3"/>
      <c r="UZW974" s="614"/>
      <c r="UZX974" s="3"/>
      <c r="UZY974" s="453"/>
      <c r="UZZ974" s="3"/>
      <c r="VAA974" s="614"/>
      <c r="VAB974" s="3"/>
      <c r="VAC974" s="453"/>
      <c r="VAD974" s="3"/>
      <c r="VAE974" s="614"/>
      <c r="VAF974" s="3"/>
      <c r="VAG974" s="453"/>
      <c r="VAH974" s="3"/>
      <c r="VAI974" s="614"/>
      <c r="VAJ974" s="3"/>
      <c r="VAK974" s="453"/>
      <c r="VAL974" s="3"/>
      <c r="VAM974" s="614"/>
      <c r="VAN974" s="3"/>
      <c r="VAO974" s="453"/>
      <c r="VAP974" s="3"/>
      <c r="VAQ974" s="614"/>
      <c r="VAR974" s="3"/>
      <c r="VAS974" s="453"/>
      <c r="VAT974" s="3"/>
      <c r="VAU974" s="614"/>
      <c r="VAV974" s="3"/>
      <c r="VAW974" s="453"/>
      <c r="VAX974" s="3"/>
      <c r="VAY974" s="614"/>
      <c r="VAZ974" s="3"/>
      <c r="VBA974" s="453"/>
      <c r="VBB974" s="3"/>
      <c r="VBC974" s="614"/>
      <c r="VBD974" s="3"/>
      <c r="VBE974" s="453"/>
      <c r="VBF974" s="3"/>
      <c r="VBG974" s="614"/>
      <c r="VBH974" s="3"/>
      <c r="VBI974" s="453"/>
      <c r="VBJ974" s="3"/>
      <c r="VBK974" s="614"/>
      <c r="VBL974" s="3"/>
      <c r="VBM974" s="453"/>
      <c r="VBN974" s="3"/>
      <c r="VBO974" s="614"/>
      <c r="VBP974" s="3"/>
      <c r="VBQ974" s="453"/>
      <c r="VBR974" s="3"/>
      <c r="VBS974" s="614"/>
      <c r="VBT974" s="3"/>
      <c r="VBU974" s="453"/>
      <c r="VBV974" s="3"/>
      <c r="VBW974" s="614"/>
      <c r="VBX974" s="3"/>
      <c r="VBY974" s="453"/>
      <c r="VBZ974" s="3"/>
      <c r="VCA974" s="614"/>
      <c r="VCB974" s="3"/>
      <c r="VCC974" s="453"/>
      <c r="VCD974" s="3"/>
      <c r="VCE974" s="614"/>
      <c r="VCF974" s="3"/>
      <c r="VCG974" s="453"/>
      <c r="VCH974" s="3"/>
      <c r="VCI974" s="614"/>
      <c r="VCJ974" s="3"/>
      <c r="VCK974" s="453"/>
      <c r="VCL974" s="3"/>
      <c r="VCM974" s="614"/>
      <c r="VCN974" s="3"/>
      <c r="VCO974" s="453"/>
      <c r="VCP974" s="3"/>
      <c r="VCQ974" s="614"/>
      <c r="VCR974" s="3"/>
      <c r="VCS974" s="453"/>
      <c r="VCT974" s="3"/>
      <c r="VCU974" s="614"/>
      <c r="VCV974" s="3"/>
      <c r="VCW974" s="453"/>
      <c r="VCX974" s="3"/>
      <c r="VCY974" s="614"/>
      <c r="VCZ974" s="3"/>
      <c r="VDA974" s="453"/>
      <c r="VDB974" s="3"/>
      <c r="VDC974" s="614"/>
      <c r="VDD974" s="3"/>
      <c r="VDE974" s="453"/>
      <c r="VDF974" s="3"/>
      <c r="VDG974" s="614"/>
      <c r="VDH974" s="3"/>
      <c r="VDI974" s="453"/>
      <c r="VDJ974" s="3"/>
      <c r="VDK974" s="614"/>
      <c r="VDL974" s="3"/>
      <c r="VDM974" s="453"/>
      <c r="VDN974" s="3"/>
      <c r="VDO974" s="614"/>
      <c r="VDP974" s="3"/>
      <c r="VDQ974" s="453"/>
      <c r="VDR974" s="3"/>
      <c r="VDS974" s="614"/>
      <c r="VDT974" s="3"/>
      <c r="VDU974" s="453"/>
      <c r="VDV974" s="3"/>
      <c r="VDW974" s="614"/>
      <c r="VDX974" s="3"/>
      <c r="VDY974" s="453"/>
      <c r="VDZ974" s="3"/>
      <c r="VEA974" s="614"/>
      <c r="VEB974" s="3"/>
      <c r="VEC974" s="453"/>
      <c r="VED974" s="3"/>
      <c r="VEE974" s="614"/>
      <c r="VEF974" s="3"/>
      <c r="VEG974" s="453"/>
      <c r="VEH974" s="3"/>
      <c r="VEI974" s="614"/>
      <c r="VEJ974" s="3"/>
      <c r="VEK974" s="453"/>
      <c r="VEL974" s="3"/>
      <c r="VEM974" s="614"/>
      <c r="VEN974" s="3"/>
      <c r="VEO974" s="453"/>
      <c r="VEP974" s="3"/>
      <c r="VEQ974" s="614"/>
      <c r="VER974" s="3"/>
      <c r="VES974" s="453"/>
      <c r="VET974" s="3"/>
      <c r="VEU974" s="614"/>
      <c r="VEV974" s="3"/>
      <c r="VEW974" s="453"/>
      <c r="VEX974" s="3"/>
      <c r="VEY974" s="614"/>
      <c r="VEZ974" s="3"/>
      <c r="VFA974" s="453"/>
      <c r="VFB974" s="3"/>
      <c r="VFC974" s="614"/>
      <c r="VFD974" s="3"/>
      <c r="VFE974" s="453"/>
      <c r="VFF974" s="3"/>
      <c r="VFG974" s="614"/>
      <c r="VFH974" s="3"/>
      <c r="VFI974" s="453"/>
      <c r="VFJ974" s="3"/>
      <c r="VFK974" s="614"/>
      <c r="VFL974" s="3"/>
      <c r="VFM974" s="453"/>
      <c r="VFN974" s="3"/>
      <c r="VFO974" s="614"/>
      <c r="VFP974" s="3"/>
      <c r="VFQ974" s="453"/>
      <c r="VFR974" s="3"/>
      <c r="VFS974" s="614"/>
      <c r="VFT974" s="3"/>
      <c r="VFU974" s="453"/>
      <c r="VFV974" s="3"/>
      <c r="VFW974" s="614"/>
      <c r="VFX974" s="3"/>
      <c r="VFY974" s="453"/>
      <c r="VFZ974" s="3"/>
      <c r="VGA974" s="614"/>
      <c r="VGB974" s="3"/>
      <c r="VGC974" s="453"/>
      <c r="VGD974" s="3"/>
      <c r="VGE974" s="614"/>
      <c r="VGF974" s="3"/>
      <c r="VGG974" s="453"/>
      <c r="VGH974" s="3"/>
      <c r="VGI974" s="614"/>
      <c r="VGJ974" s="3"/>
      <c r="VGK974" s="453"/>
      <c r="VGL974" s="3"/>
      <c r="VGM974" s="614"/>
      <c r="VGN974" s="3"/>
      <c r="VGO974" s="453"/>
      <c r="VGP974" s="3"/>
      <c r="VGQ974" s="614"/>
      <c r="VGR974" s="3"/>
      <c r="VGS974" s="453"/>
      <c r="VGT974" s="3"/>
      <c r="VGU974" s="614"/>
      <c r="VGV974" s="3"/>
      <c r="VGW974" s="453"/>
      <c r="VGX974" s="3"/>
      <c r="VGY974" s="614"/>
      <c r="VGZ974" s="3"/>
      <c r="VHA974" s="453"/>
      <c r="VHB974" s="3"/>
      <c r="VHC974" s="614"/>
      <c r="VHD974" s="3"/>
      <c r="VHE974" s="453"/>
      <c r="VHF974" s="3"/>
      <c r="VHG974" s="614"/>
      <c r="VHH974" s="3"/>
      <c r="VHI974" s="453"/>
      <c r="VHJ974" s="3"/>
      <c r="VHK974" s="614"/>
      <c r="VHL974" s="3"/>
      <c r="VHM974" s="453"/>
      <c r="VHN974" s="3"/>
      <c r="VHO974" s="614"/>
      <c r="VHP974" s="3"/>
      <c r="VHQ974" s="453"/>
      <c r="VHR974" s="3"/>
      <c r="VHS974" s="614"/>
      <c r="VHT974" s="3"/>
      <c r="VHU974" s="453"/>
      <c r="VHV974" s="3"/>
      <c r="VHW974" s="614"/>
      <c r="VHX974" s="3"/>
      <c r="VHY974" s="453"/>
      <c r="VHZ974" s="3"/>
      <c r="VIA974" s="614"/>
      <c r="VIB974" s="3"/>
      <c r="VIC974" s="453"/>
      <c r="VID974" s="3"/>
      <c r="VIE974" s="614"/>
      <c r="VIF974" s="3"/>
      <c r="VIG974" s="453"/>
      <c r="VIH974" s="3"/>
      <c r="VII974" s="614"/>
      <c r="VIJ974" s="3"/>
      <c r="VIK974" s="453"/>
      <c r="VIL974" s="3"/>
      <c r="VIM974" s="614"/>
      <c r="VIN974" s="3"/>
      <c r="VIO974" s="453"/>
      <c r="VIP974" s="3"/>
      <c r="VIQ974" s="614"/>
      <c r="VIR974" s="3"/>
      <c r="VIS974" s="453"/>
      <c r="VIT974" s="3"/>
      <c r="VIU974" s="614"/>
      <c r="VIV974" s="3"/>
      <c r="VIW974" s="453"/>
      <c r="VIX974" s="3"/>
      <c r="VIY974" s="614"/>
      <c r="VIZ974" s="3"/>
      <c r="VJA974" s="453"/>
      <c r="VJB974" s="3"/>
      <c r="VJC974" s="614"/>
      <c r="VJD974" s="3"/>
      <c r="VJE974" s="453"/>
      <c r="VJF974" s="3"/>
      <c r="VJG974" s="614"/>
      <c r="VJH974" s="3"/>
      <c r="VJI974" s="453"/>
      <c r="VJJ974" s="3"/>
      <c r="VJK974" s="614"/>
      <c r="VJL974" s="3"/>
      <c r="VJM974" s="453"/>
      <c r="VJN974" s="3"/>
      <c r="VJO974" s="614"/>
      <c r="VJP974" s="3"/>
      <c r="VJQ974" s="453"/>
      <c r="VJR974" s="3"/>
      <c r="VJS974" s="614"/>
      <c r="VJT974" s="3"/>
      <c r="VJU974" s="453"/>
      <c r="VJV974" s="3"/>
      <c r="VJW974" s="614"/>
      <c r="VJX974" s="3"/>
      <c r="VJY974" s="453"/>
      <c r="VJZ974" s="3"/>
      <c r="VKA974" s="614"/>
      <c r="VKB974" s="3"/>
      <c r="VKC974" s="453"/>
      <c r="VKD974" s="3"/>
      <c r="VKE974" s="614"/>
      <c r="VKF974" s="3"/>
      <c r="VKG974" s="453"/>
      <c r="VKH974" s="3"/>
      <c r="VKI974" s="614"/>
      <c r="VKJ974" s="3"/>
      <c r="VKK974" s="453"/>
      <c r="VKL974" s="3"/>
      <c r="VKM974" s="614"/>
      <c r="VKN974" s="3"/>
      <c r="VKO974" s="453"/>
      <c r="VKP974" s="3"/>
      <c r="VKQ974" s="614"/>
      <c r="VKR974" s="3"/>
      <c r="VKS974" s="453"/>
      <c r="VKT974" s="3"/>
      <c r="VKU974" s="614"/>
      <c r="VKV974" s="3"/>
      <c r="VKW974" s="453"/>
      <c r="VKX974" s="3"/>
      <c r="VKY974" s="614"/>
      <c r="VKZ974" s="3"/>
      <c r="VLA974" s="453"/>
      <c r="VLB974" s="3"/>
      <c r="VLC974" s="614"/>
      <c r="VLD974" s="3"/>
      <c r="VLE974" s="453"/>
      <c r="VLF974" s="3"/>
      <c r="VLG974" s="614"/>
      <c r="VLH974" s="3"/>
      <c r="VLI974" s="453"/>
      <c r="VLJ974" s="3"/>
      <c r="VLK974" s="614"/>
      <c r="VLL974" s="3"/>
      <c r="VLM974" s="453"/>
      <c r="VLN974" s="3"/>
      <c r="VLO974" s="614"/>
      <c r="VLP974" s="3"/>
      <c r="VLQ974" s="453"/>
      <c r="VLR974" s="3"/>
      <c r="VLS974" s="614"/>
      <c r="VLT974" s="3"/>
      <c r="VLU974" s="453"/>
      <c r="VLV974" s="3"/>
      <c r="VLW974" s="614"/>
      <c r="VLX974" s="3"/>
      <c r="VLY974" s="453"/>
      <c r="VLZ974" s="3"/>
      <c r="VMA974" s="614"/>
      <c r="VMB974" s="3"/>
      <c r="VMC974" s="453"/>
      <c r="VMD974" s="3"/>
      <c r="VME974" s="614"/>
      <c r="VMF974" s="3"/>
      <c r="VMG974" s="453"/>
      <c r="VMH974" s="3"/>
      <c r="VMI974" s="614"/>
      <c r="VMJ974" s="3"/>
      <c r="VMK974" s="453"/>
      <c r="VML974" s="3"/>
      <c r="VMM974" s="614"/>
      <c r="VMN974" s="3"/>
      <c r="VMO974" s="453"/>
      <c r="VMP974" s="3"/>
      <c r="VMQ974" s="614"/>
      <c r="VMR974" s="3"/>
      <c r="VMS974" s="453"/>
      <c r="VMT974" s="3"/>
      <c r="VMU974" s="614"/>
      <c r="VMV974" s="3"/>
      <c r="VMW974" s="453"/>
      <c r="VMX974" s="3"/>
      <c r="VMY974" s="614"/>
      <c r="VMZ974" s="3"/>
      <c r="VNA974" s="453"/>
      <c r="VNB974" s="3"/>
      <c r="VNC974" s="614"/>
      <c r="VND974" s="3"/>
      <c r="VNE974" s="453"/>
      <c r="VNF974" s="3"/>
      <c r="VNG974" s="614"/>
      <c r="VNH974" s="3"/>
      <c r="VNI974" s="453"/>
      <c r="VNJ974" s="3"/>
      <c r="VNK974" s="614"/>
      <c r="VNL974" s="3"/>
      <c r="VNM974" s="453"/>
      <c r="VNN974" s="3"/>
      <c r="VNO974" s="614"/>
      <c r="VNP974" s="3"/>
      <c r="VNQ974" s="453"/>
      <c r="VNR974" s="3"/>
      <c r="VNS974" s="614"/>
      <c r="VNT974" s="3"/>
      <c r="VNU974" s="453"/>
      <c r="VNV974" s="3"/>
      <c r="VNW974" s="614"/>
      <c r="VNX974" s="3"/>
      <c r="VNY974" s="453"/>
      <c r="VNZ974" s="3"/>
      <c r="VOA974" s="614"/>
      <c r="VOB974" s="3"/>
      <c r="VOC974" s="453"/>
      <c r="VOD974" s="3"/>
      <c r="VOE974" s="614"/>
      <c r="VOF974" s="3"/>
      <c r="VOG974" s="453"/>
      <c r="VOH974" s="3"/>
      <c r="VOI974" s="614"/>
      <c r="VOJ974" s="3"/>
      <c r="VOK974" s="453"/>
      <c r="VOL974" s="3"/>
      <c r="VOM974" s="614"/>
      <c r="VON974" s="3"/>
      <c r="VOO974" s="453"/>
      <c r="VOP974" s="3"/>
      <c r="VOQ974" s="614"/>
      <c r="VOR974" s="3"/>
      <c r="VOS974" s="453"/>
      <c r="VOT974" s="3"/>
      <c r="VOU974" s="614"/>
      <c r="VOV974" s="3"/>
      <c r="VOW974" s="453"/>
      <c r="VOX974" s="3"/>
      <c r="VOY974" s="614"/>
      <c r="VOZ974" s="3"/>
      <c r="VPA974" s="453"/>
      <c r="VPB974" s="3"/>
      <c r="VPC974" s="614"/>
      <c r="VPD974" s="3"/>
      <c r="VPE974" s="453"/>
      <c r="VPF974" s="3"/>
      <c r="VPG974" s="614"/>
      <c r="VPH974" s="3"/>
      <c r="VPI974" s="453"/>
      <c r="VPJ974" s="3"/>
      <c r="VPK974" s="614"/>
      <c r="VPL974" s="3"/>
      <c r="VPM974" s="453"/>
      <c r="VPN974" s="3"/>
      <c r="VPO974" s="614"/>
      <c r="VPP974" s="3"/>
      <c r="VPQ974" s="453"/>
      <c r="VPR974" s="3"/>
      <c r="VPS974" s="614"/>
      <c r="VPT974" s="3"/>
      <c r="VPU974" s="453"/>
      <c r="VPV974" s="3"/>
      <c r="VPW974" s="614"/>
      <c r="VPX974" s="3"/>
      <c r="VPY974" s="453"/>
      <c r="VPZ974" s="3"/>
      <c r="VQA974" s="614"/>
      <c r="VQB974" s="3"/>
      <c r="VQC974" s="453"/>
      <c r="VQD974" s="3"/>
      <c r="VQE974" s="614"/>
      <c r="VQF974" s="3"/>
      <c r="VQG974" s="453"/>
      <c r="VQH974" s="3"/>
      <c r="VQI974" s="614"/>
      <c r="VQJ974" s="3"/>
      <c r="VQK974" s="453"/>
      <c r="VQL974" s="3"/>
      <c r="VQM974" s="614"/>
      <c r="VQN974" s="3"/>
      <c r="VQO974" s="453"/>
      <c r="VQP974" s="3"/>
      <c r="VQQ974" s="614"/>
      <c r="VQR974" s="3"/>
      <c r="VQS974" s="453"/>
      <c r="VQT974" s="3"/>
      <c r="VQU974" s="614"/>
      <c r="VQV974" s="3"/>
      <c r="VQW974" s="453"/>
      <c r="VQX974" s="3"/>
      <c r="VQY974" s="614"/>
      <c r="VQZ974" s="3"/>
      <c r="VRA974" s="453"/>
      <c r="VRB974" s="3"/>
      <c r="VRC974" s="614"/>
      <c r="VRD974" s="3"/>
      <c r="VRE974" s="453"/>
      <c r="VRF974" s="3"/>
      <c r="VRG974" s="614"/>
      <c r="VRH974" s="3"/>
      <c r="VRI974" s="453"/>
      <c r="VRJ974" s="3"/>
      <c r="VRK974" s="614"/>
      <c r="VRL974" s="3"/>
      <c r="VRM974" s="453"/>
      <c r="VRN974" s="3"/>
      <c r="VRO974" s="614"/>
      <c r="VRP974" s="3"/>
      <c r="VRQ974" s="453"/>
      <c r="VRR974" s="3"/>
      <c r="VRS974" s="614"/>
      <c r="VRT974" s="3"/>
      <c r="VRU974" s="453"/>
      <c r="VRV974" s="3"/>
      <c r="VRW974" s="614"/>
      <c r="VRX974" s="3"/>
      <c r="VRY974" s="453"/>
      <c r="VRZ974" s="3"/>
      <c r="VSA974" s="614"/>
      <c r="VSB974" s="3"/>
      <c r="VSC974" s="453"/>
      <c r="VSD974" s="3"/>
      <c r="VSE974" s="614"/>
      <c r="VSF974" s="3"/>
      <c r="VSG974" s="453"/>
      <c r="VSH974" s="3"/>
      <c r="VSI974" s="614"/>
      <c r="VSJ974" s="3"/>
      <c r="VSK974" s="453"/>
      <c r="VSL974" s="3"/>
      <c r="VSM974" s="614"/>
      <c r="VSN974" s="3"/>
      <c r="VSO974" s="453"/>
      <c r="VSP974" s="3"/>
      <c r="VSQ974" s="614"/>
      <c r="VSR974" s="3"/>
      <c r="VSS974" s="453"/>
      <c r="VST974" s="3"/>
      <c r="VSU974" s="614"/>
      <c r="VSV974" s="3"/>
      <c r="VSW974" s="453"/>
      <c r="VSX974" s="3"/>
      <c r="VSY974" s="614"/>
      <c r="VSZ974" s="3"/>
      <c r="VTA974" s="453"/>
      <c r="VTB974" s="3"/>
      <c r="VTC974" s="614"/>
      <c r="VTD974" s="3"/>
      <c r="VTE974" s="453"/>
      <c r="VTF974" s="3"/>
      <c r="VTG974" s="614"/>
      <c r="VTH974" s="3"/>
      <c r="VTI974" s="453"/>
      <c r="VTJ974" s="3"/>
      <c r="VTK974" s="614"/>
      <c r="VTL974" s="3"/>
      <c r="VTM974" s="453"/>
      <c r="VTN974" s="3"/>
      <c r="VTO974" s="614"/>
      <c r="VTP974" s="3"/>
      <c r="VTQ974" s="453"/>
      <c r="VTR974" s="3"/>
      <c r="VTS974" s="614"/>
      <c r="VTT974" s="3"/>
      <c r="VTU974" s="453"/>
      <c r="VTV974" s="3"/>
      <c r="VTW974" s="614"/>
      <c r="VTX974" s="3"/>
      <c r="VTY974" s="453"/>
      <c r="VTZ974" s="3"/>
      <c r="VUA974" s="614"/>
      <c r="VUB974" s="3"/>
      <c r="VUC974" s="453"/>
      <c r="VUD974" s="3"/>
      <c r="VUE974" s="614"/>
      <c r="VUF974" s="3"/>
      <c r="VUG974" s="453"/>
      <c r="VUH974" s="3"/>
      <c r="VUI974" s="614"/>
      <c r="VUJ974" s="3"/>
      <c r="VUK974" s="453"/>
      <c r="VUL974" s="3"/>
      <c r="VUM974" s="614"/>
      <c r="VUN974" s="3"/>
      <c r="VUO974" s="453"/>
      <c r="VUP974" s="3"/>
      <c r="VUQ974" s="614"/>
      <c r="VUR974" s="3"/>
      <c r="VUS974" s="453"/>
      <c r="VUT974" s="3"/>
      <c r="VUU974" s="614"/>
      <c r="VUV974" s="3"/>
      <c r="VUW974" s="453"/>
      <c r="VUX974" s="3"/>
      <c r="VUY974" s="614"/>
      <c r="VUZ974" s="3"/>
      <c r="VVA974" s="453"/>
      <c r="VVB974" s="3"/>
      <c r="VVC974" s="614"/>
      <c r="VVD974" s="3"/>
      <c r="VVE974" s="453"/>
      <c r="VVF974" s="3"/>
      <c r="VVG974" s="614"/>
      <c r="VVH974" s="3"/>
      <c r="VVI974" s="453"/>
      <c r="VVJ974" s="3"/>
      <c r="VVK974" s="614"/>
      <c r="VVL974" s="3"/>
      <c r="VVM974" s="453"/>
      <c r="VVN974" s="3"/>
      <c r="VVO974" s="614"/>
      <c r="VVP974" s="3"/>
      <c r="VVQ974" s="453"/>
      <c r="VVR974" s="3"/>
      <c r="VVS974" s="614"/>
      <c r="VVT974" s="3"/>
      <c r="VVU974" s="453"/>
      <c r="VVV974" s="3"/>
      <c r="VVW974" s="614"/>
      <c r="VVX974" s="3"/>
      <c r="VVY974" s="453"/>
      <c r="VVZ974" s="3"/>
      <c r="VWA974" s="614"/>
      <c r="VWB974" s="3"/>
      <c r="VWC974" s="453"/>
      <c r="VWD974" s="3"/>
      <c r="VWE974" s="614"/>
      <c r="VWF974" s="3"/>
      <c r="VWG974" s="453"/>
      <c r="VWH974" s="3"/>
      <c r="VWI974" s="614"/>
      <c r="VWJ974" s="3"/>
      <c r="VWK974" s="453"/>
      <c r="VWL974" s="3"/>
      <c r="VWM974" s="614"/>
      <c r="VWN974" s="3"/>
      <c r="VWO974" s="453"/>
      <c r="VWP974" s="3"/>
      <c r="VWQ974" s="614"/>
      <c r="VWR974" s="3"/>
      <c r="VWS974" s="453"/>
      <c r="VWT974" s="3"/>
      <c r="VWU974" s="614"/>
      <c r="VWV974" s="3"/>
      <c r="VWW974" s="453"/>
      <c r="VWX974" s="3"/>
      <c r="VWY974" s="614"/>
      <c r="VWZ974" s="3"/>
      <c r="VXA974" s="453"/>
      <c r="VXB974" s="3"/>
      <c r="VXC974" s="614"/>
      <c r="VXD974" s="3"/>
      <c r="VXE974" s="453"/>
      <c r="VXF974" s="3"/>
      <c r="VXG974" s="614"/>
      <c r="VXH974" s="3"/>
      <c r="VXI974" s="453"/>
      <c r="VXJ974" s="3"/>
      <c r="VXK974" s="614"/>
      <c r="VXL974" s="3"/>
      <c r="VXM974" s="453"/>
      <c r="VXN974" s="3"/>
      <c r="VXO974" s="614"/>
      <c r="VXP974" s="3"/>
      <c r="VXQ974" s="453"/>
      <c r="VXR974" s="3"/>
      <c r="VXS974" s="614"/>
      <c r="VXT974" s="3"/>
      <c r="VXU974" s="453"/>
      <c r="VXV974" s="3"/>
      <c r="VXW974" s="614"/>
      <c r="VXX974" s="3"/>
      <c r="VXY974" s="453"/>
      <c r="VXZ974" s="3"/>
      <c r="VYA974" s="614"/>
      <c r="VYB974" s="3"/>
      <c r="VYC974" s="453"/>
      <c r="VYD974" s="3"/>
      <c r="VYE974" s="614"/>
      <c r="VYF974" s="3"/>
      <c r="VYG974" s="453"/>
      <c r="VYH974" s="3"/>
      <c r="VYI974" s="614"/>
      <c r="VYJ974" s="3"/>
      <c r="VYK974" s="453"/>
      <c r="VYL974" s="3"/>
      <c r="VYM974" s="614"/>
      <c r="VYN974" s="3"/>
      <c r="VYO974" s="453"/>
      <c r="VYP974" s="3"/>
      <c r="VYQ974" s="614"/>
      <c r="VYR974" s="3"/>
      <c r="VYS974" s="453"/>
      <c r="VYT974" s="3"/>
      <c r="VYU974" s="614"/>
      <c r="VYV974" s="3"/>
      <c r="VYW974" s="453"/>
      <c r="VYX974" s="3"/>
      <c r="VYY974" s="614"/>
      <c r="VYZ974" s="3"/>
      <c r="VZA974" s="453"/>
      <c r="VZB974" s="3"/>
      <c r="VZC974" s="614"/>
      <c r="VZD974" s="3"/>
      <c r="VZE974" s="453"/>
      <c r="VZF974" s="3"/>
      <c r="VZG974" s="614"/>
      <c r="VZH974" s="3"/>
      <c r="VZI974" s="453"/>
      <c r="VZJ974" s="3"/>
      <c r="VZK974" s="614"/>
      <c r="VZL974" s="3"/>
      <c r="VZM974" s="453"/>
      <c r="VZN974" s="3"/>
      <c r="VZO974" s="614"/>
      <c r="VZP974" s="3"/>
      <c r="VZQ974" s="453"/>
      <c r="VZR974" s="3"/>
      <c r="VZS974" s="614"/>
      <c r="VZT974" s="3"/>
      <c r="VZU974" s="453"/>
      <c r="VZV974" s="3"/>
      <c r="VZW974" s="614"/>
      <c r="VZX974" s="3"/>
      <c r="VZY974" s="453"/>
      <c r="VZZ974" s="3"/>
      <c r="WAA974" s="614"/>
      <c r="WAB974" s="3"/>
      <c r="WAC974" s="453"/>
      <c r="WAD974" s="3"/>
      <c r="WAE974" s="614"/>
      <c r="WAF974" s="3"/>
      <c r="WAG974" s="453"/>
      <c r="WAH974" s="3"/>
      <c r="WAI974" s="614"/>
      <c r="WAJ974" s="3"/>
      <c r="WAK974" s="453"/>
      <c r="WAL974" s="3"/>
      <c r="WAM974" s="614"/>
      <c r="WAN974" s="3"/>
      <c r="WAO974" s="453"/>
      <c r="WAP974" s="3"/>
      <c r="WAQ974" s="614"/>
      <c r="WAR974" s="3"/>
      <c r="WAS974" s="453"/>
      <c r="WAT974" s="3"/>
      <c r="WAU974" s="614"/>
      <c r="WAV974" s="3"/>
      <c r="WAW974" s="453"/>
      <c r="WAX974" s="3"/>
      <c r="WAY974" s="614"/>
      <c r="WAZ974" s="3"/>
      <c r="WBA974" s="453"/>
      <c r="WBB974" s="3"/>
      <c r="WBC974" s="614"/>
      <c r="WBD974" s="3"/>
      <c r="WBE974" s="453"/>
      <c r="WBF974" s="3"/>
      <c r="WBG974" s="614"/>
      <c r="WBH974" s="3"/>
      <c r="WBI974" s="453"/>
      <c r="WBJ974" s="3"/>
      <c r="WBK974" s="614"/>
      <c r="WBL974" s="3"/>
      <c r="WBM974" s="453"/>
      <c r="WBN974" s="3"/>
      <c r="WBO974" s="614"/>
      <c r="WBP974" s="3"/>
      <c r="WBQ974" s="453"/>
      <c r="WBR974" s="3"/>
      <c r="WBS974" s="614"/>
      <c r="WBT974" s="3"/>
      <c r="WBU974" s="453"/>
      <c r="WBV974" s="3"/>
      <c r="WBW974" s="614"/>
      <c r="WBX974" s="3"/>
      <c r="WBY974" s="453"/>
      <c r="WBZ974" s="3"/>
      <c r="WCA974" s="614"/>
      <c r="WCB974" s="3"/>
      <c r="WCC974" s="453"/>
      <c r="WCD974" s="3"/>
      <c r="WCE974" s="614"/>
      <c r="WCF974" s="3"/>
      <c r="WCG974" s="453"/>
      <c r="WCH974" s="3"/>
      <c r="WCI974" s="614"/>
      <c r="WCJ974" s="3"/>
      <c r="WCK974" s="453"/>
      <c r="WCL974" s="3"/>
      <c r="WCM974" s="614"/>
      <c r="WCN974" s="3"/>
      <c r="WCO974" s="453"/>
      <c r="WCP974" s="3"/>
      <c r="WCQ974" s="614"/>
      <c r="WCR974" s="3"/>
      <c r="WCS974" s="453"/>
      <c r="WCT974" s="3"/>
      <c r="WCU974" s="614"/>
      <c r="WCV974" s="3"/>
      <c r="WCW974" s="453"/>
      <c r="WCX974" s="3"/>
      <c r="WCY974" s="614"/>
      <c r="WCZ974" s="3"/>
      <c r="WDA974" s="453"/>
      <c r="WDB974" s="3"/>
      <c r="WDC974" s="614"/>
      <c r="WDD974" s="3"/>
      <c r="WDE974" s="453"/>
      <c r="WDF974" s="3"/>
      <c r="WDG974" s="614"/>
      <c r="WDH974" s="3"/>
      <c r="WDI974" s="453"/>
      <c r="WDJ974" s="3"/>
      <c r="WDK974" s="614"/>
      <c r="WDL974" s="3"/>
      <c r="WDM974" s="453"/>
      <c r="WDN974" s="3"/>
      <c r="WDO974" s="614"/>
      <c r="WDP974" s="3"/>
      <c r="WDQ974" s="453"/>
      <c r="WDR974" s="3"/>
      <c r="WDS974" s="614"/>
      <c r="WDT974" s="3"/>
      <c r="WDU974" s="453"/>
      <c r="WDV974" s="3"/>
      <c r="WDW974" s="614"/>
      <c r="WDX974" s="3"/>
      <c r="WDY974" s="453"/>
      <c r="WDZ974" s="3"/>
      <c r="WEA974" s="614"/>
      <c r="WEB974" s="3"/>
      <c r="WEC974" s="453"/>
      <c r="WED974" s="3"/>
      <c r="WEE974" s="614"/>
      <c r="WEF974" s="3"/>
      <c r="WEG974" s="453"/>
      <c r="WEH974" s="3"/>
      <c r="WEI974" s="614"/>
      <c r="WEJ974" s="3"/>
      <c r="WEK974" s="453"/>
      <c r="WEL974" s="3"/>
      <c r="WEM974" s="614"/>
      <c r="WEN974" s="3"/>
      <c r="WEO974" s="453"/>
      <c r="WEP974" s="3"/>
      <c r="WEQ974" s="614"/>
      <c r="WER974" s="3"/>
      <c r="WES974" s="453"/>
      <c r="WET974" s="3"/>
      <c r="WEU974" s="614"/>
      <c r="WEV974" s="3"/>
      <c r="WEW974" s="453"/>
      <c r="WEX974" s="3"/>
      <c r="WEY974" s="614"/>
      <c r="WEZ974" s="3"/>
      <c r="WFA974" s="453"/>
      <c r="WFB974" s="3"/>
      <c r="WFC974" s="614"/>
      <c r="WFD974" s="3"/>
      <c r="WFE974" s="453"/>
      <c r="WFF974" s="3"/>
      <c r="WFG974" s="614"/>
      <c r="WFH974" s="3"/>
      <c r="WFI974" s="453"/>
      <c r="WFJ974" s="3"/>
      <c r="WFK974" s="614"/>
      <c r="WFL974" s="3"/>
      <c r="WFM974" s="453"/>
      <c r="WFN974" s="3"/>
      <c r="WFO974" s="614"/>
      <c r="WFP974" s="3"/>
      <c r="WFQ974" s="453"/>
      <c r="WFR974" s="3"/>
      <c r="WFS974" s="614"/>
      <c r="WFT974" s="3"/>
      <c r="WFU974" s="453"/>
      <c r="WFV974" s="3"/>
      <c r="WFW974" s="614"/>
      <c r="WFX974" s="3"/>
      <c r="WFY974" s="453"/>
      <c r="WFZ974" s="3"/>
      <c r="WGA974" s="614"/>
      <c r="WGB974" s="3"/>
      <c r="WGC974" s="453"/>
      <c r="WGD974" s="3"/>
      <c r="WGE974" s="614"/>
      <c r="WGF974" s="3"/>
      <c r="WGG974" s="453"/>
      <c r="WGH974" s="3"/>
      <c r="WGI974" s="614"/>
      <c r="WGJ974" s="3"/>
      <c r="WGK974" s="453"/>
      <c r="WGL974" s="3"/>
      <c r="WGM974" s="614"/>
      <c r="WGN974" s="3"/>
      <c r="WGO974" s="453"/>
      <c r="WGP974" s="3"/>
      <c r="WGQ974" s="614"/>
      <c r="WGR974" s="3"/>
      <c r="WGS974" s="453"/>
      <c r="WGT974" s="3"/>
      <c r="WGU974" s="614"/>
      <c r="WGV974" s="3"/>
      <c r="WGW974" s="453"/>
      <c r="WGX974" s="3"/>
      <c r="WGY974" s="614"/>
      <c r="WGZ974" s="3"/>
      <c r="WHA974" s="453"/>
      <c r="WHB974" s="3"/>
      <c r="WHC974" s="614"/>
      <c r="WHD974" s="3"/>
      <c r="WHE974" s="453"/>
      <c r="WHF974" s="3"/>
      <c r="WHG974" s="614"/>
      <c r="WHH974" s="3"/>
      <c r="WHI974" s="453"/>
      <c r="WHJ974" s="3"/>
      <c r="WHK974" s="614"/>
      <c r="WHL974" s="3"/>
      <c r="WHM974" s="453"/>
      <c r="WHN974" s="3"/>
      <c r="WHO974" s="614"/>
      <c r="WHP974" s="3"/>
      <c r="WHQ974" s="453"/>
      <c r="WHR974" s="3"/>
      <c r="WHS974" s="614"/>
      <c r="WHT974" s="3"/>
      <c r="WHU974" s="453"/>
      <c r="WHV974" s="3"/>
      <c r="WHW974" s="614"/>
      <c r="WHX974" s="3"/>
      <c r="WHY974" s="453"/>
      <c r="WHZ974" s="3"/>
      <c r="WIA974" s="614"/>
      <c r="WIB974" s="3"/>
      <c r="WIC974" s="453"/>
      <c r="WID974" s="3"/>
      <c r="WIE974" s="614"/>
      <c r="WIF974" s="3"/>
      <c r="WIG974" s="453"/>
      <c r="WIH974" s="3"/>
      <c r="WII974" s="614"/>
      <c r="WIJ974" s="3"/>
      <c r="WIK974" s="453"/>
      <c r="WIL974" s="3"/>
      <c r="WIM974" s="614"/>
      <c r="WIN974" s="3"/>
      <c r="WIO974" s="453"/>
      <c r="WIP974" s="3"/>
      <c r="WIQ974" s="614"/>
      <c r="WIR974" s="3"/>
      <c r="WIS974" s="453"/>
      <c r="WIT974" s="3"/>
      <c r="WIU974" s="614"/>
      <c r="WIV974" s="3"/>
      <c r="WIW974" s="453"/>
      <c r="WIX974" s="3"/>
      <c r="WIY974" s="614"/>
      <c r="WIZ974" s="3"/>
      <c r="WJA974" s="453"/>
      <c r="WJB974" s="3"/>
      <c r="WJC974" s="614"/>
      <c r="WJD974" s="3"/>
      <c r="WJE974" s="453"/>
      <c r="WJF974" s="3"/>
      <c r="WJG974" s="614"/>
      <c r="WJH974" s="3"/>
      <c r="WJI974" s="453"/>
      <c r="WJJ974" s="3"/>
      <c r="WJK974" s="614"/>
      <c r="WJL974" s="3"/>
      <c r="WJM974" s="453"/>
      <c r="WJN974" s="3"/>
      <c r="WJO974" s="614"/>
      <c r="WJP974" s="3"/>
      <c r="WJQ974" s="453"/>
      <c r="WJR974" s="3"/>
      <c r="WJS974" s="614"/>
      <c r="WJT974" s="3"/>
      <c r="WJU974" s="453"/>
      <c r="WJV974" s="3"/>
      <c r="WJW974" s="614"/>
      <c r="WJX974" s="3"/>
      <c r="WJY974" s="453"/>
      <c r="WJZ974" s="3"/>
      <c r="WKA974" s="614"/>
      <c r="WKB974" s="3"/>
      <c r="WKC974" s="453"/>
      <c r="WKD974" s="3"/>
      <c r="WKE974" s="614"/>
      <c r="WKF974" s="3"/>
      <c r="WKG974" s="453"/>
      <c r="WKH974" s="3"/>
      <c r="WKI974" s="614"/>
      <c r="WKJ974" s="3"/>
      <c r="WKK974" s="453"/>
      <c r="WKL974" s="3"/>
      <c r="WKM974" s="614"/>
      <c r="WKN974" s="3"/>
      <c r="WKO974" s="453"/>
      <c r="WKP974" s="3"/>
      <c r="WKQ974" s="614"/>
      <c r="WKR974" s="3"/>
      <c r="WKS974" s="453"/>
      <c r="WKT974" s="3"/>
      <c r="WKU974" s="614"/>
      <c r="WKV974" s="3"/>
      <c r="WKW974" s="453"/>
      <c r="WKX974" s="3"/>
      <c r="WKY974" s="614"/>
      <c r="WKZ974" s="3"/>
      <c r="WLA974" s="453"/>
      <c r="WLB974" s="3"/>
      <c r="WLC974" s="614"/>
      <c r="WLD974" s="3"/>
      <c r="WLE974" s="453"/>
      <c r="WLF974" s="3"/>
      <c r="WLG974" s="614"/>
      <c r="WLH974" s="3"/>
      <c r="WLI974" s="453"/>
      <c r="WLJ974" s="3"/>
      <c r="WLK974" s="614"/>
      <c r="WLL974" s="3"/>
      <c r="WLM974" s="453"/>
      <c r="WLN974" s="3"/>
      <c r="WLO974" s="614"/>
      <c r="WLP974" s="3"/>
      <c r="WLQ974" s="453"/>
      <c r="WLR974" s="3"/>
      <c r="WLS974" s="614"/>
      <c r="WLT974" s="3"/>
      <c r="WLU974" s="453"/>
      <c r="WLV974" s="3"/>
      <c r="WLW974" s="614"/>
      <c r="WLX974" s="3"/>
      <c r="WLY974" s="453"/>
      <c r="WLZ974" s="3"/>
      <c r="WMA974" s="614"/>
      <c r="WMB974" s="3"/>
      <c r="WMC974" s="453"/>
      <c r="WMD974" s="3"/>
      <c r="WME974" s="614"/>
      <c r="WMF974" s="3"/>
      <c r="WMG974" s="453"/>
      <c r="WMH974" s="3"/>
      <c r="WMI974" s="614"/>
      <c r="WMJ974" s="3"/>
      <c r="WMK974" s="453"/>
      <c r="WML974" s="3"/>
      <c r="WMM974" s="614"/>
      <c r="WMN974" s="3"/>
      <c r="WMO974" s="453"/>
      <c r="WMP974" s="3"/>
      <c r="WMQ974" s="614"/>
      <c r="WMR974" s="3"/>
      <c r="WMS974" s="453"/>
      <c r="WMT974" s="3"/>
      <c r="WMU974" s="614"/>
      <c r="WMV974" s="3"/>
      <c r="WMW974" s="453"/>
      <c r="WMX974" s="3"/>
      <c r="WMY974" s="614"/>
      <c r="WMZ974" s="3"/>
      <c r="WNA974" s="453"/>
      <c r="WNB974" s="3"/>
      <c r="WNC974" s="614"/>
      <c r="WND974" s="3"/>
      <c r="WNE974" s="453"/>
      <c r="WNF974" s="3"/>
      <c r="WNG974" s="614"/>
      <c r="WNH974" s="3"/>
      <c r="WNI974" s="453"/>
      <c r="WNJ974" s="3"/>
      <c r="WNK974" s="614"/>
      <c r="WNL974" s="3"/>
      <c r="WNM974" s="453"/>
      <c r="WNN974" s="3"/>
      <c r="WNO974" s="614"/>
      <c r="WNP974" s="3"/>
      <c r="WNQ974" s="453"/>
      <c r="WNR974" s="3"/>
      <c r="WNS974" s="614"/>
      <c r="WNT974" s="3"/>
      <c r="WNU974" s="453"/>
      <c r="WNV974" s="3"/>
      <c r="WNW974" s="614"/>
      <c r="WNX974" s="3"/>
      <c r="WNY974" s="453"/>
      <c r="WNZ974" s="3"/>
      <c r="WOA974" s="614"/>
      <c r="WOB974" s="3"/>
      <c r="WOC974" s="453"/>
      <c r="WOD974" s="3"/>
      <c r="WOE974" s="614"/>
      <c r="WOF974" s="3"/>
      <c r="WOG974" s="453"/>
      <c r="WOH974" s="3"/>
      <c r="WOI974" s="614"/>
      <c r="WOJ974" s="3"/>
      <c r="WOK974" s="453"/>
      <c r="WOL974" s="3"/>
      <c r="WOM974" s="614"/>
      <c r="WON974" s="3"/>
      <c r="WOO974" s="453"/>
      <c r="WOP974" s="3"/>
      <c r="WOQ974" s="614"/>
      <c r="WOR974" s="3"/>
      <c r="WOS974" s="453"/>
      <c r="WOT974" s="3"/>
      <c r="WOU974" s="614"/>
      <c r="WOV974" s="3"/>
      <c r="WOW974" s="453"/>
      <c r="WOX974" s="3"/>
      <c r="WOY974" s="614"/>
      <c r="WOZ974" s="3"/>
      <c r="WPA974" s="453"/>
      <c r="WPB974" s="3"/>
      <c r="WPC974" s="614"/>
      <c r="WPD974" s="3"/>
      <c r="WPE974" s="453"/>
      <c r="WPF974" s="3"/>
      <c r="WPG974" s="614"/>
      <c r="WPH974" s="3"/>
      <c r="WPI974" s="453"/>
      <c r="WPJ974" s="3"/>
      <c r="WPK974" s="614"/>
      <c r="WPL974" s="3"/>
      <c r="WPM974" s="453"/>
      <c r="WPN974" s="3"/>
      <c r="WPO974" s="614"/>
      <c r="WPP974" s="3"/>
      <c r="WPQ974" s="453"/>
      <c r="WPR974" s="3"/>
      <c r="WPS974" s="614"/>
      <c r="WPT974" s="3"/>
      <c r="WPU974" s="453"/>
      <c r="WPV974" s="3"/>
      <c r="WPW974" s="614"/>
      <c r="WPX974" s="3"/>
      <c r="WPY974" s="453"/>
      <c r="WPZ974" s="3"/>
      <c r="WQA974" s="614"/>
      <c r="WQB974" s="3"/>
      <c r="WQC974" s="453"/>
      <c r="WQD974" s="3"/>
      <c r="WQE974" s="614"/>
      <c r="WQF974" s="3"/>
      <c r="WQG974" s="453"/>
      <c r="WQH974" s="3"/>
      <c r="WQI974" s="614"/>
      <c r="WQJ974" s="3"/>
      <c r="WQK974" s="453"/>
      <c r="WQL974" s="3"/>
      <c r="WQM974" s="614"/>
      <c r="WQN974" s="3"/>
      <c r="WQO974" s="453"/>
      <c r="WQP974" s="3"/>
      <c r="WQQ974" s="614"/>
      <c r="WQR974" s="3"/>
      <c r="WQS974" s="453"/>
      <c r="WQT974" s="3"/>
      <c r="WQU974" s="614"/>
      <c r="WQV974" s="3"/>
      <c r="WQW974" s="453"/>
      <c r="WQX974" s="3"/>
      <c r="WQY974" s="614"/>
      <c r="WQZ974" s="3"/>
      <c r="WRA974" s="453"/>
      <c r="WRB974" s="3"/>
      <c r="WRC974" s="614"/>
      <c r="WRD974" s="3"/>
      <c r="WRE974" s="453"/>
      <c r="WRF974" s="3"/>
      <c r="WRG974" s="614"/>
      <c r="WRH974" s="3"/>
      <c r="WRI974" s="453"/>
      <c r="WRJ974" s="3"/>
      <c r="WRK974" s="614"/>
      <c r="WRL974" s="3"/>
      <c r="WRM974" s="453"/>
      <c r="WRN974" s="3"/>
      <c r="WRO974" s="614"/>
      <c r="WRP974" s="3"/>
      <c r="WRQ974" s="453"/>
      <c r="WRR974" s="3"/>
      <c r="WRS974" s="614"/>
      <c r="WRT974" s="3"/>
      <c r="WRU974" s="453"/>
      <c r="WRV974" s="3"/>
      <c r="WRW974" s="614"/>
      <c r="WRX974" s="3"/>
      <c r="WRY974" s="453"/>
      <c r="WRZ974" s="3"/>
      <c r="WSA974" s="614"/>
      <c r="WSB974" s="3"/>
      <c r="WSC974" s="453"/>
      <c r="WSD974" s="3"/>
      <c r="WSE974" s="614"/>
      <c r="WSF974" s="3"/>
      <c r="WSG974" s="453"/>
      <c r="WSH974" s="3"/>
      <c r="WSI974" s="614"/>
      <c r="WSJ974" s="3"/>
      <c r="WSK974" s="453"/>
      <c r="WSL974" s="3"/>
      <c r="WSM974" s="614"/>
      <c r="WSN974" s="3"/>
      <c r="WSO974" s="453"/>
      <c r="WSP974" s="3"/>
      <c r="WSQ974" s="614"/>
      <c r="WSR974" s="3"/>
      <c r="WSS974" s="453"/>
      <c r="WST974" s="3"/>
      <c r="WSU974" s="614"/>
      <c r="WSV974" s="3"/>
      <c r="WSW974" s="453"/>
      <c r="WSX974" s="3"/>
      <c r="WSY974" s="614"/>
      <c r="WSZ974" s="3"/>
      <c r="WTA974" s="453"/>
      <c r="WTB974" s="3"/>
      <c r="WTC974" s="614"/>
      <c r="WTD974" s="3"/>
      <c r="WTE974" s="453"/>
      <c r="WTF974" s="3"/>
      <c r="WTG974" s="614"/>
      <c r="WTH974" s="3"/>
      <c r="WTI974" s="453"/>
      <c r="WTJ974" s="3"/>
      <c r="WTK974" s="614"/>
      <c r="WTL974" s="3"/>
      <c r="WTM974" s="453"/>
      <c r="WTN974" s="3"/>
      <c r="WTO974" s="614"/>
      <c r="WTP974" s="3"/>
      <c r="WTQ974" s="453"/>
      <c r="WTR974" s="3"/>
      <c r="WTS974" s="614"/>
      <c r="WTT974" s="3"/>
      <c r="WTU974" s="453"/>
      <c r="WTV974" s="3"/>
      <c r="WTW974" s="614"/>
      <c r="WTX974" s="3"/>
      <c r="WTY974" s="453"/>
      <c r="WTZ974" s="3"/>
      <c r="WUA974" s="614"/>
      <c r="WUB974" s="3"/>
      <c r="WUC974" s="453"/>
      <c r="WUD974" s="3"/>
      <c r="WUE974" s="614"/>
      <c r="WUF974" s="3"/>
      <c r="WUG974" s="453"/>
      <c r="WUH974" s="3"/>
      <c r="WUI974" s="614"/>
      <c r="WUJ974" s="3"/>
      <c r="WUK974" s="453"/>
      <c r="WUL974" s="3"/>
      <c r="WUM974" s="614"/>
      <c r="WUN974" s="3"/>
      <c r="WUO974" s="453"/>
      <c r="WUP974" s="3"/>
      <c r="WUQ974" s="614"/>
      <c r="WUR974" s="3"/>
      <c r="WUS974" s="453"/>
      <c r="WUT974" s="3"/>
      <c r="WUU974" s="614"/>
      <c r="WUV974" s="3"/>
      <c r="WUW974" s="453"/>
      <c r="WUX974" s="3"/>
      <c r="WUY974" s="614"/>
      <c r="WUZ974" s="3"/>
      <c r="WVA974" s="453"/>
      <c r="WVB974" s="3"/>
      <c r="WVC974" s="614"/>
      <c r="WVD974" s="3"/>
      <c r="WVE974" s="453"/>
      <c r="WVF974" s="3"/>
      <c r="WVG974" s="614"/>
      <c r="WVH974" s="3"/>
      <c r="WVI974" s="453"/>
      <c r="WVJ974" s="3"/>
      <c r="WVK974" s="614"/>
      <c r="WVL974" s="3"/>
      <c r="WVM974" s="453"/>
      <c r="WVN974" s="3"/>
      <c r="WVO974" s="614"/>
      <c r="WVP974" s="3"/>
      <c r="WVQ974" s="453"/>
      <c r="WVR974" s="3"/>
      <c r="WVS974" s="614"/>
      <c r="WVT974" s="3"/>
      <c r="WVU974" s="453"/>
      <c r="WVV974" s="3"/>
      <c r="WVW974" s="614"/>
      <c r="WVX974" s="3"/>
      <c r="WVY974" s="453"/>
      <c r="WVZ974" s="3"/>
      <c r="WWA974" s="614"/>
      <c r="WWB974" s="3"/>
      <c r="WWC974" s="453"/>
      <c r="WWD974" s="3"/>
      <c r="WWE974" s="614"/>
      <c r="WWF974" s="3"/>
      <c r="WWG974" s="453"/>
      <c r="WWH974" s="3"/>
      <c r="WWI974" s="614"/>
      <c r="WWJ974" s="3"/>
      <c r="WWK974" s="453"/>
      <c r="WWL974" s="3"/>
      <c r="WWM974" s="614"/>
      <c r="WWN974" s="3"/>
      <c r="WWO974" s="453"/>
      <c r="WWP974" s="3"/>
      <c r="WWQ974" s="614"/>
      <c r="WWR974" s="3"/>
      <c r="WWS974" s="453"/>
      <c r="WWT974" s="3"/>
      <c r="WWU974" s="614"/>
      <c r="WWV974" s="3"/>
      <c r="WWW974" s="453"/>
      <c r="WWX974" s="3"/>
      <c r="WWY974" s="614"/>
      <c r="WWZ974" s="3"/>
      <c r="WXA974" s="453"/>
      <c r="WXB974" s="3"/>
      <c r="WXC974" s="614"/>
      <c r="WXD974" s="3"/>
      <c r="WXE974" s="453"/>
      <c r="WXF974" s="3"/>
      <c r="WXG974" s="614"/>
      <c r="WXH974" s="3"/>
      <c r="WXI974" s="453"/>
      <c r="WXJ974" s="3"/>
      <c r="WXK974" s="614"/>
      <c r="WXL974" s="3"/>
      <c r="WXM974" s="453"/>
      <c r="WXN974" s="3"/>
      <c r="WXO974" s="614"/>
      <c r="WXP974" s="3"/>
      <c r="WXQ974" s="453"/>
      <c r="WXR974" s="3"/>
      <c r="WXS974" s="614"/>
      <c r="WXT974" s="3"/>
      <c r="WXU974" s="453"/>
      <c r="WXV974" s="3"/>
      <c r="WXW974" s="614"/>
      <c r="WXX974" s="3"/>
      <c r="WXY974" s="453"/>
      <c r="WXZ974" s="3"/>
      <c r="WYA974" s="614"/>
      <c r="WYB974" s="3"/>
      <c r="WYC974" s="453"/>
      <c r="WYD974" s="3"/>
      <c r="WYE974" s="614"/>
      <c r="WYF974" s="3"/>
      <c r="WYG974" s="453"/>
      <c r="WYH974" s="3"/>
      <c r="WYI974" s="614"/>
      <c r="WYJ974" s="3"/>
      <c r="WYK974" s="453"/>
      <c r="WYL974" s="3"/>
      <c r="WYM974" s="614"/>
      <c r="WYN974" s="3"/>
      <c r="WYO974" s="453"/>
      <c r="WYP974" s="3"/>
      <c r="WYQ974" s="614"/>
      <c r="WYR974" s="3"/>
      <c r="WYS974" s="453"/>
      <c r="WYT974" s="3"/>
      <c r="WYU974" s="614"/>
      <c r="WYV974" s="3"/>
      <c r="WYW974" s="453"/>
      <c r="WYX974" s="3"/>
      <c r="WYY974" s="614"/>
      <c r="WYZ974" s="3"/>
      <c r="WZA974" s="453"/>
      <c r="WZB974" s="3"/>
      <c r="WZC974" s="614"/>
      <c r="WZD974" s="3"/>
      <c r="WZE974" s="453"/>
      <c r="WZF974" s="3"/>
      <c r="WZG974" s="614"/>
      <c r="WZH974" s="3"/>
      <c r="WZI974" s="453"/>
      <c r="WZJ974" s="3"/>
      <c r="WZK974" s="614"/>
      <c r="WZL974" s="3"/>
      <c r="WZM974" s="453"/>
      <c r="WZN974" s="3"/>
      <c r="WZO974" s="614"/>
      <c r="WZP974" s="3"/>
      <c r="WZQ974" s="453"/>
      <c r="WZR974" s="3"/>
      <c r="WZS974" s="614"/>
      <c r="WZT974" s="3"/>
      <c r="WZU974" s="453"/>
      <c r="WZV974" s="3"/>
      <c r="WZW974" s="614"/>
      <c r="WZX974" s="3"/>
      <c r="WZY974" s="453"/>
      <c r="WZZ974" s="3"/>
      <c r="XAA974" s="614"/>
      <c r="XAB974" s="3"/>
      <c r="XAC974" s="453"/>
      <c r="XAD974" s="3"/>
      <c r="XAE974" s="614"/>
      <c r="XAF974" s="3"/>
      <c r="XAG974" s="453"/>
      <c r="XAH974" s="3"/>
      <c r="XAI974" s="614"/>
      <c r="XAJ974" s="3"/>
      <c r="XAK974" s="453"/>
      <c r="XAL974" s="3"/>
      <c r="XAM974" s="614"/>
      <c r="XAN974" s="3"/>
      <c r="XAO974" s="453"/>
      <c r="XAP974" s="3"/>
      <c r="XAQ974" s="614"/>
      <c r="XAR974" s="3"/>
      <c r="XAS974" s="453"/>
      <c r="XAT974" s="3"/>
      <c r="XAU974" s="614"/>
      <c r="XAV974" s="3"/>
      <c r="XAW974" s="453"/>
      <c r="XAX974" s="3"/>
      <c r="XAY974" s="614"/>
      <c r="XAZ974" s="3"/>
      <c r="XBA974" s="453"/>
      <c r="XBB974" s="3"/>
      <c r="XBC974" s="614"/>
      <c r="XBD974" s="3"/>
      <c r="XBE974" s="453"/>
      <c r="XBF974" s="3"/>
      <c r="XBG974" s="614"/>
      <c r="XBH974" s="3"/>
      <c r="XBI974" s="453"/>
      <c r="XBJ974" s="3"/>
      <c r="XBK974" s="614"/>
      <c r="XBL974" s="3"/>
      <c r="XBM974" s="453"/>
      <c r="XBN974" s="3"/>
      <c r="XBO974" s="614"/>
      <c r="XBP974" s="3"/>
      <c r="XBQ974" s="453"/>
      <c r="XBR974" s="3"/>
      <c r="XBS974" s="614"/>
      <c r="XBT974" s="3"/>
      <c r="XBU974" s="453"/>
      <c r="XBV974" s="3"/>
      <c r="XBW974" s="614"/>
      <c r="XBX974" s="3"/>
      <c r="XBY974" s="453"/>
      <c r="XBZ974" s="3"/>
      <c r="XCA974" s="614"/>
      <c r="XCB974" s="3"/>
      <c r="XCC974" s="453"/>
      <c r="XCD974" s="3"/>
      <c r="XCE974" s="614"/>
      <c r="XCF974" s="3"/>
      <c r="XCG974" s="453"/>
      <c r="XCH974" s="3"/>
      <c r="XCI974" s="614"/>
      <c r="XCJ974" s="3"/>
      <c r="XCK974" s="453"/>
      <c r="XCL974" s="3"/>
      <c r="XCM974" s="614"/>
      <c r="XCN974" s="3"/>
      <c r="XCO974" s="453"/>
      <c r="XCP974" s="3"/>
      <c r="XCQ974" s="614"/>
      <c r="XCR974" s="3"/>
      <c r="XCS974" s="453"/>
      <c r="XCT974" s="3"/>
      <c r="XCU974" s="614"/>
      <c r="XCV974" s="3"/>
      <c r="XCW974" s="453"/>
      <c r="XCX974" s="3"/>
      <c r="XCY974" s="614"/>
      <c r="XCZ974" s="3"/>
      <c r="XDA974" s="453"/>
      <c r="XDB974" s="3"/>
      <c r="XDC974" s="614"/>
      <c r="XDD974" s="3"/>
      <c r="XDE974" s="453"/>
      <c r="XDF974" s="3"/>
      <c r="XDG974" s="614"/>
      <c r="XDH974" s="3"/>
      <c r="XDI974" s="453"/>
      <c r="XDJ974" s="3"/>
      <c r="XDK974" s="614"/>
      <c r="XDL974" s="3"/>
      <c r="XDM974" s="453"/>
      <c r="XDN974" s="3"/>
      <c r="XDO974" s="614"/>
      <c r="XDP974" s="3"/>
      <c r="XDQ974" s="453"/>
      <c r="XDR974" s="3"/>
      <c r="XDS974" s="614"/>
      <c r="XDT974" s="3"/>
      <c r="XDU974" s="453"/>
      <c r="XDV974" s="3"/>
      <c r="XDW974" s="614"/>
      <c r="XDX974" s="3"/>
      <c r="XDY974" s="453"/>
      <c r="XDZ974" s="3"/>
      <c r="XEA974" s="614"/>
      <c r="XEB974" s="3"/>
      <c r="XEC974" s="453"/>
      <c r="XED974" s="3"/>
      <c r="XEE974" s="614"/>
      <c r="XEF974" s="3"/>
      <c r="XEG974" s="453"/>
      <c r="XEH974" s="3"/>
      <c r="XEI974" s="614"/>
      <c r="XEJ974" s="3"/>
      <c r="XEK974" s="453"/>
      <c r="XEL974" s="3"/>
      <c r="XEM974" s="614"/>
      <c r="XEN974" s="3"/>
      <c r="XEO974" s="453"/>
      <c r="XEP974" s="3"/>
      <c r="XEQ974" s="614"/>
      <c r="XER974" s="3"/>
      <c r="XES974" s="453"/>
      <c r="XET974" s="3"/>
      <c r="XEU974" s="614"/>
      <c r="XEV974" s="3"/>
      <c r="XEW974" s="453"/>
      <c r="XEX974" s="3"/>
      <c r="XEY974" s="614"/>
      <c r="XEZ974" s="3"/>
      <c r="XFA974" s="453"/>
      <c r="XFB974" s="3"/>
      <c r="XFC974" s="614"/>
      <c r="XFD974" s="3"/>
    </row>
    <row r="975" spans="1:16384" s="33" customFormat="1" x14ac:dyDescent="0.3">
      <c r="A975" s="453"/>
      <c r="B975" s="3"/>
      <c r="C975" s="3"/>
      <c r="D975" s="989"/>
      <c r="E975" s="453"/>
      <c r="F975" s="3"/>
      <c r="G975" s="614"/>
      <c r="H975" s="3"/>
      <c r="I975" s="453"/>
      <c r="J975" s="3"/>
      <c r="K975" s="614"/>
      <c r="L975" s="3"/>
      <c r="M975" s="453"/>
      <c r="N975" s="3"/>
      <c r="O975" s="614"/>
      <c r="P975" s="3"/>
      <c r="Q975" s="453"/>
      <c r="R975" s="3"/>
      <c r="S975" s="614"/>
      <c r="T975" s="3"/>
      <c r="U975" s="453"/>
      <c r="V975" s="3"/>
      <c r="W975" s="614"/>
      <c r="X975" s="3"/>
      <c r="Y975" s="453"/>
      <c r="Z975" s="3"/>
      <c r="AA975" s="614"/>
      <c r="AB975" s="3"/>
      <c r="AC975" s="453"/>
      <c r="AD975" s="3"/>
      <c r="AE975" s="614"/>
      <c r="AF975" s="3"/>
      <c r="AG975" s="453"/>
      <c r="AH975" s="3"/>
      <c r="AI975" s="614"/>
      <c r="AJ975" s="3"/>
      <c r="AK975" s="453"/>
      <c r="AL975" s="3"/>
      <c r="AM975" s="614"/>
      <c r="AN975" s="3"/>
      <c r="AO975" s="453"/>
      <c r="AP975" s="3"/>
      <c r="AQ975" s="614"/>
      <c r="AR975" s="3"/>
      <c r="AS975" s="453"/>
      <c r="AT975" s="3"/>
      <c r="AU975" s="614"/>
      <c r="AV975" s="3"/>
      <c r="AW975" s="453"/>
      <c r="AX975" s="3"/>
      <c r="AY975" s="614"/>
      <c r="AZ975" s="3"/>
      <c r="BA975" s="453"/>
      <c r="BB975" s="3"/>
      <c r="BC975" s="614"/>
      <c r="BD975" s="3"/>
      <c r="BE975" s="453"/>
      <c r="BF975" s="3"/>
      <c r="BG975" s="614"/>
      <c r="BH975" s="3"/>
      <c r="BI975" s="453"/>
      <c r="BJ975" s="3"/>
      <c r="BK975" s="614"/>
      <c r="BL975" s="3"/>
      <c r="BM975" s="453"/>
      <c r="BN975" s="3"/>
      <c r="BO975" s="614"/>
      <c r="BP975" s="3"/>
      <c r="BQ975" s="453"/>
      <c r="BR975" s="3"/>
      <c r="BS975" s="614"/>
      <c r="BT975" s="3"/>
      <c r="BU975" s="453"/>
      <c r="BV975" s="3"/>
      <c r="BW975" s="614"/>
      <c r="BX975" s="3"/>
      <c r="BY975" s="453"/>
      <c r="BZ975" s="3"/>
      <c r="CA975" s="614"/>
      <c r="CB975" s="3"/>
      <c r="CC975" s="453"/>
      <c r="CD975" s="3"/>
      <c r="CE975" s="614"/>
      <c r="CF975" s="3"/>
      <c r="CG975" s="453"/>
      <c r="CH975" s="3"/>
      <c r="CI975" s="614"/>
      <c r="CJ975" s="3"/>
      <c r="CK975" s="453"/>
      <c r="CL975" s="3"/>
      <c r="CM975" s="614"/>
      <c r="CN975" s="3"/>
      <c r="CO975" s="453"/>
      <c r="CP975" s="3"/>
      <c r="CQ975" s="614"/>
      <c r="CR975" s="3"/>
      <c r="CS975" s="453"/>
      <c r="CT975" s="3"/>
      <c r="CU975" s="614"/>
      <c r="CV975" s="3"/>
      <c r="CW975" s="453"/>
      <c r="CX975" s="3"/>
      <c r="CY975" s="614"/>
      <c r="CZ975" s="3"/>
      <c r="DA975" s="453"/>
      <c r="DB975" s="3"/>
      <c r="DC975" s="614"/>
      <c r="DD975" s="3"/>
      <c r="DE975" s="453"/>
      <c r="DF975" s="3"/>
      <c r="DG975" s="614"/>
      <c r="DH975" s="3"/>
      <c r="DI975" s="453"/>
      <c r="DJ975" s="3"/>
      <c r="DK975" s="614"/>
      <c r="DL975" s="3"/>
      <c r="DM975" s="453"/>
      <c r="DN975" s="3"/>
      <c r="DO975" s="614"/>
      <c r="DP975" s="3"/>
      <c r="DQ975" s="453"/>
      <c r="DR975" s="3"/>
      <c r="DS975" s="614"/>
      <c r="DT975" s="3"/>
      <c r="DU975" s="453"/>
      <c r="DV975" s="3"/>
      <c r="DW975" s="614"/>
      <c r="DX975" s="3"/>
      <c r="DY975" s="453"/>
      <c r="DZ975" s="3"/>
      <c r="EA975" s="614"/>
      <c r="EB975" s="3"/>
      <c r="EC975" s="453"/>
      <c r="ED975" s="3"/>
      <c r="EE975" s="614"/>
      <c r="EF975" s="3"/>
      <c r="EG975" s="453"/>
      <c r="EH975" s="3"/>
      <c r="EI975" s="614"/>
      <c r="EJ975" s="3"/>
      <c r="EK975" s="453"/>
      <c r="EL975" s="3"/>
      <c r="EM975" s="614"/>
      <c r="EN975" s="3"/>
      <c r="EO975" s="453"/>
      <c r="EP975" s="3"/>
      <c r="EQ975" s="614"/>
      <c r="ER975" s="3"/>
      <c r="ES975" s="453"/>
      <c r="ET975" s="3"/>
      <c r="EU975" s="614"/>
      <c r="EV975" s="3"/>
      <c r="EW975" s="453"/>
      <c r="EX975" s="3"/>
      <c r="EY975" s="614"/>
      <c r="EZ975" s="3"/>
      <c r="FA975" s="453"/>
      <c r="FB975" s="3"/>
      <c r="FC975" s="614"/>
      <c r="FD975" s="3"/>
      <c r="FE975" s="453"/>
      <c r="FF975" s="3"/>
      <c r="FG975" s="614"/>
      <c r="FH975" s="3"/>
      <c r="FI975" s="453"/>
      <c r="FJ975" s="3"/>
      <c r="FK975" s="614"/>
      <c r="FL975" s="3"/>
      <c r="FM975" s="453"/>
      <c r="FN975" s="3"/>
      <c r="FO975" s="614"/>
      <c r="FP975" s="3"/>
      <c r="FQ975" s="453"/>
      <c r="FR975" s="3"/>
      <c r="FS975" s="614"/>
      <c r="FT975" s="3"/>
      <c r="FU975" s="453"/>
      <c r="FV975" s="3"/>
      <c r="FW975" s="614"/>
      <c r="FX975" s="3"/>
      <c r="FY975" s="453"/>
      <c r="FZ975" s="3"/>
      <c r="GA975" s="614"/>
      <c r="GB975" s="3"/>
      <c r="GC975" s="453"/>
      <c r="GD975" s="3"/>
      <c r="GE975" s="614"/>
      <c r="GF975" s="3"/>
      <c r="GG975" s="453"/>
      <c r="GH975" s="3"/>
      <c r="GI975" s="614"/>
      <c r="GJ975" s="3"/>
      <c r="GK975" s="453"/>
      <c r="GL975" s="3"/>
      <c r="GM975" s="614"/>
      <c r="GN975" s="3"/>
      <c r="GO975" s="453"/>
      <c r="GP975" s="3"/>
      <c r="GQ975" s="614"/>
      <c r="GR975" s="3"/>
      <c r="GS975" s="453"/>
      <c r="GT975" s="3"/>
      <c r="GU975" s="614"/>
      <c r="GV975" s="3"/>
      <c r="GW975" s="453"/>
      <c r="GX975" s="3"/>
      <c r="GY975" s="614"/>
      <c r="GZ975" s="3"/>
      <c r="HA975" s="453"/>
      <c r="HB975" s="3"/>
      <c r="HC975" s="614"/>
      <c r="HD975" s="3"/>
      <c r="HE975" s="453"/>
      <c r="HF975" s="3"/>
      <c r="HG975" s="614"/>
      <c r="HH975" s="3"/>
      <c r="HI975" s="453"/>
      <c r="HJ975" s="3"/>
      <c r="HK975" s="614"/>
      <c r="HL975" s="3"/>
      <c r="HM975" s="453"/>
      <c r="HN975" s="3"/>
      <c r="HO975" s="614"/>
      <c r="HP975" s="3"/>
      <c r="HQ975" s="453"/>
      <c r="HR975" s="3"/>
      <c r="HS975" s="614"/>
      <c r="HT975" s="3"/>
      <c r="HU975" s="453"/>
      <c r="HV975" s="3"/>
      <c r="HW975" s="614"/>
      <c r="HX975" s="3"/>
      <c r="HY975" s="453"/>
      <c r="HZ975" s="3"/>
      <c r="IA975" s="614"/>
      <c r="IB975" s="3"/>
      <c r="IC975" s="453"/>
      <c r="ID975" s="3"/>
      <c r="IE975" s="614"/>
      <c r="IF975" s="3"/>
      <c r="IG975" s="453"/>
      <c r="IH975" s="3"/>
      <c r="II975" s="614"/>
      <c r="IJ975" s="3"/>
      <c r="IK975" s="453"/>
      <c r="IL975" s="3"/>
      <c r="IM975" s="614"/>
      <c r="IN975" s="3"/>
      <c r="IO975" s="453"/>
      <c r="IP975" s="3"/>
      <c r="IQ975" s="614"/>
      <c r="IR975" s="3"/>
      <c r="IS975" s="453"/>
      <c r="IT975" s="3"/>
      <c r="IU975" s="614"/>
      <c r="IV975" s="3"/>
      <c r="IW975" s="453"/>
      <c r="IX975" s="3"/>
      <c r="IY975" s="614"/>
      <c r="IZ975" s="3"/>
      <c r="JA975" s="453"/>
      <c r="JB975" s="3"/>
      <c r="JC975" s="614"/>
      <c r="JD975" s="3"/>
      <c r="JE975" s="453"/>
      <c r="JF975" s="3"/>
      <c r="JG975" s="614"/>
      <c r="JH975" s="3"/>
      <c r="JI975" s="453"/>
      <c r="JJ975" s="3"/>
      <c r="JK975" s="614"/>
      <c r="JL975" s="3"/>
      <c r="JM975" s="453"/>
      <c r="JN975" s="3"/>
      <c r="JO975" s="614"/>
      <c r="JP975" s="3"/>
      <c r="JQ975" s="453"/>
      <c r="JR975" s="3"/>
      <c r="JS975" s="614"/>
      <c r="JT975" s="3"/>
      <c r="JU975" s="453"/>
      <c r="JV975" s="3"/>
      <c r="JW975" s="614"/>
      <c r="JX975" s="3"/>
      <c r="JY975" s="453"/>
      <c r="JZ975" s="3"/>
      <c r="KA975" s="614"/>
      <c r="KB975" s="3"/>
      <c r="KC975" s="453"/>
      <c r="KD975" s="3"/>
      <c r="KE975" s="614"/>
      <c r="KF975" s="3"/>
      <c r="KG975" s="453"/>
      <c r="KH975" s="3"/>
      <c r="KI975" s="614"/>
      <c r="KJ975" s="3"/>
      <c r="KK975" s="453"/>
      <c r="KL975" s="3"/>
      <c r="KM975" s="614"/>
      <c r="KN975" s="3"/>
      <c r="KO975" s="453"/>
      <c r="KP975" s="3"/>
      <c r="KQ975" s="614"/>
      <c r="KR975" s="3"/>
      <c r="KS975" s="453"/>
      <c r="KT975" s="3"/>
      <c r="KU975" s="614"/>
      <c r="KV975" s="3"/>
      <c r="KW975" s="453"/>
      <c r="KX975" s="3"/>
      <c r="KY975" s="614"/>
      <c r="KZ975" s="3"/>
      <c r="LA975" s="453"/>
      <c r="LB975" s="3"/>
      <c r="LC975" s="614"/>
      <c r="LD975" s="3"/>
      <c r="LE975" s="453"/>
      <c r="LF975" s="3"/>
      <c r="LG975" s="614"/>
      <c r="LH975" s="3"/>
      <c r="LI975" s="453"/>
      <c r="LJ975" s="3"/>
      <c r="LK975" s="614"/>
      <c r="LL975" s="3"/>
      <c r="LM975" s="453"/>
      <c r="LN975" s="3"/>
      <c r="LO975" s="614"/>
      <c r="LP975" s="3"/>
      <c r="LQ975" s="453"/>
      <c r="LR975" s="3"/>
      <c r="LS975" s="614"/>
      <c r="LT975" s="3"/>
      <c r="LU975" s="453"/>
      <c r="LV975" s="3"/>
      <c r="LW975" s="614"/>
      <c r="LX975" s="3"/>
      <c r="LY975" s="453"/>
      <c r="LZ975" s="3"/>
      <c r="MA975" s="614"/>
      <c r="MB975" s="3"/>
      <c r="MC975" s="453"/>
      <c r="MD975" s="3"/>
      <c r="ME975" s="614"/>
      <c r="MF975" s="3"/>
      <c r="MG975" s="453"/>
      <c r="MH975" s="3"/>
      <c r="MI975" s="614"/>
      <c r="MJ975" s="3"/>
      <c r="MK975" s="453"/>
      <c r="ML975" s="3"/>
      <c r="MM975" s="614"/>
      <c r="MN975" s="3"/>
      <c r="MO975" s="453"/>
      <c r="MP975" s="3"/>
      <c r="MQ975" s="614"/>
      <c r="MR975" s="3"/>
      <c r="MS975" s="453"/>
      <c r="MT975" s="3"/>
      <c r="MU975" s="614"/>
      <c r="MV975" s="3"/>
      <c r="MW975" s="453"/>
      <c r="MX975" s="3"/>
      <c r="MY975" s="614"/>
      <c r="MZ975" s="3"/>
      <c r="NA975" s="453"/>
      <c r="NB975" s="3"/>
      <c r="NC975" s="614"/>
      <c r="ND975" s="3"/>
      <c r="NE975" s="453"/>
      <c r="NF975" s="3"/>
      <c r="NG975" s="614"/>
      <c r="NH975" s="3"/>
      <c r="NI975" s="453"/>
      <c r="NJ975" s="3"/>
      <c r="NK975" s="614"/>
      <c r="NL975" s="3"/>
      <c r="NM975" s="453"/>
      <c r="NN975" s="3"/>
      <c r="NO975" s="614"/>
      <c r="NP975" s="3"/>
      <c r="NQ975" s="453"/>
      <c r="NR975" s="3"/>
      <c r="NS975" s="614"/>
      <c r="NT975" s="3"/>
      <c r="NU975" s="453"/>
      <c r="NV975" s="3"/>
      <c r="NW975" s="614"/>
      <c r="NX975" s="3"/>
      <c r="NY975" s="453"/>
      <c r="NZ975" s="3"/>
      <c r="OA975" s="614"/>
      <c r="OB975" s="3"/>
      <c r="OC975" s="453"/>
      <c r="OD975" s="3"/>
      <c r="OE975" s="614"/>
      <c r="OF975" s="3"/>
      <c r="OG975" s="453"/>
      <c r="OH975" s="3"/>
      <c r="OI975" s="614"/>
      <c r="OJ975" s="3"/>
      <c r="OK975" s="453"/>
      <c r="OL975" s="3"/>
      <c r="OM975" s="614"/>
      <c r="ON975" s="3"/>
      <c r="OO975" s="453"/>
      <c r="OP975" s="3"/>
      <c r="OQ975" s="614"/>
      <c r="OR975" s="3"/>
      <c r="OS975" s="453"/>
      <c r="OT975" s="3"/>
      <c r="OU975" s="614"/>
      <c r="OV975" s="3"/>
      <c r="OW975" s="453"/>
      <c r="OX975" s="3"/>
      <c r="OY975" s="614"/>
      <c r="OZ975" s="3"/>
      <c r="PA975" s="453"/>
      <c r="PB975" s="3"/>
      <c r="PC975" s="614"/>
      <c r="PD975" s="3"/>
      <c r="PE975" s="453"/>
      <c r="PF975" s="3"/>
      <c r="PG975" s="614"/>
      <c r="PH975" s="3"/>
      <c r="PI975" s="453"/>
      <c r="PJ975" s="3"/>
      <c r="PK975" s="614"/>
      <c r="PL975" s="3"/>
      <c r="PM975" s="453"/>
      <c r="PN975" s="3"/>
      <c r="PO975" s="614"/>
      <c r="PP975" s="3"/>
      <c r="PQ975" s="453"/>
      <c r="PR975" s="3"/>
      <c r="PS975" s="614"/>
      <c r="PT975" s="3"/>
      <c r="PU975" s="453"/>
      <c r="PV975" s="3"/>
      <c r="PW975" s="614"/>
      <c r="PX975" s="3"/>
      <c r="PY975" s="453"/>
      <c r="PZ975" s="3"/>
      <c r="QA975" s="614"/>
      <c r="QB975" s="3"/>
      <c r="QC975" s="453"/>
      <c r="QD975" s="3"/>
      <c r="QE975" s="614"/>
      <c r="QF975" s="3"/>
      <c r="QG975" s="453"/>
      <c r="QH975" s="3"/>
      <c r="QI975" s="614"/>
      <c r="QJ975" s="3"/>
      <c r="QK975" s="453"/>
      <c r="QL975" s="3"/>
      <c r="QM975" s="614"/>
      <c r="QN975" s="3"/>
      <c r="QO975" s="453"/>
      <c r="QP975" s="3"/>
      <c r="QQ975" s="614"/>
      <c r="QR975" s="3"/>
      <c r="QS975" s="453"/>
      <c r="QT975" s="3"/>
      <c r="QU975" s="614"/>
      <c r="QV975" s="3"/>
      <c r="QW975" s="453"/>
      <c r="QX975" s="3"/>
      <c r="QY975" s="614"/>
      <c r="QZ975" s="3"/>
      <c r="RA975" s="453"/>
      <c r="RB975" s="3"/>
      <c r="RC975" s="614"/>
      <c r="RD975" s="3"/>
      <c r="RE975" s="453"/>
      <c r="RF975" s="3"/>
      <c r="RG975" s="614"/>
      <c r="RH975" s="3"/>
      <c r="RI975" s="453"/>
      <c r="RJ975" s="3"/>
      <c r="RK975" s="614"/>
      <c r="RL975" s="3"/>
      <c r="RM975" s="453"/>
      <c r="RN975" s="3"/>
      <c r="RO975" s="614"/>
      <c r="RP975" s="3"/>
      <c r="RQ975" s="453"/>
      <c r="RR975" s="3"/>
      <c r="RS975" s="614"/>
      <c r="RT975" s="3"/>
      <c r="RU975" s="453"/>
      <c r="RV975" s="3"/>
      <c r="RW975" s="614"/>
      <c r="RX975" s="3"/>
      <c r="RY975" s="453"/>
      <c r="RZ975" s="3"/>
      <c r="SA975" s="614"/>
      <c r="SB975" s="3"/>
      <c r="SC975" s="453"/>
      <c r="SD975" s="3"/>
      <c r="SE975" s="614"/>
      <c r="SF975" s="3"/>
      <c r="SG975" s="453"/>
      <c r="SH975" s="3"/>
      <c r="SI975" s="614"/>
      <c r="SJ975" s="3"/>
      <c r="SK975" s="453"/>
      <c r="SL975" s="3"/>
      <c r="SM975" s="614"/>
      <c r="SN975" s="3"/>
      <c r="SO975" s="453"/>
      <c r="SP975" s="3"/>
      <c r="SQ975" s="614"/>
      <c r="SR975" s="3"/>
      <c r="SS975" s="453"/>
      <c r="ST975" s="3"/>
      <c r="SU975" s="614"/>
      <c r="SV975" s="3"/>
      <c r="SW975" s="453"/>
      <c r="SX975" s="3"/>
      <c r="SY975" s="614"/>
      <c r="SZ975" s="3"/>
      <c r="TA975" s="453"/>
      <c r="TB975" s="3"/>
      <c r="TC975" s="614"/>
      <c r="TD975" s="3"/>
      <c r="TE975" s="453"/>
      <c r="TF975" s="3"/>
      <c r="TG975" s="614"/>
      <c r="TH975" s="3"/>
      <c r="TI975" s="453"/>
      <c r="TJ975" s="3"/>
      <c r="TK975" s="614"/>
      <c r="TL975" s="3"/>
      <c r="TM975" s="453"/>
      <c r="TN975" s="3"/>
      <c r="TO975" s="614"/>
      <c r="TP975" s="3"/>
      <c r="TQ975" s="453"/>
      <c r="TR975" s="3"/>
      <c r="TS975" s="614"/>
      <c r="TT975" s="3"/>
      <c r="TU975" s="453"/>
      <c r="TV975" s="3"/>
      <c r="TW975" s="614"/>
      <c r="TX975" s="3"/>
      <c r="TY975" s="453"/>
      <c r="TZ975" s="3"/>
      <c r="UA975" s="614"/>
      <c r="UB975" s="3"/>
      <c r="UC975" s="453"/>
      <c r="UD975" s="3"/>
      <c r="UE975" s="614"/>
      <c r="UF975" s="3"/>
      <c r="UG975" s="453"/>
      <c r="UH975" s="3"/>
      <c r="UI975" s="614"/>
      <c r="UJ975" s="3"/>
      <c r="UK975" s="453"/>
      <c r="UL975" s="3"/>
      <c r="UM975" s="614"/>
      <c r="UN975" s="3"/>
      <c r="UO975" s="453"/>
      <c r="UP975" s="3"/>
      <c r="UQ975" s="614"/>
      <c r="UR975" s="3"/>
      <c r="US975" s="453"/>
      <c r="UT975" s="3"/>
      <c r="UU975" s="614"/>
      <c r="UV975" s="3"/>
      <c r="UW975" s="453"/>
      <c r="UX975" s="3"/>
      <c r="UY975" s="614"/>
      <c r="UZ975" s="3"/>
      <c r="VA975" s="453"/>
      <c r="VB975" s="3"/>
      <c r="VC975" s="614"/>
      <c r="VD975" s="3"/>
      <c r="VE975" s="453"/>
      <c r="VF975" s="3"/>
      <c r="VG975" s="614"/>
      <c r="VH975" s="3"/>
      <c r="VI975" s="453"/>
      <c r="VJ975" s="3"/>
      <c r="VK975" s="614"/>
      <c r="VL975" s="3"/>
      <c r="VM975" s="453"/>
      <c r="VN975" s="3"/>
      <c r="VO975" s="614"/>
      <c r="VP975" s="3"/>
      <c r="VQ975" s="453"/>
      <c r="VR975" s="3"/>
      <c r="VS975" s="614"/>
      <c r="VT975" s="3"/>
      <c r="VU975" s="453"/>
      <c r="VV975" s="3"/>
      <c r="VW975" s="614"/>
      <c r="VX975" s="3"/>
      <c r="VY975" s="453"/>
      <c r="VZ975" s="3"/>
      <c r="WA975" s="614"/>
      <c r="WB975" s="3"/>
      <c r="WC975" s="453"/>
      <c r="WD975" s="3"/>
      <c r="WE975" s="614"/>
      <c r="WF975" s="3"/>
      <c r="WG975" s="453"/>
      <c r="WH975" s="3"/>
      <c r="WI975" s="614"/>
      <c r="WJ975" s="3"/>
      <c r="WK975" s="453"/>
      <c r="WL975" s="3"/>
      <c r="WM975" s="614"/>
      <c r="WN975" s="3"/>
      <c r="WO975" s="453"/>
      <c r="WP975" s="3"/>
      <c r="WQ975" s="614"/>
      <c r="WR975" s="3"/>
      <c r="WS975" s="453"/>
      <c r="WT975" s="3"/>
      <c r="WU975" s="614"/>
      <c r="WV975" s="3"/>
      <c r="WW975" s="453"/>
      <c r="WX975" s="3"/>
      <c r="WY975" s="614"/>
      <c r="WZ975" s="3"/>
      <c r="XA975" s="453"/>
      <c r="XB975" s="3"/>
      <c r="XC975" s="614"/>
      <c r="XD975" s="3"/>
      <c r="XE975" s="453"/>
      <c r="XF975" s="3"/>
      <c r="XG975" s="614"/>
      <c r="XH975" s="3"/>
      <c r="XI975" s="453"/>
      <c r="XJ975" s="3"/>
      <c r="XK975" s="614"/>
      <c r="XL975" s="3"/>
      <c r="XM975" s="453"/>
      <c r="XN975" s="3"/>
      <c r="XO975" s="614"/>
      <c r="XP975" s="3"/>
      <c r="XQ975" s="453"/>
      <c r="XR975" s="3"/>
      <c r="XS975" s="614"/>
      <c r="XT975" s="3"/>
      <c r="XU975" s="453"/>
      <c r="XV975" s="3"/>
      <c r="XW975" s="614"/>
      <c r="XX975" s="3"/>
      <c r="XY975" s="453"/>
      <c r="XZ975" s="3"/>
      <c r="YA975" s="614"/>
      <c r="YB975" s="3"/>
      <c r="YC975" s="453"/>
      <c r="YD975" s="3"/>
      <c r="YE975" s="614"/>
      <c r="YF975" s="3"/>
      <c r="YG975" s="453"/>
      <c r="YH975" s="3"/>
      <c r="YI975" s="614"/>
      <c r="YJ975" s="3"/>
      <c r="YK975" s="453"/>
      <c r="YL975" s="3"/>
      <c r="YM975" s="614"/>
      <c r="YN975" s="3"/>
      <c r="YO975" s="453"/>
      <c r="YP975" s="3"/>
      <c r="YQ975" s="614"/>
      <c r="YR975" s="3"/>
      <c r="YS975" s="453"/>
      <c r="YT975" s="3"/>
      <c r="YU975" s="614"/>
      <c r="YV975" s="3"/>
      <c r="YW975" s="453"/>
      <c r="YX975" s="3"/>
      <c r="YY975" s="614"/>
      <c r="YZ975" s="3"/>
      <c r="ZA975" s="453"/>
      <c r="ZB975" s="3"/>
      <c r="ZC975" s="614"/>
      <c r="ZD975" s="3"/>
      <c r="ZE975" s="453"/>
      <c r="ZF975" s="3"/>
      <c r="ZG975" s="614"/>
      <c r="ZH975" s="3"/>
      <c r="ZI975" s="453"/>
      <c r="ZJ975" s="3"/>
      <c r="ZK975" s="614"/>
      <c r="ZL975" s="3"/>
      <c r="ZM975" s="453"/>
      <c r="ZN975" s="3"/>
      <c r="ZO975" s="614"/>
      <c r="ZP975" s="3"/>
      <c r="ZQ975" s="453"/>
      <c r="ZR975" s="3"/>
      <c r="ZS975" s="614"/>
      <c r="ZT975" s="3"/>
      <c r="ZU975" s="453"/>
      <c r="ZV975" s="3"/>
      <c r="ZW975" s="614"/>
      <c r="ZX975" s="3"/>
      <c r="ZY975" s="453"/>
      <c r="ZZ975" s="3"/>
      <c r="AAA975" s="614"/>
      <c r="AAB975" s="3"/>
      <c r="AAC975" s="453"/>
      <c r="AAD975" s="3"/>
      <c r="AAE975" s="614"/>
      <c r="AAF975" s="3"/>
      <c r="AAG975" s="453"/>
      <c r="AAH975" s="3"/>
      <c r="AAI975" s="614"/>
      <c r="AAJ975" s="3"/>
      <c r="AAK975" s="453"/>
      <c r="AAL975" s="3"/>
      <c r="AAM975" s="614"/>
      <c r="AAN975" s="3"/>
      <c r="AAO975" s="453"/>
      <c r="AAP975" s="3"/>
      <c r="AAQ975" s="614"/>
      <c r="AAR975" s="3"/>
      <c r="AAS975" s="453"/>
      <c r="AAT975" s="3"/>
      <c r="AAU975" s="614"/>
      <c r="AAV975" s="3"/>
      <c r="AAW975" s="453"/>
      <c r="AAX975" s="3"/>
      <c r="AAY975" s="614"/>
      <c r="AAZ975" s="3"/>
      <c r="ABA975" s="453"/>
      <c r="ABB975" s="3"/>
      <c r="ABC975" s="614"/>
      <c r="ABD975" s="3"/>
      <c r="ABE975" s="453"/>
      <c r="ABF975" s="3"/>
      <c r="ABG975" s="614"/>
      <c r="ABH975" s="3"/>
      <c r="ABI975" s="453"/>
      <c r="ABJ975" s="3"/>
      <c r="ABK975" s="614"/>
      <c r="ABL975" s="3"/>
      <c r="ABM975" s="453"/>
      <c r="ABN975" s="3"/>
      <c r="ABO975" s="614"/>
      <c r="ABP975" s="3"/>
      <c r="ABQ975" s="453"/>
      <c r="ABR975" s="3"/>
      <c r="ABS975" s="614"/>
      <c r="ABT975" s="3"/>
      <c r="ABU975" s="453"/>
      <c r="ABV975" s="3"/>
      <c r="ABW975" s="614"/>
      <c r="ABX975" s="3"/>
      <c r="ABY975" s="453"/>
      <c r="ABZ975" s="3"/>
      <c r="ACA975" s="614"/>
      <c r="ACB975" s="3"/>
      <c r="ACC975" s="453"/>
      <c r="ACD975" s="3"/>
      <c r="ACE975" s="614"/>
      <c r="ACF975" s="3"/>
      <c r="ACG975" s="453"/>
      <c r="ACH975" s="3"/>
      <c r="ACI975" s="614"/>
      <c r="ACJ975" s="3"/>
      <c r="ACK975" s="453"/>
      <c r="ACL975" s="3"/>
      <c r="ACM975" s="614"/>
      <c r="ACN975" s="3"/>
      <c r="ACO975" s="453"/>
      <c r="ACP975" s="3"/>
      <c r="ACQ975" s="614"/>
      <c r="ACR975" s="3"/>
      <c r="ACS975" s="453"/>
      <c r="ACT975" s="3"/>
      <c r="ACU975" s="614"/>
      <c r="ACV975" s="3"/>
      <c r="ACW975" s="453"/>
      <c r="ACX975" s="3"/>
      <c r="ACY975" s="614"/>
      <c r="ACZ975" s="3"/>
      <c r="ADA975" s="453"/>
      <c r="ADB975" s="3"/>
      <c r="ADC975" s="614"/>
      <c r="ADD975" s="3"/>
      <c r="ADE975" s="453"/>
      <c r="ADF975" s="3"/>
      <c r="ADG975" s="614"/>
      <c r="ADH975" s="3"/>
      <c r="ADI975" s="453"/>
      <c r="ADJ975" s="3"/>
      <c r="ADK975" s="614"/>
      <c r="ADL975" s="3"/>
      <c r="ADM975" s="453"/>
      <c r="ADN975" s="3"/>
      <c r="ADO975" s="614"/>
      <c r="ADP975" s="3"/>
      <c r="ADQ975" s="453"/>
      <c r="ADR975" s="3"/>
      <c r="ADS975" s="614"/>
      <c r="ADT975" s="3"/>
      <c r="ADU975" s="453"/>
      <c r="ADV975" s="3"/>
      <c r="ADW975" s="614"/>
      <c r="ADX975" s="3"/>
      <c r="ADY975" s="453"/>
      <c r="ADZ975" s="3"/>
      <c r="AEA975" s="614"/>
      <c r="AEB975" s="3"/>
      <c r="AEC975" s="453"/>
      <c r="AED975" s="3"/>
      <c r="AEE975" s="614"/>
      <c r="AEF975" s="3"/>
      <c r="AEG975" s="453"/>
      <c r="AEH975" s="3"/>
      <c r="AEI975" s="614"/>
      <c r="AEJ975" s="3"/>
      <c r="AEK975" s="453"/>
      <c r="AEL975" s="3"/>
      <c r="AEM975" s="614"/>
      <c r="AEN975" s="3"/>
      <c r="AEO975" s="453"/>
      <c r="AEP975" s="3"/>
      <c r="AEQ975" s="614"/>
      <c r="AER975" s="3"/>
      <c r="AES975" s="453"/>
      <c r="AET975" s="3"/>
      <c r="AEU975" s="614"/>
      <c r="AEV975" s="3"/>
      <c r="AEW975" s="453"/>
      <c r="AEX975" s="3"/>
      <c r="AEY975" s="614"/>
      <c r="AEZ975" s="3"/>
      <c r="AFA975" s="453"/>
      <c r="AFB975" s="3"/>
      <c r="AFC975" s="614"/>
      <c r="AFD975" s="3"/>
      <c r="AFE975" s="453"/>
      <c r="AFF975" s="3"/>
      <c r="AFG975" s="614"/>
      <c r="AFH975" s="3"/>
      <c r="AFI975" s="453"/>
      <c r="AFJ975" s="3"/>
      <c r="AFK975" s="614"/>
      <c r="AFL975" s="3"/>
      <c r="AFM975" s="453"/>
      <c r="AFN975" s="3"/>
      <c r="AFO975" s="614"/>
      <c r="AFP975" s="3"/>
      <c r="AFQ975" s="453"/>
      <c r="AFR975" s="3"/>
      <c r="AFS975" s="614"/>
      <c r="AFT975" s="3"/>
      <c r="AFU975" s="453"/>
      <c r="AFV975" s="3"/>
      <c r="AFW975" s="614"/>
      <c r="AFX975" s="3"/>
      <c r="AFY975" s="453"/>
      <c r="AFZ975" s="3"/>
      <c r="AGA975" s="614"/>
      <c r="AGB975" s="3"/>
      <c r="AGC975" s="453"/>
      <c r="AGD975" s="3"/>
      <c r="AGE975" s="614"/>
      <c r="AGF975" s="3"/>
      <c r="AGG975" s="453"/>
      <c r="AGH975" s="3"/>
      <c r="AGI975" s="614"/>
      <c r="AGJ975" s="3"/>
      <c r="AGK975" s="453"/>
      <c r="AGL975" s="3"/>
      <c r="AGM975" s="614"/>
      <c r="AGN975" s="3"/>
      <c r="AGO975" s="453"/>
      <c r="AGP975" s="3"/>
      <c r="AGQ975" s="614"/>
      <c r="AGR975" s="3"/>
      <c r="AGS975" s="453"/>
      <c r="AGT975" s="3"/>
      <c r="AGU975" s="614"/>
      <c r="AGV975" s="3"/>
      <c r="AGW975" s="453"/>
      <c r="AGX975" s="3"/>
      <c r="AGY975" s="614"/>
      <c r="AGZ975" s="3"/>
      <c r="AHA975" s="453"/>
      <c r="AHB975" s="3"/>
      <c r="AHC975" s="614"/>
      <c r="AHD975" s="3"/>
      <c r="AHE975" s="453"/>
      <c r="AHF975" s="3"/>
      <c r="AHG975" s="614"/>
      <c r="AHH975" s="3"/>
      <c r="AHI975" s="453"/>
      <c r="AHJ975" s="3"/>
      <c r="AHK975" s="614"/>
      <c r="AHL975" s="3"/>
      <c r="AHM975" s="453"/>
      <c r="AHN975" s="3"/>
      <c r="AHO975" s="614"/>
      <c r="AHP975" s="3"/>
      <c r="AHQ975" s="453"/>
      <c r="AHR975" s="3"/>
      <c r="AHS975" s="614"/>
      <c r="AHT975" s="3"/>
      <c r="AHU975" s="453"/>
      <c r="AHV975" s="3"/>
      <c r="AHW975" s="614"/>
      <c r="AHX975" s="3"/>
      <c r="AHY975" s="453"/>
      <c r="AHZ975" s="3"/>
      <c r="AIA975" s="614"/>
      <c r="AIB975" s="3"/>
      <c r="AIC975" s="453"/>
      <c r="AID975" s="3"/>
      <c r="AIE975" s="614"/>
      <c r="AIF975" s="3"/>
      <c r="AIG975" s="453"/>
      <c r="AIH975" s="3"/>
      <c r="AII975" s="614"/>
      <c r="AIJ975" s="3"/>
      <c r="AIK975" s="453"/>
      <c r="AIL975" s="3"/>
      <c r="AIM975" s="614"/>
      <c r="AIN975" s="3"/>
      <c r="AIO975" s="453"/>
      <c r="AIP975" s="3"/>
      <c r="AIQ975" s="614"/>
      <c r="AIR975" s="3"/>
      <c r="AIS975" s="453"/>
      <c r="AIT975" s="3"/>
      <c r="AIU975" s="614"/>
      <c r="AIV975" s="3"/>
      <c r="AIW975" s="453"/>
      <c r="AIX975" s="3"/>
      <c r="AIY975" s="614"/>
      <c r="AIZ975" s="3"/>
      <c r="AJA975" s="453"/>
      <c r="AJB975" s="3"/>
      <c r="AJC975" s="614"/>
      <c r="AJD975" s="3"/>
      <c r="AJE975" s="453"/>
      <c r="AJF975" s="3"/>
      <c r="AJG975" s="614"/>
      <c r="AJH975" s="3"/>
      <c r="AJI975" s="453"/>
      <c r="AJJ975" s="3"/>
      <c r="AJK975" s="614"/>
      <c r="AJL975" s="3"/>
      <c r="AJM975" s="453"/>
      <c r="AJN975" s="3"/>
      <c r="AJO975" s="614"/>
      <c r="AJP975" s="3"/>
      <c r="AJQ975" s="453"/>
      <c r="AJR975" s="3"/>
      <c r="AJS975" s="614"/>
      <c r="AJT975" s="3"/>
      <c r="AJU975" s="453"/>
      <c r="AJV975" s="3"/>
      <c r="AJW975" s="614"/>
      <c r="AJX975" s="3"/>
      <c r="AJY975" s="453"/>
      <c r="AJZ975" s="3"/>
      <c r="AKA975" s="614"/>
      <c r="AKB975" s="3"/>
      <c r="AKC975" s="453"/>
      <c r="AKD975" s="3"/>
      <c r="AKE975" s="614"/>
      <c r="AKF975" s="3"/>
      <c r="AKG975" s="453"/>
      <c r="AKH975" s="3"/>
      <c r="AKI975" s="614"/>
      <c r="AKJ975" s="3"/>
      <c r="AKK975" s="453"/>
      <c r="AKL975" s="3"/>
      <c r="AKM975" s="614"/>
      <c r="AKN975" s="3"/>
      <c r="AKO975" s="453"/>
      <c r="AKP975" s="3"/>
      <c r="AKQ975" s="614"/>
      <c r="AKR975" s="3"/>
      <c r="AKS975" s="453"/>
      <c r="AKT975" s="3"/>
      <c r="AKU975" s="614"/>
      <c r="AKV975" s="3"/>
      <c r="AKW975" s="453"/>
      <c r="AKX975" s="3"/>
      <c r="AKY975" s="614"/>
      <c r="AKZ975" s="3"/>
      <c r="ALA975" s="453"/>
      <c r="ALB975" s="3"/>
      <c r="ALC975" s="614"/>
      <c r="ALD975" s="3"/>
      <c r="ALE975" s="453"/>
      <c r="ALF975" s="3"/>
      <c r="ALG975" s="614"/>
      <c r="ALH975" s="3"/>
      <c r="ALI975" s="453"/>
      <c r="ALJ975" s="3"/>
      <c r="ALK975" s="614"/>
      <c r="ALL975" s="3"/>
      <c r="ALM975" s="453"/>
      <c r="ALN975" s="3"/>
      <c r="ALO975" s="614"/>
      <c r="ALP975" s="3"/>
      <c r="ALQ975" s="453"/>
      <c r="ALR975" s="3"/>
      <c r="ALS975" s="614"/>
      <c r="ALT975" s="3"/>
      <c r="ALU975" s="453"/>
      <c r="ALV975" s="3"/>
      <c r="ALW975" s="614"/>
      <c r="ALX975" s="3"/>
      <c r="ALY975" s="453"/>
      <c r="ALZ975" s="3"/>
      <c r="AMA975" s="614"/>
      <c r="AMB975" s="3"/>
      <c r="AMC975" s="453"/>
      <c r="AMD975" s="3"/>
      <c r="AME975" s="614"/>
      <c r="AMF975" s="3"/>
      <c r="AMG975" s="453"/>
      <c r="AMH975" s="3"/>
      <c r="AMI975" s="614"/>
      <c r="AMJ975" s="3"/>
      <c r="AMK975" s="453"/>
      <c r="AML975" s="3"/>
      <c r="AMM975" s="614"/>
      <c r="AMN975" s="3"/>
      <c r="AMO975" s="453"/>
      <c r="AMP975" s="3"/>
      <c r="AMQ975" s="614"/>
      <c r="AMR975" s="3"/>
      <c r="AMS975" s="453"/>
      <c r="AMT975" s="3"/>
      <c r="AMU975" s="614"/>
      <c r="AMV975" s="3"/>
      <c r="AMW975" s="453"/>
      <c r="AMX975" s="3"/>
      <c r="AMY975" s="614"/>
      <c r="AMZ975" s="3"/>
      <c r="ANA975" s="453"/>
      <c r="ANB975" s="3"/>
      <c r="ANC975" s="614"/>
      <c r="AND975" s="3"/>
      <c r="ANE975" s="453"/>
      <c r="ANF975" s="3"/>
      <c r="ANG975" s="614"/>
      <c r="ANH975" s="3"/>
      <c r="ANI975" s="453"/>
      <c r="ANJ975" s="3"/>
      <c r="ANK975" s="614"/>
      <c r="ANL975" s="3"/>
      <c r="ANM975" s="453"/>
      <c r="ANN975" s="3"/>
      <c r="ANO975" s="614"/>
      <c r="ANP975" s="3"/>
      <c r="ANQ975" s="453"/>
      <c r="ANR975" s="3"/>
      <c r="ANS975" s="614"/>
      <c r="ANT975" s="3"/>
      <c r="ANU975" s="453"/>
      <c r="ANV975" s="3"/>
      <c r="ANW975" s="614"/>
      <c r="ANX975" s="3"/>
      <c r="ANY975" s="453"/>
      <c r="ANZ975" s="3"/>
      <c r="AOA975" s="614"/>
      <c r="AOB975" s="3"/>
      <c r="AOC975" s="453"/>
      <c r="AOD975" s="3"/>
      <c r="AOE975" s="614"/>
      <c r="AOF975" s="3"/>
      <c r="AOG975" s="453"/>
      <c r="AOH975" s="3"/>
      <c r="AOI975" s="614"/>
      <c r="AOJ975" s="3"/>
      <c r="AOK975" s="453"/>
      <c r="AOL975" s="3"/>
      <c r="AOM975" s="614"/>
      <c r="AON975" s="3"/>
      <c r="AOO975" s="453"/>
      <c r="AOP975" s="3"/>
      <c r="AOQ975" s="614"/>
      <c r="AOR975" s="3"/>
      <c r="AOS975" s="453"/>
      <c r="AOT975" s="3"/>
      <c r="AOU975" s="614"/>
      <c r="AOV975" s="3"/>
      <c r="AOW975" s="453"/>
      <c r="AOX975" s="3"/>
      <c r="AOY975" s="614"/>
      <c r="AOZ975" s="3"/>
      <c r="APA975" s="453"/>
      <c r="APB975" s="3"/>
      <c r="APC975" s="614"/>
      <c r="APD975" s="3"/>
      <c r="APE975" s="453"/>
      <c r="APF975" s="3"/>
      <c r="APG975" s="614"/>
      <c r="APH975" s="3"/>
      <c r="API975" s="453"/>
      <c r="APJ975" s="3"/>
      <c r="APK975" s="614"/>
      <c r="APL975" s="3"/>
      <c r="APM975" s="453"/>
      <c r="APN975" s="3"/>
      <c r="APO975" s="614"/>
      <c r="APP975" s="3"/>
      <c r="APQ975" s="453"/>
      <c r="APR975" s="3"/>
      <c r="APS975" s="614"/>
      <c r="APT975" s="3"/>
      <c r="APU975" s="453"/>
      <c r="APV975" s="3"/>
      <c r="APW975" s="614"/>
      <c r="APX975" s="3"/>
      <c r="APY975" s="453"/>
      <c r="APZ975" s="3"/>
      <c r="AQA975" s="614"/>
      <c r="AQB975" s="3"/>
      <c r="AQC975" s="453"/>
      <c r="AQD975" s="3"/>
      <c r="AQE975" s="614"/>
      <c r="AQF975" s="3"/>
      <c r="AQG975" s="453"/>
      <c r="AQH975" s="3"/>
      <c r="AQI975" s="614"/>
      <c r="AQJ975" s="3"/>
      <c r="AQK975" s="453"/>
      <c r="AQL975" s="3"/>
      <c r="AQM975" s="614"/>
      <c r="AQN975" s="3"/>
      <c r="AQO975" s="453"/>
      <c r="AQP975" s="3"/>
      <c r="AQQ975" s="614"/>
      <c r="AQR975" s="3"/>
      <c r="AQS975" s="453"/>
      <c r="AQT975" s="3"/>
      <c r="AQU975" s="614"/>
      <c r="AQV975" s="3"/>
      <c r="AQW975" s="453"/>
      <c r="AQX975" s="3"/>
      <c r="AQY975" s="614"/>
      <c r="AQZ975" s="3"/>
      <c r="ARA975" s="453"/>
      <c r="ARB975" s="3"/>
      <c r="ARC975" s="614"/>
      <c r="ARD975" s="3"/>
      <c r="ARE975" s="453"/>
      <c r="ARF975" s="3"/>
      <c r="ARG975" s="614"/>
      <c r="ARH975" s="3"/>
      <c r="ARI975" s="453"/>
      <c r="ARJ975" s="3"/>
      <c r="ARK975" s="614"/>
      <c r="ARL975" s="3"/>
      <c r="ARM975" s="453"/>
      <c r="ARN975" s="3"/>
      <c r="ARO975" s="614"/>
      <c r="ARP975" s="3"/>
      <c r="ARQ975" s="453"/>
      <c r="ARR975" s="3"/>
      <c r="ARS975" s="614"/>
      <c r="ART975" s="3"/>
      <c r="ARU975" s="453"/>
      <c r="ARV975" s="3"/>
      <c r="ARW975" s="614"/>
      <c r="ARX975" s="3"/>
      <c r="ARY975" s="453"/>
      <c r="ARZ975" s="3"/>
      <c r="ASA975" s="614"/>
      <c r="ASB975" s="3"/>
      <c r="ASC975" s="453"/>
      <c r="ASD975" s="3"/>
      <c r="ASE975" s="614"/>
      <c r="ASF975" s="3"/>
      <c r="ASG975" s="453"/>
      <c r="ASH975" s="3"/>
      <c r="ASI975" s="614"/>
      <c r="ASJ975" s="3"/>
      <c r="ASK975" s="453"/>
      <c r="ASL975" s="3"/>
      <c r="ASM975" s="614"/>
      <c r="ASN975" s="3"/>
      <c r="ASO975" s="453"/>
      <c r="ASP975" s="3"/>
      <c r="ASQ975" s="614"/>
      <c r="ASR975" s="3"/>
      <c r="ASS975" s="453"/>
      <c r="AST975" s="3"/>
      <c r="ASU975" s="614"/>
      <c r="ASV975" s="3"/>
      <c r="ASW975" s="453"/>
      <c r="ASX975" s="3"/>
      <c r="ASY975" s="614"/>
      <c r="ASZ975" s="3"/>
      <c r="ATA975" s="453"/>
      <c r="ATB975" s="3"/>
      <c r="ATC975" s="614"/>
      <c r="ATD975" s="3"/>
      <c r="ATE975" s="453"/>
      <c r="ATF975" s="3"/>
      <c r="ATG975" s="614"/>
      <c r="ATH975" s="3"/>
      <c r="ATI975" s="453"/>
      <c r="ATJ975" s="3"/>
      <c r="ATK975" s="614"/>
      <c r="ATL975" s="3"/>
      <c r="ATM975" s="453"/>
      <c r="ATN975" s="3"/>
      <c r="ATO975" s="614"/>
      <c r="ATP975" s="3"/>
      <c r="ATQ975" s="453"/>
      <c r="ATR975" s="3"/>
      <c r="ATS975" s="614"/>
      <c r="ATT975" s="3"/>
      <c r="ATU975" s="453"/>
      <c r="ATV975" s="3"/>
      <c r="ATW975" s="614"/>
      <c r="ATX975" s="3"/>
      <c r="ATY975" s="453"/>
      <c r="ATZ975" s="3"/>
      <c r="AUA975" s="614"/>
      <c r="AUB975" s="3"/>
      <c r="AUC975" s="453"/>
      <c r="AUD975" s="3"/>
      <c r="AUE975" s="614"/>
      <c r="AUF975" s="3"/>
      <c r="AUG975" s="453"/>
      <c r="AUH975" s="3"/>
      <c r="AUI975" s="614"/>
      <c r="AUJ975" s="3"/>
      <c r="AUK975" s="453"/>
      <c r="AUL975" s="3"/>
      <c r="AUM975" s="614"/>
      <c r="AUN975" s="3"/>
      <c r="AUO975" s="453"/>
      <c r="AUP975" s="3"/>
      <c r="AUQ975" s="614"/>
      <c r="AUR975" s="3"/>
      <c r="AUS975" s="453"/>
      <c r="AUT975" s="3"/>
      <c r="AUU975" s="614"/>
      <c r="AUV975" s="3"/>
      <c r="AUW975" s="453"/>
      <c r="AUX975" s="3"/>
      <c r="AUY975" s="614"/>
      <c r="AUZ975" s="3"/>
      <c r="AVA975" s="453"/>
      <c r="AVB975" s="3"/>
      <c r="AVC975" s="614"/>
      <c r="AVD975" s="3"/>
      <c r="AVE975" s="453"/>
      <c r="AVF975" s="3"/>
      <c r="AVG975" s="614"/>
      <c r="AVH975" s="3"/>
      <c r="AVI975" s="453"/>
      <c r="AVJ975" s="3"/>
      <c r="AVK975" s="614"/>
      <c r="AVL975" s="3"/>
      <c r="AVM975" s="453"/>
      <c r="AVN975" s="3"/>
      <c r="AVO975" s="614"/>
      <c r="AVP975" s="3"/>
      <c r="AVQ975" s="453"/>
      <c r="AVR975" s="3"/>
      <c r="AVS975" s="614"/>
      <c r="AVT975" s="3"/>
      <c r="AVU975" s="453"/>
      <c r="AVV975" s="3"/>
      <c r="AVW975" s="614"/>
      <c r="AVX975" s="3"/>
      <c r="AVY975" s="453"/>
      <c r="AVZ975" s="3"/>
      <c r="AWA975" s="614"/>
      <c r="AWB975" s="3"/>
      <c r="AWC975" s="453"/>
      <c r="AWD975" s="3"/>
      <c r="AWE975" s="614"/>
      <c r="AWF975" s="3"/>
      <c r="AWG975" s="453"/>
      <c r="AWH975" s="3"/>
      <c r="AWI975" s="614"/>
      <c r="AWJ975" s="3"/>
      <c r="AWK975" s="453"/>
      <c r="AWL975" s="3"/>
      <c r="AWM975" s="614"/>
      <c r="AWN975" s="3"/>
      <c r="AWO975" s="453"/>
      <c r="AWP975" s="3"/>
      <c r="AWQ975" s="614"/>
      <c r="AWR975" s="3"/>
      <c r="AWS975" s="453"/>
      <c r="AWT975" s="3"/>
      <c r="AWU975" s="614"/>
      <c r="AWV975" s="3"/>
      <c r="AWW975" s="453"/>
      <c r="AWX975" s="3"/>
      <c r="AWY975" s="614"/>
      <c r="AWZ975" s="3"/>
      <c r="AXA975" s="453"/>
      <c r="AXB975" s="3"/>
      <c r="AXC975" s="614"/>
      <c r="AXD975" s="3"/>
      <c r="AXE975" s="453"/>
      <c r="AXF975" s="3"/>
      <c r="AXG975" s="614"/>
      <c r="AXH975" s="3"/>
      <c r="AXI975" s="453"/>
      <c r="AXJ975" s="3"/>
      <c r="AXK975" s="614"/>
      <c r="AXL975" s="3"/>
      <c r="AXM975" s="453"/>
      <c r="AXN975" s="3"/>
      <c r="AXO975" s="614"/>
      <c r="AXP975" s="3"/>
      <c r="AXQ975" s="453"/>
      <c r="AXR975" s="3"/>
      <c r="AXS975" s="614"/>
      <c r="AXT975" s="3"/>
      <c r="AXU975" s="453"/>
      <c r="AXV975" s="3"/>
      <c r="AXW975" s="614"/>
      <c r="AXX975" s="3"/>
      <c r="AXY975" s="453"/>
      <c r="AXZ975" s="3"/>
      <c r="AYA975" s="614"/>
      <c r="AYB975" s="3"/>
      <c r="AYC975" s="453"/>
      <c r="AYD975" s="3"/>
      <c r="AYE975" s="614"/>
      <c r="AYF975" s="3"/>
      <c r="AYG975" s="453"/>
      <c r="AYH975" s="3"/>
      <c r="AYI975" s="614"/>
      <c r="AYJ975" s="3"/>
      <c r="AYK975" s="453"/>
      <c r="AYL975" s="3"/>
      <c r="AYM975" s="614"/>
      <c r="AYN975" s="3"/>
      <c r="AYO975" s="453"/>
      <c r="AYP975" s="3"/>
      <c r="AYQ975" s="614"/>
      <c r="AYR975" s="3"/>
      <c r="AYS975" s="453"/>
      <c r="AYT975" s="3"/>
      <c r="AYU975" s="614"/>
      <c r="AYV975" s="3"/>
      <c r="AYW975" s="453"/>
      <c r="AYX975" s="3"/>
      <c r="AYY975" s="614"/>
      <c r="AYZ975" s="3"/>
      <c r="AZA975" s="453"/>
      <c r="AZB975" s="3"/>
      <c r="AZC975" s="614"/>
      <c r="AZD975" s="3"/>
      <c r="AZE975" s="453"/>
      <c r="AZF975" s="3"/>
      <c r="AZG975" s="614"/>
      <c r="AZH975" s="3"/>
      <c r="AZI975" s="453"/>
      <c r="AZJ975" s="3"/>
      <c r="AZK975" s="614"/>
      <c r="AZL975" s="3"/>
      <c r="AZM975" s="453"/>
      <c r="AZN975" s="3"/>
      <c r="AZO975" s="614"/>
      <c r="AZP975" s="3"/>
      <c r="AZQ975" s="453"/>
      <c r="AZR975" s="3"/>
      <c r="AZS975" s="614"/>
      <c r="AZT975" s="3"/>
      <c r="AZU975" s="453"/>
      <c r="AZV975" s="3"/>
      <c r="AZW975" s="614"/>
      <c r="AZX975" s="3"/>
      <c r="AZY975" s="453"/>
      <c r="AZZ975" s="3"/>
      <c r="BAA975" s="614"/>
      <c r="BAB975" s="3"/>
      <c r="BAC975" s="453"/>
      <c r="BAD975" s="3"/>
      <c r="BAE975" s="614"/>
      <c r="BAF975" s="3"/>
      <c r="BAG975" s="453"/>
      <c r="BAH975" s="3"/>
      <c r="BAI975" s="614"/>
      <c r="BAJ975" s="3"/>
      <c r="BAK975" s="453"/>
      <c r="BAL975" s="3"/>
      <c r="BAM975" s="614"/>
      <c r="BAN975" s="3"/>
      <c r="BAO975" s="453"/>
      <c r="BAP975" s="3"/>
      <c r="BAQ975" s="614"/>
      <c r="BAR975" s="3"/>
      <c r="BAS975" s="453"/>
      <c r="BAT975" s="3"/>
      <c r="BAU975" s="614"/>
      <c r="BAV975" s="3"/>
      <c r="BAW975" s="453"/>
      <c r="BAX975" s="3"/>
      <c r="BAY975" s="614"/>
      <c r="BAZ975" s="3"/>
      <c r="BBA975" s="453"/>
      <c r="BBB975" s="3"/>
      <c r="BBC975" s="614"/>
      <c r="BBD975" s="3"/>
      <c r="BBE975" s="453"/>
      <c r="BBF975" s="3"/>
      <c r="BBG975" s="614"/>
      <c r="BBH975" s="3"/>
      <c r="BBI975" s="453"/>
      <c r="BBJ975" s="3"/>
      <c r="BBK975" s="614"/>
      <c r="BBL975" s="3"/>
      <c r="BBM975" s="453"/>
      <c r="BBN975" s="3"/>
      <c r="BBO975" s="614"/>
      <c r="BBP975" s="3"/>
      <c r="BBQ975" s="453"/>
      <c r="BBR975" s="3"/>
      <c r="BBS975" s="614"/>
      <c r="BBT975" s="3"/>
      <c r="BBU975" s="453"/>
      <c r="BBV975" s="3"/>
      <c r="BBW975" s="614"/>
      <c r="BBX975" s="3"/>
      <c r="BBY975" s="453"/>
      <c r="BBZ975" s="3"/>
      <c r="BCA975" s="614"/>
      <c r="BCB975" s="3"/>
      <c r="BCC975" s="453"/>
      <c r="BCD975" s="3"/>
      <c r="BCE975" s="614"/>
      <c r="BCF975" s="3"/>
      <c r="BCG975" s="453"/>
      <c r="BCH975" s="3"/>
      <c r="BCI975" s="614"/>
      <c r="BCJ975" s="3"/>
      <c r="BCK975" s="453"/>
      <c r="BCL975" s="3"/>
      <c r="BCM975" s="614"/>
      <c r="BCN975" s="3"/>
      <c r="BCO975" s="453"/>
      <c r="BCP975" s="3"/>
      <c r="BCQ975" s="614"/>
      <c r="BCR975" s="3"/>
      <c r="BCS975" s="453"/>
      <c r="BCT975" s="3"/>
      <c r="BCU975" s="614"/>
      <c r="BCV975" s="3"/>
      <c r="BCW975" s="453"/>
      <c r="BCX975" s="3"/>
      <c r="BCY975" s="614"/>
      <c r="BCZ975" s="3"/>
      <c r="BDA975" s="453"/>
      <c r="BDB975" s="3"/>
      <c r="BDC975" s="614"/>
      <c r="BDD975" s="3"/>
      <c r="BDE975" s="453"/>
      <c r="BDF975" s="3"/>
      <c r="BDG975" s="614"/>
      <c r="BDH975" s="3"/>
      <c r="BDI975" s="453"/>
      <c r="BDJ975" s="3"/>
      <c r="BDK975" s="614"/>
      <c r="BDL975" s="3"/>
      <c r="BDM975" s="453"/>
      <c r="BDN975" s="3"/>
      <c r="BDO975" s="614"/>
      <c r="BDP975" s="3"/>
      <c r="BDQ975" s="453"/>
      <c r="BDR975" s="3"/>
      <c r="BDS975" s="614"/>
      <c r="BDT975" s="3"/>
      <c r="BDU975" s="453"/>
      <c r="BDV975" s="3"/>
      <c r="BDW975" s="614"/>
      <c r="BDX975" s="3"/>
      <c r="BDY975" s="453"/>
      <c r="BDZ975" s="3"/>
      <c r="BEA975" s="614"/>
      <c r="BEB975" s="3"/>
      <c r="BEC975" s="453"/>
      <c r="BED975" s="3"/>
      <c r="BEE975" s="614"/>
      <c r="BEF975" s="3"/>
      <c r="BEG975" s="453"/>
      <c r="BEH975" s="3"/>
      <c r="BEI975" s="614"/>
      <c r="BEJ975" s="3"/>
      <c r="BEK975" s="453"/>
      <c r="BEL975" s="3"/>
      <c r="BEM975" s="614"/>
      <c r="BEN975" s="3"/>
      <c r="BEO975" s="453"/>
      <c r="BEP975" s="3"/>
      <c r="BEQ975" s="614"/>
      <c r="BER975" s="3"/>
      <c r="BES975" s="453"/>
      <c r="BET975" s="3"/>
      <c r="BEU975" s="614"/>
      <c r="BEV975" s="3"/>
      <c r="BEW975" s="453"/>
      <c r="BEX975" s="3"/>
      <c r="BEY975" s="614"/>
      <c r="BEZ975" s="3"/>
      <c r="BFA975" s="453"/>
      <c r="BFB975" s="3"/>
      <c r="BFC975" s="614"/>
      <c r="BFD975" s="3"/>
      <c r="BFE975" s="453"/>
      <c r="BFF975" s="3"/>
      <c r="BFG975" s="614"/>
      <c r="BFH975" s="3"/>
      <c r="BFI975" s="453"/>
      <c r="BFJ975" s="3"/>
      <c r="BFK975" s="614"/>
      <c r="BFL975" s="3"/>
      <c r="BFM975" s="453"/>
      <c r="BFN975" s="3"/>
      <c r="BFO975" s="614"/>
      <c r="BFP975" s="3"/>
      <c r="BFQ975" s="453"/>
      <c r="BFR975" s="3"/>
      <c r="BFS975" s="614"/>
      <c r="BFT975" s="3"/>
      <c r="BFU975" s="453"/>
      <c r="BFV975" s="3"/>
      <c r="BFW975" s="614"/>
      <c r="BFX975" s="3"/>
      <c r="BFY975" s="453"/>
      <c r="BFZ975" s="3"/>
      <c r="BGA975" s="614"/>
      <c r="BGB975" s="3"/>
      <c r="BGC975" s="453"/>
      <c r="BGD975" s="3"/>
      <c r="BGE975" s="614"/>
      <c r="BGF975" s="3"/>
      <c r="BGG975" s="453"/>
      <c r="BGH975" s="3"/>
      <c r="BGI975" s="614"/>
      <c r="BGJ975" s="3"/>
      <c r="BGK975" s="453"/>
      <c r="BGL975" s="3"/>
      <c r="BGM975" s="614"/>
      <c r="BGN975" s="3"/>
      <c r="BGO975" s="453"/>
      <c r="BGP975" s="3"/>
      <c r="BGQ975" s="614"/>
      <c r="BGR975" s="3"/>
      <c r="BGS975" s="453"/>
      <c r="BGT975" s="3"/>
      <c r="BGU975" s="614"/>
      <c r="BGV975" s="3"/>
      <c r="BGW975" s="453"/>
      <c r="BGX975" s="3"/>
      <c r="BGY975" s="614"/>
      <c r="BGZ975" s="3"/>
      <c r="BHA975" s="453"/>
      <c r="BHB975" s="3"/>
      <c r="BHC975" s="614"/>
      <c r="BHD975" s="3"/>
      <c r="BHE975" s="453"/>
      <c r="BHF975" s="3"/>
      <c r="BHG975" s="614"/>
      <c r="BHH975" s="3"/>
      <c r="BHI975" s="453"/>
      <c r="BHJ975" s="3"/>
      <c r="BHK975" s="614"/>
      <c r="BHL975" s="3"/>
      <c r="BHM975" s="453"/>
      <c r="BHN975" s="3"/>
      <c r="BHO975" s="614"/>
      <c r="BHP975" s="3"/>
      <c r="BHQ975" s="453"/>
      <c r="BHR975" s="3"/>
      <c r="BHS975" s="614"/>
      <c r="BHT975" s="3"/>
      <c r="BHU975" s="453"/>
      <c r="BHV975" s="3"/>
      <c r="BHW975" s="614"/>
      <c r="BHX975" s="3"/>
      <c r="BHY975" s="453"/>
      <c r="BHZ975" s="3"/>
      <c r="BIA975" s="614"/>
      <c r="BIB975" s="3"/>
      <c r="BIC975" s="453"/>
      <c r="BID975" s="3"/>
      <c r="BIE975" s="614"/>
      <c r="BIF975" s="3"/>
      <c r="BIG975" s="453"/>
      <c r="BIH975" s="3"/>
      <c r="BII975" s="614"/>
      <c r="BIJ975" s="3"/>
      <c r="BIK975" s="453"/>
      <c r="BIL975" s="3"/>
      <c r="BIM975" s="614"/>
      <c r="BIN975" s="3"/>
      <c r="BIO975" s="453"/>
      <c r="BIP975" s="3"/>
      <c r="BIQ975" s="614"/>
      <c r="BIR975" s="3"/>
      <c r="BIS975" s="453"/>
      <c r="BIT975" s="3"/>
      <c r="BIU975" s="614"/>
      <c r="BIV975" s="3"/>
      <c r="BIW975" s="453"/>
      <c r="BIX975" s="3"/>
      <c r="BIY975" s="614"/>
      <c r="BIZ975" s="3"/>
      <c r="BJA975" s="453"/>
      <c r="BJB975" s="3"/>
      <c r="BJC975" s="614"/>
      <c r="BJD975" s="3"/>
      <c r="BJE975" s="453"/>
      <c r="BJF975" s="3"/>
      <c r="BJG975" s="614"/>
      <c r="BJH975" s="3"/>
      <c r="BJI975" s="453"/>
      <c r="BJJ975" s="3"/>
      <c r="BJK975" s="614"/>
      <c r="BJL975" s="3"/>
      <c r="BJM975" s="453"/>
      <c r="BJN975" s="3"/>
      <c r="BJO975" s="614"/>
      <c r="BJP975" s="3"/>
      <c r="BJQ975" s="453"/>
      <c r="BJR975" s="3"/>
      <c r="BJS975" s="614"/>
      <c r="BJT975" s="3"/>
      <c r="BJU975" s="453"/>
      <c r="BJV975" s="3"/>
      <c r="BJW975" s="614"/>
      <c r="BJX975" s="3"/>
      <c r="BJY975" s="453"/>
      <c r="BJZ975" s="3"/>
      <c r="BKA975" s="614"/>
      <c r="BKB975" s="3"/>
      <c r="BKC975" s="453"/>
      <c r="BKD975" s="3"/>
      <c r="BKE975" s="614"/>
      <c r="BKF975" s="3"/>
      <c r="BKG975" s="453"/>
      <c r="BKH975" s="3"/>
      <c r="BKI975" s="614"/>
      <c r="BKJ975" s="3"/>
      <c r="BKK975" s="453"/>
      <c r="BKL975" s="3"/>
      <c r="BKM975" s="614"/>
      <c r="BKN975" s="3"/>
      <c r="BKO975" s="453"/>
      <c r="BKP975" s="3"/>
      <c r="BKQ975" s="614"/>
      <c r="BKR975" s="3"/>
      <c r="BKS975" s="453"/>
      <c r="BKT975" s="3"/>
      <c r="BKU975" s="614"/>
      <c r="BKV975" s="3"/>
      <c r="BKW975" s="453"/>
      <c r="BKX975" s="3"/>
      <c r="BKY975" s="614"/>
      <c r="BKZ975" s="3"/>
      <c r="BLA975" s="453"/>
      <c r="BLB975" s="3"/>
      <c r="BLC975" s="614"/>
      <c r="BLD975" s="3"/>
      <c r="BLE975" s="453"/>
      <c r="BLF975" s="3"/>
      <c r="BLG975" s="614"/>
      <c r="BLH975" s="3"/>
      <c r="BLI975" s="453"/>
      <c r="BLJ975" s="3"/>
      <c r="BLK975" s="614"/>
      <c r="BLL975" s="3"/>
      <c r="BLM975" s="453"/>
      <c r="BLN975" s="3"/>
      <c r="BLO975" s="614"/>
      <c r="BLP975" s="3"/>
      <c r="BLQ975" s="453"/>
      <c r="BLR975" s="3"/>
      <c r="BLS975" s="614"/>
      <c r="BLT975" s="3"/>
      <c r="BLU975" s="453"/>
      <c r="BLV975" s="3"/>
      <c r="BLW975" s="614"/>
      <c r="BLX975" s="3"/>
      <c r="BLY975" s="453"/>
      <c r="BLZ975" s="3"/>
      <c r="BMA975" s="614"/>
      <c r="BMB975" s="3"/>
      <c r="BMC975" s="453"/>
      <c r="BMD975" s="3"/>
      <c r="BME975" s="614"/>
      <c r="BMF975" s="3"/>
      <c r="BMG975" s="453"/>
      <c r="BMH975" s="3"/>
      <c r="BMI975" s="614"/>
      <c r="BMJ975" s="3"/>
      <c r="BMK975" s="453"/>
      <c r="BML975" s="3"/>
      <c r="BMM975" s="614"/>
      <c r="BMN975" s="3"/>
      <c r="BMO975" s="453"/>
      <c r="BMP975" s="3"/>
      <c r="BMQ975" s="614"/>
      <c r="BMR975" s="3"/>
      <c r="BMS975" s="453"/>
      <c r="BMT975" s="3"/>
      <c r="BMU975" s="614"/>
      <c r="BMV975" s="3"/>
      <c r="BMW975" s="453"/>
      <c r="BMX975" s="3"/>
      <c r="BMY975" s="614"/>
      <c r="BMZ975" s="3"/>
      <c r="BNA975" s="453"/>
      <c r="BNB975" s="3"/>
      <c r="BNC975" s="614"/>
      <c r="BND975" s="3"/>
      <c r="BNE975" s="453"/>
      <c r="BNF975" s="3"/>
      <c r="BNG975" s="614"/>
      <c r="BNH975" s="3"/>
      <c r="BNI975" s="453"/>
      <c r="BNJ975" s="3"/>
      <c r="BNK975" s="614"/>
      <c r="BNL975" s="3"/>
      <c r="BNM975" s="453"/>
      <c r="BNN975" s="3"/>
      <c r="BNO975" s="614"/>
      <c r="BNP975" s="3"/>
      <c r="BNQ975" s="453"/>
      <c r="BNR975" s="3"/>
      <c r="BNS975" s="614"/>
      <c r="BNT975" s="3"/>
      <c r="BNU975" s="453"/>
      <c r="BNV975" s="3"/>
      <c r="BNW975" s="614"/>
      <c r="BNX975" s="3"/>
      <c r="BNY975" s="453"/>
      <c r="BNZ975" s="3"/>
      <c r="BOA975" s="614"/>
      <c r="BOB975" s="3"/>
      <c r="BOC975" s="453"/>
      <c r="BOD975" s="3"/>
      <c r="BOE975" s="614"/>
      <c r="BOF975" s="3"/>
      <c r="BOG975" s="453"/>
      <c r="BOH975" s="3"/>
      <c r="BOI975" s="614"/>
      <c r="BOJ975" s="3"/>
      <c r="BOK975" s="453"/>
      <c r="BOL975" s="3"/>
      <c r="BOM975" s="614"/>
      <c r="BON975" s="3"/>
      <c r="BOO975" s="453"/>
      <c r="BOP975" s="3"/>
      <c r="BOQ975" s="614"/>
      <c r="BOR975" s="3"/>
      <c r="BOS975" s="453"/>
      <c r="BOT975" s="3"/>
      <c r="BOU975" s="614"/>
      <c r="BOV975" s="3"/>
      <c r="BOW975" s="453"/>
      <c r="BOX975" s="3"/>
      <c r="BOY975" s="614"/>
      <c r="BOZ975" s="3"/>
      <c r="BPA975" s="453"/>
      <c r="BPB975" s="3"/>
      <c r="BPC975" s="614"/>
      <c r="BPD975" s="3"/>
      <c r="BPE975" s="453"/>
      <c r="BPF975" s="3"/>
      <c r="BPG975" s="614"/>
      <c r="BPH975" s="3"/>
      <c r="BPI975" s="453"/>
      <c r="BPJ975" s="3"/>
      <c r="BPK975" s="614"/>
      <c r="BPL975" s="3"/>
      <c r="BPM975" s="453"/>
      <c r="BPN975" s="3"/>
      <c r="BPO975" s="614"/>
      <c r="BPP975" s="3"/>
      <c r="BPQ975" s="453"/>
      <c r="BPR975" s="3"/>
      <c r="BPS975" s="614"/>
      <c r="BPT975" s="3"/>
      <c r="BPU975" s="453"/>
      <c r="BPV975" s="3"/>
      <c r="BPW975" s="614"/>
      <c r="BPX975" s="3"/>
      <c r="BPY975" s="453"/>
      <c r="BPZ975" s="3"/>
      <c r="BQA975" s="614"/>
      <c r="BQB975" s="3"/>
      <c r="BQC975" s="453"/>
      <c r="BQD975" s="3"/>
      <c r="BQE975" s="614"/>
      <c r="BQF975" s="3"/>
      <c r="BQG975" s="453"/>
      <c r="BQH975" s="3"/>
      <c r="BQI975" s="614"/>
      <c r="BQJ975" s="3"/>
      <c r="BQK975" s="453"/>
      <c r="BQL975" s="3"/>
      <c r="BQM975" s="614"/>
      <c r="BQN975" s="3"/>
      <c r="BQO975" s="453"/>
      <c r="BQP975" s="3"/>
      <c r="BQQ975" s="614"/>
      <c r="BQR975" s="3"/>
      <c r="BQS975" s="453"/>
      <c r="BQT975" s="3"/>
      <c r="BQU975" s="614"/>
      <c r="BQV975" s="3"/>
      <c r="BQW975" s="453"/>
      <c r="BQX975" s="3"/>
      <c r="BQY975" s="614"/>
      <c r="BQZ975" s="3"/>
      <c r="BRA975" s="453"/>
      <c r="BRB975" s="3"/>
      <c r="BRC975" s="614"/>
      <c r="BRD975" s="3"/>
      <c r="BRE975" s="453"/>
      <c r="BRF975" s="3"/>
      <c r="BRG975" s="614"/>
      <c r="BRH975" s="3"/>
      <c r="BRI975" s="453"/>
      <c r="BRJ975" s="3"/>
      <c r="BRK975" s="614"/>
      <c r="BRL975" s="3"/>
      <c r="BRM975" s="453"/>
      <c r="BRN975" s="3"/>
      <c r="BRO975" s="614"/>
      <c r="BRP975" s="3"/>
      <c r="BRQ975" s="453"/>
      <c r="BRR975" s="3"/>
      <c r="BRS975" s="614"/>
      <c r="BRT975" s="3"/>
      <c r="BRU975" s="453"/>
      <c r="BRV975" s="3"/>
      <c r="BRW975" s="614"/>
      <c r="BRX975" s="3"/>
      <c r="BRY975" s="453"/>
      <c r="BRZ975" s="3"/>
      <c r="BSA975" s="614"/>
      <c r="BSB975" s="3"/>
      <c r="BSC975" s="453"/>
      <c r="BSD975" s="3"/>
      <c r="BSE975" s="614"/>
      <c r="BSF975" s="3"/>
      <c r="BSG975" s="453"/>
      <c r="BSH975" s="3"/>
      <c r="BSI975" s="614"/>
      <c r="BSJ975" s="3"/>
      <c r="BSK975" s="453"/>
      <c r="BSL975" s="3"/>
      <c r="BSM975" s="614"/>
      <c r="BSN975" s="3"/>
      <c r="BSO975" s="453"/>
      <c r="BSP975" s="3"/>
      <c r="BSQ975" s="614"/>
      <c r="BSR975" s="3"/>
      <c r="BSS975" s="453"/>
      <c r="BST975" s="3"/>
      <c r="BSU975" s="614"/>
      <c r="BSV975" s="3"/>
      <c r="BSW975" s="453"/>
      <c r="BSX975" s="3"/>
      <c r="BSY975" s="614"/>
      <c r="BSZ975" s="3"/>
      <c r="BTA975" s="453"/>
      <c r="BTB975" s="3"/>
      <c r="BTC975" s="614"/>
      <c r="BTD975" s="3"/>
      <c r="BTE975" s="453"/>
      <c r="BTF975" s="3"/>
      <c r="BTG975" s="614"/>
      <c r="BTH975" s="3"/>
      <c r="BTI975" s="453"/>
      <c r="BTJ975" s="3"/>
      <c r="BTK975" s="614"/>
      <c r="BTL975" s="3"/>
      <c r="BTM975" s="453"/>
      <c r="BTN975" s="3"/>
      <c r="BTO975" s="614"/>
      <c r="BTP975" s="3"/>
      <c r="BTQ975" s="453"/>
      <c r="BTR975" s="3"/>
      <c r="BTS975" s="614"/>
      <c r="BTT975" s="3"/>
      <c r="BTU975" s="453"/>
      <c r="BTV975" s="3"/>
      <c r="BTW975" s="614"/>
      <c r="BTX975" s="3"/>
      <c r="BTY975" s="453"/>
      <c r="BTZ975" s="3"/>
      <c r="BUA975" s="614"/>
      <c r="BUB975" s="3"/>
      <c r="BUC975" s="453"/>
      <c r="BUD975" s="3"/>
      <c r="BUE975" s="614"/>
      <c r="BUF975" s="3"/>
      <c r="BUG975" s="453"/>
      <c r="BUH975" s="3"/>
      <c r="BUI975" s="614"/>
      <c r="BUJ975" s="3"/>
      <c r="BUK975" s="453"/>
      <c r="BUL975" s="3"/>
      <c r="BUM975" s="614"/>
      <c r="BUN975" s="3"/>
      <c r="BUO975" s="453"/>
      <c r="BUP975" s="3"/>
      <c r="BUQ975" s="614"/>
      <c r="BUR975" s="3"/>
      <c r="BUS975" s="453"/>
      <c r="BUT975" s="3"/>
      <c r="BUU975" s="614"/>
      <c r="BUV975" s="3"/>
      <c r="BUW975" s="453"/>
      <c r="BUX975" s="3"/>
      <c r="BUY975" s="614"/>
      <c r="BUZ975" s="3"/>
      <c r="BVA975" s="453"/>
      <c r="BVB975" s="3"/>
      <c r="BVC975" s="614"/>
      <c r="BVD975" s="3"/>
      <c r="BVE975" s="453"/>
      <c r="BVF975" s="3"/>
      <c r="BVG975" s="614"/>
      <c r="BVH975" s="3"/>
      <c r="BVI975" s="453"/>
      <c r="BVJ975" s="3"/>
      <c r="BVK975" s="614"/>
      <c r="BVL975" s="3"/>
      <c r="BVM975" s="453"/>
      <c r="BVN975" s="3"/>
      <c r="BVO975" s="614"/>
      <c r="BVP975" s="3"/>
      <c r="BVQ975" s="453"/>
      <c r="BVR975" s="3"/>
      <c r="BVS975" s="614"/>
      <c r="BVT975" s="3"/>
      <c r="BVU975" s="453"/>
      <c r="BVV975" s="3"/>
      <c r="BVW975" s="614"/>
      <c r="BVX975" s="3"/>
      <c r="BVY975" s="453"/>
      <c r="BVZ975" s="3"/>
      <c r="BWA975" s="614"/>
      <c r="BWB975" s="3"/>
      <c r="BWC975" s="453"/>
      <c r="BWD975" s="3"/>
      <c r="BWE975" s="614"/>
      <c r="BWF975" s="3"/>
      <c r="BWG975" s="453"/>
      <c r="BWH975" s="3"/>
      <c r="BWI975" s="614"/>
      <c r="BWJ975" s="3"/>
      <c r="BWK975" s="453"/>
      <c r="BWL975" s="3"/>
      <c r="BWM975" s="614"/>
      <c r="BWN975" s="3"/>
      <c r="BWO975" s="453"/>
      <c r="BWP975" s="3"/>
      <c r="BWQ975" s="614"/>
      <c r="BWR975" s="3"/>
      <c r="BWS975" s="453"/>
      <c r="BWT975" s="3"/>
      <c r="BWU975" s="614"/>
      <c r="BWV975" s="3"/>
      <c r="BWW975" s="453"/>
      <c r="BWX975" s="3"/>
      <c r="BWY975" s="614"/>
      <c r="BWZ975" s="3"/>
      <c r="BXA975" s="453"/>
      <c r="BXB975" s="3"/>
      <c r="BXC975" s="614"/>
      <c r="BXD975" s="3"/>
      <c r="BXE975" s="453"/>
      <c r="BXF975" s="3"/>
      <c r="BXG975" s="614"/>
      <c r="BXH975" s="3"/>
      <c r="BXI975" s="453"/>
      <c r="BXJ975" s="3"/>
      <c r="BXK975" s="614"/>
      <c r="BXL975" s="3"/>
      <c r="BXM975" s="453"/>
      <c r="BXN975" s="3"/>
      <c r="BXO975" s="614"/>
      <c r="BXP975" s="3"/>
      <c r="BXQ975" s="453"/>
      <c r="BXR975" s="3"/>
      <c r="BXS975" s="614"/>
      <c r="BXT975" s="3"/>
      <c r="BXU975" s="453"/>
      <c r="BXV975" s="3"/>
      <c r="BXW975" s="614"/>
      <c r="BXX975" s="3"/>
      <c r="BXY975" s="453"/>
      <c r="BXZ975" s="3"/>
      <c r="BYA975" s="614"/>
      <c r="BYB975" s="3"/>
      <c r="BYC975" s="453"/>
      <c r="BYD975" s="3"/>
      <c r="BYE975" s="614"/>
      <c r="BYF975" s="3"/>
      <c r="BYG975" s="453"/>
      <c r="BYH975" s="3"/>
      <c r="BYI975" s="614"/>
      <c r="BYJ975" s="3"/>
      <c r="BYK975" s="453"/>
      <c r="BYL975" s="3"/>
      <c r="BYM975" s="614"/>
      <c r="BYN975" s="3"/>
      <c r="BYO975" s="453"/>
      <c r="BYP975" s="3"/>
      <c r="BYQ975" s="614"/>
      <c r="BYR975" s="3"/>
      <c r="BYS975" s="453"/>
      <c r="BYT975" s="3"/>
      <c r="BYU975" s="614"/>
      <c r="BYV975" s="3"/>
      <c r="BYW975" s="453"/>
      <c r="BYX975" s="3"/>
      <c r="BYY975" s="614"/>
      <c r="BYZ975" s="3"/>
      <c r="BZA975" s="453"/>
      <c r="BZB975" s="3"/>
      <c r="BZC975" s="614"/>
      <c r="BZD975" s="3"/>
      <c r="BZE975" s="453"/>
      <c r="BZF975" s="3"/>
      <c r="BZG975" s="614"/>
      <c r="BZH975" s="3"/>
      <c r="BZI975" s="453"/>
      <c r="BZJ975" s="3"/>
      <c r="BZK975" s="614"/>
      <c r="BZL975" s="3"/>
      <c r="BZM975" s="453"/>
      <c r="BZN975" s="3"/>
      <c r="BZO975" s="614"/>
      <c r="BZP975" s="3"/>
      <c r="BZQ975" s="453"/>
      <c r="BZR975" s="3"/>
      <c r="BZS975" s="614"/>
      <c r="BZT975" s="3"/>
      <c r="BZU975" s="453"/>
      <c r="BZV975" s="3"/>
      <c r="BZW975" s="614"/>
      <c r="BZX975" s="3"/>
      <c r="BZY975" s="453"/>
      <c r="BZZ975" s="3"/>
      <c r="CAA975" s="614"/>
      <c r="CAB975" s="3"/>
      <c r="CAC975" s="453"/>
      <c r="CAD975" s="3"/>
      <c r="CAE975" s="614"/>
      <c r="CAF975" s="3"/>
      <c r="CAG975" s="453"/>
      <c r="CAH975" s="3"/>
      <c r="CAI975" s="614"/>
      <c r="CAJ975" s="3"/>
      <c r="CAK975" s="453"/>
      <c r="CAL975" s="3"/>
      <c r="CAM975" s="614"/>
      <c r="CAN975" s="3"/>
      <c r="CAO975" s="453"/>
      <c r="CAP975" s="3"/>
      <c r="CAQ975" s="614"/>
      <c r="CAR975" s="3"/>
      <c r="CAS975" s="453"/>
      <c r="CAT975" s="3"/>
      <c r="CAU975" s="614"/>
      <c r="CAV975" s="3"/>
      <c r="CAW975" s="453"/>
      <c r="CAX975" s="3"/>
      <c r="CAY975" s="614"/>
      <c r="CAZ975" s="3"/>
      <c r="CBA975" s="453"/>
      <c r="CBB975" s="3"/>
      <c r="CBC975" s="614"/>
      <c r="CBD975" s="3"/>
      <c r="CBE975" s="453"/>
      <c r="CBF975" s="3"/>
      <c r="CBG975" s="614"/>
      <c r="CBH975" s="3"/>
      <c r="CBI975" s="453"/>
      <c r="CBJ975" s="3"/>
      <c r="CBK975" s="614"/>
      <c r="CBL975" s="3"/>
      <c r="CBM975" s="453"/>
      <c r="CBN975" s="3"/>
      <c r="CBO975" s="614"/>
      <c r="CBP975" s="3"/>
      <c r="CBQ975" s="453"/>
      <c r="CBR975" s="3"/>
      <c r="CBS975" s="614"/>
      <c r="CBT975" s="3"/>
      <c r="CBU975" s="453"/>
      <c r="CBV975" s="3"/>
      <c r="CBW975" s="614"/>
      <c r="CBX975" s="3"/>
      <c r="CBY975" s="453"/>
      <c r="CBZ975" s="3"/>
      <c r="CCA975" s="614"/>
      <c r="CCB975" s="3"/>
      <c r="CCC975" s="453"/>
      <c r="CCD975" s="3"/>
      <c r="CCE975" s="614"/>
      <c r="CCF975" s="3"/>
      <c r="CCG975" s="453"/>
      <c r="CCH975" s="3"/>
      <c r="CCI975" s="614"/>
      <c r="CCJ975" s="3"/>
      <c r="CCK975" s="453"/>
      <c r="CCL975" s="3"/>
      <c r="CCM975" s="614"/>
      <c r="CCN975" s="3"/>
      <c r="CCO975" s="453"/>
      <c r="CCP975" s="3"/>
      <c r="CCQ975" s="614"/>
      <c r="CCR975" s="3"/>
      <c r="CCS975" s="453"/>
      <c r="CCT975" s="3"/>
      <c r="CCU975" s="614"/>
      <c r="CCV975" s="3"/>
      <c r="CCW975" s="453"/>
      <c r="CCX975" s="3"/>
      <c r="CCY975" s="614"/>
      <c r="CCZ975" s="3"/>
      <c r="CDA975" s="453"/>
      <c r="CDB975" s="3"/>
      <c r="CDC975" s="614"/>
      <c r="CDD975" s="3"/>
      <c r="CDE975" s="453"/>
      <c r="CDF975" s="3"/>
      <c r="CDG975" s="614"/>
      <c r="CDH975" s="3"/>
      <c r="CDI975" s="453"/>
      <c r="CDJ975" s="3"/>
      <c r="CDK975" s="614"/>
      <c r="CDL975" s="3"/>
      <c r="CDM975" s="453"/>
      <c r="CDN975" s="3"/>
      <c r="CDO975" s="614"/>
      <c r="CDP975" s="3"/>
      <c r="CDQ975" s="453"/>
      <c r="CDR975" s="3"/>
      <c r="CDS975" s="614"/>
      <c r="CDT975" s="3"/>
      <c r="CDU975" s="453"/>
      <c r="CDV975" s="3"/>
      <c r="CDW975" s="614"/>
      <c r="CDX975" s="3"/>
      <c r="CDY975" s="453"/>
      <c r="CDZ975" s="3"/>
      <c r="CEA975" s="614"/>
      <c r="CEB975" s="3"/>
      <c r="CEC975" s="453"/>
      <c r="CED975" s="3"/>
      <c r="CEE975" s="614"/>
      <c r="CEF975" s="3"/>
      <c r="CEG975" s="453"/>
      <c r="CEH975" s="3"/>
      <c r="CEI975" s="614"/>
      <c r="CEJ975" s="3"/>
      <c r="CEK975" s="453"/>
      <c r="CEL975" s="3"/>
      <c r="CEM975" s="614"/>
      <c r="CEN975" s="3"/>
      <c r="CEO975" s="453"/>
      <c r="CEP975" s="3"/>
      <c r="CEQ975" s="614"/>
      <c r="CER975" s="3"/>
      <c r="CES975" s="453"/>
      <c r="CET975" s="3"/>
      <c r="CEU975" s="614"/>
      <c r="CEV975" s="3"/>
      <c r="CEW975" s="453"/>
      <c r="CEX975" s="3"/>
      <c r="CEY975" s="614"/>
      <c r="CEZ975" s="3"/>
      <c r="CFA975" s="453"/>
      <c r="CFB975" s="3"/>
      <c r="CFC975" s="614"/>
      <c r="CFD975" s="3"/>
      <c r="CFE975" s="453"/>
      <c r="CFF975" s="3"/>
      <c r="CFG975" s="614"/>
      <c r="CFH975" s="3"/>
      <c r="CFI975" s="453"/>
      <c r="CFJ975" s="3"/>
      <c r="CFK975" s="614"/>
      <c r="CFL975" s="3"/>
      <c r="CFM975" s="453"/>
      <c r="CFN975" s="3"/>
      <c r="CFO975" s="614"/>
      <c r="CFP975" s="3"/>
      <c r="CFQ975" s="453"/>
      <c r="CFR975" s="3"/>
      <c r="CFS975" s="614"/>
      <c r="CFT975" s="3"/>
      <c r="CFU975" s="453"/>
      <c r="CFV975" s="3"/>
      <c r="CFW975" s="614"/>
      <c r="CFX975" s="3"/>
      <c r="CFY975" s="453"/>
      <c r="CFZ975" s="3"/>
      <c r="CGA975" s="614"/>
      <c r="CGB975" s="3"/>
      <c r="CGC975" s="453"/>
      <c r="CGD975" s="3"/>
      <c r="CGE975" s="614"/>
      <c r="CGF975" s="3"/>
      <c r="CGG975" s="453"/>
      <c r="CGH975" s="3"/>
      <c r="CGI975" s="614"/>
      <c r="CGJ975" s="3"/>
      <c r="CGK975" s="453"/>
      <c r="CGL975" s="3"/>
      <c r="CGM975" s="614"/>
      <c r="CGN975" s="3"/>
      <c r="CGO975" s="453"/>
      <c r="CGP975" s="3"/>
      <c r="CGQ975" s="614"/>
      <c r="CGR975" s="3"/>
      <c r="CGS975" s="453"/>
      <c r="CGT975" s="3"/>
      <c r="CGU975" s="614"/>
      <c r="CGV975" s="3"/>
      <c r="CGW975" s="453"/>
      <c r="CGX975" s="3"/>
      <c r="CGY975" s="614"/>
      <c r="CGZ975" s="3"/>
      <c r="CHA975" s="453"/>
      <c r="CHB975" s="3"/>
      <c r="CHC975" s="614"/>
      <c r="CHD975" s="3"/>
      <c r="CHE975" s="453"/>
      <c r="CHF975" s="3"/>
      <c r="CHG975" s="614"/>
      <c r="CHH975" s="3"/>
      <c r="CHI975" s="453"/>
      <c r="CHJ975" s="3"/>
      <c r="CHK975" s="614"/>
      <c r="CHL975" s="3"/>
      <c r="CHM975" s="453"/>
      <c r="CHN975" s="3"/>
      <c r="CHO975" s="614"/>
      <c r="CHP975" s="3"/>
      <c r="CHQ975" s="453"/>
      <c r="CHR975" s="3"/>
      <c r="CHS975" s="614"/>
      <c r="CHT975" s="3"/>
      <c r="CHU975" s="453"/>
      <c r="CHV975" s="3"/>
      <c r="CHW975" s="614"/>
      <c r="CHX975" s="3"/>
      <c r="CHY975" s="453"/>
      <c r="CHZ975" s="3"/>
      <c r="CIA975" s="614"/>
      <c r="CIB975" s="3"/>
      <c r="CIC975" s="453"/>
      <c r="CID975" s="3"/>
      <c r="CIE975" s="614"/>
      <c r="CIF975" s="3"/>
      <c r="CIG975" s="453"/>
      <c r="CIH975" s="3"/>
      <c r="CII975" s="614"/>
      <c r="CIJ975" s="3"/>
      <c r="CIK975" s="453"/>
      <c r="CIL975" s="3"/>
      <c r="CIM975" s="614"/>
      <c r="CIN975" s="3"/>
      <c r="CIO975" s="453"/>
      <c r="CIP975" s="3"/>
      <c r="CIQ975" s="614"/>
      <c r="CIR975" s="3"/>
      <c r="CIS975" s="453"/>
      <c r="CIT975" s="3"/>
      <c r="CIU975" s="614"/>
      <c r="CIV975" s="3"/>
      <c r="CIW975" s="453"/>
      <c r="CIX975" s="3"/>
      <c r="CIY975" s="614"/>
      <c r="CIZ975" s="3"/>
      <c r="CJA975" s="453"/>
      <c r="CJB975" s="3"/>
      <c r="CJC975" s="614"/>
      <c r="CJD975" s="3"/>
      <c r="CJE975" s="453"/>
      <c r="CJF975" s="3"/>
      <c r="CJG975" s="614"/>
      <c r="CJH975" s="3"/>
      <c r="CJI975" s="453"/>
      <c r="CJJ975" s="3"/>
      <c r="CJK975" s="614"/>
      <c r="CJL975" s="3"/>
      <c r="CJM975" s="453"/>
      <c r="CJN975" s="3"/>
      <c r="CJO975" s="614"/>
      <c r="CJP975" s="3"/>
      <c r="CJQ975" s="453"/>
      <c r="CJR975" s="3"/>
      <c r="CJS975" s="614"/>
      <c r="CJT975" s="3"/>
      <c r="CJU975" s="453"/>
      <c r="CJV975" s="3"/>
      <c r="CJW975" s="614"/>
      <c r="CJX975" s="3"/>
      <c r="CJY975" s="453"/>
      <c r="CJZ975" s="3"/>
      <c r="CKA975" s="614"/>
      <c r="CKB975" s="3"/>
      <c r="CKC975" s="453"/>
      <c r="CKD975" s="3"/>
      <c r="CKE975" s="614"/>
      <c r="CKF975" s="3"/>
      <c r="CKG975" s="453"/>
      <c r="CKH975" s="3"/>
      <c r="CKI975" s="614"/>
      <c r="CKJ975" s="3"/>
      <c r="CKK975" s="453"/>
      <c r="CKL975" s="3"/>
      <c r="CKM975" s="614"/>
      <c r="CKN975" s="3"/>
      <c r="CKO975" s="453"/>
      <c r="CKP975" s="3"/>
      <c r="CKQ975" s="614"/>
      <c r="CKR975" s="3"/>
      <c r="CKS975" s="453"/>
      <c r="CKT975" s="3"/>
      <c r="CKU975" s="614"/>
      <c r="CKV975" s="3"/>
      <c r="CKW975" s="453"/>
      <c r="CKX975" s="3"/>
      <c r="CKY975" s="614"/>
      <c r="CKZ975" s="3"/>
      <c r="CLA975" s="453"/>
      <c r="CLB975" s="3"/>
      <c r="CLC975" s="614"/>
      <c r="CLD975" s="3"/>
      <c r="CLE975" s="453"/>
      <c r="CLF975" s="3"/>
      <c r="CLG975" s="614"/>
      <c r="CLH975" s="3"/>
      <c r="CLI975" s="453"/>
      <c r="CLJ975" s="3"/>
      <c r="CLK975" s="614"/>
      <c r="CLL975" s="3"/>
      <c r="CLM975" s="453"/>
      <c r="CLN975" s="3"/>
      <c r="CLO975" s="614"/>
      <c r="CLP975" s="3"/>
      <c r="CLQ975" s="453"/>
      <c r="CLR975" s="3"/>
      <c r="CLS975" s="614"/>
      <c r="CLT975" s="3"/>
      <c r="CLU975" s="453"/>
      <c r="CLV975" s="3"/>
      <c r="CLW975" s="614"/>
      <c r="CLX975" s="3"/>
      <c r="CLY975" s="453"/>
      <c r="CLZ975" s="3"/>
      <c r="CMA975" s="614"/>
      <c r="CMB975" s="3"/>
      <c r="CMC975" s="453"/>
      <c r="CMD975" s="3"/>
      <c r="CME975" s="614"/>
      <c r="CMF975" s="3"/>
      <c r="CMG975" s="453"/>
      <c r="CMH975" s="3"/>
      <c r="CMI975" s="614"/>
      <c r="CMJ975" s="3"/>
      <c r="CMK975" s="453"/>
      <c r="CML975" s="3"/>
      <c r="CMM975" s="614"/>
      <c r="CMN975" s="3"/>
      <c r="CMO975" s="453"/>
      <c r="CMP975" s="3"/>
      <c r="CMQ975" s="614"/>
      <c r="CMR975" s="3"/>
      <c r="CMS975" s="453"/>
      <c r="CMT975" s="3"/>
      <c r="CMU975" s="614"/>
      <c r="CMV975" s="3"/>
      <c r="CMW975" s="453"/>
      <c r="CMX975" s="3"/>
      <c r="CMY975" s="614"/>
      <c r="CMZ975" s="3"/>
      <c r="CNA975" s="453"/>
      <c r="CNB975" s="3"/>
      <c r="CNC975" s="614"/>
      <c r="CND975" s="3"/>
      <c r="CNE975" s="453"/>
      <c r="CNF975" s="3"/>
      <c r="CNG975" s="614"/>
      <c r="CNH975" s="3"/>
      <c r="CNI975" s="453"/>
      <c r="CNJ975" s="3"/>
      <c r="CNK975" s="614"/>
      <c r="CNL975" s="3"/>
      <c r="CNM975" s="453"/>
      <c r="CNN975" s="3"/>
      <c r="CNO975" s="614"/>
      <c r="CNP975" s="3"/>
      <c r="CNQ975" s="453"/>
      <c r="CNR975" s="3"/>
      <c r="CNS975" s="614"/>
      <c r="CNT975" s="3"/>
      <c r="CNU975" s="453"/>
      <c r="CNV975" s="3"/>
      <c r="CNW975" s="614"/>
      <c r="CNX975" s="3"/>
      <c r="CNY975" s="453"/>
      <c r="CNZ975" s="3"/>
      <c r="COA975" s="614"/>
      <c r="COB975" s="3"/>
      <c r="COC975" s="453"/>
      <c r="COD975" s="3"/>
      <c r="COE975" s="614"/>
      <c r="COF975" s="3"/>
      <c r="COG975" s="453"/>
      <c r="COH975" s="3"/>
      <c r="COI975" s="614"/>
      <c r="COJ975" s="3"/>
      <c r="COK975" s="453"/>
      <c r="COL975" s="3"/>
      <c r="COM975" s="614"/>
      <c r="CON975" s="3"/>
      <c r="COO975" s="453"/>
      <c r="COP975" s="3"/>
      <c r="COQ975" s="614"/>
      <c r="COR975" s="3"/>
      <c r="COS975" s="453"/>
      <c r="COT975" s="3"/>
      <c r="COU975" s="614"/>
      <c r="COV975" s="3"/>
      <c r="COW975" s="453"/>
      <c r="COX975" s="3"/>
      <c r="COY975" s="614"/>
      <c r="COZ975" s="3"/>
      <c r="CPA975" s="453"/>
      <c r="CPB975" s="3"/>
      <c r="CPC975" s="614"/>
      <c r="CPD975" s="3"/>
      <c r="CPE975" s="453"/>
      <c r="CPF975" s="3"/>
      <c r="CPG975" s="614"/>
      <c r="CPH975" s="3"/>
      <c r="CPI975" s="453"/>
      <c r="CPJ975" s="3"/>
      <c r="CPK975" s="614"/>
      <c r="CPL975" s="3"/>
      <c r="CPM975" s="453"/>
      <c r="CPN975" s="3"/>
      <c r="CPO975" s="614"/>
      <c r="CPP975" s="3"/>
      <c r="CPQ975" s="453"/>
      <c r="CPR975" s="3"/>
      <c r="CPS975" s="614"/>
      <c r="CPT975" s="3"/>
      <c r="CPU975" s="453"/>
      <c r="CPV975" s="3"/>
      <c r="CPW975" s="614"/>
      <c r="CPX975" s="3"/>
      <c r="CPY975" s="453"/>
      <c r="CPZ975" s="3"/>
      <c r="CQA975" s="614"/>
      <c r="CQB975" s="3"/>
      <c r="CQC975" s="453"/>
      <c r="CQD975" s="3"/>
      <c r="CQE975" s="614"/>
      <c r="CQF975" s="3"/>
      <c r="CQG975" s="453"/>
      <c r="CQH975" s="3"/>
      <c r="CQI975" s="614"/>
      <c r="CQJ975" s="3"/>
      <c r="CQK975" s="453"/>
      <c r="CQL975" s="3"/>
      <c r="CQM975" s="614"/>
      <c r="CQN975" s="3"/>
      <c r="CQO975" s="453"/>
      <c r="CQP975" s="3"/>
      <c r="CQQ975" s="614"/>
      <c r="CQR975" s="3"/>
      <c r="CQS975" s="453"/>
      <c r="CQT975" s="3"/>
      <c r="CQU975" s="614"/>
      <c r="CQV975" s="3"/>
      <c r="CQW975" s="453"/>
      <c r="CQX975" s="3"/>
      <c r="CQY975" s="614"/>
      <c r="CQZ975" s="3"/>
      <c r="CRA975" s="453"/>
      <c r="CRB975" s="3"/>
      <c r="CRC975" s="614"/>
      <c r="CRD975" s="3"/>
      <c r="CRE975" s="453"/>
      <c r="CRF975" s="3"/>
      <c r="CRG975" s="614"/>
      <c r="CRH975" s="3"/>
      <c r="CRI975" s="453"/>
      <c r="CRJ975" s="3"/>
      <c r="CRK975" s="614"/>
      <c r="CRL975" s="3"/>
      <c r="CRM975" s="453"/>
      <c r="CRN975" s="3"/>
      <c r="CRO975" s="614"/>
      <c r="CRP975" s="3"/>
      <c r="CRQ975" s="453"/>
      <c r="CRR975" s="3"/>
      <c r="CRS975" s="614"/>
      <c r="CRT975" s="3"/>
      <c r="CRU975" s="453"/>
      <c r="CRV975" s="3"/>
      <c r="CRW975" s="614"/>
      <c r="CRX975" s="3"/>
      <c r="CRY975" s="453"/>
      <c r="CRZ975" s="3"/>
      <c r="CSA975" s="614"/>
      <c r="CSB975" s="3"/>
      <c r="CSC975" s="453"/>
      <c r="CSD975" s="3"/>
      <c r="CSE975" s="614"/>
      <c r="CSF975" s="3"/>
      <c r="CSG975" s="453"/>
      <c r="CSH975" s="3"/>
      <c r="CSI975" s="614"/>
      <c r="CSJ975" s="3"/>
      <c r="CSK975" s="453"/>
      <c r="CSL975" s="3"/>
      <c r="CSM975" s="614"/>
      <c r="CSN975" s="3"/>
      <c r="CSO975" s="453"/>
      <c r="CSP975" s="3"/>
      <c r="CSQ975" s="614"/>
      <c r="CSR975" s="3"/>
      <c r="CSS975" s="453"/>
      <c r="CST975" s="3"/>
      <c r="CSU975" s="614"/>
      <c r="CSV975" s="3"/>
      <c r="CSW975" s="453"/>
      <c r="CSX975" s="3"/>
      <c r="CSY975" s="614"/>
      <c r="CSZ975" s="3"/>
      <c r="CTA975" s="453"/>
      <c r="CTB975" s="3"/>
      <c r="CTC975" s="614"/>
      <c r="CTD975" s="3"/>
      <c r="CTE975" s="453"/>
      <c r="CTF975" s="3"/>
      <c r="CTG975" s="614"/>
      <c r="CTH975" s="3"/>
      <c r="CTI975" s="453"/>
      <c r="CTJ975" s="3"/>
      <c r="CTK975" s="614"/>
      <c r="CTL975" s="3"/>
      <c r="CTM975" s="453"/>
      <c r="CTN975" s="3"/>
      <c r="CTO975" s="614"/>
      <c r="CTP975" s="3"/>
      <c r="CTQ975" s="453"/>
      <c r="CTR975" s="3"/>
      <c r="CTS975" s="614"/>
      <c r="CTT975" s="3"/>
      <c r="CTU975" s="453"/>
      <c r="CTV975" s="3"/>
      <c r="CTW975" s="614"/>
      <c r="CTX975" s="3"/>
      <c r="CTY975" s="453"/>
      <c r="CTZ975" s="3"/>
      <c r="CUA975" s="614"/>
      <c r="CUB975" s="3"/>
      <c r="CUC975" s="453"/>
      <c r="CUD975" s="3"/>
      <c r="CUE975" s="614"/>
      <c r="CUF975" s="3"/>
      <c r="CUG975" s="453"/>
      <c r="CUH975" s="3"/>
      <c r="CUI975" s="614"/>
      <c r="CUJ975" s="3"/>
      <c r="CUK975" s="453"/>
      <c r="CUL975" s="3"/>
      <c r="CUM975" s="614"/>
      <c r="CUN975" s="3"/>
      <c r="CUO975" s="453"/>
      <c r="CUP975" s="3"/>
      <c r="CUQ975" s="614"/>
      <c r="CUR975" s="3"/>
      <c r="CUS975" s="453"/>
      <c r="CUT975" s="3"/>
      <c r="CUU975" s="614"/>
      <c r="CUV975" s="3"/>
      <c r="CUW975" s="453"/>
      <c r="CUX975" s="3"/>
      <c r="CUY975" s="614"/>
      <c r="CUZ975" s="3"/>
      <c r="CVA975" s="453"/>
      <c r="CVB975" s="3"/>
      <c r="CVC975" s="614"/>
      <c r="CVD975" s="3"/>
      <c r="CVE975" s="453"/>
      <c r="CVF975" s="3"/>
      <c r="CVG975" s="614"/>
      <c r="CVH975" s="3"/>
      <c r="CVI975" s="453"/>
      <c r="CVJ975" s="3"/>
      <c r="CVK975" s="614"/>
      <c r="CVL975" s="3"/>
      <c r="CVM975" s="453"/>
      <c r="CVN975" s="3"/>
      <c r="CVO975" s="614"/>
      <c r="CVP975" s="3"/>
      <c r="CVQ975" s="453"/>
      <c r="CVR975" s="3"/>
      <c r="CVS975" s="614"/>
      <c r="CVT975" s="3"/>
      <c r="CVU975" s="453"/>
      <c r="CVV975" s="3"/>
      <c r="CVW975" s="614"/>
      <c r="CVX975" s="3"/>
      <c r="CVY975" s="453"/>
      <c r="CVZ975" s="3"/>
      <c r="CWA975" s="614"/>
      <c r="CWB975" s="3"/>
      <c r="CWC975" s="453"/>
      <c r="CWD975" s="3"/>
      <c r="CWE975" s="614"/>
      <c r="CWF975" s="3"/>
      <c r="CWG975" s="453"/>
      <c r="CWH975" s="3"/>
      <c r="CWI975" s="614"/>
      <c r="CWJ975" s="3"/>
      <c r="CWK975" s="453"/>
      <c r="CWL975" s="3"/>
      <c r="CWM975" s="614"/>
      <c r="CWN975" s="3"/>
      <c r="CWO975" s="453"/>
      <c r="CWP975" s="3"/>
      <c r="CWQ975" s="614"/>
      <c r="CWR975" s="3"/>
      <c r="CWS975" s="453"/>
      <c r="CWT975" s="3"/>
      <c r="CWU975" s="614"/>
      <c r="CWV975" s="3"/>
      <c r="CWW975" s="453"/>
      <c r="CWX975" s="3"/>
      <c r="CWY975" s="614"/>
      <c r="CWZ975" s="3"/>
      <c r="CXA975" s="453"/>
      <c r="CXB975" s="3"/>
      <c r="CXC975" s="614"/>
      <c r="CXD975" s="3"/>
      <c r="CXE975" s="453"/>
      <c r="CXF975" s="3"/>
      <c r="CXG975" s="614"/>
      <c r="CXH975" s="3"/>
      <c r="CXI975" s="453"/>
      <c r="CXJ975" s="3"/>
      <c r="CXK975" s="614"/>
      <c r="CXL975" s="3"/>
      <c r="CXM975" s="453"/>
      <c r="CXN975" s="3"/>
      <c r="CXO975" s="614"/>
      <c r="CXP975" s="3"/>
      <c r="CXQ975" s="453"/>
      <c r="CXR975" s="3"/>
      <c r="CXS975" s="614"/>
      <c r="CXT975" s="3"/>
      <c r="CXU975" s="453"/>
      <c r="CXV975" s="3"/>
      <c r="CXW975" s="614"/>
      <c r="CXX975" s="3"/>
      <c r="CXY975" s="453"/>
      <c r="CXZ975" s="3"/>
      <c r="CYA975" s="614"/>
      <c r="CYB975" s="3"/>
      <c r="CYC975" s="453"/>
      <c r="CYD975" s="3"/>
      <c r="CYE975" s="614"/>
      <c r="CYF975" s="3"/>
      <c r="CYG975" s="453"/>
      <c r="CYH975" s="3"/>
      <c r="CYI975" s="614"/>
      <c r="CYJ975" s="3"/>
      <c r="CYK975" s="453"/>
      <c r="CYL975" s="3"/>
      <c r="CYM975" s="614"/>
      <c r="CYN975" s="3"/>
      <c r="CYO975" s="453"/>
      <c r="CYP975" s="3"/>
      <c r="CYQ975" s="614"/>
      <c r="CYR975" s="3"/>
      <c r="CYS975" s="453"/>
      <c r="CYT975" s="3"/>
      <c r="CYU975" s="614"/>
      <c r="CYV975" s="3"/>
      <c r="CYW975" s="453"/>
      <c r="CYX975" s="3"/>
      <c r="CYY975" s="614"/>
      <c r="CYZ975" s="3"/>
      <c r="CZA975" s="453"/>
      <c r="CZB975" s="3"/>
      <c r="CZC975" s="614"/>
      <c r="CZD975" s="3"/>
      <c r="CZE975" s="453"/>
      <c r="CZF975" s="3"/>
      <c r="CZG975" s="614"/>
      <c r="CZH975" s="3"/>
      <c r="CZI975" s="453"/>
      <c r="CZJ975" s="3"/>
      <c r="CZK975" s="614"/>
      <c r="CZL975" s="3"/>
      <c r="CZM975" s="453"/>
      <c r="CZN975" s="3"/>
      <c r="CZO975" s="614"/>
      <c r="CZP975" s="3"/>
      <c r="CZQ975" s="453"/>
      <c r="CZR975" s="3"/>
      <c r="CZS975" s="614"/>
      <c r="CZT975" s="3"/>
      <c r="CZU975" s="453"/>
      <c r="CZV975" s="3"/>
      <c r="CZW975" s="614"/>
      <c r="CZX975" s="3"/>
      <c r="CZY975" s="453"/>
      <c r="CZZ975" s="3"/>
      <c r="DAA975" s="614"/>
      <c r="DAB975" s="3"/>
      <c r="DAC975" s="453"/>
      <c r="DAD975" s="3"/>
      <c r="DAE975" s="614"/>
      <c r="DAF975" s="3"/>
      <c r="DAG975" s="453"/>
      <c r="DAH975" s="3"/>
      <c r="DAI975" s="614"/>
      <c r="DAJ975" s="3"/>
      <c r="DAK975" s="453"/>
      <c r="DAL975" s="3"/>
      <c r="DAM975" s="614"/>
      <c r="DAN975" s="3"/>
      <c r="DAO975" s="453"/>
      <c r="DAP975" s="3"/>
      <c r="DAQ975" s="614"/>
      <c r="DAR975" s="3"/>
      <c r="DAS975" s="453"/>
      <c r="DAT975" s="3"/>
      <c r="DAU975" s="614"/>
      <c r="DAV975" s="3"/>
      <c r="DAW975" s="453"/>
      <c r="DAX975" s="3"/>
      <c r="DAY975" s="614"/>
      <c r="DAZ975" s="3"/>
      <c r="DBA975" s="453"/>
      <c r="DBB975" s="3"/>
      <c r="DBC975" s="614"/>
      <c r="DBD975" s="3"/>
      <c r="DBE975" s="453"/>
      <c r="DBF975" s="3"/>
      <c r="DBG975" s="614"/>
      <c r="DBH975" s="3"/>
      <c r="DBI975" s="453"/>
      <c r="DBJ975" s="3"/>
      <c r="DBK975" s="614"/>
      <c r="DBL975" s="3"/>
      <c r="DBM975" s="453"/>
      <c r="DBN975" s="3"/>
      <c r="DBO975" s="614"/>
      <c r="DBP975" s="3"/>
      <c r="DBQ975" s="453"/>
      <c r="DBR975" s="3"/>
      <c r="DBS975" s="614"/>
      <c r="DBT975" s="3"/>
      <c r="DBU975" s="453"/>
      <c r="DBV975" s="3"/>
      <c r="DBW975" s="614"/>
      <c r="DBX975" s="3"/>
      <c r="DBY975" s="453"/>
      <c r="DBZ975" s="3"/>
      <c r="DCA975" s="614"/>
      <c r="DCB975" s="3"/>
      <c r="DCC975" s="453"/>
      <c r="DCD975" s="3"/>
      <c r="DCE975" s="614"/>
      <c r="DCF975" s="3"/>
      <c r="DCG975" s="453"/>
      <c r="DCH975" s="3"/>
      <c r="DCI975" s="614"/>
      <c r="DCJ975" s="3"/>
      <c r="DCK975" s="453"/>
      <c r="DCL975" s="3"/>
      <c r="DCM975" s="614"/>
      <c r="DCN975" s="3"/>
      <c r="DCO975" s="453"/>
      <c r="DCP975" s="3"/>
      <c r="DCQ975" s="614"/>
      <c r="DCR975" s="3"/>
      <c r="DCS975" s="453"/>
      <c r="DCT975" s="3"/>
      <c r="DCU975" s="614"/>
      <c r="DCV975" s="3"/>
      <c r="DCW975" s="453"/>
      <c r="DCX975" s="3"/>
      <c r="DCY975" s="614"/>
      <c r="DCZ975" s="3"/>
      <c r="DDA975" s="453"/>
      <c r="DDB975" s="3"/>
      <c r="DDC975" s="614"/>
      <c r="DDD975" s="3"/>
      <c r="DDE975" s="453"/>
      <c r="DDF975" s="3"/>
      <c r="DDG975" s="614"/>
      <c r="DDH975" s="3"/>
      <c r="DDI975" s="453"/>
      <c r="DDJ975" s="3"/>
      <c r="DDK975" s="614"/>
      <c r="DDL975" s="3"/>
      <c r="DDM975" s="453"/>
      <c r="DDN975" s="3"/>
      <c r="DDO975" s="614"/>
      <c r="DDP975" s="3"/>
      <c r="DDQ975" s="453"/>
      <c r="DDR975" s="3"/>
      <c r="DDS975" s="614"/>
      <c r="DDT975" s="3"/>
      <c r="DDU975" s="453"/>
      <c r="DDV975" s="3"/>
      <c r="DDW975" s="614"/>
      <c r="DDX975" s="3"/>
      <c r="DDY975" s="453"/>
      <c r="DDZ975" s="3"/>
      <c r="DEA975" s="614"/>
      <c r="DEB975" s="3"/>
      <c r="DEC975" s="453"/>
      <c r="DED975" s="3"/>
      <c r="DEE975" s="614"/>
      <c r="DEF975" s="3"/>
      <c r="DEG975" s="453"/>
      <c r="DEH975" s="3"/>
      <c r="DEI975" s="614"/>
      <c r="DEJ975" s="3"/>
      <c r="DEK975" s="453"/>
      <c r="DEL975" s="3"/>
      <c r="DEM975" s="614"/>
      <c r="DEN975" s="3"/>
      <c r="DEO975" s="453"/>
      <c r="DEP975" s="3"/>
      <c r="DEQ975" s="614"/>
      <c r="DER975" s="3"/>
      <c r="DES975" s="453"/>
      <c r="DET975" s="3"/>
      <c r="DEU975" s="614"/>
      <c r="DEV975" s="3"/>
      <c r="DEW975" s="453"/>
      <c r="DEX975" s="3"/>
      <c r="DEY975" s="614"/>
      <c r="DEZ975" s="3"/>
      <c r="DFA975" s="453"/>
      <c r="DFB975" s="3"/>
      <c r="DFC975" s="614"/>
      <c r="DFD975" s="3"/>
      <c r="DFE975" s="453"/>
      <c r="DFF975" s="3"/>
      <c r="DFG975" s="614"/>
      <c r="DFH975" s="3"/>
      <c r="DFI975" s="453"/>
      <c r="DFJ975" s="3"/>
      <c r="DFK975" s="614"/>
      <c r="DFL975" s="3"/>
      <c r="DFM975" s="453"/>
      <c r="DFN975" s="3"/>
      <c r="DFO975" s="614"/>
      <c r="DFP975" s="3"/>
      <c r="DFQ975" s="453"/>
      <c r="DFR975" s="3"/>
      <c r="DFS975" s="614"/>
      <c r="DFT975" s="3"/>
      <c r="DFU975" s="453"/>
      <c r="DFV975" s="3"/>
      <c r="DFW975" s="614"/>
      <c r="DFX975" s="3"/>
      <c r="DFY975" s="453"/>
      <c r="DFZ975" s="3"/>
      <c r="DGA975" s="614"/>
      <c r="DGB975" s="3"/>
      <c r="DGC975" s="453"/>
      <c r="DGD975" s="3"/>
      <c r="DGE975" s="614"/>
      <c r="DGF975" s="3"/>
      <c r="DGG975" s="453"/>
      <c r="DGH975" s="3"/>
      <c r="DGI975" s="614"/>
      <c r="DGJ975" s="3"/>
      <c r="DGK975" s="453"/>
      <c r="DGL975" s="3"/>
      <c r="DGM975" s="614"/>
      <c r="DGN975" s="3"/>
      <c r="DGO975" s="453"/>
      <c r="DGP975" s="3"/>
      <c r="DGQ975" s="614"/>
      <c r="DGR975" s="3"/>
      <c r="DGS975" s="453"/>
      <c r="DGT975" s="3"/>
      <c r="DGU975" s="614"/>
      <c r="DGV975" s="3"/>
      <c r="DGW975" s="453"/>
      <c r="DGX975" s="3"/>
      <c r="DGY975" s="614"/>
      <c r="DGZ975" s="3"/>
      <c r="DHA975" s="453"/>
      <c r="DHB975" s="3"/>
      <c r="DHC975" s="614"/>
      <c r="DHD975" s="3"/>
      <c r="DHE975" s="453"/>
      <c r="DHF975" s="3"/>
      <c r="DHG975" s="614"/>
      <c r="DHH975" s="3"/>
      <c r="DHI975" s="453"/>
      <c r="DHJ975" s="3"/>
      <c r="DHK975" s="614"/>
      <c r="DHL975" s="3"/>
      <c r="DHM975" s="453"/>
      <c r="DHN975" s="3"/>
      <c r="DHO975" s="614"/>
      <c r="DHP975" s="3"/>
      <c r="DHQ975" s="453"/>
      <c r="DHR975" s="3"/>
      <c r="DHS975" s="614"/>
      <c r="DHT975" s="3"/>
      <c r="DHU975" s="453"/>
      <c r="DHV975" s="3"/>
      <c r="DHW975" s="614"/>
      <c r="DHX975" s="3"/>
      <c r="DHY975" s="453"/>
      <c r="DHZ975" s="3"/>
      <c r="DIA975" s="614"/>
      <c r="DIB975" s="3"/>
      <c r="DIC975" s="453"/>
      <c r="DID975" s="3"/>
      <c r="DIE975" s="614"/>
      <c r="DIF975" s="3"/>
      <c r="DIG975" s="453"/>
      <c r="DIH975" s="3"/>
      <c r="DII975" s="614"/>
      <c r="DIJ975" s="3"/>
      <c r="DIK975" s="453"/>
      <c r="DIL975" s="3"/>
      <c r="DIM975" s="614"/>
      <c r="DIN975" s="3"/>
      <c r="DIO975" s="453"/>
      <c r="DIP975" s="3"/>
      <c r="DIQ975" s="614"/>
      <c r="DIR975" s="3"/>
      <c r="DIS975" s="453"/>
      <c r="DIT975" s="3"/>
      <c r="DIU975" s="614"/>
      <c r="DIV975" s="3"/>
      <c r="DIW975" s="453"/>
      <c r="DIX975" s="3"/>
      <c r="DIY975" s="614"/>
      <c r="DIZ975" s="3"/>
      <c r="DJA975" s="453"/>
      <c r="DJB975" s="3"/>
      <c r="DJC975" s="614"/>
      <c r="DJD975" s="3"/>
      <c r="DJE975" s="453"/>
      <c r="DJF975" s="3"/>
      <c r="DJG975" s="614"/>
      <c r="DJH975" s="3"/>
      <c r="DJI975" s="453"/>
      <c r="DJJ975" s="3"/>
      <c r="DJK975" s="614"/>
      <c r="DJL975" s="3"/>
      <c r="DJM975" s="453"/>
      <c r="DJN975" s="3"/>
      <c r="DJO975" s="614"/>
      <c r="DJP975" s="3"/>
      <c r="DJQ975" s="453"/>
      <c r="DJR975" s="3"/>
      <c r="DJS975" s="614"/>
      <c r="DJT975" s="3"/>
      <c r="DJU975" s="453"/>
      <c r="DJV975" s="3"/>
      <c r="DJW975" s="614"/>
      <c r="DJX975" s="3"/>
      <c r="DJY975" s="453"/>
      <c r="DJZ975" s="3"/>
      <c r="DKA975" s="614"/>
      <c r="DKB975" s="3"/>
      <c r="DKC975" s="453"/>
      <c r="DKD975" s="3"/>
      <c r="DKE975" s="614"/>
      <c r="DKF975" s="3"/>
      <c r="DKG975" s="453"/>
      <c r="DKH975" s="3"/>
      <c r="DKI975" s="614"/>
      <c r="DKJ975" s="3"/>
      <c r="DKK975" s="453"/>
      <c r="DKL975" s="3"/>
      <c r="DKM975" s="614"/>
      <c r="DKN975" s="3"/>
      <c r="DKO975" s="453"/>
      <c r="DKP975" s="3"/>
      <c r="DKQ975" s="614"/>
      <c r="DKR975" s="3"/>
      <c r="DKS975" s="453"/>
      <c r="DKT975" s="3"/>
      <c r="DKU975" s="614"/>
      <c r="DKV975" s="3"/>
      <c r="DKW975" s="453"/>
      <c r="DKX975" s="3"/>
      <c r="DKY975" s="614"/>
      <c r="DKZ975" s="3"/>
      <c r="DLA975" s="453"/>
      <c r="DLB975" s="3"/>
      <c r="DLC975" s="614"/>
      <c r="DLD975" s="3"/>
      <c r="DLE975" s="453"/>
      <c r="DLF975" s="3"/>
      <c r="DLG975" s="614"/>
      <c r="DLH975" s="3"/>
      <c r="DLI975" s="453"/>
      <c r="DLJ975" s="3"/>
      <c r="DLK975" s="614"/>
      <c r="DLL975" s="3"/>
      <c r="DLM975" s="453"/>
      <c r="DLN975" s="3"/>
      <c r="DLO975" s="614"/>
      <c r="DLP975" s="3"/>
      <c r="DLQ975" s="453"/>
      <c r="DLR975" s="3"/>
      <c r="DLS975" s="614"/>
      <c r="DLT975" s="3"/>
      <c r="DLU975" s="453"/>
      <c r="DLV975" s="3"/>
      <c r="DLW975" s="614"/>
      <c r="DLX975" s="3"/>
      <c r="DLY975" s="453"/>
      <c r="DLZ975" s="3"/>
      <c r="DMA975" s="614"/>
      <c r="DMB975" s="3"/>
      <c r="DMC975" s="453"/>
      <c r="DMD975" s="3"/>
      <c r="DME975" s="614"/>
      <c r="DMF975" s="3"/>
      <c r="DMG975" s="453"/>
      <c r="DMH975" s="3"/>
      <c r="DMI975" s="614"/>
      <c r="DMJ975" s="3"/>
      <c r="DMK975" s="453"/>
      <c r="DML975" s="3"/>
      <c r="DMM975" s="614"/>
      <c r="DMN975" s="3"/>
      <c r="DMO975" s="453"/>
      <c r="DMP975" s="3"/>
      <c r="DMQ975" s="614"/>
      <c r="DMR975" s="3"/>
      <c r="DMS975" s="453"/>
      <c r="DMT975" s="3"/>
      <c r="DMU975" s="614"/>
      <c r="DMV975" s="3"/>
      <c r="DMW975" s="453"/>
      <c r="DMX975" s="3"/>
      <c r="DMY975" s="614"/>
      <c r="DMZ975" s="3"/>
      <c r="DNA975" s="453"/>
      <c r="DNB975" s="3"/>
      <c r="DNC975" s="614"/>
      <c r="DND975" s="3"/>
      <c r="DNE975" s="453"/>
      <c r="DNF975" s="3"/>
      <c r="DNG975" s="614"/>
      <c r="DNH975" s="3"/>
      <c r="DNI975" s="453"/>
      <c r="DNJ975" s="3"/>
      <c r="DNK975" s="614"/>
      <c r="DNL975" s="3"/>
      <c r="DNM975" s="453"/>
      <c r="DNN975" s="3"/>
      <c r="DNO975" s="614"/>
      <c r="DNP975" s="3"/>
      <c r="DNQ975" s="453"/>
      <c r="DNR975" s="3"/>
      <c r="DNS975" s="614"/>
      <c r="DNT975" s="3"/>
      <c r="DNU975" s="453"/>
      <c r="DNV975" s="3"/>
      <c r="DNW975" s="614"/>
      <c r="DNX975" s="3"/>
      <c r="DNY975" s="453"/>
      <c r="DNZ975" s="3"/>
      <c r="DOA975" s="614"/>
      <c r="DOB975" s="3"/>
      <c r="DOC975" s="453"/>
      <c r="DOD975" s="3"/>
      <c r="DOE975" s="614"/>
      <c r="DOF975" s="3"/>
      <c r="DOG975" s="453"/>
      <c r="DOH975" s="3"/>
      <c r="DOI975" s="614"/>
      <c r="DOJ975" s="3"/>
      <c r="DOK975" s="453"/>
      <c r="DOL975" s="3"/>
      <c r="DOM975" s="614"/>
      <c r="DON975" s="3"/>
      <c r="DOO975" s="453"/>
      <c r="DOP975" s="3"/>
      <c r="DOQ975" s="614"/>
      <c r="DOR975" s="3"/>
      <c r="DOS975" s="453"/>
      <c r="DOT975" s="3"/>
      <c r="DOU975" s="614"/>
      <c r="DOV975" s="3"/>
      <c r="DOW975" s="453"/>
      <c r="DOX975" s="3"/>
      <c r="DOY975" s="614"/>
      <c r="DOZ975" s="3"/>
      <c r="DPA975" s="453"/>
      <c r="DPB975" s="3"/>
      <c r="DPC975" s="614"/>
      <c r="DPD975" s="3"/>
      <c r="DPE975" s="453"/>
      <c r="DPF975" s="3"/>
      <c r="DPG975" s="614"/>
      <c r="DPH975" s="3"/>
      <c r="DPI975" s="453"/>
      <c r="DPJ975" s="3"/>
      <c r="DPK975" s="614"/>
      <c r="DPL975" s="3"/>
      <c r="DPM975" s="453"/>
      <c r="DPN975" s="3"/>
      <c r="DPO975" s="614"/>
      <c r="DPP975" s="3"/>
      <c r="DPQ975" s="453"/>
      <c r="DPR975" s="3"/>
      <c r="DPS975" s="614"/>
      <c r="DPT975" s="3"/>
      <c r="DPU975" s="453"/>
      <c r="DPV975" s="3"/>
      <c r="DPW975" s="614"/>
      <c r="DPX975" s="3"/>
      <c r="DPY975" s="453"/>
      <c r="DPZ975" s="3"/>
      <c r="DQA975" s="614"/>
      <c r="DQB975" s="3"/>
      <c r="DQC975" s="453"/>
      <c r="DQD975" s="3"/>
      <c r="DQE975" s="614"/>
      <c r="DQF975" s="3"/>
      <c r="DQG975" s="453"/>
      <c r="DQH975" s="3"/>
      <c r="DQI975" s="614"/>
      <c r="DQJ975" s="3"/>
      <c r="DQK975" s="453"/>
      <c r="DQL975" s="3"/>
      <c r="DQM975" s="614"/>
      <c r="DQN975" s="3"/>
      <c r="DQO975" s="453"/>
      <c r="DQP975" s="3"/>
      <c r="DQQ975" s="614"/>
      <c r="DQR975" s="3"/>
      <c r="DQS975" s="453"/>
      <c r="DQT975" s="3"/>
      <c r="DQU975" s="614"/>
      <c r="DQV975" s="3"/>
      <c r="DQW975" s="453"/>
      <c r="DQX975" s="3"/>
      <c r="DQY975" s="614"/>
      <c r="DQZ975" s="3"/>
      <c r="DRA975" s="453"/>
      <c r="DRB975" s="3"/>
      <c r="DRC975" s="614"/>
      <c r="DRD975" s="3"/>
      <c r="DRE975" s="453"/>
      <c r="DRF975" s="3"/>
      <c r="DRG975" s="614"/>
      <c r="DRH975" s="3"/>
      <c r="DRI975" s="453"/>
      <c r="DRJ975" s="3"/>
      <c r="DRK975" s="614"/>
      <c r="DRL975" s="3"/>
      <c r="DRM975" s="453"/>
      <c r="DRN975" s="3"/>
      <c r="DRO975" s="614"/>
      <c r="DRP975" s="3"/>
      <c r="DRQ975" s="453"/>
      <c r="DRR975" s="3"/>
      <c r="DRS975" s="614"/>
      <c r="DRT975" s="3"/>
      <c r="DRU975" s="453"/>
      <c r="DRV975" s="3"/>
      <c r="DRW975" s="614"/>
      <c r="DRX975" s="3"/>
      <c r="DRY975" s="453"/>
      <c r="DRZ975" s="3"/>
      <c r="DSA975" s="614"/>
      <c r="DSB975" s="3"/>
      <c r="DSC975" s="453"/>
      <c r="DSD975" s="3"/>
      <c r="DSE975" s="614"/>
      <c r="DSF975" s="3"/>
      <c r="DSG975" s="453"/>
      <c r="DSH975" s="3"/>
      <c r="DSI975" s="614"/>
      <c r="DSJ975" s="3"/>
      <c r="DSK975" s="453"/>
      <c r="DSL975" s="3"/>
      <c r="DSM975" s="614"/>
      <c r="DSN975" s="3"/>
      <c r="DSO975" s="453"/>
      <c r="DSP975" s="3"/>
      <c r="DSQ975" s="614"/>
      <c r="DSR975" s="3"/>
      <c r="DSS975" s="453"/>
      <c r="DST975" s="3"/>
      <c r="DSU975" s="614"/>
      <c r="DSV975" s="3"/>
      <c r="DSW975" s="453"/>
      <c r="DSX975" s="3"/>
      <c r="DSY975" s="614"/>
      <c r="DSZ975" s="3"/>
      <c r="DTA975" s="453"/>
      <c r="DTB975" s="3"/>
      <c r="DTC975" s="614"/>
      <c r="DTD975" s="3"/>
      <c r="DTE975" s="453"/>
      <c r="DTF975" s="3"/>
      <c r="DTG975" s="614"/>
      <c r="DTH975" s="3"/>
      <c r="DTI975" s="453"/>
      <c r="DTJ975" s="3"/>
      <c r="DTK975" s="614"/>
      <c r="DTL975" s="3"/>
      <c r="DTM975" s="453"/>
      <c r="DTN975" s="3"/>
      <c r="DTO975" s="614"/>
      <c r="DTP975" s="3"/>
      <c r="DTQ975" s="453"/>
      <c r="DTR975" s="3"/>
      <c r="DTS975" s="614"/>
      <c r="DTT975" s="3"/>
      <c r="DTU975" s="453"/>
      <c r="DTV975" s="3"/>
      <c r="DTW975" s="614"/>
      <c r="DTX975" s="3"/>
      <c r="DTY975" s="453"/>
      <c r="DTZ975" s="3"/>
      <c r="DUA975" s="614"/>
      <c r="DUB975" s="3"/>
      <c r="DUC975" s="453"/>
      <c r="DUD975" s="3"/>
      <c r="DUE975" s="614"/>
      <c r="DUF975" s="3"/>
      <c r="DUG975" s="453"/>
      <c r="DUH975" s="3"/>
      <c r="DUI975" s="614"/>
      <c r="DUJ975" s="3"/>
      <c r="DUK975" s="453"/>
      <c r="DUL975" s="3"/>
      <c r="DUM975" s="614"/>
      <c r="DUN975" s="3"/>
      <c r="DUO975" s="453"/>
      <c r="DUP975" s="3"/>
      <c r="DUQ975" s="614"/>
      <c r="DUR975" s="3"/>
      <c r="DUS975" s="453"/>
      <c r="DUT975" s="3"/>
      <c r="DUU975" s="614"/>
      <c r="DUV975" s="3"/>
      <c r="DUW975" s="453"/>
      <c r="DUX975" s="3"/>
      <c r="DUY975" s="614"/>
      <c r="DUZ975" s="3"/>
      <c r="DVA975" s="453"/>
      <c r="DVB975" s="3"/>
      <c r="DVC975" s="614"/>
      <c r="DVD975" s="3"/>
      <c r="DVE975" s="453"/>
      <c r="DVF975" s="3"/>
      <c r="DVG975" s="614"/>
      <c r="DVH975" s="3"/>
      <c r="DVI975" s="453"/>
      <c r="DVJ975" s="3"/>
      <c r="DVK975" s="614"/>
      <c r="DVL975" s="3"/>
      <c r="DVM975" s="453"/>
      <c r="DVN975" s="3"/>
      <c r="DVO975" s="614"/>
      <c r="DVP975" s="3"/>
      <c r="DVQ975" s="453"/>
      <c r="DVR975" s="3"/>
      <c r="DVS975" s="614"/>
      <c r="DVT975" s="3"/>
      <c r="DVU975" s="453"/>
      <c r="DVV975" s="3"/>
      <c r="DVW975" s="614"/>
      <c r="DVX975" s="3"/>
      <c r="DVY975" s="453"/>
      <c r="DVZ975" s="3"/>
      <c r="DWA975" s="614"/>
      <c r="DWB975" s="3"/>
      <c r="DWC975" s="453"/>
      <c r="DWD975" s="3"/>
      <c r="DWE975" s="614"/>
      <c r="DWF975" s="3"/>
      <c r="DWG975" s="453"/>
      <c r="DWH975" s="3"/>
      <c r="DWI975" s="614"/>
      <c r="DWJ975" s="3"/>
      <c r="DWK975" s="453"/>
      <c r="DWL975" s="3"/>
      <c r="DWM975" s="614"/>
      <c r="DWN975" s="3"/>
      <c r="DWO975" s="453"/>
      <c r="DWP975" s="3"/>
      <c r="DWQ975" s="614"/>
      <c r="DWR975" s="3"/>
      <c r="DWS975" s="453"/>
      <c r="DWT975" s="3"/>
      <c r="DWU975" s="614"/>
      <c r="DWV975" s="3"/>
      <c r="DWW975" s="453"/>
      <c r="DWX975" s="3"/>
      <c r="DWY975" s="614"/>
      <c r="DWZ975" s="3"/>
      <c r="DXA975" s="453"/>
      <c r="DXB975" s="3"/>
      <c r="DXC975" s="614"/>
      <c r="DXD975" s="3"/>
      <c r="DXE975" s="453"/>
      <c r="DXF975" s="3"/>
      <c r="DXG975" s="614"/>
      <c r="DXH975" s="3"/>
      <c r="DXI975" s="453"/>
      <c r="DXJ975" s="3"/>
      <c r="DXK975" s="614"/>
      <c r="DXL975" s="3"/>
      <c r="DXM975" s="453"/>
      <c r="DXN975" s="3"/>
      <c r="DXO975" s="614"/>
      <c r="DXP975" s="3"/>
      <c r="DXQ975" s="453"/>
      <c r="DXR975" s="3"/>
      <c r="DXS975" s="614"/>
      <c r="DXT975" s="3"/>
      <c r="DXU975" s="453"/>
      <c r="DXV975" s="3"/>
      <c r="DXW975" s="614"/>
      <c r="DXX975" s="3"/>
      <c r="DXY975" s="453"/>
      <c r="DXZ975" s="3"/>
      <c r="DYA975" s="614"/>
      <c r="DYB975" s="3"/>
      <c r="DYC975" s="453"/>
      <c r="DYD975" s="3"/>
      <c r="DYE975" s="614"/>
      <c r="DYF975" s="3"/>
      <c r="DYG975" s="453"/>
      <c r="DYH975" s="3"/>
      <c r="DYI975" s="614"/>
      <c r="DYJ975" s="3"/>
      <c r="DYK975" s="453"/>
      <c r="DYL975" s="3"/>
      <c r="DYM975" s="614"/>
      <c r="DYN975" s="3"/>
      <c r="DYO975" s="453"/>
      <c r="DYP975" s="3"/>
      <c r="DYQ975" s="614"/>
      <c r="DYR975" s="3"/>
      <c r="DYS975" s="453"/>
      <c r="DYT975" s="3"/>
      <c r="DYU975" s="614"/>
      <c r="DYV975" s="3"/>
      <c r="DYW975" s="453"/>
      <c r="DYX975" s="3"/>
      <c r="DYY975" s="614"/>
      <c r="DYZ975" s="3"/>
      <c r="DZA975" s="453"/>
      <c r="DZB975" s="3"/>
      <c r="DZC975" s="614"/>
      <c r="DZD975" s="3"/>
      <c r="DZE975" s="453"/>
      <c r="DZF975" s="3"/>
      <c r="DZG975" s="614"/>
      <c r="DZH975" s="3"/>
      <c r="DZI975" s="453"/>
      <c r="DZJ975" s="3"/>
      <c r="DZK975" s="614"/>
      <c r="DZL975" s="3"/>
      <c r="DZM975" s="453"/>
      <c r="DZN975" s="3"/>
      <c r="DZO975" s="614"/>
      <c r="DZP975" s="3"/>
      <c r="DZQ975" s="453"/>
      <c r="DZR975" s="3"/>
      <c r="DZS975" s="614"/>
      <c r="DZT975" s="3"/>
      <c r="DZU975" s="453"/>
      <c r="DZV975" s="3"/>
      <c r="DZW975" s="614"/>
      <c r="DZX975" s="3"/>
      <c r="DZY975" s="453"/>
      <c r="DZZ975" s="3"/>
      <c r="EAA975" s="614"/>
      <c r="EAB975" s="3"/>
      <c r="EAC975" s="453"/>
      <c r="EAD975" s="3"/>
      <c r="EAE975" s="614"/>
      <c r="EAF975" s="3"/>
      <c r="EAG975" s="453"/>
      <c r="EAH975" s="3"/>
      <c r="EAI975" s="614"/>
      <c r="EAJ975" s="3"/>
      <c r="EAK975" s="453"/>
      <c r="EAL975" s="3"/>
      <c r="EAM975" s="614"/>
      <c r="EAN975" s="3"/>
      <c r="EAO975" s="453"/>
      <c r="EAP975" s="3"/>
      <c r="EAQ975" s="614"/>
      <c r="EAR975" s="3"/>
      <c r="EAS975" s="453"/>
      <c r="EAT975" s="3"/>
      <c r="EAU975" s="614"/>
      <c r="EAV975" s="3"/>
      <c r="EAW975" s="453"/>
      <c r="EAX975" s="3"/>
      <c r="EAY975" s="614"/>
      <c r="EAZ975" s="3"/>
      <c r="EBA975" s="453"/>
      <c r="EBB975" s="3"/>
      <c r="EBC975" s="614"/>
      <c r="EBD975" s="3"/>
      <c r="EBE975" s="453"/>
      <c r="EBF975" s="3"/>
      <c r="EBG975" s="614"/>
      <c r="EBH975" s="3"/>
      <c r="EBI975" s="453"/>
      <c r="EBJ975" s="3"/>
      <c r="EBK975" s="614"/>
      <c r="EBL975" s="3"/>
      <c r="EBM975" s="453"/>
      <c r="EBN975" s="3"/>
      <c r="EBO975" s="614"/>
      <c r="EBP975" s="3"/>
      <c r="EBQ975" s="453"/>
      <c r="EBR975" s="3"/>
      <c r="EBS975" s="614"/>
      <c r="EBT975" s="3"/>
      <c r="EBU975" s="453"/>
      <c r="EBV975" s="3"/>
      <c r="EBW975" s="614"/>
      <c r="EBX975" s="3"/>
      <c r="EBY975" s="453"/>
      <c r="EBZ975" s="3"/>
      <c r="ECA975" s="614"/>
      <c r="ECB975" s="3"/>
      <c r="ECC975" s="453"/>
      <c r="ECD975" s="3"/>
      <c r="ECE975" s="614"/>
      <c r="ECF975" s="3"/>
      <c r="ECG975" s="453"/>
      <c r="ECH975" s="3"/>
      <c r="ECI975" s="614"/>
      <c r="ECJ975" s="3"/>
      <c r="ECK975" s="453"/>
      <c r="ECL975" s="3"/>
      <c r="ECM975" s="614"/>
      <c r="ECN975" s="3"/>
      <c r="ECO975" s="453"/>
      <c r="ECP975" s="3"/>
      <c r="ECQ975" s="614"/>
      <c r="ECR975" s="3"/>
      <c r="ECS975" s="453"/>
      <c r="ECT975" s="3"/>
      <c r="ECU975" s="614"/>
      <c r="ECV975" s="3"/>
      <c r="ECW975" s="453"/>
      <c r="ECX975" s="3"/>
      <c r="ECY975" s="614"/>
      <c r="ECZ975" s="3"/>
      <c r="EDA975" s="453"/>
      <c r="EDB975" s="3"/>
      <c r="EDC975" s="614"/>
      <c r="EDD975" s="3"/>
      <c r="EDE975" s="453"/>
      <c r="EDF975" s="3"/>
      <c r="EDG975" s="614"/>
      <c r="EDH975" s="3"/>
      <c r="EDI975" s="453"/>
      <c r="EDJ975" s="3"/>
      <c r="EDK975" s="614"/>
      <c r="EDL975" s="3"/>
      <c r="EDM975" s="453"/>
      <c r="EDN975" s="3"/>
      <c r="EDO975" s="614"/>
      <c r="EDP975" s="3"/>
      <c r="EDQ975" s="453"/>
      <c r="EDR975" s="3"/>
      <c r="EDS975" s="614"/>
      <c r="EDT975" s="3"/>
      <c r="EDU975" s="453"/>
      <c r="EDV975" s="3"/>
      <c r="EDW975" s="614"/>
      <c r="EDX975" s="3"/>
      <c r="EDY975" s="453"/>
      <c r="EDZ975" s="3"/>
      <c r="EEA975" s="614"/>
      <c r="EEB975" s="3"/>
      <c r="EEC975" s="453"/>
      <c r="EED975" s="3"/>
      <c r="EEE975" s="614"/>
      <c r="EEF975" s="3"/>
      <c r="EEG975" s="453"/>
      <c r="EEH975" s="3"/>
      <c r="EEI975" s="614"/>
      <c r="EEJ975" s="3"/>
      <c r="EEK975" s="453"/>
      <c r="EEL975" s="3"/>
      <c r="EEM975" s="614"/>
      <c r="EEN975" s="3"/>
      <c r="EEO975" s="453"/>
      <c r="EEP975" s="3"/>
      <c r="EEQ975" s="614"/>
      <c r="EER975" s="3"/>
      <c r="EES975" s="453"/>
      <c r="EET975" s="3"/>
      <c r="EEU975" s="614"/>
      <c r="EEV975" s="3"/>
      <c r="EEW975" s="453"/>
      <c r="EEX975" s="3"/>
      <c r="EEY975" s="614"/>
      <c r="EEZ975" s="3"/>
      <c r="EFA975" s="453"/>
      <c r="EFB975" s="3"/>
      <c r="EFC975" s="614"/>
      <c r="EFD975" s="3"/>
      <c r="EFE975" s="453"/>
      <c r="EFF975" s="3"/>
      <c r="EFG975" s="614"/>
      <c r="EFH975" s="3"/>
      <c r="EFI975" s="453"/>
      <c r="EFJ975" s="3"/>
      <c r="EFK975" s="614"/>
      <c r="EFL975" s="3"/>
      <c r="EFM975" s="453"/>
      <c r="EFN975" s="3"/>
      <c r="EFO975" s="614"/>
      <c r="EFP975" s="3"/>
      <c r="EFQ975" s="453"/>
      <c r="EFR975" s="3"/>
      <c r="EFS975" s="614"/>
      <c r="EFT975" s="3"/>
      <c r="EFU975" s="453"/>
      <c r="EFV975" s="3"/>
      <c r="EFW975" s="614"/>
      <c r="EFX975" s="3"/>
      <c r="EFY975" s="453"/>
      <c r="EFZ975" s="3"/>
      <c r="EGA975" s="614"/>
      <c r="EGB975" s="3"/>
      <c r="EGC975" s="453"/>
      <c r="EGD975" s="3"/>
      <c r="EGE975" s="614"/>
      <c r="EGF975" s="3"/>
      <c r="EGG975" s="453"/>
      <c r="EGH975" s="3"/>
      <c r="EGI975" s="614"/>
      <c r="EGJ975" s="3"/>
      <c r="EGK975" s="453"/>
      <c r="EGL975" s="3"/>
      <c r="EGM975" s="614"/>
      <c r="EGN975" s="3"/>
      <c r="EGO975" s="453"/>
      <c r="EGP975" s="3"/>
      <c r="EGQ975" s="614"/>
      <c r="EGR975" s="3"/>
      <c r="EGS975" s="453"/>
      <c r="EGT975" s="3"/>
      <c r="EGU975" s="614"/>
      <c r="EGV975" s="3"/>
      <c r="EGW975" s="453"/>
      <c r="EGX975" s="3"/>
      <c r="EGY975" s="614"/>
      <c r="EGZ975" s="3"/>
      <c r="EHA975" s="453"/>
      <c r="EHB975" s="3"/>
      <c r="EHC975" s="614"/>
      <c r="EHD975" s="3"/>
      <c r="EHE975" s="453"/>
      <c r="EHF975" s="3"/>
      <c r="EHG975" s="614"/>
      <c r="EHH975" s="3"/>
      <c r="EHI975" s="453"/>
      <c r="EHJ975" s="3"/>
      <c r="EHK975" s="614"/>
      <c r="EHL975" s="3"/>
      <c r="EHM975" s="453"/>
      <c r="EHN975" s="3"/>
      <c r="EHO975" s="614"/>
      <c r="EHP975" s="3"/>
      <c r="EHQ975" s="453"/>
      <c r="EHR975" s="3"/>
      <c r="EHS975" s="614"/>
      <c r="EHT975" s="3"/>
      <c r="EHU975" s="453"/>
      <c r="EHV975" s="3"/>
      <c r="EHW975" s="614"/>
      <c r="EHX975" s="3"/>
      <c r="EHY975" s="453"/>
      <c r="EHZ975" s="3"/>
      <c r="EIA975" s="614"/>
      <c r="EIB975" s="3"/>
      <c r="EIC975" s="453"/>
      <c r="EID975" s="3"/>
      <c r="EIE975" s="614"/>
      <c r="EIF975" s="3"/>
      <c r="EIG975" s="453"/>
      <c r="EIH975" s="3"/>
      <c r="EII975" s="614"/>
      <c r="EIJ975" s="3"/>
      <c r="EIK975" s="453"/>
      <c r="EIL975" s="3"/>
      <c r="EIM975" s="614"/>
      <c r="EIN975" s="3"/>
      <c r="EIO975" s="453"/>
      <c r="EIP975" s="3"/>
      <c r="EIQ975" s="614"/>
      <c r="EIR975" s="3"/>
      <c r="EIS975" s="453"/>
      <c r="EIT975" s="3"/>
      <c r="EIU975" s="614"/>
      <c r="EIV975" s="3"/>
      <c r="EIW975" s="453"/>
      <c r="EIX975" s="3"/>
      <c r="EIY975" s="614"/>
      <c r="EIZ975" s="3"/>
      <c r="EJA975" s="453"/>
      <c r="EJB975" s="3"/>
      <c r="EJC975" s="614"/>
      <c r="EJD975" s="3"/>
      <c r="EJE975" s="453"/>
      <c r="EJF975" s="3"/>
      <c r="EJG975" s="614"/>
      <c r="EJH975" s="3"/>
      <c r="EJI975" s="453"/>
      <c r="EJJ975" s="3"/>
      <c r="EJK975" s="614"/>
      <c r="EJL975" s="3"/>
      <c r="EJM975" s="453"/>
      <c r="EJN975" s="3"/>
      <c r="EJO975" s="614"/>
      <c r="EJP975" s="3"/>
      <c r="EJQ975" s="453"/>
      <c r="EJR975" s="3"/>
      <c r="EJS975" s="614"/>
      <c r="EJT975" s="3"/>
      <c r="EJU975" s="453"/>
      <c r="EJV975" s="3"/>
      <c r="EJW975" s="614"/>
      <c r="EJX975" s="3"/>
      <c r="EJY975" s="453"/>
      <c r="EJZ975" s="3"/>
      <c r="EKA975" s="614"/>
      <c r="EKB975" s="3"/>
      <c r="EKC975" s="453"/>
      <c r="EKD975" s="3"/>
      <c r="EKE975" s="614"/>
      <c r="EKF975" s="3"/>
      <c r="EKG975" s="453"/>
      <c r="EKH975" s="3"/>
      <c r="EKI975" s="614"/>
      <c r="EKJ975" s="3"/>
      <c r="EKK975" s="453"/>
      <c r="EKL975" s="3"/>
      <c r="EKM975" s="614"/>
      <c r="EKN975" s="3"/>
      <c r="EKO975" s="453"/>
      <c r="EKP975" s="3"/>
      <c r="EKQ975" s="614"/>
      <c r="EKR975" s="3"/>
      <c r="EKS975" s="453"/>
      <c r="EKT975" s="3"/>
      <c r="EKU975" s="614"/>
      <c r="EKV975" s="3"/>
      <c r="EKW975" s="453"/>
      <c r="EKX975" s="3"/>
      <c r="EKY975" s="614"/>
      <c r="EKZ975" s="3"/>
      <c r="ELA975" s="453"/>
      <c r="ELB975" s="3"/>
      <c r="ELC975" s="614"/>
      <c r="ELD975" s="3"/>
      <c r="ELE975" s="453"/>
      <c r="ELF975" s="3"/>
      <c r="ELG975" s="614"/>
      <c r="ELH975" s="3"/>
      <c r="ELI975" s="453"/>
      <c r="ELJ975" s="3"/>
      <c r="ELK975" s="614"/>
      <c r="ELL975" s="3"/>
      <c r="ELM975" s="453"/>
      <c r="ELN975" s="3"/>
      <c r="ELO975" s="614"/>
      <c r="ELP975" s="3"/>
      <c r="ELQ975" s="453"/>
      <c r="ELR975" s="3"/>
      <c r="ELS975" s="614"/>
      <c r="ELT975" s="3"/>
      <c r="ELU975" s="453"/>
      <c r="ELV975" s="3"/>
      <c r="ELW975" s="614"/>
      <c r="ELX975" s="3"/>
      <c r="ELY975" s="453"/>
      <c r="ELZ975" s="3"/>
      <c r="EMA975" s="614"/>
      <c r="EMB975" s="3"/>
      <c r="EMC975" s="453"/>
      <c r="EMD975" s="3"/>
      <c r="EME975" s="614"/>
      <c r="EMF975" s="3"/>
      <c r="EMG975" s="453"/>
      <c r="EMH975" s="3"/>
      <c r="EMI975" s="614"/>
      <c r="EMJ975" s="3"/>
      <c r="EMK975" s="453"/>
      <c r="EML975" s="3"/>
      <c r="EMM975" s="614"/>
      <c r="EMN975" s="3"/>
      <c r="EMO975" s="453"/>
      <c r="EMP975" s="3"/>
      <c r="EMQ975" s="614"/>
      <c r="EMR975" s="3"/>
      <c r="EMS975" s="453"/>
      <c r="EMT975" s="3"/>
      <c r="EMU975" s="614"/>
      <c r="EMV975" s="3"/>
      <c r="EMW975" s="453"/>
      <c r="EMX975" s="3"/>
      <c r="EMY975" s="614"/>
      <c r="EMZ975" s="3"/>
      <c r="ENA975" s="453"/>
      <c r="ENB975" s="3"/>
      <c r="ENC975" s="614"/>
      <c r="END975" s="3"/>
      <c r="ENE975" s="453"/>
      <c r="ENF975" s="3"/>
      <c r="ENG975" s="614"/>
      <c r="ENH975" s="3"/>
      <c r="ENI975" s="453"/>
      <c r="ENJ975" s="3"/>
      <c r="ENK975" s="614"/>
      <c r="ENL975" s="3"/>
      <c r="ENM975" s="453"/>
      <c r="ENN975" s="3"/>
      <c r="ENO975" s="614"/>
      <c r="ENP975" s="3"/>
      <c r="ENQ975" s="453"/>
      <c r="ENR975" s="3"/>
      <c r="ENS975" s="614"/>
      <c r="ENT975" s="3"/>
      <c r="ENU975" s="453"/>
      <c r="ENV975" s="3"/>
      <c r="ENW975" s="614"/>
      <c r="ENX975" s="3"/>
      <c r="ENY975" s="453"/>
      <c r="ENZ975" s="3"/>
      <c r="EOA975" s="614"/>
      <c r="EOB975" s="3"/>
      <c r="EOC975" s="453"/>
      <c r="EOD975" s="3"/>
      <c r="EOE975" s="614"/>
      <c r="EOF975" s="3"/>
      <c r="EOG975" s="453"/>
      <c r="EOH975" s="3"/>
      <c r="EOI975" s="614"/>
      <c r="EOJ975" s="3"/>
      <c r="EOK975" s="453"/>
      <c r="EOL975" s="3"/>
      <c r="EOM975" s="614"/>
      <c r="EON975" s="3"/>
      <c r="EOO975" s="453"/>
      <c r="EOP975" s="3"/>
      <c r="EOQ975" s="614"/>
      <c r="EOR975" s="3"/>
      <c r="EOS975" s="453"/>
      <c r="EOT975" s="3"/>
      <c r="EOU975" s="614"/>
      <c r="EOV975" s="3"/>
      <c r="EOW975" s="453"/>
      <c r="EOX975" s="3"/>
      <c r="EOY975" s="614"/>
      <c r="EOZ975" s="3"/>
      <c r="EPA975" s="453"/>
      <c r="EPB975" s="3"/>
      <c r="EPC975" s="614"/>
      <c r="EPD975" s="3"/>
      <c r="EPE975" s="453"/>
      <c r="EPF975" s="3"/>
      <c r="EPG975" s="614"/>
      <c r="EPH975" s="3"/>
      <c r="EPI975" s="453"/>
      <c r="EPJ975" s="3"/>
      <c r="EPK975" s="614"/>
      <c r="EPL975" s="3"/>
      <c r="EPM975" s="453"/>
      <c r="EPN975" s="3"/>
      <c r="EPO975" s="614"/>
      <c r="EPP975" s="3"/>
      <c r="EPQ975" s="453"/>
      <c r="EPR975" s="3"/>
      <c r="EPS975" s="614"/>
      <c r="EPT975" s="3"/>
      <c r="EPU975" s="453"/>
      <c r="EPV975" s="3"/>
      <c r="EPW975" s="614"/>
      <c r="EPX975" s="3"/>
      <c r="EPY975" s="453"/>
      <c r="EPZ975" s="3"/>
      <c r="EQA975" s="614"/>
      <c r="EQB975" s="3"/>
      <c r="EQC975" s="453"/>
      <c r="EQD975" s="3"/>
      <c r="EQE975" s="614"/>
      <c r="EQF975" s="3"/>
      <c r="EQG975" s="453"/>
      <c r="EQH975" s="3"/>
      <c r="EQI975" s="614"/>
      <c r="EQJ975" s="3"/>
      <c r="EQK975" s="453"/>
      <c r="EQL975" s="3"/>
      <c r="EQM975" s="614"/>
      <c r="EQN975" s="3"/>
      <c r="EQO975" s="453"/>
      <c r="EQP975" s="3"/>
      <c r="EQQ975" s="614"/>
      <c r="EQR975" s="3"/>
      <c r="EQS975" s="453"/>
      <c r="EQT975" s="3"/>
      <c r="EQU975" s="614"/>
      <c r="EQV975" s="3"/>
      <c r="EQW975" s="453"/>
      <c r="EQX975" s="3"/>
      <c r="EQY975" s="614"/>
      <c r="EQZ975" s="3"/>
      <c r="ERA975" s="453"/>
      <c r="ERB975" s="3"/>
      <c r="ERC975" s="614"/>
      <c r="ERD975" s="3"/>
      <c r="ERE975" s="453"/>
      <c r="ERF975" s="3"/>
      <c r="ERG975" s="614"/>
      <c r="ERH975" s="3"/>
      <c r="ERI975" s="453"/>
      <c r="ERJ975" s="3"/>
      <c r="ERK975" s="614"/>
      <c r="ERL975" s="3"/>
      <c r="ERM975" s="453"/>
      <c r="ERN975" s="3"/>
      <c r="ERO975" s="614"/>
      <c r="ERP975" s="3"/>
      <c r="ERQ975" s="453"/>
      <c r="ERR975" s="3"/>
      <c r="ERS975" s="614"/>
      <c r="ERT975" s="3"/>
      <c r="ERU975" s="453"/>
      <c r="ERV975" s="3"/>
      <c r="ERW975" s="614"/>
      <c r="ERX975" s="3"/>
      <c r="ERY975" s="453"/>
      <c r="ERZ975" s="3"/>
      <c r="ESA975" s="614"/>
      <c r="ESB975" s="3"/>
      <c r="ESC975" s="453"/>
      <c r="ESD975" s="3"/>
      <c r="ESE975" s="614"/>
      <c r="ESF975" s="3"/>
      <c r="ESG975" s="453"/>
      <c r="ESH975" s="3"/>
      <c r="ESI975" s="614"/>
      <c r="ESJ975" s="3"/>
      <c r="ESK975" s="453"/>
      <c r="ESL975" s="3"/>
      <c r="ESM975" s="614"/>
      <c r="ESN975" s="3"/>
      <c r="ESO975" s="453"/>
      <c r="ESP975" s="3"/>
      <c r="ESQ975" s="614"/>
      <c r="ESR975" s="3"/>
      <c r="ESS975" s="453"/>
      <c r="EST975" s="3"/>
      <c r="ESU975" s="614"/>
      <c r="ESV975" s="3"/>
      <c r="ESW975" s="453"/>
      <c r="ESX975" s="3"/>
      <c r="ESY975" s="614"/>
      <c r="ESZ975" s="3"/>
      <c r="ETA975" s="453"/>
      <c r="ETB975" s="3"/>
      <c r="ETC975" s="614"/>
      <c r="ETD975" s="3"/>
      <c r="ETE975" s="453"/>
      <c r="ETF975" s="3"/>
      <c r="ETG975" s="614"/>
      <c r="ETH975" s="3"/>
      <c r="ETI975" s="453"/>
      <c r="ETJ975" s="3"/>
      <c r="ETK975" s="614"/>
      <c r="ETL975" s="3"/>
      <c r="ETM975" s="453"/>
      <c r="ETN975" s="3"/>
      <c r="ETO975" s="614"/>
      <c r="ETP975" s="3"/>
      <c r="ETQ975" s="453"/>
      <c r="ETR975" s="3"/>
      <c r="ETS975" s="614"/>
      <c r="ETT975" s="3"/>
      <c r="ETU975" s="453"/>
      <c r="ETV975" s="3"/>
      <c r="ETW975" s="614"/>
      <c r="ETX975" s="3"/>
      <c r="ETY975" s="453"/>
      <c r="ETZ975" s="3"/>
      <c r="EUA975" s="614"/>
      <c r="EUB975" s="3"/>
      <c r="EUC975" s="453"/>
      <c r="EUD975" s="3"/>
      <c r="EUE975" s="614"/>
      <c r="EUF975" s="3"/>
      <c r="EUG975" s="453"/>
      <c r="EUH975" s="3"/>
      <c r="EUI975" s="614"/>
      <c r="EUJ975" s="3"/>
      <c r="EUK975" s="453"/>
      <c r="EUL975" s="3"/>
      <c r="EUM975" s="614"/>
      <c r="EUN975" s="3"/>
      <c r="EUO975" s="453"/>
      <c r="EUP975" s="3"/>
      <c r="EUQ975" s="614"/>
      <c r="EUR975" s="3"/>
      <c r="EUS975" s="453"/>
      <c r="EUT975" s="3"/>
      <c r="EUU975" s="614"/>
      <c r="EUV975" s="3"/>
      <c r="EUW975" s="453"/>
      <c r="EUX975" s="3"/>
      <c r="EUY975" s="614"/>
      <c r="EUZ975" s="3"/>
      <c r="EVA975" s="453"/>
      <c r="EVB975" s="3"/>
      <c r="EVC975" s="614"/>
      <c r="EVD975" s="3"/>
      <c r="EVE975" s="453"/>
      <c r="EVF975" s="3"/>
      <c r="EVG975" s="614"/>
      <c r="EVH975" s="3"/>
      <c r="EVI975" s="453"/>
      <c r="EVJ975" s="3"/>
      <c r="EVK975" s="614"/>
      <c r="EVL975" s="3"/>
      <c r="EVM975" s="453"/>
      <c r="EVN975" s="3"/>
      <c r="EVO975" s="614"/>
      <c r="EVP975" s="3"/>
      <c r="EVQ975" s="453"/>
      <c r="EVR975" s="3"/>
      <c r="EVS975" s="614"/>
      <c r="EVT975" s="3"/>
      <c r="EVU975" s="453"/>
      <c r="EVV975" s="3"/>
      <c r="EVW975" s="614"/>
      <c r="EVX975" s="3"/>
      <c r="EVY975" s="453"/>
      <c r="EVZ975" s="3"/>
      <c r="EWA975" s="614"/>
      <c r="EWB975" s="3"/>
      <c r="EWC975" s="453"/>
      <c r="EWD975" s="3"/>
      <c r="EWE975" s="614"/>
      <c r="EWF975" s="3"/>
      <c r="EWG975" s="453"/>
      <c r="EWH975" s="3"/>
      <c r="EWI975" s="614"/>
      <c r="EWJ975" s="3"/>
      <c r="EWK975" s="453"/>
      <c r="EWL975" s="3"/>
      <c r="EWM975" s="614"/>
      <c r="EWN975" s="3"/>
      <c r="EWO975" s="453"/>
      <c r="EWP975" s="3"/>
      <c r="EWQ975" s="614"/>
      <c r="EWR975" s="3"/>
      <c r="EWS975" s="453"/>
      <c r="EWT975" s="3"/>
      <c r="EWU975" s="614"/>
      <c r="EWV975" s="3"/>
      <c r="EWW975" s="453"/>
      <c r="EWX975" s="3"/>
      <c r="EWY975" s="614"/>
      <c r="EWZ975" s="3"/>
      <c r="EXA975" s="453"/>
      <c r="EXB975" s="3"/>
      <c r="EXC975" s="614"/>
      <c r="EXD975" s="3"/>
      <c r="EXE975" s="453"/>
      <c r="EXF975" s="3"/>
      <c r="EXG975" s="614"/>
      <c r="EXH975" s="3"/>
      <c r="EXI975" s="453"/>
      <c r="EXJ975" s="3"/>
      <c r="EXK975" s="614"/>
      <c r="EXL975" s="3"/>
      <c r="EXM975" s="453"/>
      <c r="EXN975" s="3"/>
      <c r="EXO975" s="614"/>
      <c r="EXP975" s="3"/>
      <c r="EXQ975" s="453"/>
      <c r="EXR975" s="3"/>
      <c r="EXS975" s="614"/>
      <c r="EXT975" s="3"/>
      <c r="EXU975" s="453"/>
      <c r="EXV975" s="3"/>
      <c r="EXW975" s="614"/>
      <c r="EXX975" s="3"/>
      <c r="EXY975" s="453"/>
      <c r="EXZ975" s="3"/>
      <c r="EYA975" s="614"/>
      <c r="EYB975" s="3"/>
      <c r="EYC975" s="453"/>
      <c r="EYD975" s="3"/>
      <c r="EYE975" s="614"/>
      <c r="EYF975" s="3"/>
      <c r="EYG975" s="453"/>
      <c r="EYH975" s="3"/>
      <c r="EYI975" s="614"/>
      <c r="EYJ975" s="3"/>
      <c r="EYK975" s="453"/>
      <c r="EYL975" s="3"/>
      <c r="EYM975" s="614"/>
      <c r="EYN975" s="3"/>
      <c r="EYO975" s="453"/>
      <c r="EYP975" s="3"/>
      <c r="EYQ975" s="614"/>
      <c r="EYR975" s="3"/>
      <c r="EYS975" s="453"/>
      <c r="EYT975" s="3"/>
      <c r="EYU975" s="614"/>
      <c r="EYV975" s="3"/>
      <c r="EYW975" s="453"/>
      <c r="EYX975" s="3"/>
      <c r="EYY975" s="614"/>
      <c r="EYZ975" s="3"/>
      <c r="EZA975" s="453"/>
      <c r="EZB975" s="3"/>
      <c r="EZC975" s="614"/>
      <c r="EZD975" s="3"/>
      <c r="EZE975" s="453"/>
      <c r="EZF975" s="3"/>
      <c r="EZG975" s="614"/>
      <c r="EZH975" s="3"/>
      <c r="EZI975" s="453"/>
      <c r="EZJ975" s="3"/>
      <c r="EZK975" s="614"/>
      <c r="EZL975" s="3"/>
      <c r="EZM975" s="453"/>
      <c r="EZN975" s="3"/>
      <c r="EZO975" s="614"/>
      <c r="EZP975" s="3"/>
      <c r="EZQ975" s="453"/>
      <c r="EZR975" s="3"/>
      <c r="EZS975" s="614"/>
      <c r="EZT975" s="3"/>
      <c r="EZU975" s="453"/>
      <c r="EZV975" s="3"/>
      <c r="EZW975" s="614"/>
      <c r="EZX975" s="3"/>
      <c r="EZY975" s="453"/>
      <c r="EZZ975" s="3"/>
      <c r="FAA975" s="614"/>
      <c r="FAB975" s="3"/>
      <c r="FAC975" s="453"/>
      <c r="FAD975" s="3"/>
      <c r="FAE975" s="614"/>
      <c r="FAF975" s="3"/>
      <c r="FAG975" s="453"/>
      <c r="FAH975" s="3"/>
      <c r="FAI975" s="614"/>
      <c r="FAJ975" s="3"/>
      <c r="FAK975" s="453"/>
      <c r="FAL975" s="3"/>
      <c r="FAM975" s="614"/>
      <c r="FAN975" s="3"/>
      <c r="FAO975" s="453"/>
      <c r="FAP975" s="3"/>
      <c r="FAQ975" s="614"/>
      <c r="FAR975" s="3"/>
      <c r="FAS975" s="453"/>
      <c r="FAT975" s="3"/>
      <c r="FAU975" s="614"/>
      <c r="FAV975" s="3"/>
      <c r="FAW975" s="453"/>
      <c r="FAX975" s="3"/>
      <c r="FAY975" s="614"/>
      <c r="FAZ975" s="3"/>
      <c r="FBA975" s="453"/>
      <c r="FBB975" s="3"/>
      <c r="FBC975" s="614"/>
      <c r="FBD975" s="3"/>
      <c r="FBE975" s="453"/>
      <c r="FBF975" s="3"/>
      <c r="FBG975" s="614"/>
      <c r="FBH975" s="3"/>
      <c r="FBI975" s="453"/>
      <c r="FBJ975" s="3"/>
      <c r="FBK975" s="614"/>
      <c r="FBL975" s="3"/>
      <c r="FBM975" s="453"/>
      <c r="FBN975" s="3"/>
      <c r="FBO975" s="614"/>
      <c r="FBP975" s="3"/>
      <c r="FBQ975" s="453"/>
      <c r="FBR975" s="3"/>
      <c r="FBS975" s="614"/>
      <c r="FBT975" s="3"/>
      <c r="FBU975" s="453"/>
      <c r="FBV975" s="3"/>
      <c r="FBW975" s="614"/>
      <c r="FBX975" s="3"/>
      <c r="FBY975" s="453"/>
      <c r="FBZ975" s="3"/>
      <c r="FCA975" s="614"/>
      <c r="FCB975" s="3"/>
      <c r="FCC975" s="453"/>
      <c r="FCD975" s="3"/>
      <c r="FCE975" s="614"/>
      <c r="FCF975" s="3"/>
      <c r="FCG975" s="453"/>
      <c r="FCH975" s="3"/>
      <c r="FCI975" s="614"/>
      <c r="FCJ975" s="3"/>
      <c r="FCK975" s="453"/>
      <c r="FCL975" s="3"/>
      <c r="FCM975" s="614"/>
      <c r="FCN975" s="3"/>
      <c r="FCO975" s="453"/>
      <c r="FCP975" s="3"/>
      <c r="FCQ975" s="614"/>
      <c r="FCR975" s="3"/>
      <c r="FCS975" s="453"/>
      <c r="FCT975" s="3"/>
      <c r="FCU975" s="614"/>
      <c r="FCV975" s="3"/>
      <c r="FCW975" s="453"/>
      <c r="FCX975" s="3"/>
      <c r="FCY975" s="614"/>
      <c r="FCZ975" s="3"/>
      <c r="FDA975" s="453"/>
      <c r="FDB975" s="3"/>
      <c r="FDC975" s="614"/>
      <c r="FDD975" s="3"/>
      <c r="FDE975" s="453"/>
      <c r="FDF975" s="3"/>
      <c r="FDG975" s="614"/>
      <c r="FDH975" s="3"/>
      <c r="FDI975" s="453"/>
      <c r="FDJ975" s="3"/>
      <c r="FDK975" s="614"/>
      <c r="FDL975" s="3"/>
      <c r="FDM975" s="453"/>
      <c r="FDN975" s="3"/>
      <c r="FDO975" s="614"/>
      <c r="FDP975" s="3"/>
      <c r="FDQ975" s="453"/>
      <c r="FDR975" s="3"/>
      <c r="FDS975" s="614"/>
      <c r="FDT975" s="3"/>
      <c r="FDU975" s="453"/>
      <c r="FDV975" s="3"/>
      <c r="FDW975" s="614"/>
      <c r="FDX975" s="3"/>
      <c r="FDY975" s="453"/>
      <c r="FDZ975" s="3"/>
      <c r="FEA975" s="614"/>
      <c r="FEB975" s="3"/>
      <c r="FEC975" s="453"/>
      <c r="FED975" s="3"/>
      <c r="FEE975" s="614"/>
      <c r="FEF975" s="3"/>
      <c r="FEG975" s="453"/>
      <c r="FEH975" s="3"/>
      <c r="FEI975" s="614"/>
      <c r="FEJ975" s="3"/>
      <c r="FEK975" s="453"/>
      <c r="FEL975" s="3"/>
      <c r="FEM975" s="614"/>
      <c r="FEN975" s="3"/>
      <c r="FEO975" s="453"/>
      <c r="FEP975" s="3"/>
      <c r="FEQ975" s="614"/>
      <c r="FER975" s="3"/>
      <c r="FES975" s="453"/>
      <c r="FET975" s="3"/>
      <c r="FEU975" s="614"/>
      <c r="FEV975" s="3"/>
      <c r="FEW975" s="453"/>
      <c r="FEX975" s="3"/>
      <c r="FEY975" s="614"/>
      <c r="FEZ975" s="3"/>
      <c r="FFA975" s="453"/>
      <c r="FFB975" s="3"/>
      <c r="FFC975" s="614"/>
      <c r="FFD975" s="3"/>
      <c r="FFE975" s="453"/>
      <c r="FFF975" s="3"/>
      <c r="FFG975" s="614"/>
      <c r="FFH975" s="3"/>
      <c r="FFI975" s="453"/>
      <c r="FFJ975" s="3"/>
      <c r="FFK975" s="614"/>
      <c r="FFL975" s="3"/>
      <c r="FFM975" s="453"/>
      <c r="FFN975" s="3"/>
      <c r="FFO975" s="614"/>
      <c r="FFP975" s="3"/>
      <c r="FFQ975" s="453"/>
      <c r="FFR975" s="3"/>
      <c r="FFS975" s="614"/>
      <c r="FFT975" s="3"/>
      <c r="FFU975" s="453"/>
      <c r="FFV975" s="3"/>
      <c r="FFW975" s="614"/>
      <c r="FFX975" s="3"/>
      <c r="FFY975" s="453"/>
      <c r="FFZ975" s="3"/>
      <c r="FGA975" s="614"/>
      <c r="FGB975" s="3"/>
      <c r="FGC975" s="453"/>
      <c r="FGD975" s="3"/>
      <c r="FGE975" s="614"/>
      <c r="FGF975" s="3"/>
      <c r="FGG975" s="453"/>
      <c r="FGH975" s="3"/>
      <c r="FGI975" s="614"/>
      <c r="FGJ975" s="3"/>
      <c r="FGK975" s="453"/>
      <c r="FGL975" s="3"/>
      <c r="FGM975" s="614"/>
      <c r="FGN975" s="3"/>
      <c r="FGO975" s="453"/>
      <c r="FGP975" s="3"/>
      <c r="FGQ975" s="614"/>
      <c r="FGR975" s="3"/>
      <c r="FGS975" s="453"/>
      <c r="FGT975" s="3"/>
      <c r="FGU975" s="614"/>
      <c r="FGV975" s="3"/>
      <c r="FGW975" s="453"/>
      <c r="FGX975" s="3"/>
      <c r="FGY975" s="614"/>
      <c r="FGZ975" s="3"/>
      <c r="FHA975" s="453"/>
      <c r="FHB975" s="3"/>
      <c r="FHC975" s="614"/>
      <c r="FHD975" s="3"/>
      <c r="FHE975" s="453"/>
      <c r="FHF975" s="3"/>
      <c r="FHG975" s="614"/>
      <c r="FHH975" s="3"/>
      <c r="FHI975" s="453"/>
      <c r="FHJ975" s="3"/>
      <c r="FHK975" s="614"/>
      <c r="FHL975" s="3"/>
      <c r="FHM975" s="453"/>
      <c r="FHN975" s="3"/>
      <c r="FHO975" s="614"/>
      <c r="FHP975" s="3"/>
      <c r="FHQ975" s="453"/>
      <c r="FHR975" s="3"/>
      <c r="FHS975" s="614"/>
      <c r="FHT975" s="3"/>
      <c r="FHU975" s="453"/>
      <c r="FHV975" s="3"/>
      <c r="FHW975" s="614"/>
      <c r="FHX975" s="3"/>
      <c r="FHY975" s="453"/>
      <c r="FHZ975" s="3"/>
      <c r="FIA975" s="614"/>
      <c r="FIB975" s="3"/>
      <c r="FIC975" s="453"/>
      <c r="FID975" s="3"/>
      <c r="FIE975" s="614"/>
      <c r="FIF975" s="3"/>
      <c r="FIG975" s="453"/>
      <c r="FIH975" s="3"/>
      <c r="FII975" s="614"/>
      <c r="FIJ975" s="3"/>
      <c r="FIK975" s="453"/>
      <c r="FIL975" s="3"/>
      <c r="FIM975" s="614"/>
      <c r="FIN975" s="3"/>
      <c r="FIO975" s="453"/>
      <c r="FIP975" s="3"/>
      <c r="FIQ975" s="614"/>
      <c r="FIR975" s="3"/>
      <c r="FIS975" s="453"/>
      <c r="FIT975" s="3"/>
      <c r="FIU975" s="614"/>
      <c r="FIV975" s="3"/>
      <c r="FIW975" s="453"/>
      <c r="FIX975" s="3"/>
      <c r="FIY975" s="614"/>
      <c r="FIZ975" s="3"/>
      <c r="FJA975" s="453"/>
      <c r="FJB975" s="3"/>
      <c r="FJC975" s="614"/>
      <c r="FJD975" s="3"/>
      <c r="FJE975" s="453"/>
      <c r="FJF975" s="3"/>
      <c r="FJG975" s="614"/>
      <c r="FJH975" s="3"/>
      <c r="FJI975" s="453"/>
      <c r="FJJ975" s="3"/>
      <c r="FJK975" s="614"/>
      <c r="FJL975" s="3"/>
      <c r="FJM975" s="453"/>
      <c r="FJN975" s="3"/>
      <c r="FJO975" s="614"/>
      <c r="FJP975" s="3"/>
      <c r="FJQ975" s="453"/>
      <c r="FJR975" s="3"/>
      <c r="FJS975" s="614"/>
      <c r="FJT975" s="3"/>
      <c r="FJU975" s="453"/>
      <c r="FJV975" s="3"/>
      <c r="FJW975" s="614"/>
      <c r="FJX975" s="3"/>
      <c r="FJY975" s="453"/>
      <c r="FJZ975" s="3"/>
      <c r="FKA975" s="614"/>
      <c r="FKB975" s="3"/>
      <c r="FKC975" s="453"/>
      <c r="FKD975" s="3"/>
      <c r="FKE975" s="614"/>
      <c r="FKF975" s="3"/>
      <c r="FKG975" s="453"/>
      <c r="FKH975" s="3"/>
      <c r="FKI975" s="614"/>
      <c r="FKJ975" s="3"/>
      <c r="FKK975" s="453"/>
      <c r="FKL975" s="3"/>
      <c r="FKM975" s="614"/>
      <c r="FKN975" s="3"/>
      <c r="FKO975" s="453"/>
      <c r="FKP975" s="3"/>
      <c r="FKQ975" s="614"/>
      <c r="FKR975" s="3"/>
      <c r="FKS975" s="453"/>
      <c r="FKT975" s="3"/>
      <c r="FKU975" s="614"/>
      <c r="FKV975" s="3"/>
      <c r="FKW975" s="453"/>
      <c r="FKX975" s="3"/>
      <c r="FKY975" s="614"/>
      <c r="FKZ975" s="3"/>
      <c r="FLA975" s="453"/>
      <c r="FLB975" s="3"/>
      <c r="FLC975" s="614"/>
      <c r="FLD975" s="3"/>
      <c r="FLE975" s="453"/>
      <c r="FLF975" s="3"/>
      <c r="FLG975" s="614"/>
      <c r="FLH975" s="3"/>
      <c r="FLI975" s="453"/>
      <c r="FLJ975" s="3"/>
      <c r="FLK975" s="614"/>
      <c r="FLL975" s="3"/>
      <c r="FLM975" s="453"/>
      <c r="FLN975" s="3"/>
      <c r="FLO975" s="614"/>
      <c r="FLP975" s="3"/>
      <c r="FLQ975" s="453"/>
      <c r="FLR975" s="3"/>
      <c r="FLS975" s="614"/>
      <c r="FLT975" s="3"/>
      <c r="FLU975" s="453"/>
      <c r="FLV975" s="3"/>
      <c r="FLW975" s="614"/>
      <c r="FLX975" s="3"/>
      <c r="FLY975" s="453"/>
      <c r="FLZ975" s="3"/>
      <c r="FMA975" s="614"/>
      <c r="FMB975" s="3"/>
      <c r="FMC975" s="453"/>
      <c r="FMD975" s="3"/>
      <c r="FME975" s="614"/>
      <c r="FMF975" s="3"/>
      <c r="FMG975" s="453"/>
      <c r="FMH975" s="3"/>
      <c r="FMI975" s="614"/>
      <c r="FMJ975" s="3"/>
      <c r="FMK975" s="453"/>
      <c r="FML975" s="3"/>
      <c r="FMM975" s="614"/>
      <c r="FMN975" s="3"/>
      <c r="FMO975" s="453"/>
      <c r="FMP975" s="3"/>
      <c r="FMQ975" s="614"/>
      <c r="FMR975" s="3"/>
      <c r="FMS975" s="453"/>
      <c r="FMT975" s="3"/>
      <c r="FMU975" s="614"/>
      <c r="FMV975" s="3"/>
      <c r="FMW975" s="453"/>
      <c r="FMX975" s="3"/>
      <c r="FMY975" s="614"/>
      <c r="FMZ975" s="3"/>
      <c r="FNA975" s="453"/>
      <c r="FNB975" s="3"/>
      <c r="FNC975" s="614"/>
      <c r="FND975" s="3"/>
      <c r="FNE975" s="453"/>
      <c r="FNF975" s="3"/>
      <c r="FNG975" s="614"/>
      <c r="FNH975" s="3"/>
      <c r="FNI975" s="453"/>
      <c r="FNJ975" s="3"/>
      <c r="FNK975" s="614"/>
      <c r="FNL975" s="3"/>
      <c r="FNM975" s="453"/>
      <c r="FNN975" s="3"/>
      <c r="FNO975" s="614"/>
      <c r="FNP975" s="3"/>
      <c r="FNQ975" s="453"/>
      <c r="FNR975" s="3"/>
      <c r="FNS975" s="614"/>
      <c r="FNT975" s="3"/>
      <c r="FNU975" s="453"/>
      <c r="FNV975" s="3"/>
      <c r="FNW975" s="614"/>
      <c r="FNX975" s="3"/>
      <c r="FNY975" s="453"/>
      <c r="FNZ975" s="3"/>
      <c r="FOA975" s="614"/>
      <c r="FOB975" s="3"/>
      <c r="FOC975" s="453"/>
      <c r="FOD975" s="3"/>
      <c r="FOE975" s="614"/>
      <c r="FOF975" s="3"/>
      <c r="FOG975" s="453"/>
      <c r="FOH975" s="3"/>
      <c r="FOI975" s="614"/>
      <c r="FOJ975" s="3"/>
      <c r="FOK975" s="453"/>
      <c r="FOL975" s="3"/>
      <c r="FOM975" s="614"/>
      <c r="FON975" s="3"/>
      <c r="FOO975" s="453"/>
      <c r="FOP975" s="3"/>
      <c r="FOQ975" s="614"/>
      <c r="FOR975" s="3"/>
      <c r="FOS975" s="453"/>
      <c r="FOT975" s="3"/>
      <c r="FOU975" s="614"/>
      <c r="FOV975" s="3"/>
      <c r="FOW975" s="453"/>
      <c r="FOX975" s="3"/>
      <c r="FOY975" s="614"/>
      <c r="FOZ975" s="3"/>
      <c r="FPA975" s="453"/>
      <c r="FPB975" s="3"/>
      <c r="FPC975" s="614"/>
      <c r="FPD975" s="3"/>
      <c r="FPE975" s="453"/>
      <c r="FPF975" s="3"/>
      <c r="FPG975" s="614"/>
      <c r="FPH975" s="3"/>
      <c r="FPI975" s="453"/>
      <c r="FPJ975" s="3"/>
      <c r="FPK975" s="614"/>
      <c r="FPL975" s="3"/>
      <c r="FPM975" s="453"/>
      <c r="FPN975" s="3"/>
      <c r="FPO975" s="614"/>
      <c r="FPP975" s="3"/>
      <c r="FPQ975" s="453"/>
      <c r="FPR975" s="3"/>
      <c r="FPS975" s="614"/>
      <c r="FPT975" s="3"/>
      <c r="FPU975" s="453"/>
      <c r="FPV975" s="3"/>
      <c r="FPW975" s="614"/>
      <c r="FPX975" s="3"/>
      <c r="FPY975" s="453"/>
      <c r="FPZ975" s="3"/>
      <c r="FQA975" s="614"/>
      <c r="FQB975" s="3"/>
      <c r="FQC975" s="453"/>
      <c r="FQD975" s="3"/>
      <c r="FQE975" s="614"/>
      <c r="FQF975" s="3"/>
      <c r="FQG975" s="453"/>
      <c r="FQH975" s="3"/>
      <c r="FQI975" s="614"/>
      <c r="FQJ975" s="3"/>
      <c r="FQK975" s="453"/>
      <c r="FQL975" s="3"/>
      <c r="FQM975" s="614"/>
      <c r="FQN975" s="3"/>
      <c r="FQO975" s="453"/>
      <c r="FQP975" s="3"/>
      <c r="FQQ975" s="614"/>
      <c r="FQR975" s="3"/>
      <c r="FQS975" s="453"/>
      <c r="FQT975" s="3"/>
      <c r="FQU975" s="614"/>
      <c r="FQV975" s="3"/>
      <c r="FQW975" s="453"/>
      <c r="FQX975" s="3"/>
      <c r="FQY975" s="614"/>
      <c r="FQZ975" s="3"/>
      <c r="FRA975" s="453"/>
      <c r="FRB975" s="3"/>
      <c r="FRC975" s="614"/>
      <c r="FRD975" s="3"/>
      <c r="FRE975" s="453"/>
      <c r="FRF975" s="3"/>
      <c r="FRG975" s="614"/>
      <c r="FRH975" s="3"/>
      <c r="FRI975" s="453"/>
      <c r="FRJ975" s="3"/>
      <c r="FRK975" s="614"/>
      <c r="FRL975" s="3"/>
      <c r="FRM975" s="453"/>
      <c r="FRN975" s="3"/>
      <c r="FRO975" s="614"/>
      <c r="FRP975" s="3"/>
      <c r="FRQ975" s="453"/>
      <c r="FRR975" s="3"/>
      <c r="FRS975" s="614"/>
      <c r="FRT975" s="3"/>
      <c r="FRU975" s="453"/>
      <c r="FRV975" s="3"/>
      <c r="FRW975" s="614"/>
      <c r="FRX975" s="3"/>
      <c r="FRY975" s="453"/>
      <c r="FRZ975" s="3"/>
      <c r="FSA975" s="614"/>
      <c r="FSB975" s="3"/>
      <c r="FSC975" s="453"/>
      <c r="FSD975" s="3"/>
      <c r="FSE975" s="614"/>
      <c r="FSF975" s="3"/>
      <c r="FSG975" s="453"/>
      <c r="FSH975" s="3"/>
      <c r="FSI975" s="614"/>
      <c r="FSJ975" s="3"/>
      <c r="FSK975" s="453"/>
      <c r="FSL975" s="3"/>
      <c r="FSM975" s="614"/>
      <c r="FSN975" s="3"/>
      <c r="FSO975" s="453"/>
      <c r="FSP975" s="3"/>
      <c r="FSQ975" s="614"/>
      <c r="FSR975" s="3"/>
      <c r="FSS975" s="453"/>
      <c r="FST975" s="3"/>
      <c r="FSU975" s="614"/>
      <c r="FSV975" s="3"/>
      <c r="FSW975" s="453"/>
      <c r="FSX975" s="3"/>
      <c r="FSY975" s="614"/>
      <c r="FSZ975" s="3"/>
      <c r="FTA975" s="453"/>
      <c r="FTB975" s="3"/>
      <c r="FTC975" s="614"/>
      <c r="FTD975" s="3"/>
      <c r="FTE975" s="453"/>
      <c r="FTF975" s="3"/>
      <c r="FTG975" s="614"/>
      <c r="FTH975" s="3"/>
      <c r="FTI975" s="453"/>
      <c r="FTJ975" s="3"/>
      <c r="FTK975" s="614"/>
      <c r="FTL975" s="3"/>
      <c r="FTM975" s="453"/>
      <c r="FTN975" s="3"/>
      <c r="FTO975" s="614"/>
      <c r="FTP975" s="3"/>
      <c r="FTQ975" s="453"/>
      <c r="FTR975" s="3"/>
      <c r="FTS975" s="614"/>
      <c r="FTT975" s="3"/>
      <c r="FTU975" s="453"/>
      <c r="FTV975" s="3"/>
      <c r="FTW975" s="614"/>
      <c r="FTX975" s="3"/>
      <c r="FTY975" s="453"/>
      <c r="FTZ975" s="3"/>
      <c r="FUA975" s="614"/>
      <c r="FUB975" s="3"/>
      <c r="FUC975" s="453"/>
      <c r="FUD975" s="3"/>
      <c r="FUE975" s="614"/>
      <c r="FUF975" s="3"/>
      <c r="FUG975" s="453"/>
      <c r="FUH975" s="3"/>
      <c r="FUI975" s="614"/>
      <c r="FUJ975" s="3"/>
      <c r="FUK975" s="453"/>
      <c r="FUL975" s="3"/>
      <c r="FUM975" s="614"/>
      <c r="FUN975" s="3"/>
      <c r="FUO975" s="453"/>
      <c r="FUP975" s="3"/>
      <c r="FUQ975" s="614"/>
      <c r="FUR975" s="3"/>
      <c r="FUS975" s="453"/>
      <c r="FUT975" s="3"/>
      <c r="FUU975" s="614"/>
      <c r="FUV975" s="3"/>
      <c r="FUW975" s="453"/>
      <c r="FUX975" s="3"/>
      <c r="FUY975" s="614"/>
      <c r="FUZ975" s="3"/>
      <c r="FVA975" s="453"/>
      <c r="FVB975" s="3"/>
      <c r="FVC975" s="614"/>
      <c r="FVD975" s="3"/>
      <c r="FVE975" s="453"/>
      <c r="FVF975" s="3"/>
      <c r="FVG975" s="614"/>
      <c r="FVH975" s="3"/>
      <c r="FVI975" s="453"/>
      <c r="FVJ975" s="3"/>
      <c r="FVK975" s="614"/>
      <c r="FVL975" s="3"/>
      <c r="FVM975" s="453"/>
      <c r="FVN975" s="3"/>
      <c r="FVO975" s="614"/>
      <c r="FVP975" s="3"/>
      <c r="FVQ975" s="453"/>
      <c r="FVR975" s="3"/>
      <c r="FVS975" s="614"/>
      <c r="FVT975" s="3"/>
      <c r="FVU975" s="453"/>
      <c r="FVV975" s="3"/>
      <c r="FVW975" s="614"/>
      <c r="FVX975" s="3"/>
      <c r="FVY975" s="453"/>
      <c r="FVZ975" s="3"/>
      <c r="FWA975" s="614"/>
      <c r="FWB975" s="3"/>
      <c r="FWC975" s="453"/>
      <c r="FWD975" s="3"/>
      <c r="FWE975" s="614"/>
      <c r="FWF975" s="3"/>
      <c r="FWG975" s="453"/>
      <c r="FWH975" s="3"/>
      <c r="FWI975" s="614"/>
      <c r="FWJ975" s="3"/>
      <c r="FWK975" s="453"/>
      <c r="FWL975" s="3"/>
      <c r="FWM975" s="614"/>
      <c r="FWN975" s="3"/>
      <c r="FWO975" s="453"/>
      <c r="FWP975" s="3"/>
      <c r="FWQ975" s="614"/>
      <c r="FWR975" s="3"/>
      <c r="FWS975" s="453"/>
      <c r="FWT975" s="3"/>
      <c r="FWU975" s="614"/>
      <c r="FWV975" s="3"/>
      <c r="FWW975" s="453"/>
      <c r="FWX975" s="3"/>
      <c r="FWY975" s="614"/>
      <c r="FWZ975" s="3"/>
      <c r="FXA975" s="453"/>
      <c r="FXB975" s="3"/>
      <c r="FXC975" s="614"/>
      <c r="FXD975" s="3"/>
      <c r="FXE975" s="453"/>
      <c r="FXF975" s="3"/>
      <c r="FXG975" s="614"/>
      <c r="FXH975" s="3"/>
      <c r="FXI975" s="453"/>
      <c r="FXJ975" s="3"/>
      <c r="FXK975" s="614"/>
      <c r="FXL975" s="3"/>
      <c r="FXM975" s="453"/>
      <c r="FXN975" s="3"/>
      <c r="FXO975" s="614"/>
      <c r="FXP975" s="3"/>
      <c r="FXQ975" s="453"/>
      <c r="FXR975" s="3"/>
      <c r="FXS975" s="614"/>
      <c r="FXT975" s="3"/>
      <c r="FXU975" s="453"/>
      <c r="FXV975" s="3"/>
      <c r="FXW975" s="614"/>
      <c r="FXX975" s="3"/>
      <c r="FXY975" s="453"/>
      <c r="FXZ975" s="3"/>
      <c r="FYA975" s="614"/>
      <c r="FYB975" s="3"/>
      <c r="FYC975" s="453"/>
      <c r="FYD975" s="3"/>
      <c r="FYE975" s="614"/>
      <c r="FYF975" s="3"/>
      <c r="FYG975" s="453"/>
      <c r="FYH975" s="3"/>
      <c r="FYI975" s="614"/>
      <c r="FYJ975" s="3"/>
      <c r="FYK975" s="453"/>
      <c r="FYL975" s="3"/>
      <c r="FYM975" s="614"/>
      <c r="FYN975" s="3"/>
      <c r="FYO975" s="453"/>
      <c r="FYP975" s="3"/>
      <c r="FYQ975" s="614"/>
      <c r="FYR975" s="3"/>
      <c r="FYS975" s="453"/>
      <c r="FYT975" s="3"/>
      <c r="FYU975" s="614"/>
      <c r="FYV975" s="3"/>
      <c r="FYW975" s="453"/>
      <c r="FYX975" s="3"/>
      <c r="FYY975" s="614"/>
      <c r="FYZ975" s="3"/>
      <c r="FZA975" s="453"/>
      <c r="FZB975" s="3"/>
      <c r="FZC975" s="614"/>
      <c r="FZD975" s="3"/>
      <c r="FZE975" s="453"/>
      <c r="FZF975" s="3"/>
      <c r="FZG975" s="614"/>
      <c r="FZH975" s="3"/>
      <c r="FZI975" s="453"/>
      <c r="FZJ975" s="3"/>
      <c r="FZK975" s="614"/>
      <c r="FZL975" s="3"/>
      <c r="FZM975" s="453"/>
      <c r="FZN975" s="3"/>
      <c r="FZO975" s="614"/>
      <c r="FZP975" s="3"/>
      <c r="FZQ975" s="453"/>
      <c r="FZR975" s="3"/>
      <c r="FZS975" s="614"/>
      <c r="FZT975" s="3"/>
      <c r="FZU975" s="453"/>
      <c r="FZV975" s="3"/>
      <c r="FZW975" s="614"/>
      <c r="FZX975" s="3"/>
      <c r="FZY975" s="453"/>
      <c r="FZZ975" s="3"/>
      <c r="GAA975" s="614"/>
      <c r="GAB975" s="3"/>
      <c r="GAC975" s="453"/>
      <c r="GAD975" s="3"/>
      <c r="GAE975" s="614"/>
      <c r="GAF975" s="3"/>
      <c r="GAG975" s="453"/>
      <c r="GAH975" s="3"/>
      <c r="GAI975" s="614"/>
      <c r="GAJ975" s="3"/>
      <c r="GAK975" s="453"/>
      <c r="GAL975" s="3"/>
      <c r="GAM975" s="614"/>
      <c r="GAN975" s="3"/>
      <c r="GAO975" s="453"/>
      <c r="GAP975" s="3"/>
      <c r="GAQ975" s="614"/>
      <c r="GAR975" s="3"/>
      <c r="GAS975" s="453"/>
      <c r="GAT975" s="3"/>
      <c r="GAU975" s="614"/>
      <c r="GAV975" s="3"/>
      <c r="GAW975" s="453"/>
      <c r="GAX975" s="3"/>
      <c r="GAY975" s="614"/>
      <c r="GAZ975" s="3"/>
      <c r="GBA975" s="453"/>
      <c r="GBB975" s="3"/>
      <c r="GBC975" s="614"/>
      <c r="GBD975" s="3"/>
      <c r="GBE975" s="453"/>
      <c r="GBF975" s="3"/>
      <c r="GBG975" s="614"/>
      <c r="GBH975" s="3"/>
      <c r="GBI975" s="453"/>
      <c r="GBJ975" s="3"/>
      <c r="GBK975" s="614"/>
      <c r="GBL975" s="3"/>
      <c r="GBM975" s="453"/>
      <c r="GBN975" s="3"/>
      <c r="GBO975" s="614"/>
      <c r="GBP975" s="3"/>
      <c r="GBQ975" s="453"/>
      <c r="GBR975" s="3"/>
      <c r="GBS975" s="614"/>
      <c r="GBT975" s="3"/>
      <c r="GBU975" s="453"/>
      <c r="GBV975" s="3"/>
      <c r="GBW975" s="614"/>
      <c r="GBX975" s="3"/>
      <c r="GBY975" s="453"/>
      <c r="GBZ975" s="3"/>
      <c r="GCA975" s="614"/>
      <c r="GCB975" s="3"/>
      <c r="GCC975" s="453"/>
      <c r="GCD975" s="3"/>
      <c r="GCE975" s="614"/>
      <c r="GCF975" s="3"/>
      <c r="GCG975" s="453"/>
      <c r="GCH975" s="3"/>
      <c r="GCI975" s="614"/>
      <c r="GCJ975" s="3"/>
      <c r="GCK975" s="453"/>
      <c r="GCL975" s="3"/>
      <c r="GCM975" s="614"/>
      <c r="GCN975" s="3"/>
      <c r="GCO975" s="453"/>
      <c r="GCP975" s="3"/>
      <c r="GCQ975" s="614"/>
      <c r="GCR975" s="3"/>
      <c r="GCS975" s="453"/>
      <c r="GCT975" s="3"/>
      <c r="GCU975" s="614"/>
      <c r="GCV975" s="3"/>
      <c r="GCW975" s="453"/>
      <c r="GCX975" s="3"/>
      <c r="GCY975" s="614"/>
      <c r="GCZ975" s="3"/>
      <c r="GDA975" s="453"/>
      <c r="GDB975" s="3"/>
      <c r="GDC975" s="614"/>
      <c r="GDD975" s="3"/>
      <c r="GDE975" s="453"/>
      <c r="GDF975" s="3"/>
      <c r="GDG975" s="614"/>
      <c r="GDH975" s="3"/>
      <c r="GDI975" s="453"/>
      <c r="GDJ975" s="3"/>
      <c r="GDK975" s="614"/>
      <c r="GDL975" s="3"/>
      <c r="GDM975" s="453"/>
      <c r="GDN975" s="3"/>
      <c r="GDO975" s="614"/>
      <c r="GDP975" s="3"/>
      <c r="GDQ975" s="453"/>
      <c r="GDR975" s="3"/>
      <c r="GDS975" s="614"/>
      <c r="GDT975" s="3"/>
      <c r="GDU975" s="453"/>
      <c r="GDV975" s="3"/>
      <c r="GDW975" s="614"/>
      <c r="GDX975" s="3"/>
      <c r="GDY975" s="453"/>
      <c r="GDZ975" s="3"/>
      <c r="GEA975" s="614"/>
      <c r="GEB975" s="3"/>
      <c r="GEC975" s="453"/>
      <c r="GED975" s="3"/>
      <c r="GEE975" s="614"/>
      <c r="GEF975" s="3"/>
      <c r="GEG975" s="453"/>
      <c r="GEH975" s="3"/>
      <c r="GEI975" s="614"/>
      <c r="GEJ975" s="3"/>
      <c r="GEK975" s="453"/>
      <c r="GEL975" s="3"/>
      <c r="GEM975" s="614"/>
      <c r="GEN975" s="3"/>
      <c r="GEO975" s="453"/>
      <c r="GEP975" s="3"/>
      <c r="GEQ975" s="614"/>
      <c r="GER975" s="3"/>
      <c r="GES975" s="453"/>
      <c r="GET975" s="3"/>
      <c r="GEU975" s="614"/>
      <c r="GEV975" s="3"/>
      <c r="GEW975" s="453"/>
      <c r="GEX975" s="3"/>
      <c r="GEY975" s="614"/>
      <c r="GEZ975" s="3"/>
      <c r="GFA975" s="453"/>
      <c r="GFB975" s="3"/>
      <c r="GFC975" s="614"/>
      <c r="GFD975" s="3"/>
      <c r="GFE975" s="453"/>
      <c r="GFF975" s="3"/>
      <c r="GFG975" s="614"/>
      <c r="GFH975" s="3"/>
      <c r="GFI975" s="453"/>
      <c r="GFJ975" s="3"/>
      <c r="GFK975" s="614"/>
      <c r="GFL975" s="3"/>
      <c r="GFM975" s="453"/>
      <c r="GFN975" s="3"/>
      <c r="GFO975" s="614"/>
      <c r="GFP975" s="3"/>
      <c r="GFQ975" s="453"/>
      <c r="GFR975" s="3"/>
      <c r="GFS975" s="614"/>
      <c r="GFT975" s="3"/>
      <c r="GFU975" s="453"/>
      <c r="GFV975" s="3"/>
      <c r="GFW975" s="614"/>
      <c r="GFX975" s="3"/>
      <c r="GFY975" s="453"/>
      <c r="GFZ975" s="3"/>
      <c r="GGA975" s="614"/>
      <c r="GGB975" s="3"/>
      <c r="GGC975" s="453"/>
      <c r="GGD975" s="3"/>
      <c r="GGE975" s="614"/>
      <c r="GGF975" s="3"/>
      <c r="GGG975" s="453"/>
      <c r="GGH975" s="3"/>
      <c r="GGI975" s="614"/>
      <c r="GGJ975" s="3"/>
      <c r="GGK975" s="453"/>
      <c r="GGL975" s="3"/>
      <c r="GGM975" s="614"/>
      <c r="GGN975" s="3"/>
      <c r="GGO975" s="453"/>
      <c r="GGP975" s="3"/>
      <c r="GGQ975" s="614"/>
      <c r="GGR975" s="3"/>
      <c r="GGS975" s="453"/>
      <c r="GGT975" s="3"/>
      <c r="GGU975" s="614"/>
      <c r="GGV975" s="3"/>
      <c r="GGW975" s="453"/>
      <c r="GGX975" s="3"/>
      <c r="GGY975" s="614"/>
      <c r="GGZ975" s="3"/>
      <c r="GHA975" s="453"/>
      <c r="GHB975" s="3"/>
      <c r="GHC975" s="614"/>
      <c r="GHD975" s="3"/>
      <c r="GHE975" s="453"/>
      <c r="GHF975" s="3"/>
      <c r="GHG975" s="614"/>
      <c r="GHH975" s="3"/>
      <c r="GHI975" s="453"/>
      <c r="GHJ975" s="3"/>
      <c r="GHK975" s="614"/>
      <c r="GHL975" s="3"/>
      <c r="GHM975" s="453"/>
      <c r="GHN975" s="3"/>
      <c r="GHO975" s="614"/>
      <c r="GHP975" s="3"/>
      <c r="GHQ975" s="453"/>
      <c r="GHR975" s="3"/>
      <c r="GHS975" s="614"/>
      <c r="GHT975" s="3"/>
      <c r="GHU975" s="453"/>
      <c r="GHV975" s="3"/>
      <c r="GHW975" s="614"/>
      <c r="GHX975" s="3"/>
      <c r="GHY975" s="453"/>
      <c r="GHZ975" s="3"/>
      <c r="GIA975" s="614"/>
      <c r="GIB975" s="3"/>
      <c r="GIC975" s="453"/>
      <c r="GID975" s="3"/>
      <c r="GIE975" s="614"/>
      <c r="GIF975" s="3"/>
      <c r="GIG975" s="453"/>
      <c r="GIH975" s="3"/>
      <c r="GII975" s="614"/>
      <c r="GIJ975" s="3"/>
      <c r="GIK975" s="453"/>
      <c r="GIL975" s="3"/>
      <c r="GIM975" s="614"/>
      <c r="GIN975" s="3"/>
      <c r="GIO975" s="453"/>
      <c r="GIP975" s="3"/>
      <c r="GIQ975" s="614"/>
      <c r="GIR975" s="3"/>
      <c r="GIS975" s="453"/>
      <c r="GIT975" s="3"/>
      <c r="GIU975" s="614"/>
      <c r="GIV975" s="3"/>
      <c r="GIW975" s="453"/>
      <c r="GIX975" s="3"/>
      <c r="GIY975" s="614"/>
      <c r="GIZ975" s="3"/>
      <c r="GJA975" s="453"/>
      <c r="GJB975" s="3"/>
      <c r="GJC975" s="614"/>
      <c r="GJD975" s="3"/>
      <c r="GJE975" s="453"/>
      <c r="GJF975" s="3"/>
      <c r="GJG975" s="614"/>
      <c r="GJH975" s="3"/>
      <c r="GJI975" s="453"/>
      <c r="GJJ975" s="3"/>
      <c r="GJK975" s="614"/>
      <c r="GJL975" s="3"/>
      <c r="GJM975" s="453"/>
      <c r="GJN975" s="3"/>
      <c r="GJO975" s="614"/>
      <c r="GJP975" s="3"/>
      <c r="GJQ975" s="453"/>
      <c r="GJR975" s="3"/>
      <c r="GJS975" s="614"/>
      <c r="GJT975" s="3"/>
      <c r="GJU975" s="453"/>
      <c r="GJV975" s="3"/>
      <c r="GJW975" s="614"/>
      <c r="GJX975" s="3"/>
      <c r="GJY975" s="453"/>
      <c r="GJZ975" s="3"/>
      <c r="GKA975" s="614"/>
      <c r="GKB975" s="3"/>
      <c r="GKC975" s="453"/>
      <c r="GKD975" s="3"/>
      <c r="GKE975" s="614"/>
      <c r="GKF975" s="3"/>
      <c r="GKG975" s="453"/>
      <c r="GKH975" s="3"/>
      <c r="GKI975" s="614"/>
      <c r="GKJ975" s="3"/>
      <c r="GKK975" s="453"/>
      <c r="GKL975" s="3"/>
      <c r="GKM975" s="614"/>
      <c r="GKN975" s="3"/>
      <c r="GKO975" s="453"/>
      <c r="GKP975" s="3"/>
      <c r="GKQ975" s="614"/>
      <c r="GKR975" s="3"/>
      <c r="GKS975" s="453"/>
      <c r="GKT975" s="3"/>
      <c r="GKU975" s="614"/>
      <c r="GKV975" s="3"/>
      <c r="GKW975" s="453"/>
      <c r="GKX975" s="3"/>
      <c r="GKY975" s="614"/>
      <c r="GKZ975" s="3"/>
      <c r="GLA975" s="453"/>
      <c r="GLB975" s="3"/>
      <c r="GLC975" s="614"/>
      <c r="GLD975" s="3"/>
      <c r="GLE975" s="453"/>
      <c r="GLF975" s="3"/>
      <c r="GLG975" s="614"/>
      <c r="GLH975" s="3"/>
      <c r="GLI975" s="453"/>
      <c r="GLJ975" s="3"/>
      <c r="GLK975" s="614"/>
      <c r="GLL975" s="3"/>
      <c r="GLM975" s="453"/>
      <c r="GLN975" s="3"/>
      <c r="GLO975" s="614"/>
      <c r="GLP975" s="3"/>
      <c r="GLQ975" s="453"/>
      <c r="GLR975" s="3"/>
      <c r="GLS975" s="614"/>
      <c r="GLT975" s="3"/>
      <c r="GLU975" s="453"/>
      <c r="GLV975" s="3"/>
      <c r="GLW975" s="614"/>
      <c r="GLX975" s="3"/>
      <c r="GLY975" s="453"/>
      <c r="GLZ975" s="3"/>
      <c r="GMA975" s="614"/>
      <c r="GMB975" s="3"/>
      <c r="GMC975" s="453"/>
      <c r="GMD975" s="3"/>
      <c r="GME975" s="614"/>
      <c r="GMF975" s="3"/>
      <c r="GMG975" s="453"/>
      <c r="GMH975" s="3"/>
      <c r="GMI975" s="614"/>
      <c r="GMJ975" s="3"/>
      <c r="GMK975" s="453"/>
      <c r="GML975" s="3"/>
      <c r="GMM975" s="614"/>
      <c r="GMN975" s="3"/>
      <c r="GMO975" s="453"/>
      <c r="GMP975" s="3"/>
      <c r="GMQ975" s="614"/>
      <c r="GMR975" s="3"/>
      <c r="GMS975" s="453"/>
      <c r="GMT975" s="3"/>
      <c r="GMU975" s="614"/>
      <c r="GMV975" s="3"/>
      <c r="GMW975" s="453"/>
      <c r="GMX975" s="3"/>
      <c r="GMY975" s="614"/>
      <c r="GMZ975" s="3"/>
      <c r="GNA975" s="453"/>
      <c r="GNB975" s="3"/>
      <c r="GNC975" s="614"/>
      <c r="GND975" s="3"/>
      <c r="GNE975" s="453"/>
      <c r="GNF975" s="3"/>
      <c r="GNG975" s="614"/>
      <c r="GNH975" s="3"/>
      <c r="GNI975" s="453"/>
      <c r="GNJ975" s="3"/>
      <c r="GNK975" s="614"/>
      <c r="GNL975" s="3"/>
      <c r="GNM975" s="453"/>
      <c r="GNN975" s="3"/>
      <c r="GNO975" s="614"/>
      <c r="GNP975" s="3"/>
      <c r="GNQ975" s="453"/>
      <c r="GNR975" s="3"/>
      <c r="GNS975" s="614"/>
      <c r="GNT975" s="3"/>
      <c r="GNU975" s="453"/>
      <c r="GNV975" s="3"/>
      <c r="GNW975" s="614"/>
      <c r="GNX975" s="3"/>
      <c r="GNY975" s="453"/>
      <c r="GNZ975" s="3"/>
      <c r="GOA975" s="614"/>
      <c r="GOB975" s="3"/>
      <c r="GOC975" s="453"/>
      <c r="GOD975" s="3"/>
      <c r="GOE975" s="614"/>
      <c r="GOF975" s="3"/>
      <c r="GOG975" s="453"/>
      <c r="GOH975" s="3"/>
      <c r="GOI975" s="614"/>
      <c r="GOJ975" s="3"/>
      <c r="GOK975" s="453"/>
      <c r="GOL975" s="3"/>
      <c r="GOM975" s="614"/>
      <c r="GON975" s="3"/>
      <c r="GOO975" s="453"/>
      <c r="GOP975" s="3"/>
      <c r="GOQ975" s="614"/>
      <c r="GOR975" s="3"/>
      <c r="GOS975" s="453"/>
      <c r="GOT975" s="3"/>
      <c r="GOU975" s="614"/>
      <c r="GOV975" s="3"/>
      <c r="GOW975" s="453"/>
      <c r="GOX975" s="3"/>
      <c r="GOY975" s="614"/>
      <c r="GOZ975" s="3"/>
      <c r="GPA975" s="453"/>
      <c r="GPB975" s="3"/>
      <c r="GPC975" s="614"/>
      <c r="GPD975" s="3"/>
      <c r="GPE975" s="453"/>
      <c r="GPF975" s="3"/>
      <c r="GPG975" s="614"/>
      <c r="GPH975" s="3"/>
      <c r="GPI975" s="453"/>
      <c r="GPJ975" s="3"/>
      <c r="GPK975" s="614"/>
      <c r="GPL975" s="3"/>
      <c r="GPM975" s="453"/>
      <c r="GPN975" s="3"/>
      <c r="GPO975" s="614"/>
      <c r="GPP975" s="3"/>
      <c r="GPQ975" s="453"/>
      <c r="GPR975" s="3"/>
      <c r="GPS975" s="614"/>
      <c r="GPT975" s="3"/>
      <c r="GPU975" s="453"/>
      <c r="GPV975" s="3"/>
      <c r="GPW975" s="614"/>
      <c r="GPX975" s="3"/>
      <c r="GPY975" s="453"/>
      <c r="GPZ975" s="3"/>
      <c r="GQA975" s="614"/>
      <c r="GQB975" s="3"/>
      <c r="GQC975" s="453"/>
      <c r="GQD975" s="3"/>
      <c r="GQE975" s="614"/>
      <c r="GQF975" s="3"/>
      <c r="GQG975" s="453"/>
      <c r="GQH975" s="3"/>
      <c r="GQI975" s="614"/>
      <c r="GQJ975" s="3"/>
      <c r="GQK975" s="453"/>
      <c r="GQL975" s="3"/>
      <c r="GQM975" s="614"/>
      <c r="GQN975" s="3"/>
      <c r="GQO975" s="453"/>
      <c r="GQP975" s="3"/>
      <c r="GQQ975" s="614"/>
      <c r="GQR975" s="3"/>
      <c r="GQS975" s="453"/>
      <c r="GQT975" s="3"/>
      <c r="GQU975" s="614"/>
      <c r="GQV975" s="3"/>
      <c r="GQW975" s="453"/>
      <c r="GQX975" s="3"/>
      <c r="GQY975" s="614"/>
      <c r="GQZ975" s="3"/>
      <c r="GRA975" s="453"/>
      <c r="GRB975" s="3"/>
      <c r="GRC975" s="614"/>
      <c r="GRD975" s="3"/>
      <c r="GRE975" s="453"/>
      <c r="GRF975" s="3"/>
      <c r="GRG975" s="614"/>
      <c r="GRH975" s="3"/>
      <c r="GRI975" s="453"/>
      <c r="GRJ975" s="3"/>
      <c r="GRK975" s="614"/>
      <c r="GRL975" s="3"/>
      <c r="GRM975" s="453"/>
      <c r="GRN975" s="3"/>
      <c r="GRO975" s="614"/>
      <c r="GRP975" s="3"/>
      <c r="GRQ975" s="453"/>
      <c r="GRR975" s="3"/>
      <c r="GRS975" s="614"/>
      <c r="GRT975" s="3"/>
      <c r="GRU975" s="453"/>
      <c r="GRV975" s="3"/>
      <c r="GRW975" s="614"/>
      <c r="GRX975" s="3"/>
      <c r="GRY975" s="453"/>
      <c r="GRZ975" s="3"/>
      <c r="GSA975" s="614"/>
      <c r="GSB975" s="3"/>
      <c r="GSC975" s="453"/>
      <c r="GSD975" s="3"/>
      <c r="GSE975" s="614"/>
      <c r="GSF975" s="3"/>
      <c r="GSG975" s="453"/>
      <c r="GSH975" s="3"/>
      <c r="GSI975" s="614"/>
      <c r="GSJ975" s="3"/>
      <c r="GSK975" s="453"/>
      <c r="GSL975" s="3"/>
      <c r="GSM975" s="614"/>
      <c r="GSN975" s="3"/>
      <c r="GSO975" s="453"/>
      <c r="GSP975" s="3"/>
      <c r="GSQ975" s="614"/>
      <c r="GSR975" s="3"/>
      <c r="GSS975" s="453"/>
      <c r="GST975" s="3"/>
      <c r="GSU975" s="614"/>
      <c r="GSV975" s="3"/>
      <c r="GSW975" s="453"/>
      <c r="GSX975" s="3"/>
      <c r="GSY975" s="614"/>
      <c r="GSZ975" s="3"/>
      <c r="GTA975" s="453"/>
      <c r="GTB975" s="3"/>
      <c r="GTC975" s="614"/>
      <c r="GTD975" s="3"/>
      <c r="GTE975" s="453"/>
      <c r="GTF975" s="3"/>
      <c r="GTG975" s="614"/>
      <c r="GTH975" s="3"/>
      <c r="GTI975" s="453"/>
      <c r="GTJ975" s="3"/>
      <c r="GTK975" s="614"/>
      <c r="GTL975" s="3"/>
      <c r="GTM975" s="453"/>
      <c r="GTN975" s="3"/>
      <c r="GTO975" s="614"/>
      <c r="GTP975" s="3"/>
      <c r="GTQ975" s="453"/>
      <c r="GTR975" s="3"/>
      <c r="GTS975" s="614"/>
      <c r="GTT975" s="3"/>
      <c r="GTU975" s="453"/>
      <c r="GTV975" s="3"/>
      <c r="GTW975" s="614"/>
      <c r="GTX975" s="3"/>
      <c r="GTY975" s="453"/>
      <c r="GTZ975" s="3"/>
      <c r="GUA975" s="614"/>
      <c r="GUB975" s="3"/>
      <c r="GUC975" s="453"/>
      <c r="GUD975" s="3"/>
      <c r="GUE975" s="614"/>
      <c r="GUF975" s="3"/>
      <c r="GUG975" s="453"/>
      <c r="GUH975" s="3"/>
      <c r="GUI975" s="614"/>
      <c r="GUJ975" s="3"/>
      <c r="GUK975" s="453"/>
      <c r="GUL975" s="3"/>
      <c r="GUM975" s="614"/>
      <c r="GUN975" s="3"/>
      <c r="GUO975" s="453"/>
      <c r="GUP975" s="3"/>
      <c r="GUQ975" s="614"/>
      <c r="GUR975" s="3"/>
      <c r="GUS975" s="453"/>
      <c r="GUT975" s="3"/>
      <c r="GUU975" s="614"/>
      <c r="GUV975" s="3"/>
      <c r="GUW975" s="453"/>
      <c r="GUX975" s="3"/>
      <c r="GUY975" s="614"/>
      <c r="GUZ975" s="3"/>
      <c r="GVA975" s="453"/>
      <c r="GVB975" s="3"/>
      <c r="GVC975" s="614"/>
      <c r="GVD975" s="3"/>
      <c r="GVE975" s="453"/>
      <c r="GVF975" s="3"/>
      <c r="GVG975" s="614"/>
      <c r="GVH975" s="3"/>
      <c r="GVI975" s="453"/>
      <c r="GVJ975" s="3"/>
      <c r="GVK975" s="614"/>
      <c r="GVL975" s="3"/>
      <c r="GVM975" s="453"/>
      <c r="GVN975" s="3"/>
      <c r="GVO975" s="614"/>
      <c r="GVP975" s="3"/>
      <c r="GVQ975" s="453"/>
      <c r="GVR975" s="3"/>
      <c r="GVS975" s="614"/>
      <c r="GVT975" s="3"/>
      <c r="GVU975" s="453"/>
      <c r="GVV975" s="3"/>
      <c r="GVW975" s="614"/>
      <c r="GVX975" s="3"/>
      <c r="GVY975" s="453"/>
      <c r="GVZ975" s="3"/>
      <c r="GWA975" s="614"/>
      <c r="GWB975" s="3"/>
      <c r="GWC975" s="453"/>
      <c r="GWD975" s="3"/>
      <c r="GWE975" s="614"/>
      <c r="GWF975" s="3"/>
      <c r="GWG975" s="453"/>
      <c r="GWH975" s="3"/>
      <c r="GWI975" s="614"/>
      <c r="GWJ975" s="3"/>
      <c r="GWK975" s="453"/>
      <c r="GWL975" s="3"/>
      <c r="GWM975" s="614"/>
      <c r="GWN975" s="3"/>
      <c r="GWO975" s="453"/>
      <c r="GWP975" s="3"/>
      <c r="GWQ975" s="614"/>
      <c r="GWR975" s="3"/>
      <c r="GWS975" s="453"/>
      <c r="GWT975" s="3"/>
      <c r="GWU975" s="614"/>
      <c r="GWV975" s="3"/>
      <c r="GWW975" s="453"/>
      <c r="GWX975" s="3"/>
      <c r="GWY975" s="614"/>
      <c r="GWZ975" s="3"/>
      <c r="GXA975" s="453"/>
      <c r="GXB975" s="3"/>
      <c r="GXC975" s="614"/>
      <c r="GXD975" s="3"/>
      <c r="GXE975" s="453"/>
      <c r="GXF975" s="3"/>
      <c r="GXG975" s="614"/>
      <c r="GXH975" s="3"/>
      <c r="GXI975" s="453"/>
      <c r="GXJ975" s="3"/>
      <c r="GXK975" s="614"/>
      <c r="GXL975" s="3"/>
      <c r="GXM975" s="453"/>
      <c r="GXN975" s="3"/>
      <c r="GXO975" s="614"/>
      <c r="GXP975" s="3"/>
      <c r="GXQ975" s="453"/>
      <c r="GXR975" s="3"/>
      <c r="GXS975" s="614"/>
      <c r="GXT975" s="3"/>
      <c r="GXU975" s="453"/>
      <c r="GXV975" s="3"/>
      <c r="GXW975" s="614"/>
      <c r="GXX975" s="3"/>
      <c r="GXY975" s="453"/>
      <c r="GXZ975" s="3"/>
      <c r="GYA975" s="614"/>
      <c r="GYB975" s="3"/>
      <c r="GYC975" s="453"/>
      <c r="GYD975" s="3"/>
      <c r="GYE975" s="614"/>
      <c r="GYF975" s="3"/>
      <c r="GYG975" s="453"/>
      <c r="GYH975" s="3"/>
      <c r="GYI975" s="614"/>
      <c r="GYJ975" s="3"/>
      <c r="GYK975" s="453"/>
      <c r="GYL975" s="3"/>
      <c r="GYM975" s="614"/>
      <c r="GYN975" s="3"/>
      <c r="GYO975" s="453"/>
      <c r="GYP975" s="3"/>
      <c r="GYQ975" s="614"/>
      <c r="GYR975" s="3"/>
      <c r="GYS975" s="453"/>
      <c r="GYT975" s="3"/>
      <c r="GYU975" s="614"/>
      <c r="GYV975" s="3"/>
      <c r="GYW975" s="453"/>
      <c r="GYX975" s="3"/>
      <c r="GYY975" s="614"/>
      <c r="GYZ975" s="3"/>
      <c r="GZA975" s="453"/>
      <c r="GZB975" s="3"/>
      <c r="GZC975" s="614"/>
      <c r="GZD975" s="3"/>
      <c r="GZE975" s="453"/>
      <c r="GZF975" s="3"/>
      <c r="GZG975" s="614"/>
      <c r="GZH975" s="3"/>
      <c r="GZI975" s="453"/>
      <c r="GZJ975" s="3"/>
      <c r="GZK975" s="614"/>
      <c r="GZL975" s="3"/>
      <c r="GZM975" s="453"/>
      <c r="GZN975" s="3"/>
      <c r="GZO975" s="614"/>
      <c r="GZP975" s="3"/>
      <c r="GZQ975" s="453"/>
      <c r="GZR975" s="3"/>
      <c r="GZS975" s="614"/>
      <c r="GZT975" s="3"/>
      <c r="GZU975" s="453"/>
      <c r="GZV975" s="3"/>
      <c r="GZW975" s="614"/>
      <c r="GZX975" s="3"/>
      <c r="GZY975" s="453"/>
      <c r="GZZ975" s="3"/>
      <c r="HAA975" s="614"/>
      <c r="HAB975" s="3"/>
      <c r="HAC975" s="453"/>
      <c r="HAD975" s="3"/>
      <c r="HAE975" s="614"/>
      <c r="HAF975" s="3"/>
      <c r="HAG975" s="453"/>
      <c r="HAH975" s="3"/>
      <c r="HAI975" s="614"/>
      <c r="HAJ975" s="3"/>
      <c r="HAK975" s="453"/>
      <c r="HAL975" s="3"/>
      <c r="HAM975" s="614"/>
      <c r="HAN975" s="3"/>
      <c r="HAO975" s="453"/>
      <c r="HAP975" s="3"/>
      <c r="HAQ975" s="614"/>
      <c r="HAR975" s="3"/>
      <c r="HAS975" s="453"/>
      <c r="HAT975" s="3"/>
      <c r="HAU975" s="614"/>
      <c r="HAV975" s="3"/>
      <c r="HAW975" s="453"/>
      <c r="HAX975" s="3"/>
      <c r="HAY975" s="614"/>
      <c r="HAZ975" s="3"/>
      <c r="HBA975" s="453"/>
      <c r="HBB975" s="3"/>
      <c r="HBC975" s="614"/>
      <c r="HBD975" s="3"/>
      <c r="HBE975" s="453"/>
      <c r="HBF975" s="3"/>
      <c r="HBG975" s="614"/>
      <c r="HBH975" s="3"/>
      <c r="HBI975" s="453"/>
      <c r="HBJ975" s="3"/>
      <c r="HBK975" s="614"/>
      <c r="HBL975" s="3"/>
      <c r="HBM975" s="453"/>
      <c r="HBN975" s="3"/>
      <c r="HBO975" s="614"/>
      <c r="HBP975" s="3"/>
      <c r="HBQ975" s="453"/>
      <c r="HBR975" s="3"/>
      <c r="HBS975" s="614"/>
      <c r="HBT975" s="3"/>
      <c r="HBU975" s="453"/>
      <c r="HBV975" s="3"/>
      <c r="HBW975" s="614"/>
      <c r="HBX975" s="3"/>
      <c r="HBY975" s="453"/>
      <c r="HBZ975" s="3"/>
      <c r="HCA975" s="614"/>
      <c r="HCB975" s="3"/>
      <c r="HCC975" s="453"/>
      <c r="HCD975" s="3"/>
      <c r="HCE975" s="614"/>
      <c r="HCF975" s="3"/>
      <c r="HCG975" s="453"/>
      <c r="HCH975" s="3"/>
      <c r="HCI975" s="614"/>
      <c r="HCJ975" s="3"/>
      <c r="HCK975" s="453"/>
      <c r="HCL975" s="3"/>
      <c r="HCM975" s="614"/>
      <c r="HCN975" s="3"/>
      <c r="HCO975" s="453"/>
      <c r="HCP975" s="3"/>
      <c r="HCQ975" s="614"/>
      <c r="HCR975" s="3"/>
      <c r="HCS975" s="453"/>
      <c r="HCT975" s="3"/>
      <c r="HCU975" s="614"/>
      <c r="HCV975" s="3"/>
      <c r="HCW975" s="453"/>
      <c r="HCX975" s="3"/>
      <c r="HCY975" s="614"/>
      <c r="HCZ975" s="3"/>
      <c r="HDA975" s="453"/>
      <c r="HDB975" s="3"/>
      <c r="HDC975" s="614"/>
      <c r="HDD975" s="3"/>
      <c r="HDE975" s="453"/>
      <c r="HDF975" s="3"/>
      <c r="HDG975" s="614"/>
      <c r="HDH975" s="3"/>
      <c r="HDI975" s="453"/>
      <c r="HDJ975" s="3"/>
      <c r="HDK975" s="614"/>
      <c r="HDL975" s="3"/>
      <c r="HDM975" s="453"/>
      <c r="HDN975" s="3"/>
      <c r="HDO975" s="614"/>
      <c r="HDP975" s="3"/>
      <c r="HDQ975" s="453"/>
      <c r="HDR975" s="3"/>
      <c r="HDS975" s="614"/>
      <c r="HDT975" s="3"/>
      <c r="HDU975" s="453"/>
      <c r="HDV975" s="3"/>
      <c r="HDW975" s="614"/>
      <c r="HDX975" s="3"/>
      <c r="HDY975" s="453"/>
      <c r="HDZ975" s="3"/>
      <c r="HEA975" s="614"/>
      <c r="HEB975" s="3"/>
      <c r="HEC975" s="453"/>
      <c r="HED975" s="3"/>
      <c r="HEE975" s="614"/>
      <c r="HEF975" s="3"/>
      <c r="HEG975" s="453"/>
      <c r="HEH975" s="3"/>
      <c r="HEI975" s="614"/>
      <c r="HEJ975" s="3"/>
      <c r="HEK975" s="453"/>
      <c r="HEL975" s="3"/>
      <c r="HEM975" s="614"/>
      <c r="HEN975" s="3"/>
      <c r="HEO975" s="453"/>
      <c r="HEP975" s="3"/>
      <c r="HEQ975" s="614"/>
      <c r="HER975" s="3"/>
      <c r="HES975" s="453"/>
      <c r="HET975" s="3"/>
      <c r="HEU975" s="614"/>
      <c r="HEV975" s="3"/>
      <c r="HEW975" s="453"/>
      <c r="HEX975" s="3"/>
      <c r="HEY975" s="614"/>
      <c r="HEZ975" s="3"/>
      <c r="HFA975" s="453"/>
      <c r="HFB975" s="3"/>
      <c r="HFC975" s="614"/>
      <c r="HFD975" s="3"/>
      <c r="HFE975" s="453"/>
      <c r="HFF975" s="3"/>
      <c r="HFG975" s="614"/>
      <c r="HFH975" s="3"/>
      <c r="HFI975" s="453"/>
      <c r="HFJ975" s="3"/>
      <c r="HFK975" s="614"/>
      <c r="HFL975" s="3"/>
      <c r="HFM975" s="453"/>
      <c r="HFN975" s="3"/>
      <c r="HFO975" s="614"/>
      <c r="HFP975" s="3"/>
      <c r="HFQ975" s="453"/>
      <c r="HFR975" s="3"/>
      <c r="HFS975" s="614"/>
      <c r="HFT975" s="3"/>
      <c r="HFU975" s="453"/>
      <c r="HFV975" s="3"/>
      <c r="HFW975" s="614"/>
      <c r="HFX975" s="3"/>
      <c r="HFY975" s="453"/>
      <c r="HFZ975" s="3"/>
      <c r="HGA975" s="614"/>
      <c r="HGB975" s="3"/>
      <c r="HGC975" s="453"/>
      <c r="HGD975" s="3"/>
      <c r="HGE975" s="614"/>
      <c r="HGF975" s="3"/>
      <c r="HGG975" s="453"/>
      <c r="HGH975" s="3"/>
      <c r="HGI975" s="614"/>
      <c r="HGJ975" s="3"/>
      <c r="HGK975" s="453"/>
      <c r="HGL975" s="3"/>
      <c r="HGM975" s="614"/>
      <c r="HGN975" s="3"/>
      <c r="HGO975" s="453"/>
      <c r="HGP975" s="3"/>
      <c r="HGQ975" s="614"/>
      <c r="HGR975" s="3"/>
      <c r="HGS975" s="453"/>
      <c r="HGT975" s="3"/>
      <c r="HGU975" s="614"/>
      <c r="HGV975" s="3"/>
      <c r="HGW975" s="453"/>
      <c r="HGX975" s="3"/>
      <c r="HGY975" s="614"/>
      <c r="HGZ975" s="3"/>
      <c r="HHA975" s="453"/>
      <c r="HHB975" s="3"/>
      <c r="HHC975" s="614"/>
      <c r="HHD975" s="3"/>
      <c r="HHE975" s="453"/>
      <c r="HHF975" s="3"/>
      <c r="HHG975" s="614"/>
      <c r="HHH975" s="3"/>
      <c r="HHI975" s="453"/>
      <c r="HHJ975" s="3"/>
      <c r="HHK975" s="614"/>
      <c r="HHL975" s="3"/>
      <c r="HHM975" s="453"/>
      <c r="HHN975" s="3"/>
      <c r="HHO975" s="614"/>
      <c r="HHP975" s="3"/>
      <c r="HHQ975" s="453"/>
      <c r="HHR975" s="3"/>
      <c r="HHS975" s="614"/>
      <c r="HHT975" s="3"/>
      <c r="HHU975" s="453"/>
      <c r="HHV975" s="3"/>
      <c r="HHW975" s="614"/>
      <c r="HHX975" s="3"/>
      <c r="HHY975" s="453"/>
      <c r="HHZ975" s="3"/>
      <c r="HIA975" s="614"/>
      <c r="HIB975" s="3"/>
      <c r="HIC975" s="453"/>
      <c r="HID975" s="3"/>
      <c r="HIE975" s="614"/>
      <c r="HIF975" s="3"/>
      <c r="HIG975" s="453"/>
      <c r="HIH975" s="3"/>
      <c r="HII975" s="614"/>
      <c r="HIJ975" s="3"/>
      <c r="HIK975" s="453"/>
      <c r="HIL975" s="3"/>
      <c r="HIM975" s="614"/>
      <c r="HIN975" s="3"/>
      <c r="HIO975" s="453"/>
      <c r="HIP975" s="3"/>
      <c r="HIQ975" s="614"/>
      <c r="HIR975" s="3"/>
      <c r="HIS975" s="453"/>
      <c r="HIT975" s="3"/>
      <c r="HIU975" s="614"/>
      <c r="HIV975" s="3"/>
      <c r="HIW975" s="453"/>
      <c r="HIX975" s="3"/>
      <c r="HIY975" s="614"/>
      <c r="HIZ975" s="3"/>
      <c r="HJA975" s="453"/>
      <c r="HJB975" s="3"/>
      <c r="HJC975" s="614"/>
      <c r="HJD975" s="3"/>
      <c r="HJE975" s="453"/>
      <c r="HJF975" s="3"/>
      <c r="HJG975" s="614"/>
      <c r="HJH975" s="3"/>
      <c r="HJI975" s="453"/>
      <c r="HJJ975" s="3"/>
      <c r="HJK975" s="614"/>
      <c r="HJL975" s="3"/>
      <c r="HJM975" s="453"/>
      <c r="HJN975" s="3"/>
      <c r="HJO975" s="614"/>
      <c r="HJP975" s="3"/>
      <c r="HJQ975" s="453"/>
      <c r="HJR975" s="3"/>
      <c r="HJS975" s="614"/>
      <c r="HJT975" s="3"/>
      <c r="HJU975" s="453"/>
      <c r="HJV975" s="3"/>
      <c r="HJW975" s="614"/>
      <c r="HJX975" s="3"/>
      <c r="HJY975" s="453"/>
      <c r="HJZ975" s="3"/>
      <c r="HKA975" s="614"/>
      <c r="HKB975" s="3"/>
      <c r="HKC975" s="453"/>
      <c r="HKD975" s="3"/>
      <c r="HKE975" s="614"/>
      <c r="HKF975" s="3"/>
      <c r="HKG975" s="453"/>
      <c r="HKH975" s="3"/>
      <c r="HKI975" s="614"/>
      <c r="HKJ975" s="3"/>
      <c r="HKK975" s="453"/>
      <c r="HKL975" s="3"/>
      <c r="HKM975" s="614"/>
      <c r="HKN975" s="3"/>
      <c r="HKO975" s="453"/>
      <c r="HKP975" s="3"/>
      <c r="HKQ975" s="614"/>
      <c r="HKR975" s="3"/>
      <c r="HKS975" s="453"/>
      <c r="HKT975" s="3"/>
      <c r="HKU975" s="614"/>
      <c r="HKV975" s="3"/>
      <c r="HKW975" s="453"/>
      <c r="HKX975" s="3"/>
      <c r="HKY975" s="614"/>
      <c r="HKZ975" s="3"/>
      <c r="HLA975" s="453"/>
      <c r="HLB975" s="3"/>
      <c r="HLC975" s="614"/>
      <c r="HLD975" s="3"/>
      <c r="HLE975" s="453"/>
      <c r="HLF975" s="3"/>
      <c r="HLG975" s="614"/>
      <c r="HLH975" s="3"/>
      <c r="HLI975" s="453"/>
      <c r="HLJ975" s="3"/>
      <c r="HLK975" s="614"/>
      <c r="HLL975" s="3"/>
      <c r="HLM975" s="453"/>
      <c r="HLN975" s="3"/>
      <c r="HLO975" s="614"/>
      <c r="HLP975" s="3"/>
      <c r="HLQ975" s="453"/>
      <c r="HLR975" s="3"/>
      <c r="HLS975" s="614"/>
      <c r="HLT975" s="3"/>
      <c r="HLU975" s="453"/>
      <c r="HLV975" s="3"/>
      <c r="HLW975" s="614"/>
      <c r="HLX975" s="3"/>
      <c r="HLY975" s="453"/>
      <c r="HLZ975" s="3"/>
      <c r="HMA975" s="614"/>
      <c r="HMB975" s="3"/>
      <c r="HMC975" s="453"/>
      <c r="HMD975" s="3"/>
      <c r="HME975" s="614"/>
      <c r="HMF975" s="3"/>
      <c r="HMG975" s="453"/>
      <c r="HMH975" s="3"/>
      <c r="HMI975" s="614"/>
      <c r="HMJ975" s="3"/>
      <c r="HMK975" s="453"/>
      <c r="HML975" s="3"/>
      <c r="HMM975" s="614"/>
      <c r="HMN975" s="3"/>
      <c r="HMO975" s="453"/>
      <c r="HMP975" s="3"/>
      <c r="HMQ975" s="614"/>
      <c r="HMR975" s="3"/>
      <c r="HMS975" s="453"/>
      <c r="HMT975" s="3"/>
      <c r="HMU975" s="614"/>
      <c r="HMV975" s="3"/>
      <c r="HMW975" s="453"/>
      <c r="HMX975" s="3"/>
      <c r="HMY975" s="614"/>
      <c r="HMZ975" s="3"/>
      <c r="HNA975" s="453"/>
      <c r="HNB975" s="3"/>
      <c r="HNC975" s="614"/>
      <c r="HND975" s="3"/>
      <c r="HNE975" s="453"/>
      <c r="HNF975" s="3"/>
      <c r="HNG975" s="614"/>
      <c r="HNH975" s="3"/>
      <c r="HNI975" s="453"/>
      <c r="HNJ975" s="3"/>
      <c r="HNK975" s="614"/>
      <c r="HNL975" s="3"/>
      <c r="HNM975" s="453"/>
      <c r="HNN975" s="3"/>
      <c r="HNO975" s="614"/>
      <c r="HNP975" s="3"/>
      <c r="HNQ975" s="453"/>
      <c r="HNR975" s="3"/>
      <c r="HNS975" s="614"/>
      <c r="HNT975" s="3"/>
      <c r="HNU975" s="453"/>
      <c r="HNV975" s="3"/>
      <c r="HNW975" s="614"/>
      <c r="HNX975" s="3"/>
      <c r="HNY975" s="453"/>
      <c r="HNZ975" s="3"/>
      <c r="HOA975" s="614"/>
      <c r="HOB975" s="3"/>
      <c r="HOC975" s="453"/>
      <c r="HOD975" s="3"/>
      <c r="HOE975" s="614"/>
      <c r="HOF975" s="3"/>
      <c r="HOG975" s="453"/>
      <c r="HOH975" s="3"/>
      <c r="HOI975" s="614"/>
      <c r="HOJ975" s="3"/>
      <c r="HOK975" s="453"/>
      <c r="HOL975" s="3"/>
      <c r="HOM975" s="614"/>
      <c r="HON975" s="3"/>
      <c r="HOO975" s="453"/>
      <c r="HOP975" s="3"/>
      <c r="HOQ975" s="614"/>
      <c r="HOR975" s="3"/>
      <c r="HOS975" s="453"/>
      <c r="HOT975" s="3"/>
      <c r="HOU975" s="614"/>
      <c r="HOV975" s="3"/>
      <c r="HOW975" s="453"/>
      <c r="HOX975" s="3"/>
      <c r="HOY975" s="614"/>
      <c r="HOZ975" s="3"/>
      <c r="HPA975" s="453"/>
      <c r="HPB975" s="3"/>
      <c r="HPC975" s="614"/>
      <c r="HPD975" s="3"/>
      <c r="HPE975" s="453"/>
      <c r="HPF975" s="3"/>
      <c r="HPG975" s="614"/>
      <c r="HPH975" s="3"/>
      <c r="HPI975" s="453"/>
      <c r="HPJ975" s="3"/>
      <c r="HPK975" s="614"/>
      <c r="HPL975" s="3"/>
      <c r="HPM975" s="453"/>
      <c r="HPN975" s="3"/>
      <c r="HPO975" s="614"/>
      <c r="HPP975" s="3"/>
      <c r="HPQ975" s="453"/>
      <c r="HPR975" s="3"/>
      <c r="HPS975" s="614"/>
      <c r="HPT975" s="3"/>
      <c r="HPU975" s="453"/>
      <c r="HPV975" s="3"/>
      <c r="HPW975" s="614"/>
      <c r="HPX975" s="3"/>
      <c r="HPY975" s="453"/>
      <c r="HPZ975" s="3"/>
      <c r="HQA975" s="614"/>
      <c r="HQB975" s="3"/>
      <c r="HQC975" s="453"/>
      <c r="HQD975" s="3"/>
      <c r="HQE975" s="614"/>
      <c r="HQF975" s="3"/>
      <c r="HQG975" s="453"/>
      <c r="HQH975" s="3"/>
      <c r="HQI975" s="614"/>
      <c r="HQJ975" s="3"/>
      <c r="HQK975" s="453"/>
      <c r="HQL975" s="3"/>
      <c r="HQM975" s="614"/>
      <c r="HQN975" s="3"/>
      <c r="HQO975" s="453"/>
      <c r="HQP975" s="3"/>
      <c r="HQQ975" s="614"/>
      <c r="HQR975" s="3"/>
      <c r="HQS975" s="453"/>
      <c r="HQT975" s="3"/>
      <c r="HQU975" s="614"/>
      <c r="HQV975" s="3"/>
      <c r="HQW975" s="453"/>
      <c r="HQX975" s="3"/>
      <c r="HQY975" s="614"/>
      <c r="HQZ975" s="3"/>
      <c r="HRA975" s="453"/>
      <c r="HRB975" s="3"/>
      <c r="HRC975" s="614"/>
      <c r="HRD975" s="3"/>
      <c r="HRE975" s="453"/>
      <c r="HRF975" s="3"/>
      <c r="HRG975" s="614"/>
      <c r="HRH975" s="3"/>
      <c r="HRI975" s="453"/>
      <c r="HRJ975" s="3"/>
      <c r="HRK975" s="614"/>
      <c r="HRL975" s="3"/>
      <c r="HRM975" s="453"/>
      <c r="HRN975" s="3"/>
      <c r="HRO975" s="614"/>
      <c r="HRP975" s="3"/>
      <c r="HRQ975" s="453"/>
      <c r="HRR975" s="3"/>
      <c r="HRS975" s="614"/>
      <c r="HRT975" s="3"/>
      <c r="HRU975" s="453"/>
      <c r="HRV975" s="3"/>
      <c r="HRW975" s="614"/>
      <c r="HRX975" s="3"/>
      <c r="HRY975" s="453"/>
      <c r="HRZ975" s="3"/>
      <c r="HSA975" s="614"/>
      <c r="HSB975" s="3"/>
      <c r="HSC975" s="453"/>
      <c r="HSD975" s="3"/>
      <c r="HSE975" s="614"/>
      <c r="HSF975" s="3"/>
      <c r="HSG975" s="453"/>
      <c r="HSH975" s="3"/>
      <c r="HSI975" s="614"/>
      <c r="HSJ975" s="3"/>
      <c r="HSK975" s="453"/>
      <c r="HSL975" s="3"/>
      <c r="HSM975" s="614"/>
      <c r="HSN975" s="3"/>
      <c r="HSO975" s="453"/>
      <c r="HSP975" s="3"/>
      <c r="HSQ975" s="614"/>
      <c r="HSR975" s="3"/>
      <c r="HSS975" s="453"/>
      <c r="HST975" s="3"/>
      <c r="HSU975" s="614"/>
      <c r="HSV975" s="3"/>
      <c r="HSW975" s="453"/>
      <c r="HSX975" s="3"/>
      <c r="HSY975" s="614"/>
      <c r="HSZ975" s="3"/>
      <c r="HTA975" s="453"/>
      <c r="HTB975" s="3"/>
      <c r="HTC975" s="614"/>
      <c r="HTD975" s="3"/>
      <c r="HTE975" s="453"/>
      <c r="HTF975" s="3"/>
      <c r="HTG975" s="614"/>
      <c r="HTH975" s="3"/>
      <c r="HTI975" s="453"/>
      <c r="HTJ975" s="3"/>
      <c r="HTK975" s="614"/>
      <c r="HTL975" s="3"/>
      <c r="HTM975" s="453"/>
      <c r="HTN975" s="3"/>
      <c r="HTO975" s="614"/>
      <c r="HTP975" s="3"/>
      <c r="HTQ975" s="453"/>
      <c r="HTR975" s="3"/>
      <c r="HTS975" s="614"/>
      <c r="HTT975" s="3"/>
      <c r="HTU975" s="453"/>
      <c r="HTV975" s="3"/>
      <c r="HTW975" s="614"/>
      <c r="HTX975" s="3"/>
      <c r="HTY975" s="453"/>
      <c r="HTZ975" s="3"/>
      <c r="HUA975" s="614"/>
      <c r="HUB975" s="3"/>
      <c r="HUC975" s="453"/>
      <c r="HUD975" s="3"/>
      <c r="HUE975" s="614"/>
      <c r="HUF975" s="3"/>
      <c r="HUG975" s="453"/>
      <c r="HUH975" s="3"/>
      <c r="HUI975" s="614"/>
      <c r="HUJ975" s="3"/>
      <c r="HUK975" s="453"/>
      <c r="HUL975" s="3"/>
      <c r="HUM975" s="614"/>
      <c r="HUN975" s="3"/>
      <c r="HUO975" s="453"/>
      <c r="HUP975" s="3"/>
      <c r="HUQ975" s="614"/>
      <c r="HUR975" s="3"/>
      <c r="HUS975" s="453"/>
      <c r="HUT975" s="3"/>
      <c r="HUU975" s="614"/>
      <c r="HUV975" s="3"/>
      <c r="HUW975" s="453"/>
      <c r="HUX975" s="3"/>
      <c r="HUY975" s="614"/>
      <c r="HUZ975" s="3"/>
      <c r="HVA975" s="453"/>
      <c r="HVB975" s="3"/>
      <c r="HVC975" s="614"/>
      <c r="HVD975" s="3"/>
      <c r="HVE975" s="453"/>
      <c r="HVF975" s="3"/>
      <c r="HVG975" s="614"/>
      <c r="HVH975" s="3"/>
      <c r="HVI975" s="453"/>
      <c r="HVJ975" s="3"/>
      <c r="HVK975" s="614"/>
      <c r="HVL975" s="3"/>
      <c r="HVM975" s="453"/>
      <c r="HVN975" s="3"/>
      <c r="HVO975" s="614"/>
      <c r="HVP975" s="3"/>
      <c r="HVQ975" s="453"/>
      <c r="HVR975" s="3"/>
      <c r="HVS975" s="614"/>
      <c r="HVT975" s="3"/>
      <c r="HVU975" s="453"/>
      <c r="HVV975" s="3"/>
      <c r="HVW975" s="614"/>
      <c r="HVX975" s="3"/>
      <c r="HVY975" s="453"/>
      <c r="HVZ975" s="3"/>
      <c r="HWA975" s="614"/>
      <c r="HWB975" s="3"/>
      <c r="HWC975" s="453"/>
      <c r="HWD975" s="3"/>
      <c r="HWE975" s="614"/>
      <c r="HWF975" s="3"/>
      <c r="HWG975" s="453"/>
      <c r="HWH975" s="3"/>
      <c r="HWI975" s="614"/>
      <c r="HWJ975" s="3"/>
      <c r="HWK975" s="453"/>
      <c r="HWL975" s="3"/>
      <c r="HWM975" s="614"/>
      <c r="HWN975" s="3"/>
      <c r="HWO975" s="453"/>
      <c r="HWP975" s="3"/>
      <c r="HWQ975" s="614"/>
      <c r="HWR975" s="3"/>
      <c r="HWS975" s="453"/>
      <c r="HWT975" s="3"/>
      <c r="HWU975" s="614"/>
      <c r="HWV975" s="3"/>
      <c r="HWW975" s="453"/>
      <c r="HWX975" s="3"/>
      <c r="HWY975" s="614"/>
      <c r="HWZ975" s="3"/>
      <c r="HXA975" s="453"/>
      <c r="HXB975" s="3"/>
      <c r="HXC975" s="614"/>
      <c r="HXD975" s="3"/>
      <c r="HXE975" s="453"/>
      <c r="HXF975" s="3"/>
      <c r="HXG975" s="614"/>
      <c r="HXH975" s="3"/>
      <c r="HXI975" s="453"/>
      <c r="HXJ975" s="3"/>
      <c r="HXK975" s="614"/>
      <c r="HXL975" s="3"/>
      <c r="HXM975" s="453"/>
      <c r="HXN975" s="3"/>
      <c r="HXO975" s="614"/>
      <c r="HXP975" s="3"/>
      <c r="HXQ975" s="453"/>
      <c r="HXR975" s="3"/>
      <c r="HXS975" s="614"/>
      <c r="HXT975" s="3"/>
      <c r="HXU975" s="453"/>
      <c r="HXV975" s="3"/>
      <c r="HXW975" s="614"/>
      <c r="HXX975" s="3"/>
      <c r="HXY975" s="453"/>
      <c r="HXZ975" s="3"/>
      <c r="HYA975" s="614"/>
      <c r="HYB975" s="3"/>
      <c r="HYC975" s="453"/>
      <c r="HYD975" s="3"/>
      <c r="HYE975" s="614"/>
      <c r="HYF975" s="3"/>
      <c r="HYG975" s="453"/>
      <c r="HYH975" s="3"/>
      <c r="HYI975" s="614"/>
      <c r="HYJ975" s="3"/>
      <c r="HYK975" s="453"/>
      <c r="HYL975" s="3"/>
      <c r="HYM975" s="614"/>
      <c r="HYN975" s="3"/>
      <c r="HYO975" s="453"/>
      <c r="HYP975" s="3"/>
      <c r="HYQ975" s="614"/>
      <c r="HYR975" s="3"/>
      <c r="HYS975" s="453"/>
      <c r="HYT975" s="3"/>
      <c r="HYU975" s="614"/>
      <c r="HYV975" s="3"/>
      <c r="HYW975" s="453"/>
      <c r="HYX975" s="3"/>
      <c r="HYY975" s="614"/>
      <c r="HYZ975" s="3"/>
      <c r="HZA975" s="453"/>
      <c r="HZB975" s="3"/>
      <c r="HZC975" s="614"/>
      <c r="HZD975" s="3"/>
      <c r="HZE975" s="453"/>
      <c r="HZF975" s="3"/>
      <c r="HZG975" s="614"/>
      <c r="HZH975" s="3"/>
      <c r="HZI975" s="453"/>
      <c r="HZJ975" s="3"/>
      <c r="HZK975" s="614"/>
      <c r="HZL975" s="3"/>
      <c r="HZM975" s="453"/>
      <c r="HZN975" s="3"/>
      <c r="HZO975" s="614"/>
      <c r="HZP975" s="3"/>
      <c r="HZQ975" s="453"/>
      <c r="HZR975" s="3"/>
      <c r="HZS975" s="614"/>
      <c r="HZT975" s="3"/>
      <c r="HZU975" s="453"/>
      <c r="HZV975" s="3"/>
      <c r="HZW975" s="614"/>
      <c r="HZX975" s="3"/>
      <c r="HZY975" s="453"/>
      <c r="HZZ975" s="3"/>
      <c r="IAA975" s="614"/>
      <c r="IAB975" s="3"/>
      <c r="IAC975" s="453"/>
      <c r="IAD975" s="3"/>
      <c r="IAE975" s="614"/>
      <c r="IAF975" s="3"/>
      <c r="IAG975" s="453"/>
      <c r="IAH975" s="3"/>
      <c r="IAI975" s="614"/>
      <c r="IAJ975" s="3"/>
      <c r="IAK975" s="453"/>
      <c r="IAL975" s="3"/>
      <c r="IAM975" s="614"/>
      <c r="IAN975" s="3"/>
      <c r="IAO975" s="453"/>
      <c r="IAP975" s="3"/>
      <c r="IAQ975" s="614"/>
      <c r="IAR975" s="3"/>
      <c r="IAS975" s="453"/>
      <c r="IAT975" s="3"/>
      <c r="IAU975" s="614"/>
      <c r="IAV975" s="3"/>
      <c r="IAW975" s="453"/>
      <c r="IAX975" s="3"/>
      <c r="IAY975" s="614"/>
      <c r="IAZ975" s="3"/>
      <c r="IBA975" s="453"/>
      <c r="IBB975" s="3"/>
      <c r="IBC975" s="614"/>
      <c r="IBD975" s="3"/>
      <c r="IBE975" s="453"/>
      <c r="IBF975" s="3"/>
      <c r="IBG975" s="614"/>
      <c r="IBH975" s="3"/>
      <c r="IBI975" s="453"/>
      <c r="IBJ975" s="3"/>
      <c r="IBK975" s="614"/>
      <c r="IBL975" s="3"/>
      <c r="IBM975" s="453"/>
      <c r="IBN975" s="3"/>
      <c r="IBO975" s="614"/>
      <c r="IBP975" s="3"/>
      <c r="IBQ975" s="453"/>
      <c r="IBR975" s="3"/>
      <c r="IBS975" s="614"/>
      <c r="IBT975" s="3"/>
      <c r="IBU975" s="453"/>
      <c r="IBV975" s="3"/>
      <c r="IBW975" s="614"/>
      <c r="IBX975" s="3"/>
      <c r="IBY975" s="453"/>
      <c r="IBZ975" s="3"/>
      <c r="ICA975" s="614"/>
      <c r="ICB975" s="3"/>
      <c r="ICC975" s="453"/>
      <c r="ICD975" s="3"/>
      <c r="ICE975" s="614"/>
      <c r="ICF975" s="3"/>
      <c r="ICG975" s="453"/>
      <c r="ICH975" s="3"/>
      <c r="ICI975" s="614"/>
      <c r="ICJ975" s="3"/>
      <c r="ICK975" s="453"/>
      <c r="ICL975" s="3"/>
      <c r="ICM975" s="614"/>
      <c r="ICN975" s="3"/>
      <c r="ICO975" s="453"/>
      <c r="ICP975" s="3"/>
      <c r="ICQ975" s="614"/>
      <c r="ICR975" s="3"/>
      <c r="ICS975" s="453"/>
      <c r="ICT975" s="3"/>
      <c r="ICU975" s="614"/>
      <c r="ICV975" s="3"/>
      <c r="ICW975" s="453"/>
      <c r="ICX975" s="3"/>
      <c r="ICY975" s="614"/>
      <c r="ICZ975" s="3"/>
      <c r="IDA975" s="453"/>
      <c r="IDB975" s="3"/>
      <c r="IDC975" s="614"/>
      <c r="IDD975" s="3"/>
      <c r="IDE975" s="453"/>
      <c r="IDF975" s="3"/>
      <c r="IDG975" s="614"/>
      <c r="IDH975" s="3"/>
      <c r="IDI975" s="453"/>
      <c r="IDJ975" s="3"/>
      <c r="IDK975" s="614"/>
      <c r="IDL975" s="3"/>
      <c r="IDM975" s="453"/>
      <c r="IDN975" s="3"/>
      <c r="IDO975" s="614"/>
      <c r="IDP975" s="3"/>
      <c r="IDQ975" s="453"/>
      <c r="IDR975" s="3"/>
      <c r="IDS975" s="614"/>
      <c r="IDT975" s="3"/>
      <c r="IDU975" s="453"/>
      <c r="IDV975" s="3"/>
      <c r="IDW975" s="614"/>
      <c r="IDX975" s="3"/>
      <c r="IDY975" s="453"/>
      <c r="IDZ975" s="3"/>
      <c r="IEA975" s="614"/>
      <c r="IEB975" s="3"/>
      <c r="IEC975" s="453"/>
      <c r="IED975" s="3"/>
      <c r="IEE975" s="614"/>
      <c r="IEF975" s="3"/>
      <c r="IEG975" s="453"/>
      <c r="IEH975" s="3"/>
      <c r="IEI975" s="614"/>
      <c r="IEJ975" s="3"/>
      <c r="IEK975" s="453"/>
      <c r="IEL975" s="3"/>
      <c r="IEM975" s="614"/>
      <c r="IEN975" s="3"/>
      <c r="IEO975" s="453"/>
      <c r="IEP975" s="3"/>
      <c r="IEQ975" s="614"/>
      <c r="IER975" s="3"/>
      <c r="IES975" s="453"/>
      <c r="IET975" s="3"/>
      <c r="IEU975" s="614"/>
      <c r="IEV975" s="3"/>
      <c r="IEW975" s="453"/>
      <c r="IEX975" s="3"/>
      <c r="IEY975" s="614"/>
      <c r="IEZ975" s="3"/>
      <c r="IFA975" s="453"/>
      <c r="IFB975" s="3"/>
      <c r="IFC975" s="614"/>
      <c r="IFD975" s="3"/>
      <c r="IFE975" s="453"/>
      <c r="IFF975" s="3"/>
      <c r="IFG975" s="614"/>
      <c r="IFH975" s="3"/>
      <c r="IFI975" s="453"/>
      <c r="IFJ975" s="3"/>
      <c r="IFK975" s="614"/>
      <c r="IFL975" s="3"/>
      <c r="IFM975" s="453"/>
      <c r="IFN975" s="3"/>
      <c r="IFO975" s="614"/>
      <c r="IFP975" s="3"/>
      <c r="IFQ975" s="453"/>
      <c r="IFR975" s="3"/>
      <c r="IFS975" s="614"/>
      <c r="IFT975" s="3"/>
      <c r="IFU975" s="453"/>
      <c r="IFV975" s="3"/>
      <c r="IFW975" s="614"/>
      <c r="IFX975" s="3"/>
      <c r="IFY975" s="453"/>
      <c r="IFZ975" s="3"/>
      <c r="IGA975" s="614"/>
      <c r="IGB975" s="3"/>
      <c r="IGC975" s="453"/>
      <c r="IGD975" s="3"/>
      <c r="IGE975" s="614"/>
      <c r="IGF975" s="3"/>
      <c r="IGG975" s="453"/>
      <c r="IGH975" s="3"/>
      <c r="IGI975" s="614"/>
      <c r="IGJ975" s="3"/>
      <c r="IGK975" s="453"/>
      <c r="IGL975" s="3"/>
      <c r="IGM975" s="614"/>
      <c r="IGN975" s="3"/>
      <c r="IGO975" s="453"/>
      <c r="IGP975" s="3"/>
      <c r="IGQ975" s="614"/>
      <c r="IGR975" s="3"/>
      <c r="IGS975" s="453"/>
      <c r="IGT975" s="3"/>
      <c r="IGU975" s="614"/>
      <c r="IGV975" s="3"/>
      <c r="IGW975" s="453"/>
      <c r="IGX975" s="3"/>
      <c r="IGY975" s="614"/>
      <c r="IGZ975" s="3"/>
      <c r="IHA975" s="453"/>
      <c r="IHB975" s="3"/>
      <c r="IHC975" s="614"/>
      <c r="IHD975" s="3"/>
      <c r="IHE975" s="453"/>
      <c r="IHF975" s="3"/>
      <c r="IHG975" s="614"/>
      <c r="IHH975" s="3"/>
      <c r="IHI975" s="453"/>
      <c r="IHJ975" s="3"/>
      <c r="IHK975" s="614"/>
      <c r="IHL975" s="3"/>
      <c r="IHM975" s="453"/>
      <c r="IHN975" s="3"/>
      <c r="IHO975" s="614"/>
      <c r="IHP975" s="3"/>
      <c r="IHQ975" s="453"/>
      <c r="IHR975" s="3"/>
      <c r="IHS975" s="614"/>
      <c r="IHT975" s="3"/>
      <c r="IHU975" s="453"/>
      <c r="IHV975" s="3"/>
      <c r="IHW975" s="614"/>
      <c r="IHX975" s="3"/>
      <c r="IHY975" s="453"/>
      <c r="IHZ975" s="3"/>
      <c r="IIA975" s="614"/>
      <c r="IIB975" s="3"/>
      <c r="IIC975" s="453"/>
      <c r="IID975" s="3"/>
      <c r="IIE975" s="614"/>
      <c r="IIF975" s="3"/>
      <c r="IIG975" s="453"/>
      <c r="IIH975" s="3"/>
      <c r="III975" s="614"/>
      <c r="IIJ975" s="3"/>
      <c r="IIK975" s="453"/>
      <c r="IIL975" s="3"/>
      <c r="IIM975" s="614"/>
      <c r="IIN975" s="3"/>
      <c r="IIO975" s="453"/>
      <c r="IIP975" s="3"/>
      <c r="IIQ975" s="614"/>
      <c r="IIR975" s="3"/>
      <c r="IIS975" s="453"/>
      <c r="IIT975" s="3"/>
      <c r="IIU975" s="614"/>
      <c r="IIV975" s="3"/>
      <c r="IIW975" s="453"/>
      <c r="IIX975" s="3"/>
      <c r="IIY975" s="614"/>
      <c r="IIZ975" s="3"/>
      <c r="IJA975" s="453"/>
      <c r="IJB975" s="3"/>
      <c r="IJC975" s="614"/>
      <c r="IJD975" s="3"/>
      <c r="IJE975" s="453"/>
      <c r="IJF975" s="3"/>
      <c r="IJG975" s="614"/>
      <c r="IJH975" s="3"/>
      <c r="IJI975" s="453"/>
      <c r="IJJ975" s="3"/>
      <c r="IJK975" s="614"/>
      <c r="IJL975" s="3"/>
      <c r="IJM975" s="453"/>
      <c r="IJN975" s="3"/>
      <c r="IJO975" s="614"/>
      <c r="IJP975" s="3"/>
      <c r="IJQ975" s="453"/>
      <c r="IJR975" s="3"/>
      <c r="IJS975" s="614"/>
      <c r="IJT975" s="3"/>
      <c r="IJU975" s="453"/>
      <c r="IJV975" s="3"/>
      <c r="IJW975" s="614"/>
      <c r="IJX975" s="3"/>
      <c r="IJY975" s="453"/>
      <c r="IJZ975" s="3"/>
      <c r="IKA975" s="614"/>
      <c r="IKB975" s="3"/>
      <c r="IKC975" s="453"/>
      <c r="IKD975" s="3"/>
      <c r="IKE975" s="614"/>
      <c r="IKF975" s="3"/>
      <c r="IKG975" s="453"/>
      <c r="IKH975" s="3"/>
      <c r="IKI975" s="614"/>
      <c r="IKJ975" s="3"/>
      <c r="IKK975" s="453"/>
      <c r="IKL975" s="3"/>
      <c r="IKM975" s="614"/>
      <c r="IKN975" s="3"/>
      <c r="IKO975" s="453"/>
      <c r="IKP975" s="3"/>
      <c r="IKQ975" s="614"/>
      <c r="IKR975" s="3"/>
      <c r="IKS975" s="453"/>
      <c r="IKT975" s="3"/>
      <c r="IKU975" s="614"/>
      <c r="IKV975" s="3"/>
      <c r="IKW975" s="453"/>
      <c r="IKX975" s="3"/>
      <c r="IKY975" s="614"/>
      <c r="IKZ975" s="3"/>
      <c r="ILA975" s="453"/>
      <c r="ILB975" s="3"/>
      <c r="ILC975" s="614"/>
      <c r="ILD975" s="3"/>
      <c r="ILE975" s="453"/>
      <c r="ILF975" s="3"/>
      <c r="ILG975" s="614"/>
      <c r="ILH975" s="3"/>
      <c r="ILI975" s="453"/>
      <c r="ILJ975" s="3"/>
      <c r="ILK975" s="614"/>
      <c r="ILL975" s="3"/>
      <c r="ILM975" s="453"/>
      <c r="ILN975" s="3"/>
      <c r="ILO975" s="614"/>
      <c r="ILP975" s="3"/>
      <c r="ILQ975" s="453"/>
      <c r="ILR975" s="3"/>
      <c r="ILS975" s="614"/>
      <c r="ILT975" s="3"/>
      <c r="ILU975" s="453"/>
      <c r="ILV975" s="3"/>
      <c r="ILW975" s="614"/>
      <c r="ILX975" s="3"/>
      <c r="ILY975" s="453"/>
      <c r="ILZ975" s="3"/>
      <c r="IMA975" s="614"/>
      <c r="IMB975" s="3"/>
      <c r="IMC975" s="453"/>
      <c r="IMD975" s="3"/>
      <c r="IME975" s="614"/>
      <c r="IMF975" s="3"/>
      <c r="IMG975" s="453"/>
      <c r="IMH975" s="3"/>
      <c r="IMI975" s="614"/>
      <c r="IMJ975" s="3"/>
      <c r="IMK975" s="453"/>
      <c r="IML975" s="3"/>
      <c r="IMM975" s="614"/>
      <c r="IMN975" s="3"/>
      <c r="IMO975" s="453"/>
      <c r="IMP975" s="3"/>
      <c r="IMQ975" s="614"/>
      <c r="IMR975" s="3"/>
      <c r="IMS975" s="453"/>
      <c r="IMT975" s="3"/>
      <c r="IMU975" s="614"/>
      <c r="IMV975" s="3"/>
      <c r="IMW975" s="453"/>
      <c r="IMX975" s="3"/>
      <c r="IMY975" s="614"/>
      <c r="IMZ975" s="3"/>
      <c r="INA975" s="453"/>
      <c r="INB975" s="3"/>
      <c r="INC975" s="614"/>
      <c r="IND975" s="3"/>
      <c r="INE975" s="453"/>
      <c r="INF975" s="3"/>
      <c r="ING975" s="614"/>
      <c r="INH975" s="3"/>
      <c r="INI975" s="453"/>
      <c r="INJ975" s="3"/>
      <c r="INK975" s="614"/>
      <c r="INL975" s="3"/>
      <c r="INM975" s="453"/>
      <c r="INN975" s="3"/>
      <c r="INO975" s="614"/>
      <c r="INP975" s="3"/>
      <c r="INQ975" s="453"/>
      <c r="INR975" s="3"/>
      <c r="INS975" s="614"/>
      <c r="INT975" s="3"/>
      <c r="INU975" s="453"/>
      <c r="INV975" s="3"/>
      <c r="INW975" s="614"/>
      <c r="INX975" s="3"/>
      <c r="INY975" s="453"/>
      <c r="INZ975" s="3"/>
      <c r="IOA975" s="614"/>
      <c r="IOB975" s="3"/>
      <c r="IOC975" s="453"/>
      <c r="IOD975" s="3"/>
      <c r="IOE975" s="614"/>
      <c r="IOF975" s="3"/>
      <c r="IOG975" s="453"/>
      <c r="IOH975" s="3"/>
      <c r="IOI975" s="614"/>
      <c r="IOJ975" s="3"/>
      <c r="IOK975" s="453"/>
      <c r="IOL975" s="3"/>
      <c r="IOM975" s="614"/>
      <c r="ION975" s="3"/>
      <c r="IOO975" s="453"/>
      <c r="IOP975" s="3"/>
      <c r="IOQ975" s="614"/>
      <c r="IOR975" s="3"/>
      <c r="IOS975" s="453"/>
      <c r="IOT975" s="3"/>
      <c r="IOU975" s="614"/>
      <c r="IOV975" s="3"/>
      <c r="IOW975" s="453"/>
      <c r="IOX975" s="3"/>
      <c r="IOY975" s="614"/>
      <c r="IOZ975" s="3"/>
      <c r="IPA975" s="453"/>
      <c r="IPB975" s="3"/>
      <c r="IPC975" s="614"/>
      <c r="IPD975" s="3"/>
      <c r="IPE975" s="453"/>
      <c r="IPF975" s="3"/>
      <c r="IPG975" s="614"/>
      <c r="IPH975" s="3"/>
      <c r="IPI975" s="453"/>
      <c r="IPJ975" s="3"/>
      <c r="IPK975" s="614"/>
      <c r="IPL975" s="3"/>
      <c r="IPM975" s="453"/>
      <c r="IPN975" s="3"/>
      <c r="IPO975" s="614"/>
      <c r="IPP975" s="3"/>
      <c r="IPQ975" s="453"/>
      <c r="IPR975" s="3"/>
      <c r="IPS975" s="614"/>
      <c r="IPT975" s="3"/>
      <c r="IPU975" s="453"/>
      <c r="IPV975" s="3"/>
      <c r="IPW975" s="614"/>
      <c r="IPX975" s="3"/>
      <c r="IPY975" s="453"/>
      <c r="IPZ975" s="3"/>
      <c r="IQA975" s="614"/>
      <c r="IQB975" s="3"/>
      <c r="IQC975" s="453"/>
      <c r="IQD975" s="3"/>
      <c r="IQE975" s="614"/>
      <c r="IQF975" s="3"/>
      <c r="IQG975" s="453"/>
      <c r="IQH975" s="3"/>
      <c r="IQI975" s="614"/>
      <c r="IQJ975" s="3"/>
      <c r="IQK975" s="453"/>
      <c r="IQL975" s="3"/>
      <c r="IQM975" s="614"/>
      <c r="IQN975" s="3"/>
      <c r="IQO975" s="453"/>
      <c r="IQP975" s="3"/>
      <c r="IQQ975" s="614"/>
      <c r="IQR975" s="3"/>
      <c r="IQS975" s="453"/>
      <c r="IQT975" s="3"/>
      <c r="IQU975" s="614"/>
      <c r="IQV975" s="3"/>
      <c r="IQW975" s="453"/>
      <c r="IQX975" s="3"/>
      <c r="IQY975" s="614"/>
      <c r="IQZ975" s="3"/>
      <c r="IRA975" s="453"/>
      <c r="IRB975" s="3"/>
      <c r="IRC975" s="614"/>
      <c r="IRD975" s="3"/>
      <c r="IRE975" s="453"/>
      <c r="IRF975" s="3"/>
      <c r="IRG975" s="614"/>
      <c r="IRH975" s="3"/>
      <c r="IRI975" s="453"/>
      <c r="IRJ975" s="3"/>
      <c r="IRK975" s="614"/>
      <c r="IRL975" s="3"/>
      <c r="IRM975" s="453"/>
      <c r="IRN975" s="3"/>
      <c r="IRO975" s="614"/>
      <c r="IRP975" s="3"/>
      <c r="IRQ975" s="453"/>
      <c r="IRR975" s="3"/>
      <c r="IRS975" s="614"/>
      <c r="IRT975" s="3"/>
      <c r="IRU975" s="453"/>
      <c r="IRV975" s="3"/>
      <c r="IRW975" s="614"/>
      <c r="IRX975" s="3"/>
      <c r="IRY975" s="453"/>
      <c r="IRZ975" s="3"/>
      <c r="ISA975" s="614"/>
      <c r="ISB975" s="3"/>
      <c r="ISC975" s="453"/>
      <c r="ISD975" s="3"/>
      <c r="ISE975" s="614"/>
      <c r="ISF975" s="3"/>
      <c r="ISG975" s="453"/>
      <c r="ISH975" s="3"/>
      <c r="ISI975" s="614"/>
      <c r="ISJ975" s="3"/>
      <c r="ISK975" s="453"/>
      <c r="ISL975" s="3"/>
      <c r="ISM975" s="614"/>
      <c r="ISN975" s="3"/>
      <c r="ISO975" s="453"/>
      <c r="ISP975" s="3"/>
      <c r="ISQ975" s="614"/>
      <c r="ISR975" s="3"/>
      <c r="ISS975" s="453"/>
      <c r="IST975" s="3"/>
      <c r="ISU975" s="614"/>
      <c r="ISV975" s="3"/>
      <c r="ISW975" s="453"/>
      <c r="ISX975" s="3"/>
      <c r="ISY975" s="614"/>
      <c r="ISZ975" s="3"/>
      <c r="ITA975" s="453"/>
      <c r="ITB975" s="3"/>
      <c r="ITC975" s="614"/>
      <c r="ITD975" s="3"/>
      <c r="ITE975" s="453"/>
      <c r="ITF975" s="3"/>
      <c r="ITG975" s="614"/>
      <c r="ITH975" s="3"/>
      <c r="ITI975" s="453"/>
      <c r="ITJ975" s="3"/>
      <c r="ITK975" s="614"/>
      <c r="ITL975" s="3"/>
      <c r="ITM975" s="453"/>
      <c r="ITN975" s="3"/>
      <c r="ITO975" s="614"/>
      <c r="ITP975" s="3"/>
      <c r="ITQ975" s="453"/>
      <c r="ITR975" s="3"/>
      <c r="ITS975" s="614"/>
      <c r="ITT975" s="3"/>
      <c r="ITU975" s="453"/>
      <c r="ITV975" s="3"/>
      <c r="ITW975" s="614"/>
      <c r="ITX975" s="3"/>
      <c r="ITY975" s="453"/>
      <c r="ITZ975" s="3"/>
      <c r="IUA975" s="614"/>
      <c r="IUB975" s="3"/>
      <c r="IUC975" s="453"/>
      <c r="IUD975" s="3"/>
      <c r="IUE975" s="614"/>
      <c r="IUF975" s="3"/>
      <c r="IUG975" s="453"/>
      <c r="IUH975" s="3"/>
      <c r="IUI975" s="614"/>
      <c r="IUJ975" s="3"/>
      <c r="IUK975" s="453"/>
      <c r="IUL975" s="3"/>
      <c r="IUM975" s="614"/>
      <c r="IUN975" s="3"/>
      <c r="IUO975" s="453"/>
      <c r="IUP975" s="3"/>
      <c r="IUQ975" s="614"/>
      <c r="IUR975" s="3"/>
      <c r="IUS975" s="453"/>
      <c r="IUT975" s="3"/>
      <c r="IUU975" s="614"/>
      <c r="IUV975" s="3"/>
      <c r="IUW975" s="453"/>
      <c r="IUX975" s="3"/>
      <c r="IUY975" s="614"/>
      <c r="IUZ975" s="3"/>
      <c r="IVA975" s="453"/>
      <c r="IVB975" s="3"/>
      <c r="IVC975" s="614"/>
      <c r="IVD975" s="3"/>
      <c r="IVE975" s="453"/>
      <c r="IVF975" s="3"/>
      <c r="IVG975" s="614"/>
      <c r="IVH975" s="3"/>
      <c r="IVI975" s="453"/>
      <c r="IVJ975" s="3"/>
      <c r="IVK975" s="614"/>
      <c r="IVL975" s="3"/>
      <c r="IVM975" s="453"/>
      <c r="IVN975" s="3"/>
      <c r="IVO975" s="614"/>
      <c r="IVP975" s="3"/>
      <c r="IVQ975" s="453"/>
      <c r="IVR975" s="3"/>
      <c r="IVS975" s="614"/>
      <c r="IVT975" s="3"/>
      <c r="IVU975" s="453"/>
      <c r="IVV975" s="3"/>
      <c r="IVW975" s="614"/>
      <c r="IVX975" s="3"/>
      <c r="IVY975" s="453"/>
      <c r="IVZ975" s="3"/>
      <c r="IWA975" s="614"/>
      <c r="IWB975" s="3"/>
      <c r="IWC975" s="453"/>
      <c r="IWD975" s="3"/>
      <c r="IWE975" s="614"/>
      <c r="IWF975" s="3"/>
      <c r="IWG975" s="453"/>
      <c r="IWH975" s="3"/>
      <c r="IWI975" s="614"/>
      <c r="IWJ975" s="3"/>
      <c r="IWK975" s="453"/>
      <c r="IWL975" s="3"/>
      <c r="IWM975" s="614"/>
      <c r="IWN975" s="3"/>
      <c r="IWO975" s="453"/>
      <c r="IWP975" s="3"/>
      <c r="IWQ975" s="614"/>
      <c r="IWR975" s="3"/>
      <c r="IWS975" s="453"/>
      <c r="IWT975" s="3"/>
      <c r="IWU975" s="614"/>
      <c r="IWV975" s="3"/>
      <c r="IWW975" s="453"/>
      <c r="IWX975" s="3"/>
      <c r="IWY975" s="614"/>
      <c r="IWZ975" s="3"/>
      <c r="IXA975" s="453"/>
      <c r="IXB975" s="3"/>
      <c r="IXC975" s="614"/>
      <c r="IXD975" s="3"/>
      <c r="IXE975" s="453"/>
      <c r="IXF975" s="3"/>
      <c r="IXG975" s="614"/>
      <c r="IXH975" s="3"/>
      <c r="IXI975" s="453"/>
      <c r="IXJ975" s="3"/>
      <c r="IXK975" s="614"/>
      <c r="IXL975" s="3"/>
      <c r="IXM975" s="453"/>
      <c r="IXN975" s="3"/>
      <c r="IXO975" s="614"/>
      <c r="IXP975" s="3"/>
      <c r="IXQ975" s="453"/>
      <c r="IXR975" s="3"/>
      <c r="IXS975" s="614"/>
      <c r="IXT975" s="3"/>
      <c r="IXU975" s="453"/>
      <c r="IXV975" s="3"/>
      <c r="IXW975" s="614"/>
      <c r="IXX975" s="3"/>
      <c r="IXY975" s="453"/>
      <c r="IXZ975" s="3"/>
      <c r="IYA975" s="614"/>
      <c r="IYB975" s="3"/>
      <c r="IYC975" s="453"/>
      <c r="IYD975" s="3"/>
      <c r="IYE975" s="614"/>
      <c r="IYF975" s="3"/>
      <c r="IYG975" s="453"/>
      <c r="IYH975" s="3"/>
      <c r="IYI975" s="614"/>
      <c r="IYJ975" s="3"/>
      <c r="IYK975" s="453"/>
      <c r="IYL975" s="3"/>
      <c r="IYM975" s="614"/>
      <c r="IYN975" s="3"/>
      <c r="IYO975" s="453"/>
      <c r="IYP975" s="3"/>
      <c r="IYQ975" s="614"/>
      <c r="IYR975" s="3"/>
      <c r="IYS975" s="453"/>
      <c r="IYT975" s="3"/>
      <c r="IYU975" s="614"/>
      <c r="IYV975" s="3"/>
      <c r="IYW975" s="453"/>
      <c r="IYX975" s="3"/>
      <c r="IYY975" s="614"/>
      <c r="IYZ975" s="3"/>
      <c r="IZA975" s="453"/>
      <c r="IZB975" s="3"/>
      <c r="IZC975" s="614"/>
      <c r="IZD975" s="3"/>
      <c r="IZE975" s="453"/>
      <c r="IZF975" s="3"/>
      <c r="IZG975" s="614"/>
      <c r="IZH975" s="3"/>
      <c r="IZI975" s="453"/>
      <c r="IZJ975" s="3"/>
      <c r="IZK975" s="614"/>
      <c r="IZL975" s="3"/>
      <c r="IZM975" s="453"/>
      <c r="IZN975" s="3"/>
      <c r="IZO975" s="614"/>
      <c r="IZP975" s="3"/>
      <c r="IZQ975" s="453"/>
      <c r="IZR975" s="3"/>
      <c r="IZS975" s="614"/>
      <c r="IZT975" s="3"/>
      <c r="IZU975" s="453"/>
      <c r="IZV975" s="3"/>
      <c r="IZW975" s="614"/>
      <c r="IZX975" s="3"/>
      <c r="IZY975" s="453"/>
      <c r="IZZ975" s="3"/>
      <c r="JAA975" s="614"/>
      <c r="JAB975" s="3"/>
      <c r="JAC975" s="453"/>
      <c r="JAD975" s="3"/>
      <c r="JAE975" s="614"/>
      <c r="JAF975" s="3"/>
      <c r="JAG975" s="453"/>
      <c r="JAH975" s="3"/>
      <c r="JAI975" s="614"/>
      <c r="JAJ975" s="3"/>
      <c r="JAK975" s="453"/>
      <c r="JAL975" s="3"/>
      <c r="JAM975" s="614"/>
      <c r="JAN975" s="3"/>
      <c r="JAO975" s="453"/>
      <c r="JAP975" s="3"/>
      <c r="JAQ975" s="614"/>
      <c r="JAR975" s="3"/>
      <c r="JAS975" s="453"/>
      <c r="JAT975" s="3"/>
      <c r="JAU975" s="614"/>
      <c r="JAV975" s="3"/>
      <c r="JAW975" s="453"/>
      <c r="JAX975" s="3"/>
      <c r="JAY975" s="614"/>
      <c r="JAZ975" s="3"/>
      <c r="JBA975" s="453"/>
      <c r="JBB975" s="3"/>
      <c r="JBC975" s="614"/>
      <c r="JBD975" s="3"/>
      <c r="JBE975" s="453"/>
      <c r="JBF975" s="3"/>
      <c r="JBG975" s="614"/>
      <c r="JBH975" s="3"/>
      <c r="JBI975" s="453"/>
      <c r="JBJ975" s="3"/>
      <c r="JBK975" s="614"/>
      <c r="JBL975" s="3"/>
      <c r="JBM975" s="453"/>
      <c r="JBN975" s="3"/>
      <c r="JBO975" s="614"/>
      <c r="JBP975" s="3"/>
      <c r="JBQ975" s="453"/>
      <c r="JBR975" s="3"/>
      <c r="JBS975" s="614"/>
      <c r="JBT975" s="3"/>
      <c r="JBU975" s="453"/>
      <c r="JBV975" s="3"/>
      <c r="JBW975" s="614"/>
      <c r="JBX975" s="3"/>
      <c r="JBY975" s="453"/>
      <c r="JBZ975" s="3"/>
      <c r="JCA975" s="614"/>
      <c r="JCB975" s="3"/>
      <c r="JCC975" s="453"/>
      <c r="JCD975" s="3"/>
      <c r="JCE975" s="614"/>
      <c r="JCF975" s="3"/>
      <c r="JCG975" s="453"/>
      <c r="JCH975" s="3"/>
      <c r="JCI975" s="614"/>
      <c r="JCJ975" s="3"/>
      <c r="JCK975" s="453"/>
      <c r="JCL975" s="3"/>
      <c r="JCM975" s="614"/>
      <c r="JCN975" s="3"/>
      <c r="JCO975" s="453"/>
      <c r="JCP975" s="3"/>
      <c r="JCQ975" s="614"/>
      <c r="JCR975" s="3"/>
      <c r="JCS975" s="453"/>
      <c r="JCT975" s="3"/>
      <c r="JCU975" s="614"/>
      <c r="JCV975" s="3"/>
      <c r="JCW975" s="453"/>
      <c r="JCX975" s="3"/>
      <c r="JCY975" s="614"/>
      <c r="JCZ975" s="3"/>
      <c r="JDA975" s="453"/>
      <c r="JDB975" s="3"/>
      <c r="JDC975" s="614"/>
      <c r="JDD975" s="3"/>
      <c r="JDE975" s="453"/>
      <c r="JDF975" s="3"/>
      <c r="JDG975" s="614"/>
      <c r="JDH975" s="3"/>
      <c r="JDI975" s="453"/>
      <c r="JDJ975" s="3"/>
      <c r="JDK975" s="614"/>
      <c r="JDL975" s="3"/>
      <c r="JDM975" s="453"/>
      <c r="JDN975" s="3"/>
      <c r="JDO975" s="614"/>
      <c r="JDP975" s="3"/>
      <c r="JDQ975" s="453"/>
      <c r="JDR975" s="3"/>
      <c r="JDS975" s="614"/>
      <c r="JDT975" s="3"/>
      <c r="JDU975" s="453"/>
      <c r="JDV975" s="3"/>
      <c r="JDW975" s="614"/>
      <c r="JDX975" s="3"/>
      <c r="JDY975" s="453"/>
      <c r="JDZ975" s="3"/>
      <c r="JEA975" s="614"/>
      <c r="JEB975" s="3"/>
      <c r="JEC975" s="453"/>
      <c r="JED975" s="3"/>
      <c r="JEE975" s="614"/>
      <c r="JEF975" s="3"/>
      <c r="JEG975" s="453"/>
      <c r="JEH975" s="3"/>
      <c r="JEI975" s="614"/>
      <c r="JEJ975" s="3"/>
      <c r="JEK975" s="453"/>
      <c r="JEL975" s="3"/>
      <c r="JEM975" s="614"/>
      <c r="JEN975" s="3"/>
      <c r="JEO975" s="453"/>
      <c r="JEP975" s="3"/>
      <c r="JEQ975" s="614"/>
      <c r="JER975" s="3"/>
      <c r="JES975" s="453"/>
      <c r="JET975" s="3"/>
      <c r="JEU975" s="614"/>
      <c r="JEV975" s="3"/>
      <c r="JEW975" s="453"/>
      <c r="JEX975" s="3"/>
      <c r="JEY975" s="614"/>
      <c r="JEZ975" s="3"/>
      <c r="JFA975" s="453"/>
      <c r="JFB975" s="3"/>
      <c r="JFC975" s="614"/>
      <c r="JFD975" s="3"/>
      <c r="JFE975" s="453"/>
      <c r="JFF975" s="3"/>
      <c r="JFG975" s="614"/>
      <c r="JFH975" s="3"/>
      <c r="JFI975" s="453"/>
      <c r="JFJ975" s="3"/>
      <c r="JFK975" s="614"/>
      <c r="JFL975" s="3"/>
      <c r="JFM975" s="453"/>
      <c r="JFN975" s="3"/>
      <c r="JFO975" s="614"/>
      <c r="JFP975" s="3"/>
      <c r="JFQ975" s="453"/>
      <c r="JFR975" s="3"/>
      <c r="JFS975" s="614"/>
      <c r="JFT975" s="3"/>
      <c r="JFU975" s="453"/>
      <c r="JFV975" s="3"/>
      <c r="JFW975" s="614"/>
      <c r="JFX975" s="3"/>
      <c r="JFY975" s="453"/>
      <c r="JFZ975" s="3"/>
      <c r="JGA975" s="614"/>
      <c r="JGB975" s="3"/>
      <c r="JGC975" s="453"/>
      <c r="JGD975" s="3"/>
      <c r="JGE975" s="614"/>
      <c r="JGF975" s="3"/>
      <c r="JGG975" s="453"/>
      <c r="JGH975" s="3"/>
      <c r="JGI975" s="614"/>
      <c r="JGJ975" s="3"/>
      <c r="JGK975" s="453"/>
      <c r="JGL975" s="3"/>
      <c r="JGM975" s="614"/>
      <c r="JGN975" s="3"/>
      <c r="JGO975" s="453"/>
      <c r="JGP975" s="3"/>
      <c r="JGQ975" s="614"/>
      <c r="JGR975" s="3"/>
      <c r="JGS975" s="453"/>
      <c r="JGT975" s="3"/>
      <c r="JGU975" s="614"/>
      <c r="JGV975" s="3"/>
      <c r="JGW975" s="453"/>
      <c r="JGX975" s="3"/>
      <c r="JGY975" s="614"/>
      <c r="JGZ975" s="3"/>
      <c r="JHA975" s="453"/>
      <c r="JHB975" s="3"/>
      <c r="JHC975" s="614"/>
      <c r="JHD975" s="3"/>
      <c r="JHE975" s="453"/>
      <c r="JHF975" s="3"/>
      <c r="JHG975" s="614"/>
      <c r="JHH975" s="3"/>
      <c r="JHI975" s="453"/>
      <c r="JHJ975" s="3"/>
      <c r="JHK975" s="614"/>
      <c r="JHL975" s="3"/>
      <c r="JHM975" s="453"/>
      <c r="JHN975" s="3"/>
      <c r="JHO975" s="614"/>
      <c r="JHP975" s="3"/>
      <c r="JHQ975" s="453"/>
      <c r="JHR975" s="3"/>
      <c r="JHS975" s="614"/>
      <c r="JHT975" s="3"/>
      <c r="JHU975" s="453"/>
      <c r="JHV975" s="3"/>
      <c r="JHW975" s="614"/>
      <c r="JHX975" s="3"/>
      <c r="JHY975" s="453"/>
      <c r="JHZ975" s="3"/>
      <c r="JIA975" s="614"/>
      <c r="JIB975" s="3"/>
      <c r="JIC975" s="453"/>
      <c r="JID975" s="3"/>
      <c r="JIE975" s="614"/>
      <c r="JIF975" s="3"/>
      <c r="JIG975" s="453"/>
      <c r="JIH975" s="3"/>
      <c r="JII975" s="614"/>
      <c r="JIJ975" s="3"/>
      <c r="JIK975" s="453"/>
      <c r="JIL975" s="3"/>
      <c r="JIM975" s="614"/>
      <c r="JIN975" s="3"/>
      <c r="JIO975" s="453"/>
      <c r="JIP975" s="3"/>
      <c r="JIQ975" s="614"/>
      <c r="JIR975" s="3"/>
      <c r="JIS975" s="453"/>
      <c r="JIT975" s="3"/>
      <c r="JIU975" s="614"/>
      <c r="JIV975" s="3"/>
      <c r="JIW975" s="453"/>
      <c r="JIX975" s="3"/>
      <c r="JIY975" s="614"/>
      <c r="JIZ975" s="3"/>
      <c r="JJA975" s="453"/>
      <c r="JJB975" s="3"/>
      <c r="JJC975" s="614"/>
      <c r="JJD975" s="3"/>
      <c r="JJE975" s="453"/>
      <c r="JJF975" s="3"/>
      <c r="JJG975" s="614"/>
      <c r="JJH975" s="3"/>
      <c r="JJI975" s="453"/>
      <c r="JJJ975" s="3"/>
      <c r="JJK975" s="614"/>
      <c r="JJL975" s="3"/>
      <c r="JJM975" s="453"/>
      <c r="JJN975" s="3"/>
      <c r="JJO975" s="614"/>
      <c r="JJP975" s="3"/>
      <c r="JJQ975" s="453"/>
      <c r="JJR975" s="3"/>
      <c r="JJS975" s="614"/>
      <c r="JJT975" s="3"/>
      <c r="JJU975" s="453"/>
      <c r="JJV975" s="3"/>
      <c r="JJW975" s="614"/>
      <c r="JJX975" s="3"/>
      <c r="JJY975" s="453"/>
      <c r="JJZ975" s="3"/>
      <c r="JKA975" s="614"/>
      <c r="JKB975" s="3"/>
      <c r="JKC975" s="453"/>
      <c r="JKD975" s="3"/>
      <c r="JKE975" s="614"/>
      <c r="JKF975" s="3"/>
      <c r="JKG975" s="453"/>
      <c r="JKH975" s="3"/>
      <c r="JKI975" s="614"/>
      <c r="JKJ975" s="3"/>
      <c r="JKK975" s="453"/>
      <c r="JKL975" s="3"/>
      <c r="JKM975" s="614"/>
      <c r="JKN975" s="3"/>
      <c r="JKO975" s="453"/>
      <c r="JKP975" s="3"/>
      <c r="JKQ975" s="614"/>
      <c r="JKR975" s="3"/>
      <c r="JKS975" s="453"/>
      <c r="JKT975" s="3"/>
      <c r="JKU975" s="614"/>
      <c r="JKV975" s="3"/>
      <c r="JKW975" s="453"/>
      <c r="JKX975" s="3"/>
      <c r="JKY975" s="614"/>
      <c r="JKZ975" s="3"/>
      <c r="JLA975" s="453"/>
      <c r="JLB975" s="3"/>
      <c r="JLC975" s="614"/>
      <c r="JLD975" s="3"/>
      <c r="JLE975" s="453"/>
      <c r="JLF975" s="3"/>
      <c r="JLG975" s="614"/>
      <c r="JLH975" s="3"/>
      <c r="JLI975" s="453"/>
      <c r="JLJ975" s="3"/>
      <c r="JLK975" s="614"/>
      <c r="JLL975" s="3"/>
      <c r="JLM975" s="453"/>
      <c r="JLN975" s="3"/>
      <c r="JLO975" s="614"/>
      <c r="JLP975" s="3"/>
      <c r="JLQ975" s="453"/>
      <c r="JLR975" s="3"/>
      <c r="JLS975" s="614"/>
      <c r="JLT975" s="3"/>
      <c r="JLU975" s="453"/>
      <c r="JLV975" s="3"/>
      <c r="JLW975" s="614"/>
      <c r="JLX975" s="3"/>
      <c r="JLY975" s="453"/>
      <c r="JLZ975" s="3"/>
      <c r="JMA975" s="614"/>
      <c r="JMB975" s="3"/>
      <c r="JMC975" s="453"/>
      <c r="JMD975" s="3"/>
      <c r="JME975" s="614"/>
      <c r="JMF975" s="3"/>
      <c r="JMG975" s="453"/>
      <c r="JMH975" s="3"/>
      <c r="JMI975" s="614"/>
      <c r="JMJ975" s="3"/>
      <c r="JMK975" s="453"/>
      <c r="JML975" s="3"/>
      <c r="JMM975" s="614"/>
      <c r="JMN975" s="3"/>
      <c r="JMO975" s="453"/>
      <c r="JMP975" s="3"/>
      <c r="JMQ975" s="614"/>
      <c r="JMR975" s="3"/>
      <c r="JMS975" s="453"/>
      <c r="JMT975" s="3"/>
      <c r="JMU975" s="614"/>
      <c r="JMV975" s="3"/>
      <c r="JMW975" s="453"/>
      <c r="JMX975" s="3"/>
      <c r="JMY975" s="614"/>
      <c r="JMZ975" s="3"/>
      <c r="JNA975" s="453"/>
      <c r="JNB975" s="3"/>
      <c r="JNC975" s="614"/>
      <c r="JND975" s="3"/>
      <c r="JNE975" s="453"/>
      <c r="JNF975" s="3"/>
      <c r="JNG975" s="614"/>
      <c r="JNH975" s="3"/>
      <c r="JNI975" s="453"/>
      <c r="JNJ975" s="3"/>
      <c r="JNK975" s="614"/>
      <c r="JNL975" s="3"/>
      <c r="JNM975" s="453"/>
      <c r="JNN975" s="3"/>
      <c r="JNO975" s="614"/>
      <c r="JNP975" s="3"/>
      <c r="JNQ975" s="453"/>
      <c r="JNR975" s="3"/>
      <c r="JNS975" s="614"/>
      <c r="JNT975" s="3"/>
      <c r="JNU975" s="453"/>
      <c r="JNV975" s="3"/>
      <c r="JNW975" s="614"/>
      <c r="JNX975" s="3"/>
      <c r="JNY975" s="453"/>
      <c r="JNZ975" s="3"/>
      <c r="JOA975" s="614"/>
      <c r="JOB975" s="3"/>
      <c r="JOC975" s="453"/>
      <c r="JOD975" s="3"/>
      <c r="JOE975" s="614"/>
      <c r="JOF975" s="3"/>
      <c r="JOG975" s="453"/>
      <c r="JOH975" s="3"/>
      <c r="JOI975" s="614"/>
      <c r="JOJ975" s="3"/>
      <c r="JOK975" s="453"/>
      <c r="JOL975" s="3"/>
      <c r="JOM975" s="614"/>
      <c r="JON975" s="3"/>
      <c r="JOO975" s="453"/>
      <c r="JOP975" s="3"/>
      <c r="JOQ975" s="614"/>
      <c r="JOR975" s="3"/>
      <c r="JOS975" s="453"/>
      <c r="JOT975" s="3"/>
      <c r="JOU975" s="614"/>
      <c r="JOV975" s="3"/>
      <c r="JOW975" s="453"/>
      <c r="JOX975" s="3"/>
      <c r="JOY975" s="614"/>
      <c r="JOZ975" s="3"/>
      <c r="JPA975" s="453"/>
      <c r="JPB975" s="3"/>
      <c r="JPC975" s="614"/>
      <c r="JPD975" s="3"/>
      <c r="JPE975" s="453"/>
      <c r="JPF975" s="3"/>
      <c r="JPG975" s="614"/>
      <c r="JPH975" s="3"/>
      <c r="JPI975" s="453"/>
      <c r="JPJ975" s="3"/>
      <c r="JPK975" s="614"/>
      <c r="JPL975" s="3"/>
      <c r="JPM975" s="453"/>
      <c r="JPN975" s="3"/>
      <c r="JPO975" s="614"/>
      <c r="JPP975" s="3"/>
      <c r="JPQ975" s="453"/>
      <c r="JPR975" s="3"/>
      <c r="JPS975" s="614"/>
      <c r="JPT975" s="3"/>
      <c r="JPU975" s="453"/>
      <c r="JPV975" s="3"/>
      <c r="JPW975" s="614"/>
      <c r="JPX975" s="3"/>
      <c r="JPY975" s="453"/>
      <c r="JPZ975" s="3"/>
      <c r="JQA975" s="614"/>
      <c r="JQB975" s="3"/>
      <c r="JQC975" s="453"/>
      <c r="JQD975" s="3"/>
      <c r="JQE975" s="614"/>
      <c r="JQF975" s="3"/>
      <c r="JQG975" s="453"/>
      <c r="JQH975" s="3"/>
      <c r="JQI975" s="614"/>
      <c r="JQJ975" s="3"/>
      <c r="JQK975" s="453"/>
      <c r="JQL975" s="3"/>
      <c r="JQM975" s="614"/>
      <c r="JQN975" s="3"/>
      <c r="JQO975" s="453"/>
      <c r="JQP975" s="3"/>
      <c r="JQQ975" s="614"/>
      <c r="JQR975" s="3"/>
      <c r="JQS975" s="453"/>
      <c r="JQT975" s="3"/>
      <c r="JQU975" s="614"/>
      <c r="JQV975" s="3"/>
      <c r="JQW975" s="453"/>
      <c r="JQX975" s="3"/>
      <c r="JQY975" s="614"/>
      <c r="JQZ975" s="3"/>
      <c r="JRA975" s="453"/>
      <c r="JRB975" s="3"/>
      <c r="JRC975" s="614"/>
      <c r="JRD975" s="3"/>
      <c r="JRE975" s="453"/>
      <c r="JRF975" s="3"/>
      <c r="JRG975" s="614"/>
      <c r="JRH975" s="3"/>
      <c r="JRI975" s="453"/>
      <c r="JRJ975" s="3"/>
      <c r="JRK975" s="614"/>
      <c r="JRL975" s="3"/>
      <c r="JRM975" s="453"/>
      <c r="JRN975" s="3"/>
      <c r="JRO975" s="614"/>
      <c r="JRP975" s="3"/>
      <c r="JRQ975" s="453"/>
      <c r="JRR975" s="3"/>
      <c r="JRS975" s="614"/>
      <c r="JRT975" s="3"/>
      <c r="JRU975" s="453"/>
      <c r="JRV975" s="3"/>
      <c r="JRW975" s="614"/>
      <c r="JRX975" s="3"/>
      <c r="JRY975" s="453"/>
      <c r="JRZ975" s="3"/>
      <c r="JSA975" s="614"/>
      <c r="JSB975" s="3"/>
      <c r="JSC975" s="453"/>
      <c r="JSD975" s="3"/>
      <c r="JSE975" s="614"/>
      <c r="JSF975" s="3"/>
      <c r="JSG975" s="453"/>
      <c r="JSH975" s="3"/>
      <c r="JSI975" s="614"/>
      <c r="JSJ975" s="3"/>
      <c r="JSK975" s="453"/>
      <c r="JSL975" s="3"/>
      <c r="JSM975" s="614"/>
      <c r="JSN975" s="3"/>
      <c r="JSO975" s="453"/>
      <c r="JSP975" s="3"/>
      <c r="JSQ975" s="614"/>
      <c r="JSR975" s="3"/>
      <c r="JSS975" s="453"/>
      <c r="JST975" s="3"/>
      <c r="JSU975" s="614"/>
      <c r="JSV975" s="3"/>
      <c r="JSW975" s="453"/>
      <c r="JSX975" s="3"/>
      <c r="JSY975" s="614"/>
      <c r="JSZ975" s="3"/>
      <c r="JTA975" s="453"/>
      <c r="JTB975" s="3"/>
      <c r="JTC975" s="614"/>
      <c r="JTD975" s="3"/>
      <c r="JTE975" s="453"/>
      <c r="JTF975" s="3"/>
      <c r="JTG975" s="614"/>
      <c r="JTH975" s="3"/>
      <c r="JTI975" s="453"/>
      <c r="JTJ975" s="3"/>
      <c r="JTK975" s="614"/>
      <c r="JTL975" s="3"/>
      <c r="JTM975" s="453"/>
      <c r="JTN975" s="3"/>
      <c r="JTO975" s="614"/>
      <c r="JTP975" s="3"/>
      <c r="JTQ975" s="453"/>
      <c r="JTR975" s="3"/>
      <c r="JTS975" s="614"/>
      <c r="JTT975" s="3"/>
      <c r="JTU975" s="453"/>
      <c r="JTV975" s="3"/>
      <c r="JTW975" s="614"/>
      <c r="JTX975" s="3"/>
      <c r="JTY975" s="453"/>
      <c r="JTZ975" s="3"/>
      <c r="JUA975" s="614"/>
      <c r="JUB975" s="3"/>
      <c r="JUC975" s="453"/>
      <c r="JUD975" s="3"/>
      <c r="JUE975" s="614"/>
      <c r="JUF975" s="3"/>
      <c r="JUG975" s="453"/>
      <c r="JUH975" s="3"/>
      <c r="JUI975" s="614"/>
      <c r="JUJ975" s="3"/>
      <c r="JUK975" s="453"/>
      <c r="JUL975" s="3"/>
      <c r="JUM975" s="614"/>
      <c r="JUN975" s="3"/>
      <c r="JUO975" s="453"/>
      <c r="JUP975" s="3"/>
      <c r="JUQ975" s="614"/>
      <c r="JUR975" s="3"/>
      <c r="JUS975" s="453"/>
      <c r="JUT975" s="3"/>
      <c r="JUU975" s="614"/>
      <c r="JUV975" s="3"/>
      <c r="JUW975" s="453"/>
      <c r="JUX975" s="3"/>
      <c r="JUY975" s="614"/>
      <c r="JUZ975" s="3"/>
      <c r="JVA975" s="453"/>
      <c r="JVB975" s="3"/>
      <c r="JVC975" s="614"/>
      <c r="JVD975" s="3"/>
      <c r="JVE975" s="453"/>
      <c r="JVF975" s="3"/>
      <c r="JVG975" s="614"/>
      <c r="JVH975" s="3"/>
      <c r="JVI975" s="453"/>
      <c r="JVJ975" s="3"/>
      <c r="JVK975" s="614"/>
      <c r="JVL975" s="3"/>
      <c r="JVM975" s="453"/>
      <c r="JVN975" s="3"/>
      <c r="JVO975" s="614"/>
      <c r="JVP975" s="3"/>
      <c r="JVQ975" s="453"/>
      <c r="JVR975" s="3"/>
      <c r="JVS975" s="614"/>
      <c r="JVT975" s="3"/>
      <c r="JVU975" s="453"/>
      <c r="JVV975" s="3"/>
      <c r="JVW975" s="614"/>
      <c r="JVX975" s="3"/>
      <c r="JVY975" s="453"/>
      <c r="JVZ975" s="3"/>
      <c r="JWA975" s="614"/>
      <c r="JWB975" s="3"/>
      <c r="JWC975" s="453"/>
      <c r="JWD975" s="3"/>
      <c r="JWE975" s="614"/>
      <c r="JWF975" s="3"/>
      <c r="JWG975" s="453"/>
      <c r="JWH975" s="3"/>
      <c r="JWI975" s="614"/>
      <c r="JWJ975" s="3"/>
      <c r="JWK975" s="453"/>
      <c r="JWL975" s="3"/>
      <c r="JWM975" s="614"/>
      <c r="JWN975" s="3"/>
      <c r="JWO975" s="453"/>
      <c r="JWP975" s="3"/>
      <c r="JWQ975" s="614"/>
      <c r="JWR975" s="3"/>
      <c r="JWS975" s="453"/>
      <c r="JWT975" s="3"/>
      <c r="JWU975" s="614"/>
      <c r="JWV975" s="3"/>
      <c r="JWW975" s="453"/>
      <c r="JWX975" s="3"/>
      <c r="JWY975" s="614"/>
      <c r="JWZ975" s="3"/>
      <c r="JXA975" s="453"/>
      <c r="JXB975" s="3"/>
      <c r="JXC975" s="614"/>
      <c r="JXD975" s="3"/>
      <c r="JXE975" s="453"/>
      <c r="JXF975" s="3"/>
      <c r="JXG975" s="614"/>
      <c r="JXH975" s="3"/>
      <c r="JXI975" s="453"/>
      <c r="JXJ975" s="3"/>
      <c r="JXK975" s="614"/>
      <c r="JXL975" s="3"/>
      <c r="JXM975" s="453"/>
      <c r="JXN975" s="3"/>
      <c r="JXO975" s="614"/>
      <c r="JXP975" s="3"/>
      <c r="JXQ975" s="453"/>
      <c r="JXR975" s="3"/>
      <c r="JXS975" s="614"/>
      <c r="JXT975" s="3"/>
      <c r="JXU975" s="453"/>
      <c r="JXV975" s="3"/>
      <c r="JXW975" s="614"/>
      <c r="JXX975" s="3"/>
      <c r="JXY975" s="453"/>
      <c r="JXZ975" s="3"/>
      <c r="JYA975" s="614"/>
      <c r="JYB975" s="3"/>
      <c r="JYC975" s="453"/>
      <c r="JYD975" s="3"/>
      <c r="JYE975" s="614"/>
      <c r="JYF975" s="3"/>
      <c r="JYG975" s="453"/>
      <c r="JYH975" s="3"/>
      <c r="JYI975" s="614"/>
      <c r="JYJ975" s="3"/>
      <c r="JYK975" s="453"/>
      <c r="JYL975" s="3"/>
      <c r="JYM975" s="614"/>
      <c r="JYN975" s="3"/>
      <c r="JYO975" s="453"/>
      <c r="JYP975" s="3"/>
      <c r="JYQ975" s="614"/>
      <c r="JYR975" s="3"/>
      <c r="JYS975" s="453"/>
      <c r="JYT975" s="3"/>
      <c r="JYU975" s="614"/>
      <c r="JYV975" s="3"/>
      <c r="JYW975" s="453"/>
      <c r="JYX975" s="3"/>
      <c r="JYY975" s="614"/>
      <c r="JYZ975" s="3"/>
      <c r="JZA975" s="453"/>
      <c r="JZB975" s="3"/>
      <c r="JZC975" s="614"/>
      <c r="JZD975" s="3"/>
      <c r="JZE975" s="453"/>
      <c r="JZF975" s="3"/>
      <c r="JZG975" s="614"/>
      <c r="JZH975" s="3"/>
      <c r="JZI975" s="453"/>
      <c r="JZJ975" s="3"/>
      <c r="JZK975" s="614"/>
      <c r="JZL975" s="3"/>
      <c r="JZM975" s="453"/>
      <c r="JZN975" s="3"/>
      <c r="JZO975" s="614"/>
      <c r="JZP975" s="3"/>
      <c r="JZQ975" s="453"/>
      <c r="JZR975" s="3"/>
      <c r="JZS975" s="614"/>
      <c r="JZT975" s="3"/>
      <c r="JZU975" s="453"/>
      <c r="JZV975" s="3"/>
      <c r="JZW975" s="614"/>
      <c r="JZX975" s="3"/>
      <c r="JZY975" s="453"/>
      <c r="JZZ975" s="3"/>
      <c r="KAA975" s="614"/>
      <c r="KAB975" s="3"/>
      <c r="KAC975" s="453"/>
      <c r="KAD975" s="3"/>
      <c r="KAE975" s="614"/>
      <c r="KAF975" s="3"/>
      <c r="KAG975" s="453"/>
      <c r="KAH975" s="3"/>
      <c r="KAI975" s="614"/>
      <c r="KAJ975" s="3"/>
      <c r="KAK975" s="453"/>
      <c r="KAL975" s="3"/>
      <c r="KAM975" s="614"/>
      <c r="KAN975" s="3"/>
      <c r="KAO975" s="453"/>
      <c r="KAP975" s="3"/>
      <c r="KAQ975" s="614"/>
      <c r="KAR975" s="3"/>
      <c r="KAS975" s="453"/>
      <c r="KAT975" s="3"/>
      <c r="KAU975" s="614"/>
      <c r="KAV975" s="3"/>
      <c r="KAW975" s="453"/>
      <c r="KAX975" s="3"/>
      <c r="KAY975" s="614"/>
      <c r="KAZ975" s="3"/>
      <c r="KBA975" s="453"/>
      <c r="KBB975" s="3"/>
      <c r="KBC975" s="614"/>
      <c r="KBD975" s="3"/>
      <c r="KBE975" s="453"/>
      <c r="KBF975" s="3"/>
      <c r="KBG975" s="614"/>
      <c r="KBH975" s="3"/>
      <c r="KBI975" s="453"/>
      <c r="KBJ975" s="3"/>
      <c r="KBK975" s="614"/>
      <c r="KBL975" s="3"/>
      <c r="KBM975" s="453"/>
      <c r="KBN975" s="3"/>
      <c r="KBO975" s="614"/>
      <c r="KBP975" s="3"/>
      <c r="KBQ975" s="453"/>
      <c r="KBR975" s="3"/>
      <c r="KBS975" s="614"/>
      <c r="KBT975" s="3"/>
      <c r="KBU975" s="453"/>
      <c r="KBV975" s="3"/>
      <c r="KBW975" s="614"/>
      <c r="KBX975" s="3"/>
      <c r="KBY975" s="453"/>
      <c r="KBZ975" s="3"/>
      <c r="KCA975" s="614"/>
      <c r="KCB975" s="3"/>
      <c r="KCC975" s="453"/>
      <c r="KCD975" s="3"/>
      <c r="KCE975" s="614"/>
      <c r="KCF975" s="3"/>
      <c r="KCG975" s="453"/>
      <c r="KCH975" s="3"/>
      <c r="KCI975" s="614"/>
      <c r="KCJ975" s="3"/>
      <c r="KCK975" s="453"/>
      <c r="KCL975" s="3"/>
      <c r="KCM975" s="614"/>
      <c r="KCN975" s="3"/>
      <c r="KCO975" s="453"/>
      <c r="KCP975" s="3"/>
      <c r="KCQ975" s="614"/>
      <c r="KCR975" s="3"/>
      <c r="KCS975" s="453"/>
      <c r="KCT975" s="3"/>
      <c r="KCU975" s="614"/>
      <c r="KCV975" s="3"/>
      <c r="KCW975" s="453"/>
      <c r="KCX975" s="3"/>
      <c r="KCY975" s="614"/>
      <c r="KCZ975" s="3"/>
      <c r="KDA975" s="453"/>
      <c r="KDB975" s="3"/>
      <c r="KDC975" s="614"/>
      <c r="KDD975" s="3"/>
      <c r="KDE975" s="453"/>
      <c r="KDF975" s="3"/>
      <c r="KDG975" s="614"/>
      <c r="KDH975" s="3"/>
      <c r="KDI975" s="453"/>
      <c r="KDJ975" s="3"/>
      <c r="KDK975" s="614"/>
      <c r="KDL975" s="3"/>
      <c r="KDM975" s="453"/>
      <c r="KDN975" s="3"/>
      <c r="KDO975" s="614"/>
      <c r="KDP975" s="3"/>
      <c r="KDQ975" s="453"/>
      <c r="KDR975" s="3"/>
      <c r="KDS975" s="614"/>
      <c r="KDT975" s="3"/>
      <c r="KDU975" s="453"/>
      <c r="KDV975" s="3"/>
      <c r="KDW975" s="614"/>
      <c r="KDX975" s="3"/>
      <c r="KDY975" s="453"/>
      <c r="KDZ975" s="3"/>
      <c r="KEA975" s="614"/>
      <c r="KEB975" s="3"/>
      <c r="KEC975" s="453"/>
      <c r="KED975" s="3"/>
      <c r="KEE975" s="614"/>
      <c r="KEF975" s="3"/>
      <c r="KEG975" s="453"/>
      <c r="KEH975" s="3"/>
      <c r="KEI975" s="614"/>
      <c r="KEJ975" s="3"/>
      <c r="KEK975" s="453"/>
      <c r="KEL975" s="3"/>
      <c r="KEM975" s="614"/>
      <c r="KEN975" s="3"/>
      <c r="KEO975" s="453"/>
      <c r="KEP975" s="3"/>
      <c r="KEQ975" s="614"/>
      <c r="KER975" s="3"/>
      <c r="KES975" s="453"/>
      <c r="KET975" s="3"/>
      <c r="KEU975" s="614"/>
      <c r="KEV975" s="3"/>
      <c r="KEW975" s="453"/>
      <c r="KEX975" s="3"/>
      <c r="KEY975" s="614"/>
      <c r="KEZ975" s="3"/>
      <c r="KFA975" s="453"/>
      <c r="KFB975" s="3"/>
      <c r="KFC975" s="614"/>
      <c r="KFD975" s="3"/>
      <c r="KFE975" s="453"/>
      <c r="KFF975" s="3"/>
      <c r="KFG975" s="614"/>
      <c r="KFH975" s="3"/>
      <c r="KFI975" s="453"/>
      <c r="KFJ975" s="3"/>
      <c r="KFK975" s="614"/>
      <c r="KFL975" s="3"/>
      <c r="KFM975" s="453"/>
      <c r="KFN975" s="3"/>
      <c r="KFO975" s="614"/>
      <c r="KFP975" s="3"/>
      <c r="KFQ975" s="453"/>
      <c r="KFR975" s="3"/>
      <c r="KFS975" s="614"/>
      <c r="KFT975" s="3"/>
      <c r="KFU975" s="453"/>
      <c r="KFV975" s="3"/>
      <c r="KFW975" s="614"/>
      <c r="KFX975" s="3"/>
      <c r="KFY975" s="453"/>
      <c r="KFZ975" s="3"/>
      <c r="KGA975" s="614"/>
      <c r="KGB975" s="3"/>
      <c r="KGC975" s="453"/>
      <c r="KGD975" s="3"/>
      <c r="KGE975" s="614"/>
      <c r="KGF975" s="3"/>
      <c r="KGG975" s="453"/>
      <c r="KGH975" s="3"/>
      <c r="KGI975" s="614"/>
      <c r="KGJ975" s="3"/>
      <c r="KGK975" s="453"/>
      <c r="KGL975" s="3"/>
      <c r="KGM975" s="614"/>
      <c r="KGN975" s="3"/>
      <c r="KGO975" s="453"/>
      <c r="KGP975" s="3"/>
      <c r="KGQ975" s="614"/>
      <c r="KGR975" s="3"/>
      <c r="KGS975" s="453"/>
      <c r="KGT975" s="3"/>
      <c r="KGU975" s="614"/>
      <c r="KGV975" s="3"/>
      <c r="KGW975" s="453"/>
      <c r="KGX975" s="3"/>
      <c r="KGY975" s="614"/>
      <c r="KGZ975" s="3"/>
      <c r="KHA975" s="453"/>
      <c r="KHB975" s="3"/>
      <c r="KHC975" s="614"/>
      <c r="KHD975" s="3"/>
      <c r="KHE975" s="453"/>
      <c r="KHF975" s="3"/>
      <c r="KHG975" s="614"/>
      <c r="KHH975" s="3"/>
      <c r="KHI975" s="453"/>
      <c r="KHJ975" s="3"/>
      <c r="KHK975" s="614"/>
      <c r="KHL975" s="3"/>
      <c r="KHM975" s="453"/>
      <c r="KHN975" s="3"/>
      <c r="KHO975" s="614"/>
      <c r="KHP975" s="3"/>
      <c r="KHQ975" s="453"/>
      <c r="KHR975" s="3"/>
      <c r="KHS975" s="614"/>
      <c r="KHT975" s="3"/>
      <c r="KHU975" s="453"/>
      <c r="KHV975" s="3"/>
      <c r="KHW975" s="614"/>
      <c r="KHX975" s="3"/>
      <c r="KHY975" s="453"/>
      <c r="KHZ975" s="3"/>
      <c r="KIA975" s="614"/>
      <c r="KIB975" s="3"/>
      <c r="KIC975" s="453"/>
      <c r="KID975" s="3"/>
      <c r="KIE975" s="614"/>
      <c r="KIF975" s="3"/>
      <c r="KIG975" s="453"/>
      <c r="KIH975" s="3"/>
      <c r="KII975" s="614"/>
      <c r="KIJ975" s="3"/>
      <c r="KIK975" s="453"/>
      <c r="KIL975" s="3"/>
      <c r="KIM975" s="614"/>
      <c r="KIN975" s="3"/>
      <c r="KIO975" s="453"/>
      <c r="KIP975" s="3"/>
      <c r="KIQ975" s="614"/>
      <c r="KIR975" s="3"/>
      <c r="KIS975" s="453"/>
      <c r="KIT975" s="3"/>
      <c r="KIU975" s="614"/>
      <c r="KIV975" s="3"/>
      <c r="KIW975" s="453"/>
      <c r="KIX975" s="3"/>
      <c r="KIY975" s="614"/>
      <c r="KIZ975" s="3"/>
      <c r="KJA975" s="453"/>
      <c r="KJB975" s="3"/>
      <c r="KJC975" s="614"/>
      <c r="KJD975" s="3"/>
      <c r="KJE975" s="453"/>
      <c r="KJF975" s="3"/>
      <c r="KJG975" s="614"/>
      <c r="KJH975" s="3"/>
      <c r="KJI975" s="453"/>
      <c r="KJJ975" s="3"/>
      <c r="KJK975" s="614"/>
      <c r="KJL975" s="3"/>
      <c r="KJM975" s="453"/>
      <c r="KJN975" s="3"/>
      <c r="KJO975" s="614"/>
      <c r="KJP975" s="3"/>
      <c r="KJQ975" s="453"/>
      <c r="KJR975" s="3"/>
      <c r="KJS975" s="614"/>
      <c r="KJT975" s="3"/>
      <c r="KJU975" s="453"/>
      <c r="KJV975" s="3"/>
      <c r="KJW975" s="614"/>
      <c r="KJX975" s="3"/>
      <c r="KJY975" s="453"/>
      <c r="KJZ975" s="3"/>
      <c r="KKA975" s="614"/>
      <c r="KKB975" s="3"/>
      <c r="KKC975" s="453"/>
      <c r="KKD975" s="3"/>
      <c r="KKE975" s="614"/>
      <c r="KKF975" s="3"/>
      <c r="KKG975" s="453"/>
      <c r="KKH975" s="3"/>
      <c r="KKI975" s="614"/>
      <c r="KKJ975" s="3"/>
      <c r="KKK975" s="453"/>
      <c r="KKL975" s="3"/>
      <c r="KKM975" s="614"/>
      <c r="KKN975" s="3"/>
      <c r="KKO975" s="453"/>
      <c r="KKP975" s="3"/>
      <c r="KKQ975" s="614"/>
      <c r="KKR975" s="3"/>
      <c r="KKS975" s="453"/>
      <c r="KKT975" s="3"/>
      <c r="KKU975" s="614"/>
      <c r="KKV975" s="3"/>
      <c r="KKW975" s="453"/>
      <c r="KKX975" s="3"/>
      <c r="KKY975" s="614"/>
      <c r="KKZ975" s="3"/>
      <c r="KLA975" s="453"/>
      <c r="KLB975" s="3"/>
      <c r="KLC975" s="614"/>
      <c r="KLD975" s="3"/>
      <c r="KLE975" s="453"/>
      <c r="KLF975" s="3"/>
      <c r="KLG975" s="614"/>
      <c r="KLH975" s="3"/>
      <c r="KLI975" s="453"/>
      <c r="KLJ975" s="3"/>
      <c r="KLK975" s="614"/>
      <c r="KLL975" s="3"/>
      <c r="KLM975" s="453"/>
      <c r="KLN975" s="3"/>
      <c r="KLO975" s="614"/>
      <c r="KLP975" s="3"/>
      <c r="KLQ975" s="453"/>
      <c r="KLR975" s="3"/>
      <c r="KLS975" s="614"/>
      <c r="KLT975" s="3"/>
      <c r="KLU975" s="453"/>
      <c r="KLV975" s="3"/>
      <c r="KLW975" s="614"/>
      <c r="KLX975" s="3"/>
      <c r="KLY975" s="453"/>
      <c r="KLZ975" s="3"/>
      <c r="KMA975" s="614"/>
      <c r="KMB975" s="3"/>
      <c r="KMC975" s="453"/>
      <c r="KMD975" s="3"/>
      <c r="KME975" s="614"/>
      <c r="KMF975" s="3"/>
      <c r="KMG975" s="453"/>
      <c r="KMH975" s="3"/>
      <c r="KMI975" s="614"/>
      <c r="KMJ975" s="3"/>
      <c r="KMK975" s="453"/>
      <c r="KML975" s="3"/>
      <c r="KMM975" s="614"/>
      <c r="KMN975" s="3"/>
      <c r="KMO975" s="453"/>
      <c r="KMP975" s="3"/>
      <c r="KMQ975" s="614"/>
      <c r="KMR975" s="3"/>
      <c r="KMS975" s="453"/>
      <c r="KMT975" s="3"/>
      <c r="KMU975" s="614"/>
      <c r="KMV975" s="3"/>
      <c r="KMW975" s="453"/>
      <c r="KMX975" s="3"/>
      <c r="KMY975" s="614"/>
      <c r="KMZ975" s="3"/>
      <c r="KNA975" s="453"/>
      <c r="KNB975" s="3"/>
      <c r="KNC975" s="614"/>
      <c r="KND975" s="3"/>
      <c r="KNE975" s="453"/>
      <c r="KNF975" s="3"/>
      <c r="KNG975" s="614"/>
      <c r="KNH975" s="3"/>
      <c r="KNI975" s="453"/>
      <c r="KNJ975" s="3"/>
      <c r="KNK975" s="614"/>
      <c r="KNL975" s="3"/>
      <c r="KNM975" s="453"/>
      <c r="KNN975" s="3"/>
      <c r="KNO975" s="614"/>
      <c r="KNP975" s="3"/>
      <c r="KNQ975" s="453"/>
      <c r="KNR975" s="3"/>
      <c r="KNS975" s="614"/>
      <c r="KNT975" s="3"/>
      <c r="KNU975" s="453"/>
      <c r="KNV975" s="3"/>
      <c r="KNW975" s="614"/>
      <c r="KNX975" s="3"/>
      <c r="KNY975" s="453"/>
      <c r="KNZ975" s="3"/>
      <c r="KOA975" s="614"/>
      <c r="KOB975" s="3"/>
      <c r="KOC975" s="453"/>
      <c r="KOD975" s="3"/>
      <c r="KOE975" s="614"/>
      <c r="KOF975" s="3"/>
      <c r="KOG975" s="453"/>
      <c r="KOH975" s="3"/>
      <c r="KOI975" s="614"/>
      <c r="KOJ975" s="3"/>
      <c r="KOK975" s="453"/>
      <c r="KOL975" s="3"/>
      <c r="KOM975" s="614"/>
      <c r="KON975" s="3"/>
      <c r="KOO975" s="453"/>
      <c r="KOP975" s="3"/>
      <c r="KOQ975" s="614"/>
      <c r="KOR975" s="3"/>
      <c r="KOS975" s="453"/>
      <c r="KOT975" s="3"/>
      <c r="KOU975" s="614"/>
      <c r="KOV975" s="3"/>
      <c r="KOW975" s="453"/>
      <c r="KOX975" s="3"/>
      <c r="KOY975" s="614"/>
      <c r="KOZ975" s="3"/>
      <c r="KPA975" s="453"/>
      <c r="KPB975" s="3"/>
      <c r="KPC975" s="614"/>
      <c r="KPD975" s="3"/>
      <c r="KPE975" s="453"/>
      <c r="KPF975" s="3"/>
      <c r="KPG975" s="614"/>
      <c r="KPH975" s="3"/>
      <c r="KPI975" s="453"/>
      <c r="KPJ975" s="3"/>
      <c r="KPK975" s="614"/>
      <c r="KPL975" s="3"/>
      <c r="KPM975" s="453"/>
      <c r="KPN975" s="3"/>
      <c r="KPO975" s="614"/>
      <c r="KPP975" s="3"/>
      <c r="KPQ975" s="453"/>
      <c r="KPR975" s="3"/>
      <c r="KPS975" s="614"/>
      <c r="KPT975" s="3"/>
      <c r="KPU975" s="453"/>
      <c r="KPV975" s="3"/>
      <c r="KPW975" s="614"/>
      <c r="KPX975" s="3"/>
      <c r="KPY975" s="453"/>
      <c r="KPZ975" s="3"/>
      <c r="KQA975" s="614"/>
      <c r="KQB975" s="3"/>
      <c r="KQC975" s="453"/>
      <c r="KQD975" s="3"/>
      <c r="KQE975" s="614"/>
      <c r="KQF975" s="3"/>
      <c r="KQG975" s="453"/>
      <c r="KQH975" s="3"/>
      <c r="KQI975" s="614"/>
      <c r="KQJ975" s="3"/>
      <c r="KQK975" s="453"/>
      <c r="KQL975" s="3"/>
      <c r="KQM975" s="614"/>
      <c r="KQN975" s="3"/>
      <c r="KQO975" s="453"/>
      <c r="KQP975" s="3"/>
      <c r="KQQ975" s="614"/>
      <c r="KQR975" s="3"/>
      <c r="KQS975" s="453"/>
      <c r="KQT975" s="3"/>
      <c r="KQU975" s="614"/>
      <c r="KQV975" s="3"/>
      <c r="KQW975" s="453"/>
      <c r="KQX975" s="3"/>
      <c r="KQY975" s="614"/>
      <c r="KQZ975" s="3"/>
      <c r="KRA975" s="453"/>
      <c r="KRB975" s="3"/>
      <c r="KRC975" s="614"/>
      <c r="KRD975" s="3"/>
      <c r="KRE975" s="453"/>
      <c r="KRF975" s="3"/>
      <c r="KRG975" s="614"/>
      <c r="KRH975" s="3"/>
      <c r="KRI975" s="453"/>
      <c r="KRJ975" s="3"/>
      <c r="KRK975" s="614"/>
      <c r="KRL975" s="3"/>
      <c r="KRM975" s="453"/>
      <c r="KRN975" s="3"/>
      <c r="KRO975" s="614"/>
      <c r="KRP975" s="3"/>
      <c r="KRQ975" s="453"/>
      <c r="KRR975" s="3"/>
      <c r="KRS975" s="614"/>
      <c r="KRT975" s="3"/>
      <c r="KRU975" s="453"/>
      <c r="KRV975" s="3"/>
      <c r="KRW975" s="614"/>
      <c r="KRX975" s="3"/>
      <c r="KRY975" s="453"/>
      <c r="KRZ975" s="3"/>
      <c r="KSA975" s="614"/>
      <c r="KSB975" s="3"/>
      <c r="KSC975" s="453"/>
      <c r="KSD975" s="3"/>
      <c r="KSE975" s="614"/>
      <c r="KSF975" s="3"/>
      <c r="KSG975" s="453"/>
      <c r="KSH975" s="3"/>
      <c r="KSI975" s="614"/>
      <c r="KSJ975" s="3"/>
      <c r="KSK975" s="453"/>
      <c r="KSL975" s="3"/>
      <c r="KSM975" s="614"/>
      <c r="KSN975" s="3"/>
      <c r="KSO975" s="453"/>
      <c r="KSP975" s="3"/>
      <c r="KSQ975" s="614"/>
      <c r="KSR975" s="3"/>
      <c r="KSS975" s="453"/>
      <c r="KST975" s="3"/>
      <c r="KSU975" s="614"/>
      <c r="KSV975" s="3"/>
      <c r="KSW975" s="453"/>
      <c r="KSX975" s="3"/>
      <c r="KSY975" s="614"/>
      <c r="KSZ975" s="3"/>
      <c r="KTA975" s="453"/>
      <c r="KTB975" s="3"/>
      <c r="KTC975" s="614"/>
      <c r="KTD975" s="3"/>
      <c r="KTE975" s="453"/>
      <c r="KTF975" s="3"/>
      <c r="KTG975" s="614"/>
      <c r="KTH975" s="3"/>
      <c r="KTI975" s="453"/>
      <c r="KTJ975" s="3"/>
      <c r="KTK975" s="614"/>
      <c r="KTL975" s="3"/>
      <c r="KTM975" s="453"/>
      <c r="KTN975" s="3"/>
      <c r="KTO975" s="614"/>
      <c r="KTP975" s="3"/>
      <c r="KTQ975" s="453"/>
      <c r="KTR975" s="3"/>
      <c r="KTS975" s="614"/>
      <c r="KTT975" s="3"/>
      <c r="KTU975" s="453"/>
      <c r="KTV975" s="3"/>
      <c r="KTW975" s="614"/>
      <c r="KTX975" s="3"/>
      <c r="KTY975" s="453"/>
      <c r="KTZ975" s="3"/>
      <c r="KUA975" s="614"/>
      <c r="KUB975" s="3"/>
      <c r="KUC975" s="453"/>
      <c r="KUD975" s="3"/>
      <c r="KUE975" s="614"/>
      <c r="KUF975" s="3"/>
      <c r="KUG975" s="453"/>
      <c r="KUH975" s="3"/>
      <c r="KUI975" s="614"/>
      <c r="KUJ975" s="3"/>
      <c r="KUK975" s="453"/>
      <c r="KUL975" s="3"/>
      <c r="KUM975" s="614"/>
      <c r="KUN975" s="3"/>
      <c r="KUO975" s="453"/>
      <c r="KUP975" s="3"/>
      <c r="KUQ975" s="614"/>
      <c r="KUR975" s="3"/>
      <c r="KUS975" s="453"/>
      <c r="KUT975" s="3"/>
      <c r="KUU975" s="614"/>
      <c r="KUV975" s="3"/>
      <c r="KUW975" s="453"/>
      <c r="KUX975" s="3"/>
      <c r="KUY975" s="614"/>
      <c r="KUZ975" s="3"/>
      <c r="KVA975" s="453"/>
      <c r="KVB975" s="3"/>
      <c r="KVC975" s="614"/>
      <c r="KVD975" s="3"/>
      <c r="KVE975" s="453"/>
      <c r="KVF975" s="3"/>
      <c r="KVG975" s="614"/>
      <c r="KVH975" s="3"/>
      <c r="KVI975" s="453"/>
      <c r="KVJ975" s="3"/>
      <c r="KVK975" s="614"/>
      <c r="KVL975" s="3"/>
      <c r="KVM975" s="453"/>
      <c r="KVN975" s="3"/>
      <c r="KVO975" s="614"/>
      <c r="KVP975" s="3"/>
      <c r="KVQ975" s="453"/>
      <c r="KVR975" s="3"/>
      <c r="KVS975" s="614"/>
      <c r="KVT975" s="3"/>
      <c r="KVU975" s="453"/>
      <c r="KVV975" s="3"/>
      <c r="KVW975" s="614"/>
      <c r="KVX975" s="3"/>
      <c r="KVY975" s="453"/>
      <c r="KVZ975" s="3"/>
      <c r="KWA975" s="614"/>
      <c r="KWB975" s="3"/>
      <c r="KWC975" s="453"/>
      <c r="KWD975" s="3"/>
      <c r="KWE975" s="614"/>
      <c r="KWF975" s="3"/>
      <c r="KWG975" s="453"/>
      <c r="KWH975" s="3"/>
      <c r="KWI975" s="614"/>
      <c r="KWJ975" s="3"/>
      <c r="KWK975" s="453"/>
      <c r="KWL975" s="3"/>
      <c r="KWM975" s="614"/>
      <c r="KWN975" s="3"/>
      <c r="KWO975" s="453"/>
      <c r="KWP975" s="3"/>
      <c r="KWQ975" s="614"/>
      <c r="KWR975" s="3"/>
      <c r="KWS975" s="453"/>
      <c r="KWT975" s="3"/>
      <c r="KWU975" s="614"/>
      <c r="KWV975" s="3"/>
      <c r="KWW975" s="453"/>
      <c r="KWX975" s="3"/>
      <c r="KWY975" s="614"/>
      <c r="KWZ975" s="3"/>
      <c r="KXA975" s="453"/>
      <c r="KXB975" s="3"/>
      <c r="KXC975" s="614"/>
      <c r="KXD975" s="3"/>
      <c r="KXE975" s="453"/>
      <c r="KXF975" s="3"/>
      <c r="KXG975" s="614"/>
      <c r="KXH975" s="3"/>
      <c r="KXI975" s="453"/>
      <c r="KXJ975" s="3"/>
      <c r="KXK975" s="614"/>
      <c r="KXL975" s="3"/>
      <c r="KXM975" s="453"/>
      <c r="KXN975" s="3"/>
      <c r="KXO975" s="614"/>
      <c r="KXP975" s="3"/>
      <c r="KXQ975" s="453"/>
      <c r="KXR975" s="3"/>
      <c r="KXS975" s="614"/>
      <c r="KXT975" s="3"/>
      <c r="KXU975" s="453"/>
      <c r="KXV975" s="3"/>
      <c r="KXW975" s="614"/>
      <c r="KXX975" s="3"/>
      <c r="KXY975" s="453"/>
      <c r="KXZ975" s="3"/>
      <c r="KYA975" s="614"/>
      <c r="KYB975" s="3"/>
      <c r="KYC975" s="453"/>
      <c r="KYD975" s="3"/>
      <c r="KYE975" s="614"/>
      <c r="KYF975" s="3"/>
      <c r="KYG975" s="453"/>
      <c r="KYH975" s="3"/>
      <c r="KYI975" s="614"/>
      <c r="KYJ975" s="3"/>
      <c r="KYK975" s="453"/>
      <c r="KYL975" s="3"/>
      <c r="KYM975" s="614"/>
      <c r="KYN975" s="3"/>
      <c r="KYO975" s="453"/>
      <c r="KYP975" s="3"/>
      <c r="KYQ975" s="614"/>
      <c r="KYR975" s="3"/>
      <c r="KYS975" s="453"/>
      <c r="KYT975" s="3"/>
      <c r="KYU975" s="614"/>
      <c r="KYV975" s="3"/>
      <c r="KYW975" s="453"/>
      <c r="KYX975" s="3"/>
      <c r="KYY975" s="614"/>
      <c r="KYZ975" s="3"/>
      <c r="KZA975" s="453"/>
      <c r="KZB975" s="3"/>
      <c r="KZC975" s="614"/>
      <c r="KZD975" s="3"/>
      <c r="KZE975" s="453"/>
      <c r="KZF975" s="3"/>
      <c r="KZG975" s="614"/>
      <c r="KZH975" s="3"/>
      <c r="KZI975" s="453"/>
      <c r="KZJ975" s="3"/>
      <c r="KZK975" s="614"/>
      <c r="KZL975" s="3"/>
      <c r="KZM975" s="453"/>
      <c r="KZN975" s="3"/>
      <c r="KZO975" s="614"/>
      <c r="KZP975" s="3"/>
      <c r="KZQ975" s="453"/>
      <c r="KZR975" s="3"/>
      <c r="KZS975" s="614"/>
      <c r="KZT975" s="3"/>
      <c r="KZU975" s="453"/>
      <c r="KZV975" s="3"/>
      <c r="KZW975" s="614"/>
      <c r="KZX975" s="3"/>
      <c r="KZY975" s="453"/>
      <c r="KZZ975" s="3"/>
      <c r="LAA975" s="614"/>
      <c r="LAB975" s="3"/>
      <c r="LAC975" s="453"/>
      <c r="LAD975" s="3"/>
      <c r="LAE975" s="614"/>
      <c r="LAF975" s="3"/>
      <c r="LAG975" s="453"/>
      <c r="LAH975" s="3"/>
      <c r="LAI975" s="614"/>
      <c r="LAJ975" s="3"/>
      <c r="LAK975" s="453"/>
      <c r="LAL975" s="3"/>
      <c r="LAM975" s="614"/>
      <c r="LAN975" s="3"/>
      <c r="LAO975" s="453"/>
      <c r="LAP975" s="3"/>
      <c r="LAQ975" s="614"/>
      <c r="LAR975" s="3"/>
      <c r="LAS975" s="453"/>
      <c r="LAT975" s="3"/>
      <c r="LAU975" s="614"/>
      <c r="LAV975" s="3"/>
      <c r="LAW975" s="453"/>
      <c r="LAX975" s="3"/>
      <c r="LAY975" s="614"/>
      <c r="LAZ975" s="3"/>
      <c r="LBA975" s="453"/>
      <c r="LBB975" s="3"/>
      <c r="LBC975" s="614"/>
      <c r="LBD975" s="3"/>
      <c r="LBE975" s="453"/>
      <c r="LBF975" s="3"/>
      <c r="LBG975" s="614"/>
      <c r="LBH975" s="3"/>
      <c r="LBI975" s="453"/>
      <c r="LBJ975" s="3"/>
      <c r="LBK975" s="614"/>
      <c r="LBL975" s="3"/>
      <c r="LBM975" s="453"/>
      <c r="LBN975" s="3"/>
      <c r="LBO975" s="614"/>
      <c r="LBP975" s="3"/>
      <c r="LBQ975" s="453"/>
      <c r="LBR975" s="3"/>
      <c r="LBS975" s="614"/>
      <c r="LBT975" s="3"/>
      <c r="LBU975" s="453"/>
      <c r="LBV975" s="3"/>
      <c r="LBW975" s="614"/>
      <c r="LBX975" s="3"/>
      <c r="LBY975" s="453"/>
      <c r="LBZ975" s="3"/>
      <c r="LCA975" s="614"/>
      <c r="LCB975" s="3"/>
      <c r="LCC975" s="453"/>
      <c r="LCD975" s="3"/>
      <c r="LCE975" s="614"/>
      <c r="LCF975" s="3"/>
      <c r="LCG975" s="453"/>
      <c r="LCH975" s="3"/>
      <c r="LCI975" s="614"/>
      <c r="LCJ975" s="3"/>
      <c r="LCK975" s="453"/>
      <c r="LCL975" s="3"/>
      <c r="LCM975" s="614"/>
      <c r="LCN975" s="3"/>
      <c r="LCO975" s="453"/>
      <c r="LCP975" s="3"/>
      <c r="LCQ975" s="614"/>
      <c r="LCR975" s="3"/>
      <c r="LCS975" s="453"/>
      <c r="LCT975" s="3"/>
      <c r="LCU975" s="614"/>
      <c r="LCV975" s="3"/>
      <c r="LCW975" s="453"/>
      <c r="LCX975" s="3"/>
      <c r="LCY975" s="614"/>
      <c r="LCZ975" s="3"/>
      <c r="LDA975" s="453"/>
      <c r="LDB975" s="3"/>
      <c r="LDC975" s="614"/>
      <c r="LDD975" s="3"/>
      <c r="LDE975" s="453"/>
      <c r="LDF975" s="3"/>
      <c r="LDG975" s="614"/>
      <c r="LDH975" s="3"/>
      <c r="LDI975" s="453"/>
      <c r="LDJ975" s="3"/>
      <c r="LDK975" s="614"/>
      <c r="LDL975" s="3"/>
      <c r="LDM975" s="453"/>
      <c r="LDN975" s="3"/>
      <c r="LDO975" s="614"/>
      <c r="LDP975" s="3"/>
      <c r="LDQ975" s="453"/>
      <c r="LDR975" s="3"/>
      <c r="LDS975" s="614"/>
      <c r="LDT975" s="3"/>
      <c r="LDU975" s="453"/>
      <c r="LDV975" s="3"/>
      <c r="LDW975" s="614"/>
      <c r="LDX975" s="3"/>
      <c r="LDY975" s="453"/>
      <c r="LDZ975" s="3"/>
      <c r="LEA975" s="614"/>
      <c r="LEB975" s="3"/>
      <c r="LEC975" s="453"/>
      <c r="LED975" s="3"/>
      <c r="LEE975" s="614"/>
      <c r="LEF975" s="3"/>
      <c r="LEG975" s="453"/>
      <c r="LEH975" s="3"/>
      <c r="LEI975" s="614"/>
      <c r="LEJ975" s="3"/>
      <c r="LEK975" s="453"/>
      <c r="LEL975" s="3"/>
      <c r="LEM975" s="614"/>
      <c r="LEN975" s="3"/>
      <c r="LEO975" s="453"/>
      <c r="LEP975" s="3"/>
      <c r="LEQ975" s="614"/>
      <c r="LER975" s="3"/>
      <c r="LES975" s="453"/>
      <c r="LET975" s="3"/>
      <c r="LEU975" s="614"/>
      <c r="LEV975" s="3"/>
      <c r="LEW975" s="453"/>
      <c r="LEX975" s="3"/>
      <c r="LEY975" s="614"/>
      <c r="LEZ975" s="3"/>
      <c r="LFA975" s="453"/>
      <c r="LFB975" s="3"/>
      <c r="LFC975" s="614"/>
      <c r="LFD975" s="3"/>
      <c r="LFE975" s="453"/>
      <c r="LFF975" s="3"/>
      <c r="LFG975" s="614"/>
      <c r="LFH975" s="3"/>
      <c r="LFI975" s="453"/>
      <c r="LFJ975" s="3"/>
      <c r="LFK975" s="614"/>
      <c r="LFL975" s="3"/>
      <c r="LFM975" s="453"/>
      <c r="LFN975" s="3"/>
      <c r="LFO975" s="614"/>
      <c r="LFP975" s="3"/>
      <c r="LFQ975" s="453"/>
      <c r="LFR975" s="3"/>
      <c r="LFS975" s="614"/>
      <c r="LFT975" s="3"/>
      <c r="LFU975" s="453"/>
      <c r="LFV975" s="3"/>
      <c r="LFW975" s="614"/>
      <c r="LFX975" s="3"/>
      <c r="LFY975" s="453"/>
      <c r="LFZ975" s="3"/>
      <c r="LGA975" s="614"/>
      <c r="LGB975" s="3"/>
      <c r="LGC975" s="453"/>
      <c r="LGD975" s="3"/>
      <c r="LGE975" s="614"/>
      <c r="LGF975" s="3"/>
      <c r="LGG975" s="453"/>
      <c r="LGH975" s="3"/>
      <c r="LGI975" s="614"/>
      <c r="LGJ975" s="3"/>
      <c r="LGK975" s="453"/>
      <c r="LGL975" s="3"/>
      <c r="LGM975" s="614"/>
      <c r="LGN975" s="3"/>
      <c r="LGO975" s="453"/>
      <c r="LGP975" s="3"/>
      <c r="LGQ975" s="614"/>
      <c r="LGR975" s="3"/>
      <c r="LGS975" s="453"/>
      <c r="LGT975" s="3"/>
      <c r="LGU975" s="614"/>
      <c r="LGV975" s="3"/>
      <c r="LGW975" s="453"/>
      <c r="LGX975" s="3"/>
      <c r="LGY975" s="614"/>
      <c r="LGZ975" s="3"/>
      <c r="LHA975" s="453"/>
      <c r="LHB975" s="3"/>
      <c r="LHC975" s="614"/>
      <c r="LHD975" s="3"/>
      <c r="LHE975" s="453"/>
      <c r="LHF975" s="3"/>
      <c r="LHG975" s="614"/>
      <c r="LHH975" s="3"/>
      <c r="LHI975" s="453"/>
      <c r="LHJ975" s="3"/>
      <c r="LHK975" s="614"/>
      <c r="LHL975" s="3"/>
      <c r="LHM975" s="453"/>
      <c r="LHN975" s="3"/>
      <c r="LHO975" s="614"/>
      <c r="LHP975" s="3"/>
      <c r="LHQ975" s="453"/>
      <c r="LHR975" s="3"/>
      <c r="LHS975" s="614"/>
      <c r="LHT975" s="3"/>
      <c r="LHU975" s="453"/>
      <c r="LHV975" s="3"/>
      <c r="LHW975" s="614"/>
      <c r="LHX975" s="3"/>
      <c r="LHY975" s="453"/>
      <c r="LHZ975" s="3"/>
      <c r="LIA975" s="614"/>
      <c r="LIB975" s="3"/>
      <c r="LIC975" s="453"/>
      <c r="LID975" s="3"/>
      <c r="LIE975" s="614"/>
      <c r="LIF975" s="3"/>
      <c r="LIG975" s="453"/>
      <c r="LIH975" s="3"/>
      <c r="LII975" s="614"/>
      <c r="LIJ975" s="3"/>
      <c r="LIK975" s="453"/>
      <c r="LIL975" s="3"/>
      <c r="LIM975" s="614"/>
      <c r="LIN975" s="3"/>
      <c r="LIO975" s="453"/>
      <c r="LIP975" s="3"/>
      <c r="LIQ975" s="614"/>
      <c r="LIR975" s="3"/>
      <c r="LIS975" s="453"/>
      <c r="LIT975" s="3"/>
      <c r="LIU975" s="614"/>
      <c r="LIV975" s="3"/>
      <c r="LIW975" s="453"/>
      <c r="LIX975" s="3"/>
      <c r="LIY975" s="614"/>
      <c r="LIZ975" s="3"/>
      <c r="LJA975" s="453"/>
      <c r="LJB975" s="3"/>
      <c r="LJC975" s="614"/>
      <c r="LJD975" s="3"/>
      <c r="LJE975" s="453"/>
      <c r="LJF975" s="3"/>
      <c r="LJG975" s="614"/>
      <c r="LJH975" s="3"/>
      <c r="LJI975" s="453"/>
      <c r="LJJ975" s="3"/>
      <c r="LJK975" s="614"/>
      <c r="LJL975" s="3"/>
      <c r="LJM975" s="453"/>
      <c r="LJN975" s="3"/>
      <c r="LJO975" s="614"/>
      <c r="LJP975" s="3"/>
      <c r="LJQ975" s="453"/>
      <c r="LJR975" s="3"/>
      <c r="LJS975" s="614"/>
      <c r="LJT975" s="3"/>
      <c r="LJU975" s="453"/>
      <c r="LJV975" s="3"/>
      <c r="LJW975" s="614"/>
      <c r="LJX975" s="3"/>
      <c r="LJY975" s="453"/>
      <c r="LJZ975" s="3"/>
      <c r="LKA975" s="614"/>
      <c r="LKB975" s="3"/>
      <c r="LKC975" s="453"/>
      <c r="LKD975" s="3"/>
      <c r="LKE975" s="614"/>
      <c r="LKF975" s="3"/>
      <c r="LKG975" s="453"/>
      <c r="LKH975" s="3"/>
      <c r="LKI975" s="614"/>
      <c r="LKJ975" s="3"/>
      <c r="LKK975" s="453"/>
      <c r="LKL975" s="3"/>
      <c r="LKM975" s="614"/>
      <c r="LKN975" s="3"/>
      <c r="LKO975" s="453"/>
      <c r="LKP975" s="3"/>
      <c r="LKQ975" s="614"/>
      <c r="LKR975" s="3"/>
      <c r="LKS975" s="453"/>
      <c r="LKT975" s="3"/>
      <c r="LKU975" s="614"/>
      <c r="LKV975" s="3"/>
      <c r="LKW975" s="453"/>
      <c r="LKX975" s="3"/>
      <c r="LKY975" s="614"/>
      <c r="LKZ975" s="3"/>
      <c r="LLA975" s="453"/>
      <c r="LLB975" s="3"/>
      <c r="LLC975" s="614"/>
      <c r="LLD975" s="3"/>
      <c r="LLE975" s="453"/>
      <c r="LLF975" s="3"/>
      <c r="LLG975" s="614"/>
      <c r="LLH975" s="3"/>
      <c r="LLI975" s="453"/>
      <c r="LLJ975" s="3"/>
      <c r="LLK975" s="614"/>
      <c r="LLL975" s="3"/>
      <c r="LLM975" s="453"/>
      <c r="LLN975" s="3"/>
      <c r="LLO975" s="614"/>
      <c r="LLP975" s="3"/>
      <c r="LLQ975" s="453"/>
      <c r="LLR975" s="3"/>
      <c r="LLS975" s="614"/>
      <c r="LLT975" s="3"/>
      <c r="LLU975" s="453"/>
      <c r="LLV975" s="3"/>
      <c r="LLW975" s="614"/>
      <c r="LLX975" s="3"/>
      <c r="LLY975" s="453"/>
      <c r="LLZ975" s="3"/>
      <c r="LMA975" s="614"/>
      <c r="LMB975" s="3"/>
      <c r="LMC975" s="453"/>
      <c r="LMD975" s="3"/>
      <c r="LME975" s="614"/>
      <c r="LMF975" s="3"/>
      <c r="LMG975" s="453"/>
      <c r="LMH975" s="3"/>
      <c r="LMI975" s="614"/>
      <c r="LMJ975" s="3"/>
      <c r="LMK975" s="453"/>
      <c r="LML975" s="3"/>
      <c r="LMM975" s="614"/>
      <c r="LMN975" s="3"/>
      <c r="LMO975" s="453"/>
      <c r="LMP975" s="3"/>
      <c r="LMQ975" s="614"/>
      <c r="LMR975" s="3"/>
      <c r="LMS975" s="453"/>
      <c r="LMT975" s="3"/>
      <c r="LMU975" s="614"/>
      <c r="LMV975" s="3"/>
      <c r="LMW975" s="453"/>
      <c r="LMX975" s="3"/>
      <c r="LMY975" s="614"/>
      <c r="LMZ975" s="3"/>
      <c r="LNA975" s="453"/>
      <c r="LNB975" s="3"/>
      <c r="LNC975" s="614"/>
      <c r="LND975" s="3"/>
      <c r="LNE975" s="453"/>
      <c r="LNF975" s="3"/>
      <c r="LNG975" s="614"/>
      <c r="LNH975" s="3"/>
      <c r="LNI975" s="453"/>
      <c r="LNJ975" s="3"/>
      <c r="LNK975" s="614"/>
      <c r="LNL975" s="3"/>
      <c r="LNM975" s="453"/>
      <c r="LNN975" s="3"/>
      <c r="LNO975" s="614"/>
      <c r="LNP975" s="3"/>
      <c r="LNQ975" s="453"/>
      <c r="LNR975" s="3"/>
      <c r="LNS975" s="614"/>
      <c r="LNT975" s="3"/>
      <c r="LNU975" s="453"/>
      <c r="LNV975" s="3"/>
      <c r="LNW975" s="614"/>
      <c r="LNX975" s="3"/>
      <c r="LNY975" s="453"/>
      <c r="LNZ975" s="3"/>
      <c r="LOA975" s="614"/>
      <c r="LOB975" s="3"/>
      <c r="LOC975" s="453"/>
      <c r="LOD975" s="3"/>
      <c r="LOE975" s="614"/>
      <c r="LOF975" s="3"/>
      <c r="LOG975" s="453"/>
      <c r="LOH975" s="3"/>
      <c r="LOI975" s="614"/>
      <c r="LOJ975" s="3"/>
      <c r="LOK975" s="453"/>
      <c r="LOL975" s="3"/>
      <c r="LOM975" s="614"/>
      <c r="LON975" s="3"/>
      <c r="LOO975" s="453"/>
      <c r="LOP975" s="3"/>
      <c r="LOQ975" s="614"/>
      <c r="LOR975" s="3"/>
      <c r="LOS975" s="453"/>
      <c r="LOT975" s="3"/>
      <c r="LOU975" s="614"/>
      <c r="LOV975" s="3"/>
      <c r="LOW975" s="453"/>
      <c r="LOX975" s="3"/>
      <c r="LOY975" s="614"/>
      <c r="LOZ975" s="3"/>
      <c r="LPA975" s="453"/>
      <c r="LPB975" s="3"/>
      <c r="LPC975" s="614"/>
      <c r="LPD975" s="3"/>
      <c r="LPE975" s="453"/>
      <c r="LPF975" s="3"/>
      <c r="LPG975" s="614"/>
      <c r="LPH975" s="3"/>
      <c r="LPI975" s="453"/>
      <c r="LPJ975" s="3"/>
      <c r="LPK975" s="614"/>
      <c r="LPL975" s="3"/>
      <c r="LPM975" s="453"/>
      <c r="LPN975" s="3"/>
      <c r="LPO975" s="614"/>
      <c r="LPP975" s="3"/>
      <c r="LPQ975" s="453"/>
      <c r="LPR975" s="3"/>
      <c r="LPS975" s="614"/>
      <c r="LPT975" s="3"/>
      <c r="LPU975" s="453"/>
      <c r="LPV975" s="3"/>
      <c r="LPW975" s="614"/>
      <c r="LPX975" s="3"/>
      <c r="LPY975" s="453"/>
      <c r="LPZ975" s="3"/>
      <c r="LQA975" s="614"/>
      <c r="LQB975" s="3"/>
      <c r="LQC975" s="453"/>
      <c r="LQD975" s="3"/>
      <c r="LQE975" s="614"/>
      <c r="LQF975" s="3"/>
      <c r="LQG975" s="453"/>
      <c r="LQH975" s="3"/>
      <c r="LQI975" s="614"/>
      <c r="LQJ975" s="3"/>
      <c r="LQK975" s="453"/>
      <c r="LQL975" s="3"/>
      <c r="LQM975" s="614"/>
      <c r="LQN975" s="3"/>
      <c r="LQO975" s="453"/>
      <c r="LQP975" s="3"/>
      <c r="LQQ975" s="614"/>
      <c r="LQR975" s="3"/>
      <c r="LQS975" s="453"/>
      <c r="LQT975" s="3"/>
      <c r="LQU975" s="614"/>
      <c r="LQV975" s="3"/>
      <c r="LQW975" s="453"/>
      <c r="LQX975" s="3"/>
      <c r="LQY975" s="614"/>
      <c r="LQZ975" s="3"/>
      <c r="LRA975" s="453"/>
      <c r="LRB975" s="3"/>
      <c r="LRC975" s="614"/>
      <c r="LRD975" s="3"/>
      <c r="LRE975" s="453"/>
      <c r="LRF975" s="3"/>
      <c r="LRG975" s="614"/>
      <c r="LRH975" s="3"/>
      <c r="LRI975" s="453"/>
      <c r="LRJ975" s="3"/>
      <c r="LRK975" s="614"/>
      <c r="LRL975" s="3"/>
      <c r="LRM975" s="453"/>
      <c r="LRN975" s="3"/>
      <c r="LRO975" s="614"/>
      <c r="LRP975" s="3"/>
      <c r="LRQ975" s="453"/>
      <c r="LRR975" s="3"/>
      <c r="LRS975" s="614"/>
      <c r="LRT975" s="3"/>
      <c r="LRU975" s="453"/>
      <c r="LRV975" s="3"/>
      <c r="LRW975" s="614"/>
      <c r="LRX975" s="3"/>
      <c r="LRY975" s="453"/>
      <c r="LRZ975" s="3"/>
      <c r="LSA975" s="614"/>
      <c r="LSB975" s="3"/>
      <c r="LSC975" s="453"/>
      <c r="LSD975" s="3"/>
      <c r="LSE975" s="614"/>
      <c r="LSF975" s="3"/>
      <c r="LSG975" s="453"/>
      <c r="LSH975" s="3"/>
      <c r="LSI975" s="614"/>
      <c r="LSJ975" s="3"/>
      <c r="LSK975" s="453"/>
      <c r="LSL975" s="3"/>
      <c r="LSM975" s="614"/>
      <c r="LSN975" s="3"/>
      <c r="LSO975" s="453"/>
      <c r="LSP975" s="3"/>
      <c r="LSQ975" s="614"/>
      <c r="LSR975" s="3"/>
      <c r="LSS975" s="453"/>
      <c r="LST975" s="3"/>
      <c r="LSU975" s="614"/>
      <c r="LSV975" s="3"/>
      <c r="LSW975" s="453"/>
      <c r="LSX975" s="3"/>
      <c r="LSY975" s="614"/>
      <c r="LSZ975" s="3"/>
      <c r="LTA975" s="453"/>
      <c r="LTB975" s="3"/>
      <c r="LTC975" s="614"/>
      <c r="LTD975" s="3"/>
      <c r="LTE975" s="453"/>
      <c r="LTF975" s="3"/>
      <c r="LTG975" s="614"/>
      <c r="LTH975" s="3"/>
      <c r="LTI975" s="453"/>
      <c r="LTJ975" s="3"/>
      <c r="LTK975" s="614"/>
      <c r="LTL975" s="3"/>
      <c r="LTM975" s="453"/>
      <c r="LTN975" s="3"/>
      <c r="LTO975" s="614"/>
      <c r="LTP975" s="3"/>
      <c r="LTQ975" s="453"/>
      <c r="LTR975" s="3"/>
      <c r="LTS975" s="614"/>
      <c r="LTT975" s="3"/>
      <c r="LTU975" s="453"/>
      <c r="LTV975" s="3"/>
      <c r="LTW975" s="614"/>
      <c r="LTX975" s="3"/>
      <c r="LTY975" s="453"/>
      <c r="LTZ975" s="3"/>
      <c r="LUA975" s="614"/>
      <c r="LUB975" s="3"/>
      <c r="LUC975" s="453"/>
      <c r="LUD975" s="3"/>
      <c r="LUE975" s="614"/>
      <c r="LUF975" s="3"/>
      <c r="LUG975" s="453"/>
      <c r="LUH975" s="3"/>
      <c r="LUI975" s="614"/>
      <c r="LUJ975" s="3"/>
      <c r="LUK975" s="453"/>
      <c r="LUL975" s="3"/>
      <c r="LUM975" s="614"/>
      <c r="LUN975" s="3"/>
      <c r="LUO975" s="453"/>
      <c r="LUP975" s="3"/>
      <c r="LUQ975" s="614"/>
      <c r="LUR975" s="3"/>
      <c r="LUS975" s="453"/>
      <c r="LUT975" s="3"/>
      <c r="LUU975" s="614"/>
      <c r="LUV975" s="3"/>
      <c r="LUW975" s="453"/>
      <c r="LUX975" s="3"/>
      <c r="LUY975" s="614"/>
      <c r="LUZ975" s="3"/>
      <c r="LVA975" s="453"/>
      <c r="LVB975" s="3"/>
      <c r="LVC975" s="614"/>
      <c r="LVD975" s="3"/>
      <c r="LVE975" s="453"/>
      <c r="LVF975" s="3"/>
      <c r="LVG975" s="614"/>
      <c r="LVH975" s="3"/>
      <c r="LVI975" s="453"/>
      <c r="LVJ975" s="3"/>
      <c r="LVK975" s="614"/>
      <c r="LVL975" s="3"/>
      <c r="LVM975" s="453"/>
      <c r="LVN975" s="3"/>
      <c r="LVO975" s="614"/>
      <c r="LVP975" s="3"/>
      <c r="LVQ975" s="453"/>
      <c r="LVR975" s="3"/>
      <c r="LVS975" s="614"/>
      <c r="LVT975" s="3"/>
      <c r="LVU975" s="453"/>
      <c r="LVV975" s="3"/>
      <c r="LVW975" s="614"/>
      <c r="LVX975" s="3"/>
      <c r="LVY975" s="453"/>
      <c r="LVZ975" s="3"/>
      <c r="LWA975" s="614"/>
      <c r="LWB975" s="3"/>
      <c r="LWC975" s="453"/>
      <c r="LWD975" s="3"/>
      <c r="LWE975" s="614"/>
      <c r="LWF975" s="3"/>
      <c r="LWG975" s="453"/>
      <c r="LWH975" s="3"/>
      <c r="LWI975" s="614"/>
      <c r="LWJ975" s="3"/>
      <c r="LWK975" s="453"/>
      <c r="LWL975" s="3"/>
      <c r="LWM975" s="614"/>
      <c r="LWN975" s="3"/>
      <c r="LWO975" s="453"/>
      <c r="LWP975" s="3"/>
      <c r="LWQ975" s="614"/>
      <c r="LWR975" s="3"/>
      <c r="LWS975" s="453"/>
      <c r="LWT975" s="3"/>
      <c r="LWU975" s="614"/>
      <c r="LWV975" s="3"/>
      <c r="LWW975" s="453"/>
      <c r="LWX975" s="3"/>
      <c r="LWY975" s="614"/>
      <c r="LWZ975" s="3"/>
      <c r="LXA975" s="453"/>
      <c r="LXB975" s="3"/>
      <c r="LXC975" s="614"/>
      <c r="LXD975" s="3"/>
      <c r="LXE975" s="453"/>
      <c r="LXF975" s="3"/>
      <c r="LXG975" s="614"/>
      <c r="LXH975" s="3"/>
      <c r="LXI975" s="453"/>
      <c r="LXJ975" s="3"/>
      <c r="LXK975" s="614"/>
      <c r="LXL975" s="3"/>
      <c r="LXM975" s="453"/>
      <c r="LXN975" s="3"/>
      <c r="LXO975" s="614"/>
      <c r="LXP975" s="3"/>
      <c r="LXQ975" s="453"/>
      <c r="LXR975" s="3"/>
      <c r="LXS975" s="614"/>
      <c r="LXT975" s="3"/>
      <c r="LXU975" s="453"/>
      <c r="LXV975" s="3"/>
      <c r="LXW975" s="614"/>
      <c r="LXX975" s="3"/>
      <c r="LXY975" s="453"/>
      <c r="LXZ975" s="3"/>
      <c r="LYA975" s="614"/>
      <c r="LYB975" s="3"/>
      <c r="LYC975" s="453"/>
      <c r="LYD975" s="3"/>
      <c r="LYE975" s="614"/>
      <c r="LYF975" s="3"/>
      <c r="LYG975" s="453"/>
      <c r="LYH975" s="3"/>
      <c r="LYI975" s="614"/>
      <c r="LYJ975" s="3"/>
      <c r="LYK975" s="453"/>
      <c r="LYL975" s="3"/>
      <c r="LYM975" s="614"/>
      <c r="LYN975" s="3"/>
      <c r="LYO975" s="453"/>
      <c r="LYP975" s="3"/>
      <c r="LYQ975" s="614"/>
      <c r="LYR975" s="3"/>
      <c r="LYS975" s="453"/>
      <c r="LYT975" s="3"/>
      <c r="LYU975" s="614"/>
      <c r="LYV975" s="3"/>
      <c r="LYW975" s="453"/>
      <c r="LYX975" s="3"/>
      <c r="LYY975" s="614"/>
      <c r="LYZ975" s="3"/>
      <c r="LZA975" s="453"/>
      <c r="LZB975" s="3"/>
      <c r="LZC975" s="614"/>
      <c r="LZD975" s="3"/>
      <c r="LZE975" s="453"/>
      <c r="LZF975" s="3"/>
      <c r="LZG975" s="614"/>
      <c r="LZH975" s="3"/>
      <c r="LZI975" s="453"/>
      <c r="LZJ975" s="3"/>
      <c r="LZK975" s="614"/>
      <c r="LZL975" s="3"/>
      <c r="LZM975" s="453"/>
      <c r="LZN975" s="3"/>
      <c r="LZO975" s="614"/>
      <c r="LZP975" s="3"/>
      <c r="LZQ975" s="453"/>
      <c r="LZR975" s="3"/>
      <c r="LZS975" s="614"/>
      <c r="LZT975" s="3"/>
      <c r="LZU975" s="453"/>
      <c r="LZV975" s="3"/>
      <c r="LZW975" s="614"/>
      <c r="LZX975" s="3"/>
      <c r="LZY975" s="453"/>
      <c r="LZZ975" s="3"/>
      <c r="MAA975" s="614"/>
      <c r="MAB975" s="3"/>
      <c r="MAC975" s="453"/>
      <c r="MAD975" s="3"/>
      <c r="MAE975" s="614"/>
      <c r="MAF975" s="3"/>
      <c r="MAG975" s="453"/>
      <c r="MAH975" s="3"/>
      <c r="MAI975" s="614"/>
      <c r="MAJ975" s="3"/>
      <c r="MAK975" s="453"/>
      <c r="MAL975" s="3"/>
      <c r="MAM975" s="614"/>
      <c r="MAN975" s="3"/>
      <c r="MAO975" s="453"/>
      <c r="MAP975" s="3"/>
      <c r="MAQ975" s="614"/>
      <c r="MAR975" s="3"/>
      <c r="MAS975" s="453"/>
      <c r="MAT975" s="3"/>
      <c r="MAU975" s="614"/>
      <c r="MAV975" s="3"/>
      <c r="MAW975" s="453"/>
      <c r="MAX975" s="3"/>
      <c r="MAY975" s="614"/>
      <c r="MAZ975" s="3"/>
      <c r="MBA975" s="453"/>
      <c r="MBB975" s="3"/>
      <c r="MBC975" s="614"/>
      <c r="MBD975" s="3"/>
      <c r="MBE975" s="453"/>
      <c r="MBF975" s="3"/>
      <c r="MBG975" s="614"/>
      <c r="MBH975" s="3"/>
      <c r="MBI975" s="453"/>
      <c r="MBJ975" s="3"/>
      <c r="MBK975" s="614"/>
      <c r="MBL975" s="3"/>
      <c r="MBM975" s="453"/>
      <c r="MBN975" s="3"/>
      <c r="MBO975" s="614"/>
      <c r="MBP975" s="3"/>
      <c r="MBQ975" s="453"/>
      <c r="MBR975" s="3"/>
      <c r="MBS975" s="614"/>
      <c r="MBT975" s="3"/>
      <c r="MBU975" s="453"/>
      <c r="MBV975" s="3"/>
      <c r="MBW975" s="614"/>
      <c r="MBX975" s="3"/>
      <c r="MBY975" s="453"/>
      <c r="MBZ975" s="3"/>
      <c r="MCA975" s="614"/>
      <c r="MCB975" s="3"/>
      <c r="MCC975" s="453"/>
      <c r="MCD975" s="3"/>
      <c r="MCE975" s="614"/>
      <c r="MCF975" s="3"/>
      <c r="MCG975" s="453"/>
      <c r="MCH975" s="3"/>
      <c r="MCI975" s="614"/>
      <c r="MCJ975" s="3"/>
      <c r="MCK975" s="453"/>
      <c r="MCL975" s="3"/>
      <c r="MCM975" s="614"/>
      <c r="MCN975" s="3"/>
      <c r="MCO975" s="453"/>
      <c r="MCP975" s="3"/>
      <c r="MCQ975" s="614"/>
      <c r="MCR975" s="3"/>
      <c r="MCS975" s="453"/>
      <c r="MCT975" s="3"/>
      <c r="MCU975" s="614"/>
      <c r="MCV975" s="3"/>
      <c r="MCW975" s="453"/>
      <c r="MCX975" s="3"/>
      <c r="MCY975" s="614"/>
      <c r="MCZ975" s="3"/>
      <c r="MDA975" s="453"/>
      <c r="MDB975" s="3"/>
      <c r="MDC975" s="614"/>
      <c r="MDD975" s="3"/>
      <c r="MDE975" s="453"/>
      <c r="MDF975" s="3"/>
      <c r="MDG975" s="614"/>
      <c r="MDH975" s="3"/>
      <c r="MDI975" s="453"/>
      <c r="MDJ975" s="3"/>
      <c r="MDK975" s="614"/>
      <c r="MDL975" s="3"/>
      <c r="MDM975" s="453"/>
      <c r="MDN975" s="3"/>
      <c r="MDO975" s="614"/>
      <c r="MDP975" s="3"/>
      <c r="MDQ975" s="453"/>
      <c r="MDR975" s="3"/>
      <c r="MDS975" s="614"/>
      <c r="MDT975" s="3"/>
      <c r="MDU975" s="453"/>
      <c r="MDV975" s="3"/>
      <c r="MDW975" s="614"/>
      <c r="MDX975" s="3"/>
      <c r="MDY975" s="453"/>
      <c r="MDZ975" s="3"/>
      <c r="MEA975" s="614"/>
      <c r="MEB975" s="3"/>
      <c r="MEC975" s="453"/>
      <c r="MED975" s="3"/>
      <c r="MEE975" s="614"/>
      <c r="MEF975" s="3"/>
      <c r="MEG975" s="453"/>
      <c r="MEH975" s="3"/>
      <c r="MEI975" s="614"/>
      <c r="MEJ975" s="3"/>
      <c r="MEK975" s="453"/>
      <c r="MEL975" s="3"/>
      <c r="MEM975" s="614"/>
      <c r="MEN975" s="3"/>
      <c r="MEO975" s="453"/>
      <c r="MEP975" s="3"/>
      <c r="MEQ975" s="614"/>
      <c r="MER975" s="3"/>
      <c r="MES975" s="453"/>
      <c r="MET975" s="3"/>
      <c r="MEU975" s="614"/>
      <c r="MEV975" s="3"/>
      <c r="MEW975" s="453"/>
      <c r="MEX975" s="3"/>
      <c r="MEY975" s="614"/>
      <c r="MEZ975" s="3"/>
      <c r="MFA975" s="453"/>
      <c r="MFB975" s="3"/>
      <c r="MFC975" s="614"/>
      <c r="MFD975" s="3"/>
      <c r="MFE975" s="453"/>
      <c r="MFF975" s="3"/>
      <c r="MFG975" s="614"/>
      <c r="MFH975" s="3"/>
      <c r="MFI975" s="453"/>
      <c r="MFJ975" s="3"/>
      <c r="MFK975" s="614"/>
      <c r="MFL975" s="3"/>
      <c r="MFM975" s="453"/>
      <c r="MFN975" s="3"/>
      <c r="MFO975" s="614"/>
      <c r="MFP975" s="3"/>
      <c r="MFQ975" s="453"/>
      <c r="MFR975" s="3"/>
      <c r="MFS975" s="614"/>
      <c r="MFT975" s="3"/>
      <c r="MFU975" s="453"/>
      <c r="MFV975" s="3"/>
      <c r="MFW975" s="614"/>
      <c r="MFX975" s="3"/>
      <c r="MFY975" s="453"/>
      <c r="MFZ975" s="3"/>
      <c r="MGA975" s="614"/>
      <c r="MGB975" s="3"/>
      <c r="MGC975" s="453"/>
      <c r="MGD975" s="3"/>
      <c r="MGE975" s="614"/>
      <c r="MGF975" s="3"/>
      <c r="MGG975" s="453"/>
      <c r="MGH975" s="3"/>
      <c r="MGI975" s="614"/>
      <c r="MGJ975" s="3"/>
      <c r="MGK975" s="453"/>
      <c r="MGL975" s="3"/>
      <c r="MGM975" s="614"/>
      <c r="MGN975" s="3"/>
      <c r="MGO975" s="453"/>
      <c r="MGP975" s="3"/>
      <c r="MGQ975" s="614"/>
      <c r="MGR975" s="3"/>
      <c r="MGS975" s="453"/>
      <c r="MGT975" s="3"/>
      <c r="MGU975" s="614"/>
      <c r="MGV975" s="3"/>
      <c r="MGW975" s="453"/>
      <c r="MGX975" s="3"/>
      <c r="MGY975" s="614"/>
      <c r="MGZ975" s="3"/>
      <c r="MHA975" s="453"/>
      <c r="MHB975" s="3"/>
      <c r="MHC975" s="614"/>
      <c r="MHD975" s="3"/>
      <c r="MHE975" s="453"/>
      <c r="MHF975" s="3"/>
      <c r="MHG975" s="614"/>
      <c r="MHH975" s="3"/>
      <c r="MHI975" s="453"/>
      <c r="MHJ975" s="3"/>
      <c r="MHK975" s="614"/>
      <c r="MHL975" s="3"/>
      <c r="MHM975" s="453"/>
      <c r="MHN975" s="3"/>
      <c r="MHO975" s="614"/>
      <c r="MHP975" s="3"/>
      <c r="MHQ975" s="453"/>
      <c r="MHR975" s="3"/>
      <c r="MHS975" s="614"/>
      <c r="MHT975" s="3"/>
      <c r="MHU975" s="453"/>
      <c r="MHV975" s="3"/>
      <c r="MHW975" s="614"/>
      <c r="MHX975" s="3"/>
      <c r="MHY975" s="453"/>
      <c r="MHZ975" s="3"/>
      <c r="MIA975" s="614"/>
      <c r="MIB975" s="3"/>
      <c r="MIC975" s="453"/>
      <c r="MID975" s="3"/>
      <c r="MIE975" s="614"/>
      <c r="MIF975" s="3"/>
      <c r="MIG975" s="453"/>
      <c r="MIH975" s="3"/>
      <c r="MII975" s="614"/>
      <c r="MIJ975" s="3"/>
      <c r="MIK975" s="453"/>
      <c r="MIL975" s="3"/>
      <c r="MIM975" s="614"/>
      <c r="MIN975" s="3"/>
      <c r="MIO975" s="453"/>
      <c r="MIP975" s="3"/>
      <c r="MIQ975" s="614"/>
      <c r="MIR975" s="3"/>
      <c r="MIS975" s="453"/>
      <c r="MIT975" s="3"/>
      <c r="MIU975" s="614"/>
      <c r="MIV975" s="3"/>
      <c r="MIW975" s="453"/>
      <c r="MIX975" s="3"/>
      <c r="MIY975" s="614"/>
      <c r="MIZ975" s="3"/>
      <c r="MJA975" s="453"/>
      <c r="MJB975" s="3"/>
      <c r="MJC975" s="614"/>
      <c r="MJD975" s="3"/>
      <c r="MJE975" s="453"/>
      <c r="MJF975" s="3"/>
      <c r="MJG975" s="614"/>
      <c r="MJH975" s="3"/>
      <c r="MJI975" s="453"/>
      <c r="MJJ975" s="3"/>
      <c r="MJK975" s="614"/>
      <c r="MJL975" s="3"/>
      <c r="MJM975" s="453"/>
      <c r="MJN975" s="3"/>
      <c r="MJO975" s="614"/>
      <c r="MJP975" s="3"/>
      <c r="MJQ975" s="453"/>
      <c r="MJR975" s="3"/>
      <c r="MJS975" s="614"/>
      <c r="MJT975" s="3"/>
      <c r="MJU975" s="453"/>
      <c r="MJV975" s="3"/>
      <c r="MJW975" s="614"/>
      <c r="MJX975" s="3"/>
      <c r="MJY975" s="453"/>
      <c r="MJZ975" s="3"/>
      <c r="MKA975" s="614"/>
      <c r="MKB975" s="3"/>
      <c r="MKC975" s="453"/>
      <c r="MKD975" s="3"/>
      <c r="MKE975" s="614"/>
      <c r="MKF975" s="3"/>
      <c r="MKG975" s="453"/>
      <c r="MKH975" s="3"/>
      <c r="MKI975" s="614"/>
      <c r="MKJ975" s="3"/>
      <c r="MKK975" s="453"/>
      <c r="MKL975" s="3"/>
      <c r="MKM975" s="614"/>
      <c r="MKN975" s="3"/>
      <c r="MKO975" s="453"/>
      <c r="MKP975" s="3"/>
      <c r="MKQ975" s="614"/>
      <c r="MKR975" s="3"/>
      <c r="MKS975" s="453"/>
      <c r="MKT975" s="3"/>
      <c r="MKU975" s="614"/>
      <c r="MKV975" s="3"/>
      <c r="MKW975" s="453"/>
      <c r="MKX975" s="3"/>
      <c r="MKY975" s="614"/>
      <c r="MKZ975" s="3"/>
      <c r="MLA975" s="453"/>
      <c r="MLB975" s="3"/>
      <c r="MLC975" s="614"/>
      <c r="MLD975" s="3"/>
      <c r="MLE975" s="453"/>
      <c r="MLF975" s="3"/>
      <c r="MLG975" s="614"/>
      <c r="MLH975" s="3"/>
      <c r="MLI975" s="453"/>
      <c r="MLJ975" s="3"/>
      <c r="MLK975" s="614"/>
      <c r="MLL975" s="3"/>
      <c r="MLM975" s="453"/>
      <c r="MLN975" s="3"/>
      <c r="MLO975" s="614"/>
      <c r="MLP975" s="3"/>
      <c r="MLQ975" s="453"/>
      <c r="MLR975" s="3"/>
      <c r="MLS975" s="614"/>
      <c r="MLT975" s="3"/>
      <c r="MLU975" s="453"/>
      <c r="MLV975" s="3"/>
      <c r="MLW975" s="614"/>
      <c r="MLX975" s="3"/>
      <c r="MLY975" s="453"/>
      <c r="MLZ975" s="3"/>
      <c r="MMA975" s="614"/>
      <c r="MMB975" s="3"/>
      <c r="MMC975" s="453"/>
      <c r="MMD975" s="3"/>
      <c r="MME975" s="614"/>
      <c r="MMF975" s="3"/>
      <c r="MMG975" s="453"/>
      <c r="MMH975" s="3"/>
      <c r="MMI975" s="614"/>
      <c r="MMJ975" s="3"/>
      <c r="MMK975" s="453"/>
      <c r="MML975" s="3"/>
      <c r="MMM975" s="614"/>
      <c r="MMN975" s="3"/>
      <c r="MMO975" s="453"/>
      <c r="MMP975" s="3"/>
      <c r="MMQ975" s="614"/>
      <c r="MMR975" s="3"/>
      <c r="MMS975" s="453"/>
      <c r="MMT975" s="3"/>
      <c r="MMU975" s="614"/>
      <c r="MMV975" s="3"/>
      <c r="MMW975" s="453"/>
      <c r="MMX975" s="3"/>
      <c r="MMY975" s="614"/>
      <c r="MMZ975" s="3"/>
      <c r="MNA975" s="453"/>
      <c r="MNB975" s="3"/>
      <c r="MNC975" s="614"/>
      <c r="MND975" s="3"/>
      <c r="MNE975" s="453"/>
      <c r="MNF975" s="3"/>
      <c r="MNG975" s="614"/>
      <c r="MNH975" s="3"/>
      <c r="MNI975" s="453"/>
      <c r="MNJ975" s="3"/>
      <c r="MNK975" s="614"/>
      <c r="MNL975" s="3"/>
      <c r="MNM975" s="453"/>
      <c r="MNN975" s="3"/>
      <c r="MNO975" s="614"/>
      <c r="MNP975" s="3"/>
      <c r="MNQ975" s="453"/>
      <c r="MNR975" s="3"/>
      <c r="MNS975" s="614"/>
      <c r="MNT975" s="3"/>
      <c r="MNU975" s="453"/>
      <c r="MNV975" s="3"/>
      <c r="MNW975" s="614"/>
      <c r="MNX975" s="3"/>
      <c r="MNY975" s="453"/>
      <c r="MNZ975" s="3"/>
      <c r="MOA975" s="614"/>
      <c r="MOB975" s="3"/>
      <c r="MOC975" s="453"/>
      <c r="MOD975" s="3"/>
      <c r="MOE975" s="614"/>
      <c r="MOF975" s="3"/>
      <c r="MOG975" s="453"/>
      <c r="MOH975" s="3"/>
      <c r="MOI975" s="614"/>
      <c r="MOJ975" s="3"/>
      <c r="MOK975" s="453"/>
      <c r="MOL975" s="3"/>
      <c r="MOM975" s="614"/>
      <c r="MON975" s="3"/>
      <c r="MOO975" s="453"/>
      <c r="MOP975" s="3"/>
      <c r="MOQ975" s="614"/>
      <c r="MOR975" s="3"/>
      <c r="MOS975" s="453"/>
      <c r="MOT975" s="3"/>
      <c r="MOU975" s="614"/>
      <c r="MOV975" s="3"/>
      <c r="MOW975" s="453"/>
      <c r="MOX975" s="3"/>
      <c r="MOY975" s="614"/>
      <c r="MOZ975" s="3"/>
      <c r="MPA975" s="453"/>
      <c r="MPB975" s="3"/>
      <c r="MPC975" s="614"/>
      <c r="MPD975" s="3"/>
      <c r="MPE975" s="453"/>
      <c r="MPF975" s="3"/>
      <c r="MPG975" s="614"/>
      <c r="MPH975" s="3"/>
      <c r="MPI975" s="453"/>
      <c r="MPJ975" s="3"/>
      <c r="MPK975" s="614"/>
      <c r="MPL975" s="3"/>
      <c r="MPM975" s="453"/>
      <c r="MPN975" s="3"/>
      <c r="MPO975" s="614"/>
      <c r="MPP975" s="3"/>
      <c r="MPQ975" s="453"/>
      <c r="MPR975" s="3"/>
      <c r="MPS975" s="614"/>
      <c r="MPT975" s="3"/>
      <c r="MPU975" s="453"/>
      <c r="MPV975" s="3"/>
      <c r="MPW975" s="614"/>
      <c r="MPX975" s="3"/>
      <c r="MPY975" s="453"/>
      <c r="MPZ975" s="3"/>
      <c r="MQA975" s="614"/>
      <c r="MQB975" s="3"/>
      <c r="MQC975" s="453"/>
      <c r="MQD975" s="3"/>
      <c r="MQE975" s="614"/>
      <c r="MQF975" s="3"/>
      <c r="MQG975" s="453"/>
      <c r="MQH975" s="3"/>
      <c r="MQI975" s="614"/>
      <c r="MQJ975" s="3"/>
      <c r="MQK975" s="453"/>
      <c r="MQL975" s="3"/>
      <c r="MQM975" s="614"/>
      <c r="MQN975" s="3"/>
      <c r="MQO975" s="453"/>
      <c r="MQP975" s="3"/>
      <c r="MQQ975" s="614"/>
      <c r="MQR975" s="3"/>
      <c r="MQS975" s="453"/>
      <c r="MQT975" s="3"/>
      <c r="MQU975" s="614"/>
      <c r="MQV975" s="3"/>
      <c r="MQW975" s="453"/>
      <c r="MQX975" s="3"/>
      <c r="MQY975" s="614"/>
      <c r="MQZ975" s="3"/>
      <c r="MRA975" s="453"/>
      <c r="MRB975" s="3"/>
      <c r="MRC975" s="614"/>
      <c r="MRD975" s="3"/>
      <c r="MRE975" s="453"/>
      <c r="MRF975" s="3"/>
      <c r="MRG975" s="614"/>
      <c r="MRH975" s="3"/>
      <c r="MRI975" s="453"/>
      <c r="MRJ975" s="3"/>
      <c r="MRK975" s="614"/>
      <c r="MRL975" s="3"/>
      <c r="MRM975" s="453"/>
      <c r="MRN975" s="3"/>
      <c r="MRO975" s="614"/>
      <c r="MRP975" s="3"/>
      <c r="MRQ975" s="453"/>
      <c r="MRR975" s="3"/>
      <c r="MRS975" s="614"/>
      <c r="MRT975" s="3"/>
      <c r="MRU975" s="453"/>
      <c r="MRV975" s="3"/>
      <c r="MRW975" s="614"/>
      <c r="MRX975" s="3"/>
      <c r="MRY975" s="453"/>
      <c r="MRZ975" s="3"/>
      <c r="MSA975" s="614"/>
      <c r="MSB975" s="3"/>
      <c r="MSC975" s="453"/>
      <c r="MSD975" s="3"/>
      <c r="MSE975" s="614"/>
      <c r="MSF975" s="3"/>
      <c r="MSG975" s="453"/>
      <c r="MSH975" s="3"/>
      <c r="MSI975" s="614"/>
      <c r="MSJ975" s="3"/>
      <c r="MSK975" s="453"/>
      <c r="MSL975" s="3"/>
      <c r="MSM975" s="614"/>
      <c r="MSN975" s="3"/>
      <c r="MSO975" s="453"/>
      <c r="MSP975" s="3"/>
      <c r="MSQ975" s="614"/>
      <c r="MSR975" s="3"/>
      <c r="MSS975" s="453"/>
      <c r="MST975" s="3"/>
      <c r="MSU975" s="614"/>
      <c r="MSV975" s="3"/>
      <c r="MSW975" s="453"/>
      <c r="MSX975" s="3"/>
      <c r="MSY975" s="614"/>
      <c r="MSZ975" s="3"/>
      <c r="MTA975" s="453"/>
      <c r="MTB975" s="3"/>
      <c r="MTC975" s="614"/>
      <c r="MTD975" s="3"/>
      <c r="MTE975" s="453"/>
      <c r="MTF975" s="3"/>
      <c r="MTG975" s="614"/>
      <c r="MTH975" s="3"/>
      <c r="MTI975" s="453"/>
      <c r="MTJ975" s="3"/>
      <c r="MTK975" s="614"/>
      <c r="MTL975" s="3"/>
      <c r="MTM975" s="453"/>
      <c r="MTN975" s="3"/>
      <c r="MTO975" s="614"/>
      <c r="MTP975" s="3"/>
      <c r="MTQ975" s="453"/>
      <c r="MTR975" s="3"/>
      <c r="MTS975" s="614"/>
      <c r="MTT975" s="3"/>
      <c r="MTU975" s="453"/>
      <c r="MTV975" s="3"/>
      <c r="MTW975" s="614"/>
      <c r="MTX975" s="3"/>
      <c r="MTY975" s="453"/>
      <c r="MTZ975" s="3"/>
      <c r="MUA975" s="614"/>
      <c r="MUB975" s="3"/>
      <c r="MUC975" s="453"/>
      <c r="MUD975" s="3"/>
      <c r="MUE975" s="614"/>
      <c r="MUF975" s="3"/>
      <c r="MUG975" s="453"/>
      <c r="MUH975" s="3"/>
      <c r="MUI975" s="614"/>
      <c r="MUJ975" s="3"/>
      <c r="MUK975" s="453"/>
      <c r="MUL975" s="3"/>
      <c r="MUM975" s="614"/>
      <c r="MUN975" s="3"/>
      <c r="MUO975" s="453"/>
      <c r="MUP975" s="3"/>
      <c r="MUQ975" s="614"/>
      <c r="MUR975" s="3"/>
      <c r="MUS975" s="453"/>
      <c r="MUT975" s="3"/>
      <c r="MUU975" s="614"/>
      <c r="MUV975" s="3"/>
      <c r="MUW975" s="453"/>
      <c r="MUX975" s="3"/>
      <c r="MUY975" s="614"/>
      <c r="MUZ975" s="3"/>
      <c r="MVA975" s="453"/>
      <c r="MVB975" s="3"/>
      <c r="MVC975" s="614"/>
      <c r="MVD975" s="3"/>
      <c r="MVE975" s="453"/>
      <c r="MVF975" s="3"/>
      <c r="MVG975" s="614"/>
      <c r="MVH975" s="3"/>
      <c r="MVI975" s="453"/>
      <c r="MVJ975" s="3"/>
      <c r="MVK975" s="614"/>
      <c r="MVL975" s="3"/>
      <c r="MVM975" s="453"/>
      <c r="MVN975" s="3"/>
      <c r="MVO975" s="614"/>
      <c r="MVP975" s="3"/>
      <c r="MVQ975" s="453"/>
      <c r="MVR975" s="3"/>
      <c r="MVS975" s="614"/>
      <c r="MVT975" s="3"/>
      <c r="MVU975" s="453"/>
      <c r="MVV975" s="3"/>
      <c r="MVW975" s="614"/>
      <c r="MVX975" s="3"/>
      <c r="MVY975" s="453"/>
      <c r="MVZ975" s="3"/>
      <c r="MWA975" s="614"/>
      <c r="MWB975" s="3"/>
      <c r="MWC975" s="453"/>
      <c r="MWD975" s="3"/>
      <c r="MWE975" s="614"/>
      <c r="MWF975" s="3"/>
      <c r="MWG975" s="453"/>
      <c r="MWH975" s="3"/>
      <c r="MWI975" s="614"/>
      <c r="MWJ975" s="3"/>
      <c r="MWK975" s="453"/>
      <c r="MWL975" s="3"/>
      <c r="MWM975" s="614"/>
      <c r="MWN975" s="3"/>
      <c r="MWO975" s="453"/>
      <c r="MWP975" s="3"/>
      <c r="MWQ975" s="614"/>
      <c r="MWR975" s="3"/>
      <c r="MWS975" s="453"/>
      <c r="MWT975" s="3"/>
      <c r="MWU975" s="614"/>
      <c r="MWV975" s="3"/>
      <c r="MWW975" s="453"/>
      <c r="MWX975" s="3"/>
      <c r="MWY975" s="614"/>
      <c r="MWZ975" s="3"/>
      <c r="MXA975" s="453"/>
      <c r="MXB975" s="3"/>
      <c r="MXC975" s="614"/>
      <c r="MXD975" s="3"/>
      <c r="MXE975" s="453"/>
      <c r="MXF975" s="3"/>
      <c r="MXG975" s="614"/>
      <c r="MXH975" s="3"/>
      <c r="MXI975" s="453"/>
      <c r="MXJ975" s="3"/>
      <c r="MXK975" s="614"/>
      <c r="MXL975" s="3"/>
      <c r="MXM975" s="453"/>
      <c r="MXN975" s="3"/>
      <c r="MXO975" s="614"/>
      <c r="MXP975" s="3"/>
      <c r="MXQ975" s="453"/>
      <c r="MXR975" s="3"/>
      <c r="MXS975" s="614"/>
      <c r="MXT975" s="3"/>
      <c r="MXU975" s="453"/>
      <c r="MXV975" s="3"/>
      <c r="MXW975" s="614"/>
      <c r="MXX975" s="3"/>
      <c r="MXY975" s="453"/>
      <c r="MXZ975" s="3"/>
      <c r="MYA975" s="614"/>
      <c r="MYB975" s="3"/>
      <c r="MYC975" s="453"/>
      <c r="MYD975" s="3"/>
      <c r="MYE975" s="614"/>
      <c r="MYF975" s="3"/>
      <c r="MYG975" s="453"/>
      <c r="MYH975" s="3"/>
      <c r="MYI975" s="614"/>
      <c r="MYJ975" s="3"/>
      <c r="MYK975" s="453"/>
      <c r="MYL975" s="3"/>
      <c r="MYM975" s="614"/>
      <c r="MYN975" s="3"/>
      <c r="MYO975" s="453"/>
      <c r="MYP975" s="3"/>
      <c r="MYQ975" s="614"/>
      <c r="MYR975" s="3"/>
      <c r="MYS975" s="453"/>
      <c r="MYT975" s="3"/>
      <c r="MYU975" s="614"/>
      <c r="MYV975" s="3"/>
      <c r="MYW975" s="453"/>
      <c r="MYX975" s="3"/>
      <c r="MYY975" s="614"/>
      <c r="MYZ975" s="3"/>
      <c r="MZA975" s="453"/>
      <c r="MZB975" s="3"/>
      <c r="MZC975" s="614"/>
      <c r="MZD975" s="3"/>
      <c r="MZE975" s="453"/>
      <c r="MZF975" s="3"/>
      <c r="MZG975" s="614"/>
      <c r="MZH975" s="3"/>
      <c r="MZI975" s="453"/>
      <c r="MZJ975" s="3"/>
      <c r="MZK975" s="614"/>
      <c r="MZL975" s="3"/>
      <c r="MZM975" s="453"/>
      <c r="MZN975" s="3"/>
      <c r="MZO975" s="614"/>
      <c r="MZP975" s="3"/>
      <c r="MZQ975" s="453"/>
      <c r="MZR975" s="3"/>
      <c r="MZS975" s="614"/>
      <c r="MZT975" s="3"/>
      <c r="MZU975" s="453"/>
      <c r="MZV975" s="3"/>
      <c r="MZW975" s="614"/>
      <c r="MZX975" s="3"/>
      <c r="MZY975" s="453"/>
      <c r="MZZ975" s="3"/>
      <c r="NAA975" s="614"/>
      <c r="NAB975" s="3"/>
      <c r="NAC975" s="453"/>
      <c r="NAD975" s="3"/>
      <c r="NAE975" s="614"/>
      <c r="NAF975" s="3"/>
      <c r="NAG975" s="453"/>
      <c r="NAH975" s="3"/>
      <c r="NAI975" s="614"/>
      <c r="NAJ975" s="3"/>
      <c r="NAK975" s="453"/>
      <c r="NAL975" s="3"/>
      <c r="NAM975" s="614"/>
      <c r="NAN975" s="3"/>
      <c r="NAO975" s="453"/>
      <c r="NAP975" s="3"/>
      <c r="NAQ975" s="614"/>
      <c r="NAR975" s="3"/>
      <c r="NAS975" s="453"/>
      <c r="NAT975" s="3"/>
      <c r="NAU975" s="614"/>
      <c r="NAV975" s="3"/>
      <c r="NAW975" s="453"/>
      <c r="NAX975" s="3"/>
      <c r="NAY975" s="614"/>
      <c r="NAZ975" s="3"/>
      <c r="NBA975" s="453"/>
      <c r="NBB975" s="3"/>
      <c r="NBC975" s="614"/>
      <c r="NBD975" s="3"/>
      <c r="NBE975" s="453"/>
      <c r="NBF975" s="3"/>
      <c r="NBG975" s="614"/>
      <c r="NBH975" s="3"/>
      <c r="NBI975" s="453"/>
      <c r="NBJ975" s="3"/>
      <c r="NBK975" s="614"/>
      <c r="NBL975" s="3"/>
      <c r="NBM975" s="453"/>
      <c r="NBN975" s="3"/>
      <c r="NBO975" s="614"/>
      <c r="NBP975" s="3"/>
      <c r="NBQ975" s="453"/>
      <c r="NBR975" s="3"/>
      <c r="NBS975" s="614"/>
      <c r="NBT975" s="3"/>
      <c r="NBU975" s="453"/>
      <c r="NBV975" s="3"/>
      <c r="NBW975" s="614"/>
      <c r="NBX975" s="3"/>
      <c r="NBY975" s="453"/>
      <c r="NBZ975" s="3"/>
      <c r="NCA975" s="614"/>
      <c r="NCB975" s="3"/>
      <c r="NCC975" s="453"/>
      <c r="NCD975" s="3"/>
      <c r="NCE975" s="614"/>
      <c r="NCF975" s="3"/>
      <c r="NCG975" s="453"/>
      <c r="NCH975" s="3"/>
      <c r="NCI975" s="614"/>
      <c r="NCJ975" s="3"/>
      <c r="NCK975" s="453"/>
      <c r="NCL975" s="3"/>
      <c r="NCM975" s="614"/>
      <c r="NCN975" s="3"/>
      <c r="NCO975" s="453"/>
      <c r="NCP975" s="3"/>
      <c r="NCQ975" s="614"/>
      <c r="NCR975" s="3"/>
      <c r="NCS975" s="453"/>
      <c r="NCT975" s="3"/>
      <c r="NCU975" s="614"/>
      <c r="NCV975" s="3"/>
      <c r="NCW975" s="453"/>
      <c r="NCX975" s="3"/>
      <c r="NCY975" s="614"/>
      <c r="NCZ975" s="3"/>
      <c r="NDA975" s="453"/>
      <c r="NDB975" s="3"/>
      <c r="NDC975" s="614"/>
      <c r="NDD975" s="3"/>
      <c r="NDE975" s="453"/>
      <c r="NDF975" s="3"/>
      <c r="NDG975" s="614"/>
      <c r="NDH975" s="3"/>
      <c r="NDI975" s="453"/>
      <c r="NDJ975" s="3"/>
      <c r="NDK975" s="614"/>
      <c r="NDL975" s="3"/>
      <c r="NDM975" s="453"/>
      <c r="NDN975" s="3"/>
      <c r="NDO975" s="614"/>
      <c r="NDP975" s="3"/>
      <c r="NDQ975" s="453"/>
      <c r="NDR975" s="3"/>
      <c r="NDS975" s="614"/>
      <c r="NDT975" s="3"/>
      <c r="NDU975" s="453"/>
      <c r="NDV975" s="3"/>
      <c r="NDW975" s="614"/>
      <c r="NDX975" s="3"/>
      <c r="NDY975" s="453"/>
      <c r="NDZ975" s="3"/>
      <c r="NEA975" s="614"/>
      <c r="NEB975" s="3"/>
      <c r="NEC975" s="453"/>
      <c r="NED975" s="3"/>
      <c r="NEE975" s="614"/>
      <c r="NEF975" s="3"/>
      <c r="NEG975" s="453"/>
      <c r="NEH975" s="3"/>
      <c r="NEI975" s="614"/>
      <c r="NEJ975" s="3"/>
      <c r="NEK975" s="453"/>
      <c r="NEL975" s="3"/>
      <c r="NEM975" s="614"/>
      <c r="NEN975" s="3"/>
      <c r="NEO975" s="453"/>
      <c r="NEP975" s="3"/>
      <c r="NEQ975" s="614"/>
      <c r="NER975" s="3"/>
      <c r="NES975" s="453"/>
      <c r="NET975" s="3"/>
      <c r="NEU975" s="614"/>
      <c r="NEV975" s="3"/>
      <c r="NEW975" s="453"/>
      <c r="NEX975" s="3"/>
      <c r="NEY975" s="614"/>
      <c r="NEZ975" s="3"/>
      <c r="NFA975" s="453"/>
      <c r="NFB975" s="3"/>
      <c r="NFC975" s="614"/>
      <c r="NFD975" s="3"/>
      <c r="NFE975" s="453"/>
      <c r="NFF975" s="3"/>
      <c r="NFG975" s="614"/>
      <c r="NFH975" s="3"/>
      <c r="NFI975" s="453"/>
      <c r="NFJ975" s="3"/>
      <c r="NFK975" s="614"/>
      <c r="NFL975" s="3"/>
      <c r="NFM975" s="453"/>
      <c r="NFN975" s="3"/>
      <c r="NFO975" s="614"/>
      <c r="NFP975" s="3"/>
      <c r="NFQ975" s="453"/>
      <c r="NFR975" s="3"/>
      <c r="NFS975" s="614"/>
      <c r="NFT975" s="3"/>
      <c r="NFU975" s="453"/>
      <c r="NFV975" s="3"/>
      <c r="NFW975" s="614"/>
      <c r="NFX975" s="3"/>
      <c r="NFY975" s="453"/>
      <c r="NFZ975" s="3"/>
      <c r="NGA975" s="614"/>
      <c r="NGB975" s="3"/>
      <c r="NGC975" s="453"/>
      <c r="NGD975" s="3"/>
      <c r="NGE975" s="614"/>
      <c r="NGF975" s="3"/>
      <c r="NGG975" s="453"/>
      <c r="NGH975" s="3"/>
      <c r="NGI975" s="614"/>
      <c r="NGJ975" s="3"/>
      <c r="NGK975" s="453"/>
      <c r="NGL975" s="3"/>
      <c r="NGM975" s="614"/>
      <c r="NGN975" s="3"/>
      <c r="NGO975" s="453"/>
      <c r="NGP975" s="3"/>
      <c r="NGQ975" s="614"/>
      <c r="NGR975" s="3"/>
      <c r="NGS975" s="453"/>
      <c r="NGT975" s="3"/>
      <c r="NGU975" s="614"/>
      <c r="NGV975" s="3"/>
      <c r="NGW975" s="453"/>
      <c r="NGX975" s="3"/>
      <c r="NGY975" s="614"/>
      <c r="NGZ975" s="3"/>
      <c r="NHA975" s="453"/>
      <c r="NHB975" s="3"/>
      <c r="NHC975" s="614"/>
      <c r="NHD975" s="3"/>
      <c r="NHE975" s="453"/>
      <c r="NHF975" s="3"/>
      <c r="NHG975" s="614"/>
      <c r="NHH975" s="3"/>
      <c r="NHI975" s="453"/>
      <c r="NHJ975" s="3"/>
      <c r="NHK975" s="614"/>
      <c r="NHL975" s="3"/>
      <c r="NHM975" s="453"/>
      <c r="NHN975" s="3"/>
      <c r="NHO975" s="614"/>
      <c r="NHP975" s="3"/>
      <c r="NHQ975" s="453"/>
      <c r="NHR975" s="3"/>
      <c r="NHS975" s="614"/>
      <c r="NHT975" s="3"/>
      <c r="NHU975" s="453"/>
      <c r="NHV975" s="3"/>
      <c r="NHW975" s="614"/>
      <c r="NHX975" s="3"/>
      <c r="NHY975" s="453"/>
      <c r="NHZ975" s="3"/>
      <c r="NIA975" s="614"/>
      <c r="NIB975" s="3"/>
      <c r="NIC975" s="453"/>
      <c r="NID975" s="3"/>
      <c r="NIE975" s="614"/>
      <c r="NIF975" s="3"/>
      <c r="NIG975" s="453"/>
      <c r="NIH975" s="3"/>
      <c r="NII975" s="614"/>
      <c r="NIJ975" s="3"/>
      <c r="NIK975" s="453"/>
      <c r="NIL975" s="3"/>
      <c r="NIM975" s="614"/>
      <c r="NIN975" s="3"/>
      <c r="NIO975" s="453"/>
      <c r="NIP975" s="3"/>
      <c r="NIQ975" s="614"/>
      <c r="NIR975" s="3"/>
      <c r="NIS975" s="453"/>
      <c r="NIT975" s="3"/>
      <c r="NIU975" s="614"/>
      <c r="NIV975" s="3"/>
      <c r="NIW975" s="453"/>
      <c r="NIX975" s="3"/>
      <c r="NIY975" s="614"/>
      <c r="NIZ975" s="3"/>
      <c r="NJA975" s="453"/>
      <c r="NJB975" s="3"/>
      <c r="NJC975" s="614"/>
      <c r="NJD975" s="3"/>
      <c r="NJE975" s="453"/>
      <c r="NJF975" s="3"/>
      <c r="NJG975" s="614"/>
      <c r="NJH975" s="3"/>
      <c r="NJI975" s="453"/>
      <c r="NJJ975" s="3"/>
      <c r="NJK975" s="614"/>
      <c r="NJL975" s="3"/>
      <c r="NJM975" s="453"/>
      <c r="NJN975" s="3"/>
      <c r="NJO975" s="614"/>
      <c r="NJP975" s="3"/>
      <c r="NJQ975" s="453"/>
      <c r="NJR975" s="3"/>
      <c r="NJS975" s="614"/>
      <c r="NJT975" s="3"/>
      <c r="NJU975" s="453"/>
      <c r="NJV975" s="3"/>
      <c r="NJW975" s="614"/>
      <c r="NJX975" s="3"/>
      <c r="NJY975" s="453"/>
      <c r="NJZ975" s="3"/>
      <c r="NKA975" s="614"/>
      <c r="NKB975" s="3"/>
      <c r="NKC975" s="453"/>
      <c r="NKD975" s="3"/>
      <c r="NKE975" s="614"/>
      <c r="NKF975" s="3"/>
      <c r="NKG975" s="453"/>
      <c r="NKH975" s="3"/>
      <c r="NKI975" s="614"/>
      <c r="NKJ975" s="3"/>
      <c r="NKK975" s="453"/>
      <c r="NKL975" s="3"/>
      <c r="NKM975" s="614"/>
      <c r="NKN975" s="3"/>
      <c r="NKO975" s="453"/>
      <c r="NKP975" s="3"/>
      <c r="NKQ975" s="614"/>
      <c r="NKR975" s="3"/>
      <c r="NKS975" s="453"/>
      <c r="NKT975" s="3"/>
      <c r="NKU975" s="614"/>
      <c r="NKV975" s="3"/>
      <c r="NKW975" s="453"/>
      <c r="NKX975" s="3"/>
      <c r="NKY975" s="614"/>
      <c r="NKZ975" s="3"/>
      <c r="NLA975" s="453"/>
      <c r="NLB975" s="3"/>
      <c r="NLC975" s="614"/>
      <c r="NLD975" s="3"/>
      <c r="NLE975" s="453"/>
      <c r="NLF975" s="3"/>
      <c r="NLG975" s="614"/>
      <c r="NLH975" s="3"/>
      <c r="NLI975" s="453"/>
      <c r="NLJ975" s="3"/>
      <c r="NLK975" s="614"/>
      <c r="NLL975" s="3"/>
      <c r="NLM975" s="453"/>
      <c r="NLN975" s="3"/>
      <c r="NLO975" s="614"/>
      <c r="NLP975" s="3"/>
      <c r="NLQ975" s="453"/>
      <c r="NLR975" s="3"/>
      <c r="NLS975" s="614"/>
      <c r="NLT975" s="3"/>
      <c r="NLU975" s="453"/>
      <c r="NLV975" s="3"/>
      <c r="NLW975" s="614"/>
      <c r="NLX975" s="3"/>
      <c r="NLY975" s="453"/>
      <c r="NLZ975" s="3"/>
      <c r="NMA975" s="614"/>
      <c r="NMB975" s="3"/>
      <c r="NMC975" s="453"/>
      <c r="NMD975" s="3"/>
      <c r="NME975" s="614"/>
      <c r="NMF975" s="3"/>
      <c r="NMG975" s="453"/>
      <c r="NMH975" s="3"/>
      <c r="NMI975" s="614"/>
      <c r="NMJ975" s="3"/>
      <c r="NMK975" s="453"/>
      <c r="NML975" s="3"/>
      <c r="NMM975" s="614"/>
      <c r="NMN975" s="3"/>
      <c r="NMO975" s="453"/>
      <c r="NMP975" s="3"/>
      <c r="NMQ975" s="614"/>
      <c r="NMR975" s="3"/>
      <c r="NMS975" s="453"/>
      <c r="NMT975" s="3"/>
      <c r="NMU975" s="614"/>
      <c r="NMV975" s="3"/>
      <c r="NMW975" s="453"/>
      <c r="NMX975" s="3"/>
      <c r="NMY975" s="614"/>
      <c r="NMZ975" s="3"/>
      <c r="NNA975" s="453"/>
      <c r="NNB975" s="3"/>
      <c r="NNC975" s="614"/>
      <c r="NND975" s="3"/>
      <c r="NNE975" s="453"/>
      <c r="NNF975" s="3"/>
      <c r="NNG975" s="614"/>
      <c r="NNH975" s="3"/>
      <c r="NNI975" s="453"/>
      <c r="NNJ975" s="3"/>
      <c r="NNK975" s="614"/>
      <c r="NNL975" s="3"/>
      <c r="NNM975" s="453"/>
      <c r="NNN975" s="3"/>
      <c r="NNO975" s="614"/>
      <c r="NNP975" s="3"/>
      <c r="NNQ975" s="453"/>
      <c r="NNR975" s="3"/>
      <c r="NNS975" s="614"/>
      <c r="NNT975" s="3"/>
      <c r="NNU975" s="453"/>
      <c r="NNV975" s="3"/>
      <c r="NNW975" s="614"/>
      <c r="NNX975" s="3"/>
      <c r="NNY975" s="453"/>
      <c r="NNZ975" s="3"/>
      <c r="NOA975" s="614"/>
      <c r="NOB975" s="3"/>
      <c r="NOC975" s="453"/>
      <c r="NOD975" s="3"/>
      <c r="NOE975" s="614"/>
      <c r="NOF975" s="3"/>
      <c r="NOG975" s="453"/>
      <c r="NOH975" s="3"/>
      <c r="NOI975" s="614"/>
      <c r="NOJ975" s="3"/>
      <c r="NOK975" s="453"/>
      <c r="NOL975" s="3"/>
      <c r="NOM975" s="614"/>
      <c r="NON975" s="3"/>
      <c r="NOO975" s="453"/>
      <c r="NOP975" s="3"/>
      <c r="NOQ975" s="614"/>
      <c r="NOR975" s="3"/>
      <c r="NOS975" s="453"/>
      <c r="NOT975" s="3"/>
      <c r="NOU975" s="614"/>
      <c r="NOV975" s="3"/>
      <c r="NOW975" s="453"/>
      <c r="NOX975" s="3"/>
      <c r="NOY975" s="614"/>
      <c r="NOZ975" s="3"/>
      <c r="NPA975" s="453"/>
      <c r="NPB975" s="3"/>
      <c r="NPC975" s="614"/>
      <c r="NPD975" s="3"/>
      <c r="NPE975" s="453"/>
      <c r="NPF975" s="3"/>
      <c r="NPG975" s="614"/>
      <c r="NPH975" s="3"/>
      <c r="NPI975" s="453"/>
      <c r="NPJ975" s="3"/>
      <c r="NPK975" s="614"/>
      <c r="NPL975" s="3"/>
      <c r="NPM975" s="453"/>
      <c r="NPN975" s="3"/>
      <c r="NPO975" s="614"/>
      <c r="NPP975" s="3"/>
      <c r="NPQ975" s="453"/>
      <c r="NPR975" s="3"/>
      <c r="NPS975" s="614"/>
      <c r="NPT975" s="3"/>
      <c r="NPU975" s="453"/>
      <c r="NPV975" s="3"/>
      <c r="NPW975" s="614"/>
      <c r="NPX975" s="3"/>
      <c r="NPY975" s="453"/>
      <c r="NPZ975" s="3"/>
      <c r="NQA975" s="614"/>
      <c r="NQB975" s="3"/>
      <c r="NQC975" s="453"/>
      <c r="NQD975" s="3"/>
      <c r="NQE975" s="614"/>
      <c r="NQF975" s="3"/>
      <c r="NQG975" s="453"/>
      <c r="NQH975" s="3"/>
      <c r="NQI975" s="614"/>
      <c r="NQJ975" s="3"/>
      <c r="NQK975" s="453"/>
      <c r="NQL975" s="3"/>
      <c r="NQM975" s="614"/>
      <c r="NQN975" s="3"/>
      <c r="NQO975" s="453"/>
      <c r="NQP975" s="3"/>
      <c r="NQQ975" s="614"/>
      <c r="NQR975" s="3"/>
      <c r="NQS975" s="453"/>
      <c r="NQT975" s="3"/>
      <c r="NQU975" s="614"/>
      <c r="NQV975" s="3"/>
      <c r="NQW975" s="453"/>
      <c r="NQX975" s="3"/>
      <c r="NQY975" s="614"/>
      <c r="NQZ975" s="3"/>
      <c r="NRA975" s="453"/>
      <c r="NRB975" s="3"/>
      <c r="NRC975" s="614"/>
      <c r="NRD975" s="3"/>
      <c r="NRE975" s="453"/>
      <c r="NRF975" s="3"/>
      <c r="NRG975" s="614"/>
      <c r="NRH975" s="3"/>
      <c r="NRI975" s="453"/>
      <c r="NRJ975" s="3"/>
      <c r="NRK975" s="614"/>
      <c r="NRL975" s="3"/>
      <c r="NRM975" s="453"/>
      <c r="NRN975" s="3"/>
      <c r="NRO975" s="614"/>
      <c r="NRP975" s="3"/>
      <c r="NRQ975" s="453"/>
      <c r="NRR975" s="3"/>
      <c r="NRS975" s="614"/>
      <c r="NRT975" s="3"/>
      <c r="NRU975" s="453"/>
      <c r="NRV975" s="3"/>
      <c r="NRW975" s="614"/>
      <c r="NRX975" s="3"/>
      <c r="NRY975" s="453"/>
      <c r="NRZ975" s="3"/>
      <c r="NSA975" s="614"/>
      <c r="NSB975" s="3"/>
      <c r="NSC975" s="453"/>
      <c r="NSD975" s="3"/>
      <c r="NSE975" s="614"/>
      <c r="NSF975" s="3"/>
      <c r="NSG975" s="453"/>
      <c r="NSH975" s="3"/>
      <c r="NSI975" s="614"/>
      <c r="NSJ975" s="3"/>
      <c r="NSK975" s="453"/>
      <c r="NSL975" s="3"/>
      <c r="NSM975" s="614"/>
      <c r="NSN975" s="3"/>
      <c r="NSO975" s="453"/>
      <c r="NSP975" s="3"/>
      <c r="NSQ975" s="614"/>
      <c r="NSR975" s="3"/>
      <c r="NSS975" s="453"/>
      <c r="NST975" s="3"/>
      <c r="NSU975" s="614"/>
      <c r="NSV975" s="3"/>
      <c r="NSW975" s="453"/>
      <c r="NSX975" s="3"/>
      <c r="NSY975" s="614"/>
      <c r="NSZ975" s="3"/>
      <c r="NTA975" s="453"/>
      <c r="NTB975" s="3"/>
      <c r="NTC975" s="614"/>
      <c r="NTD975" s="3"/>
      <c r="NTE975" s="453"/>
      <c r="NTF975" s="3"/>
      <c r="NTG975" s="614"/>
      <c r="NTH975" s="3"/>
      <c r="NTI975" s="453"/>
      <c r="NTJ975" s="3"/>
      <c r="NTK975" s="614"/>
      <c r="NTL975" s="3"/>
      <c r="NTM975" s="453"/>
      <c r="NTN975" s="3"/>
      <c r="NTO975" s="614"/>
      <c r="NTP975" s="3"/>
      <c r="NTQ975" s="453"/>
      <c r="NTR975" s="3"/>
      <c r="NTS975" s="614"/>
      <c r="NTT975" s="3"/>
      <c r="NTU975" s="453"/>
      <c r="NTV975" s="3"/>
      <c r="NTW975" s="614"/>
      <c r="NTX975" s="3"/>
      <c r="NTY975" s="453"/>
      <c r="NTZ975" s="3"/>
      <c r="NUA975" s="614"/>
      <c r="NUB975" s="3"/>
      <c r="NUC975" s="453"/>
      <c r="NUD975" s="3"/>
      <c r="NUE975" s="614"/>
      <c r="NUF975" s="3"/>
      <c r="NUG975" s="453"/>
      <c r="NUH975" s="3"/>
      <c r="NUI975" s="614"/>
      <c r="NUJ975" s="3"/>
      <c r="NUK975" s="453"/>
      <c r="NUL975" s="3"/>
      <c r="NUM975" s="614"/>
      <c r="NUN975" s="3"/>
      <c r="NUO975" s="453"/>
      <c r="NUP975" s="3"/>
      <c r="NUQ975" s="614"/>
      <c r="NUR975" s="3"/>
      <c r="NUS975" s="453"/>
      <c r="NUT975" s="3"/>
      <c r="NUU975" s="614"/>
      <c r="NUV975" s="3"/>
      <c r="NUW975" s="453"/>
      <c r="NUX975" s="3"/>
      <c r="NUY975" s="614"/>
      <c r="NUZ975" s="3"/>
      <c r="NVA975" s="453"/>
      <c r="NVB975" s="3"/>
      <c r="NVC975" s="614"/>
      <c r="NVD975" s="3"/>
      <c r="NVE975" s="453"/>
      <c r="NVF975" s="3"/>
      <c r="NVG975" s="614"/>
      <c r="NVH975" s="3"/>
      <c r="NVI975" s="453"/>
      <c r="NVJ975" s="3"/>
      <c r="NVK975" s="614"/>
      <c r="NVL975" s="3"/>
      <c r="NVM975" s="453"/>
      <c r="NVN975" s="3"/>
      <c r="NVO975" s="614"/>
      <c r="NVP975" s="3"/>
      <c r="NVQ975" s="453"/>
      <c r="NVR975" s="3"/>
      <c r="NVS975" s="614"/>
      <c r="NVT975" s="3"/>
      <c r="NVU975" s="453"/>
      <c r="NVV975" s="3"/>
      <c r="NVW975" s="614"/>
      <c r="NVX975" s="3"/>
      <c r="NVY975" s="453"/>
      <c r="NVZ975" s="3"/>
      <c r="NWA975" s="614"/>
      <c r="NWB975" s="3"/>
      <c r="NWC975" s="453"/>
      <c r="NWD975" s="3"/>
      <c r="NWE975" s="614"/>
      <c r="NWF975" s="3"/>
      <c r="NWG975" s="453"/>
      <c r="NWH975" s="3"/>
      <c r="NWI975" s="614"/>
      <c r="NWJ975" s="3"/>
      <c r="NWK975" s="453"/>
      <c r="NWL975" s="3"/>
      <c r="NWM975" s="614"/>
      <c r="NWN975" s="3"/>
      <c r="NWO975" s="453"/>
      <c r="NWP975" s="3"/>
      <c r="NWQ975" s="614"/>
      <c r="NWR975" s="3"/>
      <c r="NWS975" s="453"/>
      <c r="NWT975" s="3"/>
      <c r="NWU975" s="614"/>
      <c r="NWV975" s="3"/>
      <c r="NWW975" s="453"/>
      <c r="NWX975" s="3"/>
      <c r="NWY975" s="614"/>
      <c r="NWZ975" s="3"/>
      <c r="NXA975" s="453"/>
      <c r="NXB975" s="3"/>
      <c r="NXC975" s="614"/>
      <c r="NXD975" s="3"/>
      <c r="NXE975" s="453"/>
      <c r="NXF975" s="3"/>
      <c r="NXG975" s="614"/>
      <c r="NXH975" s="3"/>
      <c r="NXI975" s="453"/>
      <c r="NXJ975" s="3"/>
      <c r="NXK975" s="614"/>
      <c r="NXL975" s="3"/>
      <c r="NXM975" s="453"/>
      <c r="NXN975" s="3"/>
      <c r="NXO975" s="614"/>
      <c r="NXP975" s="3"/>
      <c r="NXQ975" s="453"/>
      <c r="NXR975" s="3"/>
      <c r="NXS975" s="614"/>
      <c r="NXT975" s="3"/>
      <c r="NXU975" s="453"/>
      <c r="NXV975" s="3"/>
      <c r="NXW975" s="614"/>
      <c r="NXX975" s="3"/>
      <c r="NXY975" s="453"/>
      <c r="NXZ975" s="3"/>
      <c r="NYA975" s="614"/>
      <c r="NYB975" s="3"/>
      <c r="NYC975" s="453"/>
      <c r="NYD975" s="3"/>
      <c r="NYE975" s="614"/>
      <c r="NYF975" s="3"/>
      <c r="NYG975" s="453"/>
      <c r="NYH975" s="3"/>
      <c r="NYI975" s="614"/>
      <c r="NYJ975" s="3"/>
      <c r="NYK975" s="453"/>
      <c r="NYL975" s="3"/>
      <c r="NYM975" s="614"/>
      <c r="NYN975" s="3"/>
      <c r="NYO975" s="453"/>
      <c r="NYP975" s="3"/>
      <c r="NYQ975" s="614"/>
      <c r="NYR975" s="3"/>
      <c r="NYS975" s="453"/>
      <c r="NYT975" s="3"/>
      <c r="NYU975" s="614"/>
      <c r="NYV975" s="3"/>
      <c r="NYW975" s="453"/>
      <c r="NYX975" s="3"/>
      <c r="NYY975" s="614"/>
      <c r="NYZ975" s="3"/>
      <c r="NZA975" s="453"/>
      <c r="NZB975" s="3"/>
      <c r="NZC975" s="614"/>
      <c r="NZD975" s="3"/>
      <c r="NZE975" s="453"/>
      <c r="NZF975" s="3"/>
      <c r="NZG975" s="614"/>
      <c r="NZH975" s="3"/>
      <c r="NZI975" s="453"/>
      <c r="NZJ975" s="3"/>
      <c r="NZK975" s="614"/>
      <c r="NZL975" s="3"/>
      <c r="NZM975" s="453"/>
      <c r="NZN975" s="3"/>
      <c r="NZO975" s="614"/>
      <c r="NZP975" s="3"/>
      <c r="NZQ975" s="453"/>
      <c r="NZR975" s="3"/>
      <c r="NZS975" s="614"/>
      <c r="NZT975" s="3"/>
      <c r="NZU975" s="453"/>
      <c r="NZV975" s="3"/>
      <c r="NZW975" s="614"/>
      <c r="NZX975" s="3"/>
      <c r="NZY975" s="453"/>
      <c r="NZZ975" s="3"/>
      <c r="OAA975" s="614"/>
      <c r="OAB975" s="3"/>
      <c r="OAC975" s="453"/>
      <c r="OAD975" s="3"/>
      <c r="OAE975" s="614"/>
      <c r="OAF975" s="3"/>
      <c r="OAG975" s="453"/>
      <c r="OAH975" s="3"/>
      <c r="OAI975" s="614"/>
      <c r="OAJ975" s="3"/>
      <c r="OAK975" s="453"/>
      <c r="OAL975" s="3"/>
      <c r="OAM975" s="614"/>
      <c r="OAN975" s="3"/>
      <c r="OAO975" s="453"/>
      <c r="OAP975" s="3"/>
      <c r="OAQ975" s="614"/>
      <c r="OAR975" s="3"/>
      <c r="OAS975" s="453"/>
      <c r="OAT975" s="3"/>
      <c r="OAU975" s="614"/>
      <c r="OAV975" s="3"/>
      <c r="OAW975" s="453"/>
      <c r="OAX975" s="3"/>
      <c r="OAY975" s="614"/>
      <c r="OAZ975" s="3"/>
      <c r="OBA975" s="453"/>
      <c r="OBB975" s="3"/>
      <c r="OBC975" s="614"/>
      <c r="OBD975" s="3"/>
      <c r="OBE975" s="453"/>
      <c r="OBF975" s="3"/>
      <c r="OBG975" s="614"/>
      <c r="OBH975" s="3"/>
      <c r="OBI975" s="453"/>
      <c r="OBJ975" s="3"/>
      <c r="OBK975" s="614"/>
      <c r="OBL975" s="3"/>
      <c r="OBM975" s="453"/>
      <c r="OBN975" s="3"/>
      <c r="OBO975" s="614"/>
      <c r="OBP975" s="3"/>
      <c r="OBQ975" s="453"/>
      <c r="OBR975" s="3"/>
      <c r="OBS975" s="614"/>
      <c r="OBT975" s="3"/>
      <c r="OBU975" s="453"/>
      <c r="OBV975" s="3"/>
      <c r="OBW975" s="614"/>
      <c r="OBX975" s="3"/>
      <c r="OBY975" s="453"/>
      <c r="OBZ975" s="3"/>
      <c r="OCA975" s="614"/>
      <c r="OCB975" s="3"/>
      <c r="OCC975" s="453"/>
      <c r="OCD975" s="3"/>
      <c r="OCE975" s="614"/>
      <c r="OCF975" s="3"/>
      <c r="OCG975" s="453"/>
      <c r="OCH975" s="3"/>
      <c r="OCI975" s="614"/>
      <c r="OCJ975" s="3"/>
      <c r="OCK975" s="453"/>
      <c r="OCL975" s="3"/>
      <c r="OCM975" s="614"/>
      <c r="OCN975" s="3"/>
      <c r="OCO975" s="453"/>
      <c r="OCP975" s="3"/>
      <c r="OCQ975" s="614"/>
      <c r="OCR975" s="3"/>
      <c r="OCS975" s="453"/>
      <c r="OCT975" s="3"/>
      <c r="OCU975" s="614"/>
      <c r="OCV975" s="3"/>
      <c r="OCW975" s="453"/>
      <c r="OCX975" s="3"/>
      <c r="OCY975" s="614"/>
      <c r="OCZ975" s="3"/>
      <c r="ODA975" s="453"/>
      <c r="ODB975" s="3"/>
      <c r="ODC975" s="614"/>
      <c r="ODD975" s="3"/>
      <c r="ODE975" s="453"/>
      <c r="ODF975" s="3"/>
      <c r="ODG975" s="614"/>
      <c r="ODH975" s="3"/>
      <c r="ODI975" s="453"/>
      <c r="ODJ975" s="3"/>
      <c r="ODK975" s="614"/>
      <c r="ODL975" s="3"/>
      <c r="ODM975" s="453"/>
      <c r="ODN975" s="3"/>
      <c r="ODO975" s="614"/>
      <c r="ODP975" s="3"/>
      <c r="ODQ975" s="453"/>
      <c r="ODR975" s="3"/>
      <c r="ODS975" s="614"/>
      <c r="ODT975" s="3"/>
      <c r="ODU975" s="453"/>
      <c r="ODV975" s="3"/>
      <c r="ODW975" s="614"/>
      <c r="ODX975" s="3"/>
      <c r="ODY975" s="453"/>
      <c r="ODZ975" s="3"/>
      <c r="OEA975" s="614"/>
      <c r="OEB975" s="3"/>
      <c r="OEC975" s="453"/>
      <c r="OED975" s="3"/>
      <c r="OEE975" s="614"/>
      <c r="OEF975" s="3"/>
      <c r="OEG975" s="453"/>
      <c r="OEH975" s="3"/>
      <c r="OEI975" s="614"/>
      <c r="OEJ975" s="3"/>
      <c r="OEK975" s="453"/>
      <c r="OEL975" s="3"/>
      <c r="OEM975" s="614"/>
      <c r="OEN975" s="3"/>
      <c r="OEO975" s="453"/>
      <c r="OEP975" s="3"/>
      <c r="OEQ975" s="614"/>
      <c r="OER975" s="3"/>
      <c r="OES975" s="453"/>
      <c r="OET975" s="3"/>
      <c r="OEU975" s="614"/>
      <c r="OEV975" s="3"/>
      <c r="OEW975" s="453"/>
      <c r="OEX975" s="3"/>
      <c r="OEY975" s="614"/>
      <c r="OEZ975" s="3"/>
      <c r="OFA975" s="453"/>
      <c r="OFB975" s="3"/>
      <c r="OFC975" s="614"/>
      <c r="OFD975" s="3"/>
      <c r="OFE975" s="453"/>
      <c r="OFF975" s="3"/>
      <c r="OFG975" s="614"/>
      <c r="OFH975" s="3"/>
      <c r="OFI975" s="453"/>
      <c r="OFJ975" s="3"/>
      <c r="OFK975" s="614"/>
      <c r="OFL975" s="3"/>
      <c r="OFM975" s="453"/>
      <c r="OFN975" s="3"/>
      <c r="OFO975" s="614"/>
      <c r="OFP975" s="3"/>
      <c r="OFQ975" s="453"/>
      <c r="OFR975" s="3"/>
      <c r="OFS975" s="614"/>
      <c r="OFT975" s="3"/>
      <c r="OFU975" s="453"/>
      <c r="OFV975" s="3"/>
      <c r="OFW975" s="614"/>
      <c r="OFX975" s="3"/>
      <c r="OFY975" s="453"/>
      <c r="OFZ975" s="3"/>
      <c r="OGA975" s="614"/>
      <c r="OGB975" s="3"/>
      <c r="OGC975" s="453"/>
      <c r="OGD975" s="3"/>
      <c r="OGE975" s="614"/>
      <c r="OGF975" s="3"/>
      <c r="OGG975" s="453"/>
      <c r="OGH975" s="3"/>
      <c r="OGI975" s="614"/>
      <c r="OGJ975" s="3"/>
      <c r="OGK975" s="453"/>
      <c r="OGL975" s="3"/>
      <c r="OGM975" s="614"/>
      <c r="OGN975" s="3"/>
      <c r="OGO975" s="453"/>
      <c r="OGP975" s="3"/>
      <c r="OGQ975" s="614"/>
      <c r="OGR975" s="3"/>
      <c r="OGS975" s="453"/>
      <c r="OGT975" s="3"/>
      <c r="OGU975" s="614"/>
      <c r="OGV975" s="3"/>
      <c r="OGW975" s="453"/>
      <c r="OGX975" s="3"/>
      <c r="OGY975" s="614"/>
      <c r="OGZ975" s="3"/>
      <c r="OHA975" s="453"/>
      <c r="OHB975" s="3"/>
      <c r="OHC975" s="614"/>
      <c r="OHD975" s="3"/>
      <c r="OHE975" s="453"/>
      <c r="OHF975" s="3"/>
      <c r="OHG975" s="614"/>
      <c r="OHH975" s="3"/>
      <c r="OHI975" s="453"/>
      <c r="OHJ975" s="3"/>
      <c r="OHK975" s="614"/>
      <c r="OHL975" s="3"/>
      <c r="OHM975" s="453"/>
      <c r="OHN975" s="3"/>
      <c r="OHO975" s="614"/>
      <c r="OHP975" s="3"/>
      <c r="OHQ975" s="453"/>
      <c r="OHR975" s="3"/>
      <c r="OHS975" s="614"/>
      <c r="OHT975" s="3"/>
      <c r="OHU975" s="453"/>
      <c r="OHV975" s="3"/>
      <c r="OHW975" s="614"/>
      <c r="OHX975" s="3"/>
      <c r="OHY975" s="453"/>
      <c r="OHZ975" s="3"/>
      <c r="OIA975" s="614"/>
      <c r="OIB975" s="3"/>
      <c r="OIC975" s="453"/>
      <c r="OID975" s="3"/>
      <c r="OIE975" s="614"/>
      <c r="OIF975" s="3"/>
      <c r="OIG975" s="453"/>
      <c r="OIH975" s="3"/>
      <c r="OII975" s="614"/>
      <c r="OIJ975" s="3"/>
      <c r="OIK975" s="453"/>
      <c r="OIL975" s="3"/>
      <c r="OIM975" s="614"/>
      <c r="OIN975" s="3"/>
      <c r="OIO975" s="453"/>
      <c r="OIP975" s="3"/>
      <c r="OIQ975" s="614"/>
      <c r="OIR975" s="3"/>
      <c r="OIS975" s="453"/>
      <c r="OIT975" s="3"/>
      <c r="OIU975" s="614"/>
      <c r="OIV975" s="3"/>
      <c r="OIW975" s="453"/>
      <c r="OIX975" s="3"/>
      <c r="OIY975" s="614"/>
      <c r="OIZ975" s="3"/>
      <c r="OJA975" s="453"/>
      <c r="OJB975" s="3"/>
      <c r="OJC975" s="614"/>
      <c r="OJD975" s="3"/>
      <c r="OJE975" s="453"/>
      <c r="OJF975" s="3"/>
      <c r="OJG975" s="614"/>
      <c r="OJH975" s="3"/>
      <c r="OJI975" s="453"/>
      <c r="OJJ975" s="3"/>
      <c r="OJK975" s="614"/>
      <c r="OJL975" s="3"/>
      <c r="OJM975" s="453"/>
      <c r="OJN975" s="3"/>
      <c r="OJO975" s="614"/>
      <c r="OJP975" s="3"/>
      <c r="OJQ975" s="453"/>
      <c r="OJR975" s="3"/>
      <c r="OJS975" s="614"/>
      <c r="OJT975" s="3"/>
      <c r="OJU975" s="453"/>
      <c r="OJV975" s="3"/>
      <c r="OJW975" s="614"/>
      <c r="OJX975" s="3"/>
      <c r="OJY975" s="453"/>
      <c r="OJZ975" s="3"/>
      <c r="OKA975" s="614"/>
      <c r="OKB975" s="3"/>
      <c r="OKC975" s="453"/>
      <c r="OKD975" s="3"/>
      <c r="OKE975" s="614"/>
      <c r="OKF975" s="3"/>
      <c r="OKG975" s="453"/>
      <c r="OKH975" s="3"/>
      <c r="OKI975" s="614"/>
      <c r="OKJ975" s="3"/>
      <c r="OKK975" s="453"/>
      <c r="OKL975" s="3"/>
      <c r="OKM975" s="614"/>
      <c r="OKN975" s="3"/>
      <c r="OKO975" s="453"/>
      <c r="OKP975" s="3"/>
      <c r="OKQ975" s="614"/>
      <c r="OKR975" s="3"/>
      <c r="OKS975" s="453"/>
      <c r="OKT975" s="3"/>
      <c r="OKU975" s="614"/>
      <c r="OKV975" s="3"/>
      <c r="OKW975" s="453"/>
      <c r="OKX975" s="3"/>
      <c r="OKY975" s="614"/>
      <c r="OKZ975" s="3"/>
      <c r="OLA975" s="453"/>
      <c r="OLB975" s="3"/>
      <c r="OLC975" s="614"/>
      <c r="OLD975" s="3"/>
      <c r="OLE975" s="453"/>
      <c r="OLF975" s="3"/>
      <c r="OLG975" s="614"/>
      <c r="OLH975" s="3"/>
      <c r="OLI975" s="453"/>
      <c r="OLJ975" s="3"/>
      <c r="OLK975" s="614"/>
      <c r="OLL975" s="3"/>
      <c r="OLM975" s="453"/>
      <c r="OLN975" s="3"/>
      <c r="OLO975" s="614"/>
      <c r="OLP975" s="3"/>
      <c r="OLQ975" s="453"/>
      <c r="OLR975" s="3"/>
      <c r="OLS975" s="614"/>
      <c r="OLT975" s="3"/>
      <c r="OLU975" s="453"/>
      <c r="OLV975" s="3"/>
      <c r="OLW975" s="614"/>
      <c r="OLX975" s="3"/>
      <c r="OLY975" s="453"/>
      <c r="OLZ975" s="3"/>
      <c r="OMA975" s="614"/>
      <c r="OMB975" s="3"/>
      <c r="OMC975" s="453"/>
      <c r="OMD975" s="3"/>
      <c r="OME975" s="614"/>
      <c r="OMF975" s="3"/>
      <c r="OMG975" s="453"/>
      <c r="OMH975" s="3"/>
      <c r="OMI975" s="614"/>
      <c r="OMJ975" s="3"/>
      <c r="OMK975" s="453"/>
      <c r="OML975" s="3"/>
      <c r="OMM975" s="614"/>
      <c r="OMN975" s="3"/>
      <c r="OMO975" s="453"/>
      <c r="OMP975" s="3"/>
      <c r="OMQ975" s="614"/>
      <c r="OMR975" s="3"/>
      <c r="OMS975" s="453"/>
      <c r="OMT975" s="3"/>
      <c r="OMU975" s="614"/>
      <c r="OMV975" s="3"/>
      <c r="OMW975" s="453"/>
      <c r="OMX975" s="3"/>
      <c r="OMY975" s="614"/>
      <c r="OMZ975" s="3"/>
      <c r="ONA975" s="453"/>
      <c r="ONB975" s="3"/>
      <c r="ONC975" s="614"/>
      <c r="OND975" s="3"/>
      <c r="ONE975" s="453"/>
      <c r="ONF975" s="3"/>
      <c r="ONG975" s="614"/>
      <c r="ONH975" s="3"/>
      <c r="ONI975" s="453"/>
      <c r="ONJ975" s="3"/>
      <c r="ONK975" s="614"/>
      <c r="ONL975" s="3"/>
      <c r="ONM975" s="453"/>
      <c r="ONN975" s="3"/>
      <c r="ONO975" s="614"/>
      <c r="ONP975" s="3"/>
      <c r="ONQ975" s="453"/>
      <c r="ONR975" s="3"/>
      <c r="ONS975" s="614"/>
      <c r="ONT975" s="3"/>
      <c r="ONU975" s="453"/>
      <c r="ONV975" s="3"/>
      <c r="ONW975" s="614"/>
      <c r="ONX975" s="3"/>
      <c r="ONY975" s="453"/>
      <c r="ONZ975" s="3"/>
      <c r="OOA975" s="614"/>
      <c r="OOB975" s="3"/>
      <c r="OOC975" s="453"/>
      <c r="OOD975" s="3"/>
      <c r="OOE975" s="614"/>
      <c r="OOF975" s="3"/>
      <c r="OOG975" s="453"/>
      <c r="OOH975" s="3"/>
      <c r="OOI975" s="614"/>
      <c r="OOJ975" s="3"/>
      <c r="OOK975" s="453"/>
      <c r="OOL975" s="3"/>
      <c r="OOM975" s="614"/>
      <c r="OON975" s="3"/>
      <c r="OOO975" s="453"/>
      <c r="OOP975" s="3"/>
      <c r="OOQ975" s="614"/>
      <c r="OOR975" s="3"/>
      <c r="OOS975" s="453"/>
      <c r="OOT975" s="3"/>
      <c r="OOU975" s="614"/>
      <c r="OOV975" s="3"/>
      <c r="OOW975" s="453"/>
      <c r="OOX975" s="3"/>
      <c r="OOY975" s="614"/>
      <c r="OOZ975" s="3"/>
      <c r="OPA975" s="453"/>
      <c r="OPB975" s="3"/>
      <c r="OPC975" s="614"/>
      <c r="OPD975" s="3"/>
      <c r="OPE975" s="453"/>
      <c r="OPF975" s="3"/>
      <c r="OPG975" s="614"/>
      <c r="OPH975" s="3"/>
      <c r="OPI975" s="453"/>
      <c r="OPJ975" s="3"/>
      <c r="OPK975" s="614"/>
      <c r="OPL975" s="3"/>
      <c r="OPM975" s="453"/>
      <c r="OPN975" s="3"/>
      <c r="OPO975" s="614"/>
      <c r="OPP975" s="3"/>
      <c r="OPQ975" s="453"/>
      <c r="OPR975" s="3"/>
      <c r="OPS975" s="614"/>
      <c r="OPT975" s="3"/>
      <c r="OPU975" s="453"/>
      <c r="OPV975" s="3"/>
      <c r="OPW975" s="614"/>
      <c r="OPX975" s="3"/>
      <c r="OPY975" s="453"/>
      <c r="OPZ975" s="3"/>
      <c r="OQA975" s="614"/>
      <c r="OQB975" s="3"/>
      <c r="OQC975" s="453"/>
      <c r="OQD975" s="3"/>
      <c r="OQE975" s="614"/>
      <c r="OQF975" s="3"/>
      <c r="OQG975" s="453"/>
      <c r="OQH975" s="3"/>
      <c r="OQI975" s="614"/>
      <c r="OQJ975" s="3"/>
      <c r="OQK975" s="453"/>
      <c r="OQL975" s="3"/>
      <c r="OQM975" s="614"/>
      <c r="OQN975" s="3"/>
      <c r="OQO975" s="453"/>
      <c r="OQP975" s="3"/>
      <c r="OQQ975" s="614"/>
      <c r="OQR975" s="3"/>
      <c r="OQS975" s="453"/>
      <c r="OQT975" s="3"/>
      <c r="OQU975" s="614"/>
      <c r="OQV975" s="3"/>
      <c r="OQW975" s="453"/>
      <c r="OQX975" s="3"/>
      <c r="OQY975" s="614"/>
      <c r="OQZ975" s="3"/>
      <c r="ORA975" s="453"/>
      <c r="ORB975" s="3"/>
      <c r="ORC975" s="614"/>
      <c r="ORD975" s="3"/>
      <c r="ORE975" s="453"/>
      <c r="ORF975" s="3"/>
      <c r="ORG975" s="614"/>
      <c r="ORH975" s="3"/>
      <c r="ORI975" s="453"/>
      <c r="ORJ975" s="3"/>
      <c r="ORK975" s="614"/>
      <c r="ORL975" s="3"/>
      <c r="ORM975" s="453"/>
      <c r="ORN975" s="3"/>
      <c r="ORO975" s="614"/>
      <c r="ORP975" s="3"/>
      <c r="ORQ975" s="453"/>
      <c r="ORR975" s="3"/>
      <c r="ORS975" s="614"/>
      <c r="ORT975" s="3"/>
      <c r="ORU975" s="453"/>
      <c r="ORV975" s="3"/>
      <c r="ORW975" s="614"/>
      <c r="ORX975" s="3"/>
      <c r="ORY975" s="453"/>
      <c r="ORZ975" s="3"/>
      <c r="OSA975" s="614"/>
      <c r="OSB975" s="3"/>
      <c r="OSC975" s="453"/>
      <c r="OSD975" s="3"/>
      <c r="OSE975" s="614"/>
      <c r="OSF975" s="3"/>
      <c r="OSG975" s="453"/>
      <c r="OSH975" s="3"/>
      <c r="OSI975" s="614"/>
      <c r="OSJ975" s="3"/>
      <c r="OSK975" s="453"/>
      <c r="OSL975" s="3"/>
      <c r="OSM975" s="614"/>
      <c r="OSN975" s="3"/>
      <c r="OSO975" s="453"/>
      <c r="OSP975" s="3"/>
      <c r="OSQ975" s="614"/>
      <c r="OSR975" s="3"/>
      <c r="OSS975" s="453"/>
      <c r="OST975" s="3"/>
      <c r="OSU975" s="614"/>
      <c r="OSV975" s="3"/>
      <c r="OSW975" s="453"/>
      <c r="OSX975" s="3"/>
      <c r="OSY975" s="614"/>
      <c r="OSZ975" s="3"/>
      <c r="OTA975" s="453"/>
      <c r="OTB975" s="3"/>
      <c r="OTC975" s="614"/>
      <c r="OTD975" s="3"/>
      <c r="OTE975" s="453"/>
      <c r="OTF975" s="3"/>
      <c r="OTG975" s="614"/>
      <c r="OTH975" s="3"/>
      <c r="OTI975" s="453"/>
      <c r="OTJ975" s="3"/>
      <c r="OTK975" s="614"/>
      <c r="OTL975" s="3"/>
      <c r="OTM975" s="453"/>
      <c r="OTN975" s="3"/>
      <c r="OTO975" s="614"/>
      <c r="OTP975" s="3"/>
      <c r="OTQ975" s="453"/>
      <c r="OTR975" s="3"/>
      <c r="OTS975" s="614"/>
      <c r="OTT975" s="3"/>
      <c r="OTU975" s="453"/>
      <c r="OTV975" s="3"/>
      <c r="OTW975" s="614"/>
      <c r="OTX975" s="3"/>
      <c r="OTY975" s="453"/>
      <c r="OTZ975" s="3"/>
      <c r="OUA975" s="614"/>
      <c r="OUB975" s="3"/>
      <c r="OUC975" s="453"/>
      <c r="OUD975" s="3"/>
      <c r="OUE975" s="614"/>
      <c r="OUF975" s="3"/>
      <c r="OUG975" s="453"/>
      <c r="OUH975" s="3"/>
      <c r="OUI975" s="614"/>
      <c r="OUJ975" s="3"/>
      <c r="OUK975" s="453"/>
      <c r="OUL975" s="3"/>
      <c r="OUM975" s="614"/>
      <c r="OUN975" s="3"/>
      <c r="OUO975" s="453"/>
      <c r="OUP975" s="3"/>
      <c r="OUQ975" s="614"/>
      <c r="OUR975" s="3"/>
      <c r="OUS975" s="453"/>
      <c r="OUT975" s="3"/>
      <c r="OUU975" s="614"/>
      <c r="OUV975" s="3"/>
      <c r="OUW975" s="453"/>
      <c r="OUX975" s="3"/>
      <c r="OUY975" s="614"/>
      <c r="OUZ975" s="3"/>
      <c r="OVA975" s="453"/>
      <c r="OVB975" s="3"/>
      <c r="OVC975" s="614"/>
      <c r="OVD975" s="3"/>
      <c r="OVE975" s="453"/>
      <c r="OVF975" s="3"/>
      <c r="OVG975" s="614"/>
      <c r="OVH975" s="3"/>
      <c r="OVI975" s="453"/>
      <c r="OVJ975" s="3"/>
      <c r="OVK975" s="614"/>
      <c r="OVL975" s="3"/>
      <c r="OVM975" s="453"/>
      <c r="OVN975" s="3"/>
      <c r="OVO975" s="614"/>
      <c r="OVP975" s="3"/>
      <c r="OVQ975" s="453"/>
      <c r="OVR975" s="3"/>
      <c r="OVS975" s="614"/>
      <c r="OVT975" s="3"/>
      <c r="OVU975" s="453"/>
      <c r="OVV975" s="3"/>
      <c r="OVW975" s="614"/>
      <c r="OVX975" s="3"/>
      <c r="OVY975" s="453"/>
      <c r="OVZ975" s="3"/>
      <c r="OWA975" s="614"/>
      <c r="OWB975" s="3"/>
      <c r="OWC975" s="453"/>
      <c r="OWD975" s="3"/>
      <c r="OWE975" s="614"/>
      <c r="OWF975" s="3"/>
      <c r="OWG975" s="453"/>
      <c r="OWH975" s="3"/>
      <c r="OWI975" s="614"/>
      <c r="OWJ975" s="3"/>
      <c r="OWK975" s="453"/>
      <c r="OWL975" s="3"/>
      <c r="OWM975" s="614"/>
      <c r="OWN975" s="3"/>
      <c r="OWO975" s="453"/>
      <c r="OWP975" s="3"/>
      <c r="OWQ975" s="614"/>
      <c r="OWR975" s="3"/>
      <c r="OWS975" s="453"/>
      <c r="OWT975" s="3"/>
      <c r="OWU975" s="614"/>
      <c r="OWV975" s="3"/>
      <c r="OWW975" s="453"/>
      <c r="OWX975" s="3"/>
      <c r="OWY975" s="614"/>
      <c r="OWZ975" s="3"/>
      <c r="OXA975" s="453"/>
      <c r="OXB975" s="3"/>
      <c r="OXC975" s="614"/>
      <c r="OXD975" s="3"/>
      <c r="OXE975" s="453"/>
      <c r="OXF975" s="3"/>
      <c r="OXG975" s="614"/>
      <c r="OXH975" s="3"/>
      <c r="OXI975" s="453"/>
      <c r="OXJ975" s="3"/>
      <c r="OXK975" s="614"/>
      <c r="OXL975" s="3"/>
      <c r="OXM975" s="453"/>
      <c r="OXN975" s="3"/>
      <c r="OXO975" s="614"/>
      <c r="OXP975" s="3"/>
      <c r="OXQ975" s="453"/>
      <c r="OXR975" s="3"/>
      <c r="OXS975" s="614"/>
      <c r="OXT975" s="3"/>
      <c r="OXU975" s="453"/>
      <c r="OXV975" s="3"/>
      <c r="OXW975" s="614"/>
      <c r="OXX975" s="3"/>
      <c r="OXY975" s="453"/>
      <c r="OXZ975" s="3"/>
      <c r="OYA975" s="614"/>
      <c r="OYB975" s="3"/>
      <c r="OYC975" s="453"/>
      <c r="OYD975" s="3"/>
      <c r="OYE975" s="614"/>
      <c r="OYF975" s="3"/>
      <c r="OYG975" s="453"/>
      <c r="OYH975" s="3"/>
      <c r="OYI975" s="614"/>
      <c r="OYJ975" s="3"/>
      <c r="OYK975" s="453"/>
      <c r="OYL975" s="3"/>
      <c r="OYM975" s="614"/>
      <c r="OYN975" s="3"/>
      <c r="OYO975" s="453"/>
      <c r="OYP975" s="3"/>
      <c r="OYQ975" s="614"/>
      <c r="OYR975" s="3"/>
      <c r="OYS975" s="453"/>
      <c r="OYT975" s="3"/>
      <c r="OYU975" s="614"/>
      <c r="OYV975" s="3"/>
      <c r="OYW975" s="453"/>
      <c r="OYX975" s="3"/>
      <c r="OYY975" s="614"/>
      <c r="OYZ975" s="3"/>
      <c r="OZA975" s="453"/>
      <c r="OZB975" s="3"/>
      <c r="OZC975" s="614"/>
      <c r="OZD975" s="3"/>
      <c r="OZE975" s="453"/>
      <c r="OZF975" s="3"/>
      <c r="OZG975" s="614"/>
      <c r="OZH975" s="3"/>
      <c r="OZI975" s="453"/>
      <c r="OZJ975" s="3"/>
      <c r="OZK975" s="614"/>
      <c r="OZL975" s="3"/>
      <c r="OZM975" s="453"/>
      <c r="OZN975" s="3"/>
      <c r="OZO975" s="614"/>
      <c r="OZP975" s="3"/>
      <c r="OZQ975" s="453"/>
      <c r="OZR975" s="3"/>
      <c r="OZS975" s="614"/>
      <c r="OZT975" s="3"/>
      <c r="OZU975" s="453"/>
      <c r="OZV975" s="3"/>
      <c r="OZW975" s="614"/>
      <c r="OZX975" s="3"/>
      <c r="OZY975" s="453"/>
      <c r="OZZ975" s="3"/>
      <c r="PAA975" s="614"/>
      <c r="PAB975" s="3"/>
      <c r="PAC975" s="453"/>
      <c r="PAD975" s="3"/>
      <c r="PAE975" s="614"/>
      <c r="PAF975" s="3"/>
      <c r="PAG975" s="453"/>
      <c r="PAH975" s="3"/>
      <c r="PAI975" s="614"/>
      <c r="PAJ975" s="3"/>
      <c r="PAK975" s="453"/>
      <c r="PAL975" s="3"/>
      <c r="PAM975" s="614"/>
      <c r="PAN975" s="3"/>
      <c r="PAO975" s="453"/>
      <c r="PAP975" s="3"/>
      <c r="PAQ975" s="614"/>
      <c r="PAR975" s="3"/>
      <c r="PAS975" s="453"/>
      <c r="PAT975" s="3"/>
      <c r="PAU975" s="614"/>
      <c r="PAV975" s="3"/>
      <c r="PAW975" s="453"/>
      <c r="PAX975" s="3"/>
      <c r="PAY975" s="614"/>
      <c r="PAZ975" s="3"/>
      <c r="PBA975" s="453"/>
      <c r="PBB975" s="3"/>
      <c r="PBC975" s="614"/>
      <c r="PBD975" s="3"/>
      <c r="PBE975" s="453"/>
      <c r="PBF975" s="3"/>
      <c r="PBG975" s="614"/>
      <c r="PBH975" s="3"/>
      <c r="PBI975" s="453"/>
      <c r="PBJ975" s="3"/>
      <c r="PBK975" s="614"/>
      <c r="PBL975" s="3"/>
      <c r="PBM975" s="453"/>
      <c r="PBN975" s="3"/>
      <c r="PBO975" s="614"/>
      <c r="PBP975" s="3"/>
      <c r="PBQ975" s="453"/>
      <c r="PBR975" s="3"/>
      <c r="PBS975" s="614"/>
      <c r="PBT975" s="3"/>
      <c r="PBU975" s="453"/>
      <c r="PBV975" s="3"/>
      <c r="PBW975" s="614"/>
      <c r="PBX975" s="3"/>
      <c r="PBY975" s="453"/>
      <c r="PBZ975" s="3"/>
      <c r="PCA975" s="614"/>
      <c r="PCB975" s="3"/>
      <c r="PCC975" s="453"/>
      <c r="PCD975" s="3"/>
      <c r="PCE975" s="614"/>
      <c r="PCF975" s="3"/>
      <c r="PCG975" s="453"/>
      <c r="PCH975" s="3"/>
      <c r="PCI975" s="614"/>
      <c r="PCJ975" s="3"/>
      <c r="PCK975" s="453"/>
      <c r="PCL975" s="3"/>
      <c r="PCM975" s="614"/>
      <c r="PCN975" s="3"/>
      <c r="PCO975" s="453"/>
      <c r="PCP975" s="3"/>
      <c r="PCQ975" s="614"/>
      <c r="PCR975" s="3"/>
      <c r="PCS975" s="453"/>
      <c r="PCT975" s="3"/>
      <c r="PCU975" s="614"/>
      <c r="PCV975" s="3"/>
      <c r="PCW975" s="453"/>
      <c r="PCX975" s="3"/>
      <c r="PCY975" s="614"/>
      <c r="PCZ975" s="3"/>
      <c r="PDA975" s="453"/>
      <c r="PDB975" s="3"/>
      <c r="PDC975" s="614"/>
      <c r="PDD975" s="3"/>
      <c r="PDE975" s="453"/>
      <c r="PDF975" s="3"/>
      <c r="PDG975" s="614"/>
      <c r="PDH975" s="3"/>
      <c r="PDI975" s="453"/>
      <c r="PDJ975" s="3"/>
      <c r="PDK975" s="614"/>
      <c r="PDL975" s="3"/>
      <c r="PDM975" s="453"/>
      <c r="PDN975" s="3"/>
      <c r="PDO975" s="614"/>
      <c r="PDP975" s="3"/>
      <c r="PDQ975" s="453"/>
      <c r="PDR975" s="3"/>
      <c r="PDS975" s="614"/>
      <c r="PDT975" s="3"/>
      <c r="PDU975" s="453"/>
      <c r="PDV975" s="3"/>
      <c r="PDW975" s="614"/>
      <c r="PDX975" s="3"/>
      <c r="PDY975" s="453"/>
      <c r="PDZ975" s="3"/>
      <c r="PEA975" s="614"/>
      <c r="PEB975" s="3"/>
      <c r="PEC975" s="453"/>
      <c r="PED975" s="3"/>
      <c r="PEE975" s="614"/>
      <c r="PEF975" s="3"/>
      <c r="PEG975" s="453"/>
      <c r="PEH975" s="3"/>
      <c r="PEI975" s="614"/>
      <c r="PEJ975" s="3"/>
      <c r="PEK975" s="453"/>
      <c r="PEL975" s="3"/>
      <c r="PEM975" s="614"/>
      <c r="PEN975" s="3"/>
      <c r="PEO975" s="453"/>
      <c r="PEP975" s="3"/>
      <c r="PEQ975" s="614"/>
      <c r="PER975" s="3"/>
      <c r="PES975" s="453"/>
      <c r="PET975" s="3"/>
      <c r="PEU975" s="614"/>
      <c r="PEV975" s="3"/>
      <c r="PEW975" s="453"/>
      <c r="PEX975" s="3"/>
      <c r="PEY975" s="614"/>
      <c r="PEZ975" s="3"/>
      <c r="PFA975" s="453"/>
      <c r="PFB975" s="3"/>
      <c r="PFC975" s="614"/>
      <c r="PFD975" s="3"/>
      <c r="PFE975" s="453"/>
      <c r="PFF975" s="3"/>
      <c r="PFG975" s="614"/>
      <c r="PFH975" s="3"/>
      <c r="PFI975" s="453"/>
      <c r="PFJ975" s="3"/>
      <c r="PFK975" s="614"/>
      <c r="PFL975" s="3"/>
      <c r="PFM975" s="453"/>
      <c r="PFN975" s="3"/>
      <c r="PFO975" s="614"/>
      <c r="PFP975" s="3"/>
      <c r="PFQ975" s="453"/>
      <c r="PFR975" s="3"/>
      <c r="PFS975" s="614"/>
      <c r="PFT975" s="3"/>
      <c r="PFU975" s="453"/>
      <c r="PFV975" s="3"/>
      <c r="PFW975" s="614"/>
      <c r="PFX975" s="3"/>
      <c r="PFY975" s="453"/>
      <c r="PFZ975" s="3"/>
      <c r="PGA975" s="614"/>
      <c r="PGB975" s="3"/>
      <c r="PGC975" s="453"/>
      <c r="PGD975" s="3"/>
      <c r="PGE975" s="614"/>
      <c r="PGF975" s="3"/>
      <c r="PGG975" s="453"/>
      <c r="PGH975" s="3"/>
      <c r="PGI975" s="614"/>
      <c r="PGJ975" s="3"/>
      <c r="PGK975" s="453"/>
      <c r="PGL975" s="3"/>
      <c r="PGM975" s="614"/>
      <c r="PGN975" s="3"/>
      <c r="PGO975" s="453"/>
      <c r="PGP975" s="3"/>
      <c r="PGQ975" s="614"/>
      <c r="PGR975" s="3"/>
      <c r="PGS975" s="453"/>
      <c r="PGT975" s="3"/>
      <c r="PGU975" s="614"/>
      <c r="PGV975" s="3"/>
      <c r="PGW975" s="453"/>
      <c r="PGX975" s="3"/>
      <c r="PGY975" s="614"/>
      <c r="PGZ975" s="3"/>
      <c r="PHA975" s="453"/>
      <c r="PHB975" s="3"/>
      <c r="PHC975" s="614"/>
      <c r="PHD975" s="3"/>
      <c r="PHE975" s="453"/>
      <c r="PHF975" s="3"/>
      <c r="PHG975" s="614"/>
      <c r="PHH975" s="3"/>
      <c r="PHI975" s="453"/>
      <c r="PHJ975" s="3"/>
      <c r="PHK975" s="614"/>
      <c r="PHL975" s="3"/>
      <c r="PHM975" s="453"/>
      <c r="PHN975" s="3"/>
      <c r="PHO975" s="614"/>
      <c r="PHP975" s="3"/>
      <c r="PHQ975" s="453"/>
      <c r="PHR975" s="3"/>
      <c r="PHS975" s="614"/>
      <c r="PHT975" s="3"/>
      <c r="PHU975" s="453"/>
      <c r="PHV975" s="3"/>
      <c r="PHW975" s="614"/>
      <c r="PHX975" s="3"/>
      <c r="PHY975" s="453"/>
      <c r="PHZ975" s="3"/>
      <c r="PIA975" s="614"/>
      <c r="PIB975" s="3"/>
      <c r="PIC975" s="453"/>
      <c r="PID975" s="3"/>
      <c r="PIE975" s="614"/>
      <c r="PIF975" s="3"/>
      <c r="PIG975" s="453"/>
      <c r="PIH975" s="3"/>
      <c r="PII975" s="614"/>
      <c r="PIJ975" s="3"/>
      <c r="PIK975" s="453"/>
      <c r="PIL975" s="3"/>
      <c r="PIM975" s="614"/>
      <c r="PIN975" s="3"/>
      <c r="PIO975" s="453"/>
      <c r="PIP975" s="3"/>
      <c r="PIQ975" s="614"/>
      <c r="PIR975" s="3"/>
      <c r="PIS975" s="453"/>
      <c r="PIT975" s="3"/>
      <c r="PIU975" s="614"/>
      <c r="PIV975" s="3"/>
      <c r="PIW975" s="453"/>
      <c r="PIX975" s="3"/>
      <c r="PIY975" s="614"/>
      <c r="PIZ975" s="3"/>
      <c r="PJA975" s="453"/>
      <c r="PJB975" s="3"/>
      <c r="PJC975" s="614"/>
      <c r="PJD975" s="3"/>
      <c r="PJE975" s="453"/>
      <c r="PJF975" s="3"/>
      <c r="PJG975" s="614"/>
      <c r="PJH975" s="3"/>
      <c r="PJI975" s="453"/>
      <c r="PJJ975" s="3"/>
      <c r="PJK975" s="614"/>
      <c r="PJL975" s="3"/>
      <c r="PJM975" s="453"/>
      <c r="PJN975" s="3"/>
      <c r="PJO975" s="614"/>
      <c r="PJP975" s="3"/>
      <c r="PJQ975" s="453"/>
      <c r="PJR975" s="3"/>
      <c r="PJS975" s="614"/>
      <c r="PJT975" s="3"/>
      <c r="PJU975" s="453"/>
      <c r="PJV975" s="3"/>
      <c r="PJW975" s="614"/>
      <c r="PJX975" s="3"/>
      <c r="PJY975" s="453"/>
      <c r="PJZ975" s="3"/>
      <c r="PKA975" s="614"/>
      <c r="PKB975" s="3"/>
      <c r="PKC975" s="453"/>
      <c r="PKD975" s="3"/>
      <c r="PKE975" s="614"/>
      <c r="PKF975" s="3"/>
      <c r="PKG975" s="453"/>
      <c r="PKH975" s="3"/>
      <c r="PKI975" s="614"/>
      <c r="PKJ975" s="3"/>
      <c r="PKK975" s="453"/>
      <c r="PKL975" s="3"/>
      <c r="PKM975" s="614"/>
      <c r="PKN975" s="3"/>
      <c r="PKO975" s="453"/>
      <c r="PKP975" s="3"/>
      <c r="PKQ975" s="614"/>
      <c r="PKR975" s="3"/>
      <c r="PKS975" s="453"/>
      <c r="PKT975" s="3"/>
      <c r="PKU975" s="614"/>
      <c r="PKV975" s="3"/>
      <c r="PKW975" s="453"/>
      <c r="PKX975" s="3"/>
      <c r="PKY975" s="614"/>
      <c r="PKZ975" s="3"/>
      <c r="PLA975" s="453"/>
      <c r="PLB975" s="3"/>
      <c r="PLC975" s="614"/>
      <c r="PLD975" s="3"/>
      <c r="PLE975" s="453"/>
      <c r="PLF975" s="3"/>
      <c r="PLG975" s="614"/>
      <c r="PLH975" s="3"/>
      <c r="PLI975" s="453"/>
      <c r="PLJ975" s="3"/>
      <c r="PLK975" s="614"/>
      <c r="PLL975" s="3"/>
      <c r="PLM975" s="453"/>
      <c r="PLN975" s="3"/>
      <c r="PLO975" s="614"/>
      <c r="PLP975" s="3"/>
      <c r="PLQ975" s="453"/>
      <c r="PLR975" s="3"/>
      <c r="PLS975" s="614"/>
      <c r="PLT975" s="3"/>
      <c r="PLU975" s="453"/>
      <c r="PLV975" s="3"/>
      <c r="PLW975" s="614"/>
      <c r="PLX975" s="3"/>
      <c r="PLY975" s="453"/>
      <c r="PLZ975" s="3"/>
      <c r="PMA975" s="614"/>
      <c r="PMB975" s="3"/>
      <c r="PMC975" s="453"/>
      <c r="PMD975" s="3"/>
      <c r="PME975" s="614"/>
      <c r="PMF975" s="3"/>
      <c r="PMG975" s="453"/>
      <c r="PMH975" s="3"/>
      <c r="PMI975" s="614"/>
      <c r="PMJ975" s="3"/>
      <c r="PMK975" s="453"/>
      <c r="PML975" s="3"/>
      <c r="PMM975" s="614"/>
      <c r="PMN975" s="3"/>
      <c r="PMO975" s="453"/>
      <c r="PMP975" s="3"/>
      <c r="PMQ975" s="614"/>
      <c r="PMR975" s="3"/>
      <c r="PMS975" s="453"/>
      <c r="PMT975" s="3"/>
      <c r="PMU975" s="614"/>
      <c r="PMV975" s="3"/>
      <c r="PMW975" s="453"/>
      <c r="PMX975" s="3"/>
      <c r="PMY975" s="614"/>
      <c r="PMZ975" s="3"/>
      <c r="PNA975" s="453"/>
      <c r="PNB975" s="3"/>
      <c r="PNC975" s="614"/>
      <c r="PND975" s="3"/>
      <c r="PNE975" s="453"/>
      <c r="PNF975" s="3"/>
      <c r="PNG975" s="614"/>
      <c r="PNH975" s="3"/>
      <c r="PNI975" s="453"/>
      <c r="PNJ975" s="3"/>
      <c r="PNK975" s="614"/>
      <c r="PNL975" s="3"/>
      <c r="PNM975" s="453"/>
      <c r="PNN975" s="3"/>
      <c r="PNO975" s="614"/>
      <c r="PNP975" s="3"/>
      <c r="PNQ975" s="453"/>
      <c r="PNR975" s="3"/>
      <c r="PNS975" s="614"/>
      <c r="PNT975" s="3"/>
      <c r="PNU975" s="453"/>
      <c r="PNV975" s="3"/>
      <c r="PNW975" s="614"/>
      <c r="PNX975" s="3"/>
      <c r="PNY975" s="453"/>
      <c r="PNZ975" s="3"/>
      <c r="POA975" s="614"/>
      <c r="POB975" s="3"/>
      <c r="POC975" s="453"/>
      <c r="POD975" s="3"/>
      <c r="POE975" s="614"/>
      <c r="POF975" s="3"/>
      <c r="POG975" s="453"/>
      <c r="POH975" s="3"/>
      <c r="POI975" s="614"/>
      <c r="POJ975" s="3"/>
      <c r="POK975" s="453"/>
      <c r="POL975" s="3"/>
      <c r="POM975" s="614"/>
      <c r="PON975" s="3"/>
      <c r="POO975" s="453"/>
      <c r="POP975" s="3"/>
      <c r="POQ975" s="614"/>
      <c r="POR975" s="3"/>
      <c r="POS975" s="453"/>
      <c r="POT975" s="3"/>
      <c r="POU975" s="614"/>
      <c r="POV975" s="3"/>
      <c r="POW975" s="453"/>
      <c r="POX975" s="3"/>
      <c r="POY975" s="614"/>
      <c r="POZ975" s="3"/>
      <c r="PPA975" s="453"/>
      <c r="PPB975" s="3"/>
      <c r="PPC975" s="614"/>
      <c r="PPD975" s="3"/>
      <c r="PPE975" s="453"/>
      <c r="PPF975" s="3"/>
      <c r="PPG975" s="614"/>
      <c r="PPH975" s="3"/>
      <c r="PPI975" s="453"/>
      <c r="PPJ975" s="3"/>
      <c r="PPK975" s="614"/>
      <c r="PPL975" s="3"/>
      <c r="PPM975" s="453"/>
      <c r="PPN975" s="3"/>
      <c r="PPO975" s="614"/>
      <c r="PPP975" s="3"/>
      <c r="PPQ975" s="453"/>
      <c r="PPR975" s="3"/>
      <c r="PPS975" s="614"/>
      <c r="PPT975" s="3"/>
      <c r="PPU975" s="453"/>
      <c r="PPV975" s="3"/>
      <c r="PPW975" s="614"/>
      <c r="PPX975" s="3"/>
      <c r="PPY975" s="453"/>
      <c r="PPZ975" s="3"/>
      <c r="PQA975" s="614"/>
      <c r="PQB975" s="3"/>
      <c r="PQC975" s="453"/>
      <c r="PQD975" s="3"/>
      <c r="PQE975" s="614"/>
      <c r="PQF975" s="3"/>
      <c r="PQG975" s="453"/>
      <c r="PQH975" s="3"/>
      <c r="PQI975" s="614"/>
      <c r="PQJ975" s="3"/>
      <c r="PQK975" s="453"/>
      <c r="PQL975" s="3"/>
      <c r="PQM975" s="614"/>
      <c r="PQN975" s="3"/>
      <c r="PQO975" s="453"/>
      <c r="PQP975" s="3"/>
      <c r="PQQ975" s="614"/>
      <c r="PQR975" s="3"/>
      <c r="PQS975" s="453"/>
      <c r="PQT975" s="3"/>
      <c r="PQU975" s="614"/>
      <c r="PQV975" s="3"/>
      <c r="PQW975" s="453"/>
      <c r="PQX975" s="3"/>
      <c r="PQY975" s="614"/>
      <c r="PQZ975" s="3"/>
      <c r="PRA975" s="453"/>
      <c r="PRB975" s="3"/>
      <c r="PRC975" s="614"/>
      <c r="PRD975" s="3"/>
      <c r="PRE975" s="453"/>
      <c r="PRF975" s="3"/>
      <c r="PRG975" s="614"/>
      <c r="PRH975" s="3"/>
      <c r="PRI975" s="453"/>
      <c r="PRJ975" s="3"/>
      <c r="PRK975" s="614"/>
      <c r="PRL975" s="3"/>
      <c r="PRM975" s="453"/>
      <c r="PRN975" s="3"/>
      <c r="PRO975" s="614"/>
      <c r="PRP975" s="3"/>
      <c r="PRQ975" s="453"/>
      <c r="PRR975" s="3"/>
      <c r="PRS975" s="614"/>
      <c r="PRT975" s="3"/>
      <c r="PRU975" s="453"/>
      <c r="PRV975" s="3"/>
      <c r="PRW975" s="614"/>
      <c r="PRX975" s="3"/>
      <c r="PRY975" s="453"/>
      <c r="PRZ975" s="3"/>
      <c r="PSA975" s="614"/>
      <c r="PSB975" s="3"/>
      <c r="PSC975" s="453"/>
      <c r="PSD975" s="3"/>
      <c r="PSE975" s="614"/>
      <c r="PSF975" s="3"/>
      <c r="PSG975" s="453"/>
      <c r="PSH975" s="3"/>
      <c r="PSI975" s="614"/>
      <c r="PSJ975" s="3"/>
      <c r="PSK975" s="453"/>
      <c r="PSL975" s="3"/>
      <c r="PSM975" s="614"/>
      <c r="PSN975" s="3"/>
      <c r="PSO975" s="453"/>
      <c r="PSP975" s="3"/>
      <c r="PSQ975" s="614"/>
      <c r="PSR975" s="3"/>
      <c r="PSS975" s="453"/>
      <c r="PST975" s="3"/>
      <c r="PSU975" s="614"/>
      <c r="PSV975" s="3"/>
      <c r="PSW975" s="453"/>
      <c r="PSX975" s="3"/>
      <c r="PSY975" s="614"/>
      <c r="PSZ975" s="3"/>
      <c r="PTA975" s="453"/>
      <c r="PTB975" s="3"/>
      <c r="PTC975" s="614"/>
      <c r="PTD975" s="3"/>
      <c r="PTE975" s="453"/>
      <c r="PTF975" s="3"/>
      <c r="PTG975" s="614"/>
      <c r="PTH975" s="3"/>
      <c r="PTI975" s="453"/>
      <c r="PTJ975" s="3"/>
      <c r="PTK975" s="614"/>
      <c r="PTL975" s="3"/>
      <c r="PTM975" s="453"/>
      <c r="PTN975" s="3"/>
      <c r="PTO975" s="614"/>
      <c r="PTP975" s="3"/>
      <c r="PTQ975" s="453"/>
      <c r="PTR975" s="3"/>
      <c r="PTS975" s="614"/>
      <c r="PTT975" s="3"/>
      <c r="PTU975" s="453"/>
      <c r="PTV975" s="3"/>
      <c r="PTW975" s="614"/>
      <c r="PTX975" s="3"/>
      <c r="PTY975" s="453"/>
      <c r="PTZ975" s="3"/>
      <c r="PUA975" s="614"/>
      <c r="PUB975" s="3"/>
      <c r="PUC975" s="453"/>
      <c r="PUD975" s="3"/>
      <c r="PUE975" s="614"/>
      <c r="PUF975" s="3"/>
      <c r="PUG975" s="453"/>
      <c r="PUH975" s="3"/>
      <c r="PUI975" s="614"/>
      <c r="PUJ975" s="3"/>
      <c r="PUK975" s="453"/>
      <c r="PUL975" s="3"/>
      <c r="PUM975" s="614"/>
      <c r="PUN975" s="3"/>
      <c r="PUO975" s="453"/>
      <c r="PUP975" s="3"/>
      <c r="PUQ975" s="614"/>
      <c r="PUR975" s="3"/>
      <c r="PUS975" s="453"/>
      <c r="PUT975" s="3"/>
      <c r="PUU975" s="614"/>
      <c r="PUV975" s="3"/>
      <c r="PUW975" s="453"/>
      <c r="PUX975" s="3"/>
      <c r="PUY975" s="614"/>
      <c r="PUZ975" s="3"/>
      <c r="PVA975" s="453"/>
      <c r="PVB975" s="3"/>
      <c r="PVC975" s="614"/>
      <c r="PVD975" s="3"/>
      <c r="PVE975" s="453"/>
      <c r="PVF975" s="3"/>
      <c r="PVG975" s="614"/>
      <c r="PVH975" s="3"/>
      <c r="PVI975" s="453"/>
      <c r="PVJ975" s="3"/>
      <c r="PVK975" s="614"/>
      <c r="PVL975" s="3"/>
      <c r="PVM975" s="453"/>
      <c r="PVN975" s="3"/>
      <c r="PVO975" s="614"/>
      <c r="PVP975" s="3"/>
      <c r="PVQ975" s="453"/>
      <c r="PVR975" s="3"/>
      <c r="PVS975" s="614"/>
      <c r="PVT975" s="3"/>
      <c r="PVU975" s="453"/>
      <c r="PVV975" s="3"/>
      <c r="PVW975" s="614"/>
      <c r="PVX975" s="3"/>
      <c r="PVY975" s="453"/>
      <c r="PVZ975" s="3"/>
      <c r="PWA975" s="614"/>
      <c r="PWB975" s="3"/>
      <c r="PWC975" s="453"/>
      <c r="PWD975" s="3"/>
      <c r="PWE975" s="614"/>
      <c r="PWF975" s="3"/>
      <c r="PWG975" s="453"/>
      <c r="PWH975" s="3"/>
      <c r="PWI975" s="614"/>
      <c r="PWJ975" s="3"/>
      <c r="PWK975" s="453"/>
      <c r="PWL975" s="3"/>
      <c r="PWM975" s="614"/>
      <c r="PWN975" s="3"/>
      <c r="PWO975" s="453"/>
      <c r="PWP975" s="3"/>
      <c r="PWQ975" s="614"/>
      <c r="PWR975" s="3"/>
      <c r="PWS975" s="453"/>
      <c r="PWT975" s="3"/>
      <c r="PWU975" s="614"/>
      <c r="PWV975" s="3"/>
      <c r="PWW975" s="453"/>
      <c r="PWX975" s="3"/>
      <c r="PWY975" s="614"/>
      <c r="PWZ975" s="3"/>
      <c r="PXA975" s="453"/>
      <c r="PXB975" s="3"/>
      <c r="PXC975" s="614"/>
      <c r="PXD975" s="3"/>
      <c r="PXE975" s="453"/>
      <c r="PXF975" s="3"/>
      <c r="PXG975" s="614"/>
      <c r="PXH975" s="3"/>
      <c r="PXI975" s="453"/>
      <c r="PXJ975" s="3"/>
      <c r="PXK975" s="614"/>
      <c r="PXL975" s="3"/>
      <c r="PXM975" s="453"/>
      <c r="PXN975" s="3"/>
      <c r="PXO975" s="614"/>
      <c r="PXP975" s="3"/>
      <c r="PXQ975" s="453"/>
      <c r="PXR975" s="3"/>
      <c r="PXS975" s="614"/>
      <c r="PXT975" s="3"/>
      <c r="PXU975" s="453"/>
      <c r="PXV975" s="3"/>
      <c r="PXW975" s="614"/>
      <c r="PXX975" s="3"/>
      <c r="PXY975" s="453"/>
      <c r="PXZ975" s="3"/>
      <c r="PYA975" s="614"/>
      <c r="PYB975" s="3"/>
      <c r="PYC975" s="453"/>
      <c r="PYD975" s="3"/>
      <c r="PYE975" s="614"/>
      <c r="PYF975" s="3"/>
      <c r="PYG975" s="453"/>
      <c r="PYH975" s="3"/>
      <c r="PYI975" s="614"/>
      <c r="PYJ975" s="3"/>
      <c r="PYK975" s="453"/>
      <c r="PYL975" s="3"/>
      <c r="PYM975" s="614"/>
      <c r="PYN975" s="3"/>
      <c r="PYO975" s="453"/>
      <c r="PYP975" s="3"/>
      <c r="PYQ975" s="614"/>
      <c r="PYR975" s="3"/>
      <c r="PYS975" s="453"/>
      <c r="PYT975" s="3"/>
      <c r="PYU975" s="614"/>
      <c r="PYV975" s="3"/>
      <c r="PYW975" s="453"/>
      <c r="PYX975" s="3"/>
      <c r="PYY975" s="614"/>
      <c r="PYZ975" s="3"/>
      <c r="PZA975" s="453"/>
      <c r="PZB975" s="3"/>
      <c r="PZC975" s="614"/>
      <c r="PZD975" s="3"/>
      <c r="PZE975" s="453"/>
      <c r="PZF975" s="3"/>
      <c r="PZG975" s="614"/>
      <c r="PZH975" s="3"/>
      <c r="PZI975" s="453"/>
      <c r="PZJ975" s="3"/>
      <c r="PZK975" s="614"/>
      <c r="PZL975" s="3"/>
      <c r="PZM975" s="453"/>
      <c r="PZN975" s="3"/>
      <c r="PZO975" s="614"/>
      <c r="PZP975" s="3"/>
      <c r="PZQ975" s="453"/>
      <c r="PZR975" s="3"/>
      <c r="PZS975" s="614"/>
      <c r="PZT975" s="3"/>
      <c r="PZU975" s="453"/>
      <c r="PZV975" s="3"/>
      <c r="PZW975" s="614"/>
      <c r="PZX975" s="3"/>
      <c r="PZY975" s="453"/>
      <c r="PZZ975" s="3"/>
      <c r="QAA975" s="614"/>
      <c r="QAB975" s="3"/>
      <c r="QAC975" s="453"/>
      <c r="QAD975" s="3"/>
      <c r="QAE975" s="614"/>
      <c r="QAF975" s="3"/>
      <c r="QAG975" s="453"/>
      <c r="QAH975" s="3"/>
      <c r="QAI975" s="614"/>
      <c r="QAJ975" s="3"/>
      <c r="QAK975" s="453"/>
      <c r="QAL975" s="3"/>
      <c r="QAM975" s="614"/>
      <c r="QAN975" s="3"/>
      <c r="QAO975" s="453"/>
      <c r="QAP975" s="3"/>
      <c r="QAQ975" s="614"/>
      <c r="QAR975" s="3"/>
      <c r="QAS975" s="453"/>
      <c r="QAT975" s="3"/>
      <c r="QAU975" s="614"/>
      <c r="QAV975" s="3"/>
      <c r="QAW975" s="453"/>
      <c r="QAX975" s="3"/>
      <c r="QAY975" s="614"/>
      <c r="QAZ975" s="3"/>
      <c r="QBA975" s="453"/>
      <c r="QBB975" s="3"/>
      <c r="QBC975" s="614"/>
      <c r="QBD975" s="3"/>
      <c r="QBE975" s="453"/>
      <c r="QBF975" s="3"/>
      <c r="QBG975" s="614"/>
      <c r="QBH975" s="3"/>
      <c r="QBI975" s="453"/>
      <c r="QBJ975" s="3"/>
      <c r="QBK975" s="614"/>
      <c r="QBL975" s="3"/>
      <c r="QBM975" s="453"/>
      <c r="QBN975" s="3"/>
      <c r="QBO975" s="614"/>
      <c r="QBP975" s="3"/>
      <c r="QBQ975" s="453"/>
      <c r="QBR975" s="3"/>
      <c r="QBS975" s="614"/>
      <c r="QBT975" s="3"/>
      <c r="QBU975" s="453"/>
      <c r="QBV975" s="3"/>
      <c r="QBW975" s="614"/>
      <c r="QBX975" s="3"/>
      <c r="QBY975" s="453"/>
      <c r="QBZ975" s="3"/>
      <c r="QCA975" s="614"/>
      <c r="QCB975" s="3"/>
      <c r="QCC975" s="453"/>
      <c r="QCD975" s="3"/>
      <c r="QCE975" s="614"/>
      <c r="QCF975" s="3"/>
      <c r="QCG975" s="453"/>
      <c r="QCH975" s="3"/>
      <c r="QCI975" s="614"/>
      <c r="QCJ975" s="3"/>
      <c r="QCK975" s="453"/>
      <c r="QCL975" s="3"/>
      <c r="QCM975" s="614"/>
      <c r="QCN975" s="3"/>
      <c r="QCO975" s="453"/>
      <c r="QCP975" s="3"/>
      <c r="QCQ975" s="614"/>
      <c r="QCR975" s="3"/>
      <c r="QCS975" s="453"/>
      <c r="QCT975" s="3"/>
      <c r="QCU975" s="614"/>
      <c r="QCV975" s="3"/>
      <c r="QCW975" s="453"/>
      <c r="QCX975" s="3"/>
      <c r="QCY975" s="614"/>
      <c r="QCZ975" s="3"/>
      <c r="QDA975" s="453"/>
      <c r="QDB975" s="3"/>
      <c r="QDC975" s="614"/>
      <c r="QDD975" s="3"/>
      <c r="QDE975" s="453"/>
      <c r="QDF975" s="3"/>
      <c r="QDG975" s="614"/>
      <c r="QDH975" s="3"/>
      <c r="QDI975" s="453"/>
      <c r="QDJ975" s="3"/>
      <c r="QDK975" s="614"/>
      <c r="QDL975" s="3"/>
      <c r="QDM975" s="453"/>
      <c r="QDN975" s="3"/>
      <c r="QDO975" s="614"/>
      <c r="QDP975" s="3"/>
      <c r="QDQ975" s="453"/>
      <c r="QDR975" s="3"/>
      <c r="QDS975" s="614"/>
      <c r="QDT975" s="3"/>
      <c r="QDU975" s="453"/>
      <c r="QDV975" s="3"/>
      <c r="QDW975" s="614"/>
      <c r="QDX975" s="3"/>
      <c r="QDY975" s="453"/>
      <c r="QDZ975" s="3"/>
      <c r="QEA975" s="614"/>
      <c r="QEB975" s="3"/>
      <c r="QEC975" s="453"/>
      <c r="QED975" s="3"/>
      <c r="QEE975" s="614"/>
      <c r="QEF975" s="3"/>
      <c r="QEG975" s="453"/>
      <c r="QEH975" s="3"/>
      <c r="QEI975" s="614"/>
      <c r="QEJ975" s="3"/>
      <c r="QEK975" s="453"/>
      <c r="QEL975" s="3"/>
      <c r="QEM975" s="614"/>
      <c r="QEN975" s="3"/>
      <c r="QEO975" s="453"/>
      <c r="QEP975" s="3"/>
      <c r="QEQ975" s="614"/>
      <c r="QER975" s="3"/>
      <c r="QES975" s="453"/>
      <c r="QET975" s="3"/>
      <c r="QEU975" s="614"/>
      <c r="QEV975" s="3"/>
      <c r="QEW975" s="453"/>
      <c r="QEX975" s="3"/>
      <c r="QEY975" s="614"/>
      <c r="QEZ975" s="3"/>
      <c r="QFA975" s="453"/>
      <c r="QFB975" s="3"/>
      <c r="QFC975" s="614"/>
      <c r="QFD975" s="3"/>
      <c r="QFE975" s="453"/>
      <c r="QFF975" s="3"/>
      <c r="QFG975" s="614"/>
      <c r="QFH975" s="3"/>
      <c r="QFI975" s="453"/>
      <c r="QFJ975" s="3"/>
      <c r="QFK975" s="614"/>
      <c r="QFL975" s="3"/>
      <c r="QFM975" s="453"/>
      <c r="QFN975" s="3"/>
      <c r="QFO975" s="614"/>
      <c r="QFP975" s="3"/>
      <c r="QFQ975" s="453"/>
      <c r="QFR975" s="3"/>
      <c r="QFS975" s="614"/>
      <c r="QFT975" s="3"/>
      <c r="QFU975" s="453"/>
      <c r="QFV975" s="3"/>
      <c r="QFW975" s="614"/>
      <c r="QFX975" s="3"/>
      <c r="QFY975" s="453"/>
      <c r="QFZ975" s="3"/>
      <c r="QGA975" s="614"/>
      <c r="QGB975" s="3"/>
      <c r="QGC975" s="453"/>
      <c r="QGD975" s="3"/>
      <c r="QGE975" s="614"/>
      <c r="QGF975" s="3"/>
      <c r="QGG975" s="453"/>
      <c r="QGH975" s="3"/>
      <c r="QGI975" s="614"/>
      <c r="QGJ975" s="3"/>
      <c r="QGK975" s="453"/>
      <c r="QGL975" s="3"/>
      <c r="QGM975" s="614"/>
      <c r="QGN975" s="3"/>
      <c r="QGO975" s="453"/>
      <c r="QGP975" s="3"/>
      <c r="QGQ975" s="614"/>
      <c r="QGR975" s="3"/>
      <c r="QGS975" s="453"/>
      <c r="QGT975" s="3"/>
      <c r="QGU975" s="614"/>
      <c r="QGV975" s="3"/>
      <c r="QGW975" s="453"/>
      <c r="QGX975" s="3"/>
      <c r="QGY975" s="614"/>
      <c r="QGZ975" s="3"/>
      <c r="QHA975" s="453"/>
      <c r="QHB975" s="3"/>
      <c r="QHC975" s="614"/>
      <c r="QHD975" s="3"/>
      <c r="QHE975" s="453"/>
      <c r="QHF975" s="3"/>
      <c r="QHG975" s="614"/>
      <c r="QHH975" s="3"/>
      <c r="QHI975" s="453"/>
      <c r="QHJ975" s="3"/>
      <c r="QHK975" s="614"/>
      <c r="QHL975" s="3"/>
      <c r="QHM975" s="453"/>
      <c r="QHN975" s="3"/>
      <c r="QHO975" s="614"/>
      <c r="QHP975" s="3"/>
      <c r="QHQ975" s="453"/>
      <c r="QHR975" s="3"/>
      <c r="QHS975" s="614"/>
      <c r="QHT975" s="3"/>
      <c r="QHU975" s="453"/>
      <c r="QHV975" s="3"/>
      <c r="QHW975" s="614"/>
      <c r="QHX975" s="3"/>
      <c r="QHY975" s="453"/>
      <c r="QHZ975" s="3"/>
      <c r="QIA975" s="614"/>
      <c r="QIB975" s="3"/>
      <c r="QIC975" s="453"/>
      <c r="QID975" s="3"/>
      <c r="QIE975" s="614"/>
      <c r="QIF975" s="3"/>
      <c r="QIG975" s="453"/>
      <c r="QIH975" s="3"/>
      <c r="QII975" s="614"/>
      <c r="QIJ975" s="3"/>
      <c r="QIK975" s="453"/>
      <c r="QIL975" s="3"/>
      <c r="QIM975" s="614"/>
      <c r="QIN975" s="3"/>
      <c r="QIO975" s="453"/>
      <c r="QIP975" s="3"/>
      <c r="QIQ975" s="614"/>
      <c r="QIR975" s="3"/>
      <c r="QIS975" s="453"/>
      <c r="QIT975" s="3"/>
      <c r="QIU975" s="614"/>
      <c r="QIV975" s="3"/>
      <c r="QIW975" s="453"/>
      <c r="QIX975" s="3"/>
      <c r="QIY975" s="614"/>
      <c r="QIZ975" s="3"/>
      <c r="QJA975" s="453"/>
      <c r="QJB975" s="3"/>
      <c r="QJC975" s="614"/>
      <c r="QJD975" s="3"/>
      <c r="QJE975" s="453"/>
      <c r="QJF975" s="3"/>
      <c r="QJG975" s="614"/>
      <c r="QJH975" s="3"/>
      <c r="QJI975" s="453"/>
      <c r="QJJ975" s="3"/>
      <c r="QJK975" s="614"/>
      <c r="QJL975" s="3"/>
      <c r="QJM975" s="453"/>
      <c r="QJN975" s="3"/>
      <c r="QJO975" s="614"/>
      <c r="QJP975" s="3"/>
      <c r="QJQ975" s="453"/>
      <c r="QJR975" s="3"/>
      <c r="QJS975" s="614"/>
      <c r="QJT975" s="3"/>
      <c r="QJU975" s="453"/>
      <c r="QJV975" s="3"/>
      <c r="QJW975" s="614"/>
      <c r="QJX975" s="3"/>
      <c r="QJY975" s="453"/>
      <c r="QJZ975" s="3"/>
      <c r="QKA975" s="614"/>
      <c r="QKB975" s="3"/>
      <c r="QKC975" s="453"/>
      <c r="QKD975" s="3"/>
      <c r="QKE975" s="614"/>
      <c r="QKF975" s="3"/>
      <c r="QKG975" s="453"/>
      <c r="QKH975" s="3"/>
      <c r="QKI975" s="614"/>
      <c r="QKJ975" s="3"/>
      <c r="QKK975" s="453"/>
      <c r="QKL975" s="3"/>
      <c r="QKM975" s="614"/>
      <c r="QKN975" s="3"/>
      <c r="QKO975" s="453"/>
      <c r="QKP975" s="3"/>
      <c r="QKQ975" s="614"/>
      <c r="QKR975" s="3"/>
      <c r="QKS975" s="453"/>
      <c r="QKT975" s="3"/>
      <c r="QKU975" s="614"/>
      <c r="QKV975" s="3"/>
      <c r="QKW975" s="453"/>
      <c r="QKX975" s="3"/>
      <c r="QKY975" s="614"/>
      <c r="QKZ975" s="3"/>
      <c r="QLA975" s="453"/>
      <c r="QLB975" s="3"/>
      <c r="QLC975" s="614"/>
      <c r="QLD975" s="3"/>
      <c r="QLE975" s="453"/>
      <c r="QLF975" s="3"/>
      <c r="QLG975" s="614"/>
      <c r="QLH975" s="3"/>
      <c r="QLI975" s="453"/>
      <c r="QLJ975" s="3"/>
      <c r="QLK975" s="614"/>
      <c r="QLL975" s="3"/>
      <c r="QLM975" s="453"/>
      <c r="QLN975" s="3"/>
      <c r="QLO975" s="614"/>
      <c r="QLP975" s="3"/>
      <c r="QLQ975" s="453"/>
      <c r="QLR975" s="3"/>
      <c r="QLS975" s="614"/>
      <c r="QLT975" s="3"/>
      <c r="QLU975" s="453"/>
      <c r="QLV975" s="3"/>
      <c r="QLW975" s="614"/>
      <c r="QLX975" s="3"/>
      <c r="QLY975" s="453"/>
      <c r="QLZ975" s="3"/>
      <c r="QMA975" s="614"/>
      <c r="QMB975" s="3"/>
      <c r="QMC975" s="453"/>
      <c r="QMD975" s="3"/>
      <c r="QME975" s="614"/>
      <c r="QMF975" s="3"/>
      <c r="QMG975" s="453"/>
      <c r="QMH975" s="3"/>
      <c r="QMI975" s="614"/>
      <c r="QMJ975" s="3"/>
      <c r="QMK975" s="453"/>
      <c r="QML975" s="3"/>
      <c r="QMM975" s="614"/>
      <c r="QMN975" s="3"/>
      <c r="QMO975" s="453"/>
      <c r="QMP975" s="3"/>
      <c r="QMQ975" s="614"/>
      <c r="QMR975" s="3"/>
      <c r="QMS975" s="453"/>
      <c r="QMT975" s="3"/>
      <c r="QMU975" s="614"/>
      <c r="QMV975" s="3"/>
      <c r="QMW975" s="453"/>
      <c r="QMX975" s="3"/>
      <c r="QMY975" s="614"/>
      <c r="QMZ975" s="3"/>
      <c r="QNA975" s="453"/>
      <c r="QNB975" s="3"/>
      <c r="QNC975" s="614"/>
      <c r="QND975" s="3"/>
      <c r="QNE975" s="453"/>
      <c r="QNF975" s="3"/>
      <c r="QNG975" s="614"/>
      <c r="QNH975" s="3"/>
      <c r="QNI975" s="453"/>
      <c r="QNJ975" s="3"/>
      <c r="QNK975" s="614"/>
      <c r="QNL975" s="3"/>
      <c r="QNM975" s="453"/>
      <c r="QNN975" s="3"/>
      <c r="QNO975" s="614"/>
      <c r="QNP975" s="3"/>
      <c r="QNQ975" s="453"/>
      <c r="QNR975" s="3"/>
      <c r="QNS975" s="614"/>
      <c r="QNT975" s="3"/>
      <c r="QNU975" s="453"/>
      <c r="QNV975" s="3"/>
      <c r="QNW975" s="614"/>
      <c r="QNX975" s="3"/>
      <c r="QNY975" s="453"/>
      <c r="QNZ975" s="3"/>
      <c r="QOA975" s="614"/>
      <c r="QOB975" s="3"/>
      <c r="QOC975" s="453"/>
      <c r="QOD975" s="3"/>
      <c r="QOE975" s="614"/>
      <c r="QOF975" s="3"/>
      <c r="QOG975" s="453"/>
      <c r="QOH975" s="3"/>
      <c r="QOI975" s="614"/>
      <c r="QOJ975" s="3"/>
      <c r="QOK975" s="453"/>
      <c r="QOL975" s="3"/>
      <c r="QOM975" s="614"/>
      <c r="QON975" s="3"/>
      <c r="QOO975" s="453"/>
      <c r="QOP975" s="3"/>
      <c r="QOQ975" s="614"/>
      <c r="QOR975" s="3"/>
      <c r="QOS975" s="453"/>
      <c r="QOT975" s="3"/>
      <c r="QOU975" s="614"/>
      <c r="QOV975" s="3"/>
      <c r="QOW975" s="453"/>
      <c r="QOX975" s="3"/>
      <c r="QOY975" s="614"/>
      <c r="QOZ975" s="3"/>
      <c r="QPA975" s="453"/>
      <c r="QPB975" s="3"/>
      <c r="QPC975" s="614"/>
      <c r="QPD975" s="3"/>
      <c r="QPE975" s="453"/>
      <c r="QPF975" s="3"/>
      <c r="QPG975" s="614"/>
      <c r="QPH975" s="3"/>
      <c r="QPI975" s="453"/>
      <c r="QPJ975" s="3"/>
      <c r="QPK975" s="614"/>
      <c r="QPL975" s="3"/>
      <c r="QPM975" s="453"/>
      <c r="QPN975" s="3"/>
      <c r="QPO975" s="614"/>
      <c r="QPP975" s="3"/>
      <c r="QPQ975" s="453"/>
      <c r="QPR975" s="3"/>
      <c r="QPS975" s="614"/>
      <c r="QPT975" s="3"/>
      <c r="QPU975" s="453"/>
      <c r="QPV975" s="3"/>
      <c r="QPW975" s="614"/>
      <c r="QPX975" s="3"/>
      <c r="QPY975" s="453"/>
      <c r="QPZ975" s="3"/>
      <c r="QQA975" s="614"/>
      <c r="QQB975" s="3"/>
      <c r="QQC975" s="453"/>
      <c r="QQD975" s="3"/>
      <c r="QQE975" s="614"/>
      <c r="QQF975" s="3"/>
      <c r="QQG975" s="453"/>
      <c r="QQH975" s="3"/>
      <c r="QQI975" s="614"/>
      <c r="QQJ975" s="3"/>
      <c r="QQK975" s="453"/>
      <c r="QQL975" s="3"/>
      <c r="QQM975" s="614"/>
      <c r="QQN975" s="3"/>
      <c r="QQO975" s="453"/>
      <c r="QQP975" s="3"/>
      <c r="QQQ975" s="614"/>
      <c r="QQR975" s="3"/>
      <c r="QQS975" s="453"/>
      <c r="QQT975" s="3"/>
      <c r="QQU975" s="614"/>
      <c r="QQV975" s="3"/>
      <c r="QQW975" s="453"/>
      <c r="QQX975" s="3"/>
      <c r="QQY975" s="614"/>
      <c r="QQZ975" s="3"/>
      <c r="QRA975" s="453"/>
      <c r="QRB975" s="3"/>
      <c r="QRC975" s="614"/>
      <c r="QRD975" s="3"/>
      <c r="QRE975" s="453"/>
      <c r="QRF975" s="3"/>
      <c r="QRG975" s="614"/>
      <c r="QRH975" s="3"/>
      <c r="QRI975" s="453"/>
      <c r="QRJ975" s="3"/>
      <c r="QRK975" s="614"/>
      <c r="QRL975" s="3"/>
      <c r="QRM975" s="453"/>
      <c r="QRN975" s="3"/>
      <c r="QRO975" s="614"/>
      <c r="QRP975" s="3"/>
      <c r="QRQ975" s="453"/>
      <c r="QRR975" s="3"/>
      <c r="QRS975" s="614"/>
      <c r="QRT975" s="3"/>
      <c r="QRU975" s="453"/>
      <c r="QRV975" s="3"/>
      <c r="QRW975" s="614"/>
      <c r="QRX975" s="3"/>
      <c r="QRY975" s="453"/>
      <c r="QRZ975" s="3"/>
      <c r="QSA975" s="614"/>
      <c r="QSB975" s="3"/>
      <c r="QSC975" s="453"/>
      <c r="QSD975" s="3"/>
      <c r="QSE975" s="614"/>
      <c r="QSF975" s="3"/>
      <c r="QSG975" s="453"/>
      <c r="QSH975" s="3"/>
      <c r="QSI975" s="614"/>
      <c r="QSJ975" s="3"/>
      <c r="QSK975" s="453"/>
      <c r="QSL975" s="3"/>
      <c r="QSM975" s="614"/>
      <c r="QSN975" s="3"/>
      <c r="QSO975" s="453"/>
      <c r="QSP975" s="3"/>
      <c r="QSQ975" s="614"/>
      <c r="QSR975" s="3"/>
      <c r="QSS975" s="453"/>
      <c r="QST975" s="3"/>
      <c r="QSU975" s="614"/>
      <c r="QSV975" s="3"/>
      <c r="QSW975" s="453"/>
      <c r="QSX975" s="3"/>
      <c r="QSY975" s="614"/>
      <c r="QSZ975" s="3"/>
      <c r="QTA975" s="453"/>
      <c r="QTB975" s="3"/>
      <c r="QTC975" s="614"/>
      <c r="QTD975" s="3"/>
      <c r="QTE975" s="453"/>
      <c r="QTF975" s="3"/>
      <c r="QTG975" s="614"/>
      <c r="QTH975" s="3"/>
      <c r="QTI975" s="453"/>
      <c r="QTJ975" s="3"/>
      <c r="QTK975" s="614"/>
      <c r="QTL975" s="3"/>
      <c r="QTM975" s="453"/>
      <c r="QTN975" s="3"/>
      <c r="QTO975" s="614"/>
      <c r="QTP975" s="3"/>
      <c r="QTQ975" s="453"/>
      <c r="QTR975" s="3"/>
      <c r="QTS975" s="614"/>
      <c r="QTT975" s="3"/>
      <c r="QTU975" s="453"/>
      <c r="QTV975" s="3"/>
      <c r="QTW975" s="614"/>
      <c r="QTX975" s="3"/>
      <c r="QTY975" s="453"/>
      <c r="QTZ975" s="3"/>
      <c r="QUA975" s="614"/>
      <c r="QUB975" s="3"/>
      <c r="QUC975" s="453"/>
      <c r="QUD975" s="3"/>
      <c r="QUE975" s="614"/>
      <c r="QUF975" s="3"/>
      <c r="QUG975" s="453"/>
      <c r="QUH975" s="3"/>
      <c r="QUI975" s="614"/>
      <c r="QUJ975" s="3"/>
      <c r="QUK975" s="453"/>
      <c r="QUL975" s="3"/>
      <c r="QUM975" s="614"/>
      <c r="QUN975" s="3"/>
      <c r="QUO975" s="453"/>
      <c r="QUP975" s="3"/>
      <c r="QUQ975" s="614"/>
      <c r="QUR975" s="3"/>
      <c r="QUS975" s="453"/>
      <c r="QUT975" s="3"/>
      <c r="QUU975" s="614"/>
      <c r="QUV975" s="3"/>
      <c r="QUW975" s="453"/>
      <c r="QUX975" s="3"/>
      <c r="QUY975" s="614"/>
      <c r="QUZ975" s="3"/>
      <c r="QVA975" s="453"/>
      <c r="QVB975" s="3"/>
      <c r="QVC975" s="614"/>
      <c r="QVD975" s="3"/>
      <c r="QVE975" s="453"/>
      <c r="QVF975" s="3"/>
      <c r="QVG975" s="614"/>
      <c r="QVH975" s="3"/>
      <c r="QVI975" s="453"/>
      <c r="QVJ975" s="3"/>
      <c r="QVK975" s="614"/>
      <c r="QVL975" s="3"/>
      <c r="QVM975" s="453"/>
      <c r="QVN975" s="3"/>
      <c r="QVO975" s="614"/>
      <c r="QVP975" s="3"/>
      <c r="QVQ975" s="453"/>
      <c r="QVR975" s="3"/>
      <c r="QVS975" s="614"/>
      <c r="QVT975" s="3"/>
      <c r="QVU975" s="453"/>
      <c r="QVV975" s="3"/>
      <c r="QVW975" s="614"/>
      <c r="QVX975" s="3"/>
      <c r="QVY975" s="453"/>
      <c r="QVZ975" s="3"/>
      <c r="QWA975" s="614"/>
      <c r="QWB975" s="3"/>
      <c r="QWC975" s="453"/>
      <c r="QWD975" s="3"/>
      <c r="QWE975" s="614"/>
      <c r="QWF975" s="3"/>
      <c r="QWG975" s="453"/>
      <c r="QWH975" s="3"/>
      <c r="QWI975" s="614"/>
      <c r="QWJ975" s="3"/>
      <c r="QWK975" s="453"/>
      <c r="QWL975" s="3"/>
      <c r="QWM975" s="614"/>
      <c r="QWN975" s="3"/>
      <c r="QWO975" s="453"/>
      <c r="QWP975" s="3"/>
      <c r="QWQ975" s="614"/>
      <c r="QWR975" s="3"/>
      <c r="QWS975" s="453"/>
      <c r="QWT975" s="3"/>
      <c r="QWU975" s="614"/>
      <c r="QWV975" s="3"/>
      <c r="QWW975" s="453"/>
      <c r="QWX975" s="3"/>
      <c r="QWY975" s="614"/>
      <c r="QWZ975" s="3"/>
      <c r="QXA975" s="453"/>
      <c r="QXB975" s="3"/>
      <c r="QXC975" s="614"/>
      <c r="QXD975" s="3"/>
      <c r="QXE975" s="453"/>
      <c r="QXF975" s="3"/>
      <c r="QXG975" s="614"/>
      <c r="QXH975" s="3"/>
      <c r="QXI975" s="453"/>
      <c r="QXJ975" s="3"/>
      <c r="QXK975" s="614"/>
      <c r="QXL975" s="3"/>
      <c r="QXM975" s="453"/>
      <c r="QXN975" s="3"/>
      <c r="QXO975" s="614"/>
      <c r="QXP975" s="3"/>
      <c r="QXQ975" s="453"/>
      <c r="QXR975" s="3"/>
      <c r="QXS975" s="614"/>
      <c r="QXT975" s="3"/>
      <c r="QXU975" s="453"/>
      <c r="QXV975" s="3"/>
      <c r="QXW975" s="614"/>
      <c r="QXX975" s="3"/>
      <c r="QXY975" s="453"/>
      <c r="QXZ975" s="3"/>
      <c r="QYA975" s="614"/>
      <c r="QYB975" s="3"/>
      <c r="QYC975" s="453"/>
      <c r="QYD975" s="3"/>
      <c r="QYE975" s="614"/>
      <c r="QYF975" s="3"/>
      <c r="QYG975" s="453"/>
      <c r="QYH975" s="3"/>
      <c r="QYI975" s="614"/>
      <c r="QYJ975" s="3"/>
      <c r="QYK975" s="453"/>
      <c r="QYL975" s="3"/>
      <c r="QYM975" s="614"/>
      <c r="QYN975" s="3"/>
      <c r="QYO975" s="453"/>
      <c r="QYP975" s="3"/>
      <c r="QYQ975" s="614"/>
      <c r="QYR975" s="3"/>
      <c r="QYS975" s="453"/>
      <c r="QYT975" s="3"/>
      <c r="QYU975" s="614"/>
      <c r="QYV975" s="3"/>
      <c r="QYW975" s="453"/>
      <c r="QYX975" s="3"/>
      <c r="QYY975" s="614"/>
      <c r="QYZ975" s="3"/>
      <c r="QZA975" s="453"/>
      <c r="QZB975" s="3"/>
      <c r="QZC975" s="614"/>
      <c r="QZD975" s="3"/>
      <c r="QZE975" s="453"/>
      <c r="QZF975" s="3"/>
      <c r="QZG975" s="614"/>
      <c r="QZH975" s="3"/>
      <c r="QZI975" s="453"/>
      <c r="QZJ975" s="3"/>
      <c r="QZK975" s="614"/>
      <c r="QZL975" s="3"/>
      <c r="QZM975" s="453"/>
      <c r="QZN975" s="3"/>
      <c r="QZO975" s="614"/>
      <c r="QZP975" s="3"/>
      <c r="QZQ975" s="453"/>
      <c r="QZR975" s="3"/>
      <c r="QZS975" s="614"/>
      <c r="QZT975" s="3"/>
      <c r="QZU975" s="453"/>
      <c r="QZV975" s="3"/>
      <c r="QZW975" s="614"/>
      <c r="QZX975" s="3"/>
      <c r="QZY975" s="453"/>
      <c r="QZZ975" s="3"/>
      <c r="RAA975" s="614"/>
      <c r="RAB975" s="3"/>
      <c r="RAC975" s="453"/>
      <c r="RAD975" s="3"/>
      <c r="RAE975" s="614"/>
      <c r="RAF975" s="3"/>
      <c r="RAG975" s="453"/>
      <c r="RAH975" s="3"/>
      <c r="RAI975" s="614"/>
      <c r="RAJ975" s="3"/>
      <c r="RAK975" s="453"/>
      <c r="RAL975" s="3"/>
      <c r="RAM975" s="614"/>
      <c r="RAN975" s="3"/>
      <c r="RAO975" s="453"/>
      <c r="RAP975" s="3"/>
      <c r="RAQ975" s="614"/>
      <c r="RAR975" s="3"/>
      <c r="RAS975" s="453"/>
      <c r="RAT975" s="3"/>
      <c r="RAU975" s="614"/>
      <c r="RAV975" s="3"/>
      <c r="RAW975" s="453"/>
      <c r="RAX975" s="3"/>
      <c r="RAY975" s="614"/>
      <c r="RAZ975" s="3"/>
      <c r="RBA975" s="453"/>
      <c r="RBB975" s="3"/>
      <c r="RBC975" s="614"/>
      <c r="RBD975" s="3"/>
      <c r="RBE975" s="453"/>
      <c r="RBF975" s="3"/>
      <c r="RBG975" s="614"/>
      <c r="RBH975" s="3"/>
      <c r="RBI975" s="453"/>
      <c r="RBJ975" s="3"/>
      <c r="RBK975" s="614"/>
      <c r="RBL975" s="3"/>
      <c r="RBM975" s="453"/>
      <c r="RBN975" s="3"/>
      <c r="RBO975" s="614"/>
      <c r="RBP975" s="3"/>
      <c r="RBQ975" s="453"/>
      <c r="RBR975" s="3"/>
      <c r="RBS975" s="614"/>
      <c r="RBT975" s="3"/>
      <c r="RBU975" s="453"/>
      <c r="RBV975" s="3"/>
      <c r="RBW975" s="614"/>
      <c r="RBX975" s="3"/>
      <c r="RBY975" s="453"/>
      <c r="RBZ975" s="3"/>
      <c r="RCA975" s="614"/>
      <c r="RCB975" s="3"/>
      <c r="RCC975" s="453"/>
      <c r="RCD975" s="3"/>
      <c r="RCE975" s="614"/>
      <c r="RCF975" s="3"/>
      <c r="RCG975" s="453"/>
      <c r="RCH975" s="3"/>
      <c r="RCI975" s="614"/>
      <c r="RCJ975" s="3"/>
      <c r="RCK975" s="453"/>
      <c r="RCL975" s="3"/>
      <c r="RCM975" s="614"/>
      <c r="RCN975" s="3"/>
      <c r="RCO975" s="453"/>
      <c r="RCP975" s="3"/>
      <c r="RCQ975" s="614"/>
      <c r="RCR975" s="3"/>
      <c r="RCS975" s="453"/>
      <c r="RCT975" s="3"/>
      <c r="RCU975" s="614"/>
      <c r="RCV975" s="3"/>
      <c r="RCW975" s="453"/>
      <c r="RCX975" s="3"/>
      <c r="RCY975" s="614"/>
      <c r="RCZ975" s="3"/>
      <c r="RDA975" s="453"/>
      <c r="RDB975" s="3"/>
      <c r="RDC975" s="614"/>
      <c r="RDD975" s="3"/>
      <c r="RDE975" s="453"/>
      <c r="RDF975" s="3"/>
      <c r="RDG975" s="614"/>
      <c r="RDH975" s="3"/>
      <c r="RDI975" s="453"/>
      <c r="RDJ975" s="3"/>
      <c r="RDK975" s="614"/>
      <c r="RDL975" s="3"/>
      <c r="RDM975" s="453"/>
      <c r="RDN975" s="3"/>
      <c r="RDO975" s="614"/>
      <c r="RDP975" s="3"/>
      <c r="RDQ975" s="453"/>
      <c r="RDR975" s="3"/>
      <c r="RDS975" s="614"/>
      <c r="RDT975" s="3"/>
      <c r="RDU975" s="453"/>
      <c r="RDV975" s="3"/>
      <c r="RDW975" s="614"/>
      <c r="RDX975" s="3"/>
      <c r="RDY975" s="453"/>
      <c r="RDZ975" s="3"/>
      <c r="REA975" s="614"/>
      <c r="REB975" s="3"/>
      <c r="REC975" s="453"/>
      <c r="RED975" s="3"/>
      <c r="REE975" s="614"/>
      <c r="REF975" s="3"/>
      <c r="REG975" s="453"/>
      <c r="REH975" s="3"/>
      <c r="REI975" s="614"/>
      <c r="REJ975" s="3"/>
      <c r="REK975" s="453"/>
      <c r="REL975" s="3"/>
      <c r="REM975" s="614"/>
      <c r="REN975" s="3"/>
      <c r="REO975" s="453"/>
      <c r="REP975" s="3"/>
      <c r="REQ975" s="614"/>
      <c r="RER975" s="3"/>
      <c r="RES975" s="453"/>
      <c r="RET975" s="3"/>
      <c r="REU975" s="614"/>
      <c r="REV975" s="3"/>
      <c r="REW975" s="453"/>
      <c r="REX975" s="3"/>
      <c r="REY975" s="614"/>
      <c r="REZ975" s="3"/>
      <c r="RFA975" s="453"/>
      <c r="RFB975" s="3"/>
      <c r="RFC975" s="614"/>
      <c r="RFD975" s="3"/>
      <c r="RFE975" s="453"/>
      <c r="RFF975" s="3"/>
      <c r="RFG975" s="614"/>
      <c r="RFH975" s="3"/>
      <c r="RFI975" s="453"/>
      <c r="RFJ975" s="3"/>
      <c r="RFK975" s="614"/>
      <c r="RFL975" s="3"/>
      <c r="RFM975" s="453"/>
      <c r="RFN975" s="3"/>
      <c r="RFO975" s="614"/>
      <c r="RFP975" s="3"/>
      <c r="RFQ975" s="453"/>
      <c r="RFR975" s="3"/>
      <c r="RFS975" s="614"/>
      <c r="RFT975" s="3"/>
      <c r="RFU975" s="453"/>
      <c r="RFV975" s="3"/>
      <c r="RFW975" s="614"/>
      <c r="RFX975" s="3"/>
      <c r="RFY975" s="453"/>
      <c r="RFZ975" s="3"/>
      <c r="RGA975" s="614"/>
      <c r="RGB975" s="3"/>
      <c r="RGC975" s="453"/>
      <c r="RGD975" s="3"/>
      <c r="RGE975" s="614"/>
      <c r="RGF975" s="3"/>
      <c r="RGG975" s="453"/>
      <c r="RGH975" s="3"/>
      <c r="RGI975" s="614"/>
      <c r="RGJ975" s="3"/>
      <c r="RGK975" s="453"/>
      <c r="RGL975" s="3"/>
      <c r="RGM975" s="614"/>
      <c r="RGN975" s="3"/>
      <c r="RGO975" s="453"/>
      <c r="RGP975" s="3"/>
      <c r="RGQ975" s="614"/>
      <c r="RGR975" s="3"/>
      <c r="RGS975" s="453"/>
      <c r="RGT975" s="3"/>
      <c r="RGU975" s="614"/>
      <c r="RGV975" s="3"/>
      <c r="RGW975" s="453"/>
      <c r="RGX975" s="3"/>
      <c r="RGY975" s="614"/>
      <c r="RGZ975" s="3"/>
      <c r="RHA975" s="453"/>
      <c r="RHB975" s="3"/>
      <c r="RHC975" s="614"/>
      <c r="RHD975" s="3"/>
      <c r="RHE975" s="453"/>
      <c r="RHF975" s="3"/>
      <c r="RHG975" s="614"/>
      <c r="RHH975" s="3"/>
      <c r="RHI975" s="453"/>
      <c r="RHJ975" s="3"/>
      <c r="RHK975" s="614"/>
      <c r="RHL975" s="3"/>
      <c r="RHM975" s="453"/>
      <c r="RHN975" s="3"/>
      <c r="RHO975" s="614"/>
      <c r="RHP975" s="3"/>
      <c r="RHQ975" s="453"/>
      <c r="RHR975" s="3"/>
      <c r="RHS975" s="614"/>
      <c r="RHT975" s="3"/>
      <c r="RHU975" s="453"/>
      <c r="RHV975" s="3"/>
      <c r="RHW975" s="614"/>
      <c r="RHX975" s="3"/>
      <c r="RHY975" s="453"/>
      <c r="RHZ975" s="3"/>
      <c r="RIA975" s="614"/>
      <c r="RIB975" s="3"/>
      <c r="RIC975" s="453"/>
      <c r="RID975" s="3"/>
      <c r="RIE975" s="614"/>
      <c r="RIF975" s="3"/>
      <c r="RIG975" s="453"/>
      <c r="RIH975" s="3"/>
      <c r="RII975" s="614"/>
      <c r="RIJ975" s="3"/>
      <c r="RIK975" s="453"/>
      <c r="RIL975" s="3"/>
      <c r="RIM975" s="614"/>
      <c r="RIN975" s="3"/>
      <c r="RIO975" s="453"/>
      <c r="RIP975" s="3"/>
      <c r="RIQ975" s="614"/>
      <c r="RIR975" s="3"/>
      <c r="RIS975" s="453"/>
      <c r="RIT975" s="3"/>
      <c r="RIU975" s="614"/>
      <c r="RIV975" s="3"/>
      <c r="RIW975" s="453"/>
      <c r="RIX975" s="3"/>
      <c r="RIY975" s="614"/>
      <c r="RIZ975" s="3"/>
      <c r="RJA975" s="453"/>
      <c r="RJB975" s="3"/>
      <c r="RJC975" s="614"/>
      <c r="RJD975" s="3"/>
      <c r="RJE975" s="453"/>
      <c r="RJF975" s="3"/>
      <c r="RJG975" s="614"/>
      <c r="RJH975" s="3"/>
      <c r="RJI975" s="453"/>
      <c r="RJJ975" s="3"/>
      <c r="RJK975" s="614"/>
      <c r="RJL975" s="3"/>
      <c r="RJM975" s="453"/>
      <c r="RJN975" s="3"/>
      <c r="RJO975" s="614"/>
      <c r="RJP975" s="3"/>
      <c r="RJQ975" s="453"/>
      <c r="RJR975" s="3"/>
      <c r="RJS975" s="614"/>
      <c r="RJT975" s="3"/>
      <c r="RJU975" s="453"/>
      <c r="RJV975" s="3"/>
      <c r="RJW975" s="614"/>
      <c r="RJX975" s="3"/>
      <c r="RJY975" s="453"/>
      <c r="RJZ975" s="3"/>
      <c r="RKA975" s="614"/>
      <c r="RKB975" s="3"/>
      <c r="RKC975" s="453"/>
      <c r="RKD975" s="3"/>
      <c r="RKE975" s="614"/>
      <c r="RKF975" s="3"/>
      <c r="RKG975" s="453"/>
      <c r="RKH975" s="3"/>
      <c r="RKI975" s="614"/>
      <c r="RKJ975" s="3"/>
      <c r="RKK975" s="453"/>
      <c r="RKL975" s="3"/>
      <c r="RKM975" s="614"/>
      <c r="RKN975" s="3"/>
      <c r="RKO975" s="453"/>
      <c r="RKP975" s="3"/>
      <c r="RKQ975" s="614"/>
      <c r="RKR975" s="3"/>
      <c r="RKS975" s="453"/>
      <c r="RKT975" s="3"/>
      <c r="RKU975" s="614"/>
      <c r="RKV975" s="3"/>
      <c r="RKW975" s="453"/>
      <c r="RKX975" s="3"/>
      <c r="RKY975" s="614"/>
      <c r="RKZ975" s="3"/>
      <c r="RLA975" s="453"/>
      <c r="RLB975" s="3"/>
      <c r="RLC975" s="614"/>
      <c r="RLD975" s="3"/>
      <c r="RLE975" s="453"/>
      <c r="RLF975" s="3"/>
      <c r="RLG975" s="614"/>
      <c r="RLH975" s="3"/>
      <c r="RLI975" s="453"/>
      <c r="RLJ975" s="3"/>
      <c r="RLK975" s="614"/>
      <c r="RLL975" s="3"/>
      <c r="RLM975" s="453"/>
      <c r="RLN975" s="3"/>
      <c r="RLO975" s="614"/>
      <c r="RLP975" s="3"/>
      <c r="RLQ975" s="453"/>
      <c r="RLR975" s="3"/>
      <c r="RLS975" s="614"/>
      <c r="RLT975" s="3"/>
      <c r="RLU975" s="453"/>
      <c r="RLV975" s="3"/>
      <c r="RLW975" s="614"/>
      <c r="RLX975" s="3"/>
      <c r="RLY975" s="453"/>
      <c r="RLZ975" s="3"/>
      <c r="RMA975" s="614"/>
      <c r="RMB975" s="3"/>
      <c r="RMC975" s="453"/>
      <c r="RMD975" s="3"/>
      <c r="RME975" s="614"/>
      <c r="RMF975" s="3"/>
      <c r="RMG975" s="453"/>
      <c r="RMH975" s="3"/>
      <c r="RMI975" s="614"/>
      <c r="RMJ975" s="3"/>
      <c r="RMK975" s="453"/>
      <c r="RML975" s="3"/>
      <c r="RMM975" s="614"/>
      <c r="RMN975" s="3"/>
      <c r="RMO975" s="453"/>
      <c r="RMP975" s="3"/>
      <c r="RMQ975" s="614"/>
      <c r="RMR975" s="3"/>
      <c r="RMS975" s="453"/>
      <c r="RMT975" s="3"/>
      <c r="RMU975" s="614"/>
      <c r="RMV975" s="3"/>
      <c r="RMW975" s="453"/>
      <c r="RMX975" s="3"/>
      <c r="RMY975" s="614"/>
      <c r="RMZ975" s="3"/>
      <c r="RNA975" s="453"/>
      <c r="RNB975" s="3"/>
      <c r="RNC975" s="614"/>
      <c r="RND975" s="3"/>
      <c r="RNE975" s="453"/>
      <c r="RNF975" s="3"/>
      <c r="RNG975" s="614"/>
      <c r="RNH975" s="3"/>
      <c r="RNI975" s="453"/>
      <c r="RNJ975" s="3"/>
      <c r="RNK975" s="614"/>
      <c r="RNL975" s="3"/>
      <c r="RNM975" s="453"/>
      <c r="RNN975" s="3"/>
      <c r="RNO975" s="614"/>
      <c r="RNP975" s="3"/>
      <c r="RNQ975" s="453"/>
      <c r="RNR975" s="3"/>
      <c r="RNS975" s="614"/>
      <c r="RNT975" s="3"/>
      <c r="RNU975" s="453"/>
      <c r="RNV975" s="3"/>
      <c r="RNW975" s="614"/>
      <c r="RNX975" s="3"/>
      <c r="RNY975" s="453"/>
      <c r="RNZ975" s="3"/>
      <c r="ROA975" s="614"/>
      <c r="ROB975" s="3"/>
      <c r="ROC975" s="453"/>
      <c r="ROD975" s="3"/>
      <c r="ROE975" s="614"/>
      <c r="ROF975" s="3"/>
      <c r="ROG975" s="453"/>
      <c r="ROH975" s="3"/>
      <c r="ROI975" s="614"/>
      <c r="ROJ975" s="3"/>
      <c r="ROK975" s="453"/>
      <c r="ROL975" s="3"/>
      <c r="ROM975" s="614"/>
      <c r="RON975" s="3"/>
      <c r="ROO975" s="453"/>
      <c r="ROP975" s="3"/>
      <c r="ROQ975" s="614"/>
      <c r="ROR975" s="3"/>
      <c r="ROS975" s="453"/>
      <c r="ROT975" s="3"/>
      <c r="ROU975" s="614"/>
      <c r="ROV975" s="3"/>
      <c r="ROW975" s="453"/>
      <c r="ROX975" s="3"/>
      <c r="ROY975" s="614"/>
      <c r="ROZ975" s="3"/>
      <c r="RPA975" s="453"/>
      <c r="RPB975" s="3"/>
      <c r="RPC975" s="614"/>
      <c r="RPD975" s="3"/>
      <c r="RPE975" s="453"/>
      <c r="RPF975" s="3"/>
      <c r="RPG975" s="614"/>
      <c r="RPH975" s="3"/>
      <c r="RPI975" s="453"/>
      <c r="RPJ975" s="3"/>
      <c r="RPK975" s="614"/>
      <c r="RPL975" s="3"/>
      <c r="RPM975" s="453"/>
      <c r="RPN975" s="3"/>
      <c r="RPO975" s="614"/>
      <c r="RPP975" s="3"/>
      <c r="RPQ975" s="453"/>
      <c r="RPR975" s="3"/>
      <c r="RPS975" s="614"/>
      <c r="RPT975" s="3"/>
      <c r="RPU975" s="453"/>
      <c r="RPV975" s="3"/>
      <c r="RPW975" s="614"/>
      <c r="RPX975" s="3"/>
      <c r="RPY975" s="453"/>
      <c r="RPZ975" s="3"/>
      <c r="RQA975" s="614"/>
      <c r="RQB975" s="3"/>
      <c r="RQC975" s="453"/>
      <c r="RQD975" s="3"/>
      <c r="RQE975" s="614"/>
      <c r="RQF975" s="3"/>
      <c r="RQG975" s="453"/>
      <c r="RQH975" s="3"/>
      <c r="RQI975" s="614"/>
      <c r="RQJ975" s="3"/>
      <c r="RQK975" s="453"/>
      <c r="RQL975" s="3"/>
      <c r="RQM975" s="614"/>
      <c r="RQN975" s="3"/>
      <c r="RQO975" s="453"/>
      <c r="RQP975" s="3"/>
      <c r="RQQ975" s="614"/>
      <c r="RQR975" s="3"/>
      <c r="RQS975" s="453"/>
      <c r="RQT975" s="3"/>
      <c r="RQU975" s="614"/>
      <c r="RQV975" s="3"/>
      <c r="RQW975" s="453"/>
      <c r="RQX975" s="3"/>
      <c r="RQY975" s="614"/>
      <c r="RQZ975" s="3"/>
      <c r="RRA975" s="453"/>
      <c r="RRB975" s="3"/>
      <c r="RRC975" s="614"/>
      <c r="RRD975" s="3"/>
      <c r="RRE975" s="453"/>
      <c r="RRF975" s="3"/>
      <c r="RRG975" s="614"/>
      <c r="RRH975" s="3"/>
      <c r="RRI975" s="453"/>
      <c r="RRJ975" s="3"/>
      <c r="RRK975" s="614"/>
      <c r="RRL975" s="3"/>
      <c r="RRM975" s="453"/>
      <c r="RRN975" s="3"/>
      <c r="RRO975" s="614"/>
      <c r="RRP975" s="3"/>
      <c r="RRQ975" s="453"/>
      <c r="RRR975" s="3"/>
      <c r="RRS975" s="614"/>
      <c r="RRT975" s="3"/>
      <c r="RRU975" s="453"/>
      <c r="RRV975" s="3"/>
      <c r="RRW975" s="614"/>
      <c r="RRX975" s="3"/>
      <c r="RRY975" s="453"/>
      <c r="RRZ975" s="3"/>
      <c r="RSA975" s="614"/>
      <c r="RSB975" s="3"/>
      <c r="RSC975" s="453"/>
      <c r="RSD975" s="3"/>
      <c r="RSE975" s="614"/>
      <c r="RSF975" s="3"/>
      <c r="RSG975" s="453"/>
      <c r="RSH975" s="3"/>
      <c r="RSI975" s="614"/>
      <c r="RSJ975" s="3"/>
      <c r="RSK975" s="453"/>
      <c r="RSL975" s="3"/>
      <c r="RSM975" s="614"/>
      <c r="RSN975" s="3"/>
      <c r="RSO975" s="453"/>
      <c r="RSP975" s="3"/>
      <c r="RSQ975" s="614"/>
      <c r="RSR975" s="3"/>
      <c r="RSS975" s="453"/>
      <c r="RST975" s="3"/>
      <c r="RSU975" s="614"/>
      <c r="RSV975" s="3"/>
      <c r="RSW975" s="453"/>
      <c r="RSX975" s="3"/>
      <c r="RSY975" s="614"/>
      <c r="RSZ975" s="3"/>
      <c r="RTA975" s="453"/>
      <c r="RTB975" s="3"/>
      <c r="RTC975" s="614"/>
      <c r="RTD975" s="3"/>
      <c r="RTE975" s="453"/>
      <c r="RTF975" s="3"/>
      <c r="RTG975" s="614"/>
      <c r="RTH975" s="3"/>
      <c r="RTI975" s="453"/>
      <c r="RTJ975" s="3"/>
      <c r="RTK975" s="614"/>
      <c r="RTL975" s="3"/>
      <c r="RTM975" s="453"/>
      <c r="RTN975" s="3"/>
      <c r="RTO975" s="614"/>
      <c r="RTP975" s="3"/>
      <c r="RTQ975" s="453"/>
      <c r="RTR975" s="3"/>
      <c r="RTS975" s="614"/>
      <c r="RTT975" s="3"/>
      <c r="RTU975" s="453"/>
      <c r="RTV975" s="3"/>
      <c r="RTW975" s="614"/>
      <c r="RTX975" s="3"/>
      <c r="RTY975" s="453"/>
      <c r="RTZ975" s="3"/>
      <c r="RUA975" s="614"/>
      <c r="RUB975" s="3"/>
      <c r="RUC975" s="453"/>
      <c r="RUD975" s="3"/>
      <c r="RUE975" s="614"/>
      <c r="RUF975" s="3"/>
      <c r="RUG975" s="453"/>
      <c r="RUH975" s="3"/>
      <c r="RUI975" s="614"/>
      <c r="RUJ975" s="3"/>
      <c r="RUK975" s="453"/>
      <c r="RUL975" s="3"/>
      <c r="RUM975" s="614"/>
      <c r="RUN975" s="3"/>
      <c r="RUO975" s="453"/>
      <c r="RUP975" s="3"/>
      <c r="RUQ975" s="614"/>
      <c r="RUR975" s="3"/>
      <c r="RUS975" s="453"/>
      <c r="RUT975" s="3"/>
      <c r="RUU975" s="614"/>
      <c r="RUV975" s="3"/>
      <c r="RUW975" s="453"/>
      <c r="RUX975" s="3"/>
      <c r="RUY975" s="614"/>
      <c r="RUZ975" s="3"/>
      <c r="RVA975" s="453"/>
      <c r="RVB975" s="3"/>
      <c r="RVC975" s="614"/>
      <c r="RVD975" s="3"/>
      <c r="RVE975" s="453"/>
      <c r="RVF975" s="3"/>
      <c r="RVG975" s="614"/>
      <c r="RVH975" s="3"/>
      <c r="RVI975" s="453"/>
      <c r="RVJ975" s="3"/>
      <c r="RVK975" s="614"/>
      <c r="RVL975" s="3"/>
      <c r="RVM975" s="453"/>
      <c r="RVN975" s="3"/>
      <c r="RVO975" s="614"/>
      <c r="RVP975" s="3"/>
      <c r="RVQ975" s="453"/>
      <c r="RVR975" s="3"/>
      <c r="RVS975" s="614"/>
      <c r="RVT975" s="3"/>
      <c r="RVU975" s="453"/>
      <c r="RVV975" s="3"/>
      <c r="RVW975" s="614"/>
      <c r="RVX975" s="3"/>
      <c r="RVY975" s="453"/>
      <c r="RVZ975" s="3"/>
      <c r="RWA975" s="614"/>
      <c r="RWB975" s="3"/>
      <c r="RWC975" s="453"/>
      <c r="RWD975" s="3"/>
      <c r="RWE975" s="614"/>
      <c r="RWF975" s="3"/>
      <c r="RWG975" s="453"/>
      <c r="RWH975" s="3"/>
      <c r="RWI975" s="614"/>
      <c r="RWJ975" s="3"/>
      <c r="RWK975" s="453"/>
      <c r="RWL975" s="3"/>
      <c r="RWM975" s="614"/>
      <c r="RWN975" s="3"/>
      <c r="RWO975" s="453"/>
      <c r="RWP975" s="3"/>
      <c r="RWQ975" s="614"/>
      <c r="RWR975" s="3"/>
      <c r="RWS975" s="453"/>
      <c r="RWT975" s="3"/>
      <c r="RWU975" s="614"/>
      <c r="RWV975" s="3"/>
      <c r="RWW975" s="453"/>
      <c r="RWX975" s="3"/>
      <c r="RWY975" s="614"/>
      <c r="RWZ975" s="3"/>
      <c r="RXA975" s="453"/>
      <c r="RXB975" s="3"/>
      <c r="RXC975" s="614"/>
      <c r="RXD975" s="3"/>
      <c r="RXE975" s="453"/>
      <c r="RXF975" s="3"/>
      <c r="RXG975" s="614"/>
      <c r="RXH975" s="3"/>
      <c r="RXI975" s="453"/>
      <c r="RXJ975" s="3"/>
      <c r="RXK975" s="614"/>
      <c r="RXL975" s="3"/>
      <c r="RXM975" s="453"/>
      <c r="RXN975" s="3"/>
      <c r="RXO975" s="614"/>
      <c r="RXP975" s="3"/>
      <c r="RXQ975" s="453"/>
      <c r="RXR975" s="3"/>
      <c r="RXS975" s="614"/>
      <c r="RXT975" s="3"/>
      <c r="RXU975" s="453"/>
      <c r="RXV975" s="3"/>
      <c r="RXW975" s="614"/>
      <c r="RXX975" s="3"/>
      <c r="RXY975" s="453"/>
      <c r="RXZ975" s="3"/>
      <c r="RYA975" s="614"/>
      <c r="RYB975" s="3"/>
      <c r="RYC975" s="453"/>
      <c r="RYD975" s="3"/>
      <c r="RYE975" s="614"/>
      <c r="RYF975" s="3"/>
      <c r="RYG975" s="453"/>
      <c r="RYH975" s="3"/>
      <c r="RYI975" s="614"/>
      <c r="RYJ975" s="3"/>
      <c r="RYK975" s="453"/>
      <c r="RYL975" s="3"/>
      <c r="RYM975" s="614"/>
      <c r="RYN975" s="3"/>
      <c r="RYO975" s="453"/>
      <c r="RYP975" s="3"/>
      <c r="RYQ975" s="614"/>
      <c r="RYR975" s="3"/>
      <c r="RYS975" s="453"/>
      <c r="RYT975" s="3"/>
      <c r="RYU975" s="614"/>
      <c r="RYV975" s="3"/>
      <c r="RYW975" s="453"/>
      <c r="RYX975" s="3"/>
      <c r="RYY975" s="614"/>
      <c r="RYZ975" s="3"/>
      <c r="RZA975" s="453"/>
      <c r="RZB975" s="3"/>
      <c r="RZC975" s="614"/>
      <c r="RZD975" s="3"/>
      <c r="RZE975" s="453"/>
      <c r="RZF975" s="3"/>
      <c r="RZG975" s="614"/>
      <c r="RZH975" s="3"/>
      <c r="RZI975" s="453"/>
      <c r="RZJ975" s="3"/>
      <c r="RZK975" s="614"/>
      <c r="RZL975" s="3"/>
      <c r="RZM975" s="453"/>
      <c r="RZN975" s="3"/>
      <c r="RZO975" s="614"/>
      <c r="RZP975" s="3"/>
      <c r="RZQ975" s="453"/>
      <c r="RZR975" s="3"/>
      <c r="RZS975" s="614"/>
      <c r="RZT975" s="3"/>
      <c r="RZU975" s="453"/>
      <c r="RZV975" s="3"/>
      <c r="RZW975" s="614"/>
      <c r="RZX975" s="3"/>
      <c r="RZY975" s="453"/>
      <c r="RZZ975" s="3"/>
      <c r="SAA975" s="614"/>
      <c r="SAB975" s="3"/>
      <c r="SAC975" s="453"/>
      <c r="SAD975" s="3"/>
      <c r="SAE975" s="614"/>
      <c r="SAF975" s="3"/>
      <c r="SAG975" s="453"/>
      <c r="SAH975" s="3"/>
      <c r="SAI975" s="614"/>
      <c r="SAJ975" s="3"/>
      <c r="SAK975" s="453"/>
      <c r="SAL975" s="3"/>
      <c r="SAM975" s="614"/>
      <c r="SAN975" s="3"/>
      <c r="SAO975" s="453"/>
      <c r="SAP975" s="3"/>
      <c r="SAQ975" s="614"/>
      <c r="SAR975" s="3"/>
      <c r="SAS975" s="453"/>
      <c r="SAT975" s="3"/>
      <c r="SAU975" s="614"/>
      <c r="SAV975" s="3"/>
      <c r="SAW975" s="453"/>
      <c r="SAX975" s="3"/>
      <c r="SAY975" s="614"/>
      <c r="SAZ975" s="3"/>
      <c r="SBA975" s="453"/>
      <c r="SBB975" s="3"/>
      <c r="SBC975" s="614"/>
      <c r="SBD975" s="3"/>
      <c r="SBE975" s="453"/>
      <c r="SBF975" s="3"/>
      <c r="SBG975" s="614"/>
      <c r="SBH975" s="3"/>
      <c r="SBI975" s="453"/>
      <c r="SBJ975" s="3"/>
      <c r="SBK975" s="614"/>
      <c r="SBL975" s="3"/>
      <c r="SBM975" s="453"/>
      <c r="SBN975" s="3"/>
      <c r="SBO975" s="614"/>
      <c r="SBP975" s="3"/>
      <c r="SBQ975" s="453"/>
      <c r="SBR975" s="3"/>
      <c r="SBS975" s="614"/>
      <c r="SBT975" s="3"/>
      <c r="SBU975" s="453"/>
      <c r="SBV975" s="3"/>
      <c r="SBW975" s="614"/>
      <c r="SBX975" s="3"/>
      <c r="SBY975" s="453"/>
      <c r="SBZ975" s="3"/>
      <c r="SCA975" s="614"/>
      <c r="SCB975" s="3"/>
      <c r="SCC975" s="453"/>
      <c r="SCD975" s="3"/>
      <c r="SCE975" s="614"/>
      <c r="SCF975" s="3"/>
      <c r="SCG975" s="453"/>
      <c r="SCH975" s="3"/>
      <c r="SCI975" s="614"/>
      <c r="SCJ975" s="3"/>
      <c r="SCK975" s="453"/>
      <c r="SCL975" s="3"/>
      <c r="SCM975" s="614"/>
      <c r="SCN975" s="3"/>
      <c r="SCO975" s="453"/>
      <c r="SCP975" s="3"/>
      <c r="SCQ975" s="614"/>
      <c r="SCR975" s="3"/>
      <c r="SCS975" s="453"/>
      <c r="SCT975" s="3"/>
      <c r="SCU975" s="614"/>
      <c r="SCV975" s="3"/>
      <c r="SCW975" s="453"/>
      <c r="SCX975" s="3"/>
      <c r="SCY975" s="614"/>
      <c r="SCZ975" s="3"/>
      <c r="SDA975" s="453"/>
      <c r="SDB975" s="3"/>
      <c r="SDC975" s="614"/>
      <c r="SDD975" s="3"/>
      <c r="SDE975" s="453"/>
      <c r="SDF975" s="3"/>
      <c r="SDG975" s="614"/>
      <c r="SDH975" s="3"/>
      <c r="SDI975" s="453"/>
      <c r="SDJ975" s="3"/>
      <c r="SDK975" s="614"/>
      <c r="SDL975" s="3"/>
      <c r="SDM975" s="453"/>
      <c r="SDN975" s="3"/>
      <c r="SDO975" s="614"/>
      <c r="SDP975" s="3"/>
      <c r="SDQ975" s="453"/>
      <c r="SDR975" s="3"/>
      <c r="SDS975" s="614"/>
      <c r="SDT975" s="3"/>
      <c r="SDU975" s="453"/>
      <c r="SDV975" s="3"/>
      <c r="SDW975" s="614"/>
      <c r="SDX975" s="3"/>
      <c r="SDY975" s="453"/>
      <c r="SDZ975" s="3"/>
      <c r="SEA975" s="614"/>
      <c r="SEB975" s="3"/>
      <c r="SEC975" s="453"/>
      <c r="SED975" s="3"/>
      <c r="SEE975" s="614"/>
      <c r="SEF975" s="3"/>
      <c r="SEG975" s="453"/>
      <c r="SEH975" s="3"/>
      <c r="SEI975" s="614"/>
      <c r="SEJ975" s="3"/>
      <c r="SEK975" s="453"/>
      <c r="SEL975" s="3"/>
      <c r="SEM975" s="614"/>
      <c r="SEN975" s="3"/>
      <c r="SEO975" s="453"/>
      <c r="SEP975" s="3"/>
      <c r="SEQ975" s="614"/>
      <c r="SER975" s="3"/>
      <c r="SES975" s="453"/>
      <c r="SET975" s="3"/>
      <c r="SEU975" s="614"/>
      <c r="SEV975" s="3"/>
      <c r="SEW975" s="453"/>
      <c r="SEX975" s="3"/>
      <c r="SEY975" s="614"/>
      <c r="SEZ975" s="3"/>
      <c r="SFA975" s="453"/>
      <c r="SFB975" s="3"/>
      <c r="SFC975" s="614"/>
      <c r="SFD975" s="3"/>
      <c r="SFE975" s="453"/>
      <c r="SFF975" s="3"/>
      <c r="SFG975" s="614"/>
      <c r="SFH975" s="3"/>
      <c r="SFI975" s="453"/>
      <c r="SFJ975" s="3"/>
      <c r="SFK975" s="614"/>
      <c r="SFL975" s="3"/>
      <c r="SFM975" s="453"/>
      <c r="SFN975" s="3"/>
      <c r="SFO975" s="614"/>
      <c r="SFP975" s="3"/>
      <c r="SFQ975" s="453"/>
      <c r="SFR975" s="3"/>
      <c r="SFS975" s="614"/>
      <c r="SFT975" s="3"/>
      <c r="SFU975" s="453"/>
      <c r="SFV975" s="3"/>
      <c r="SFW975" s="614"/>
      <c r="SFX975" s="3"/>
      <c r="SFY975" s="453"/>
      <c r="SFZ975" s="3"/>
      <c r="SGA975" s="614"/>
      <c r="SGB975" s="3"/>
      <c r="SGC975" s="453"/>
      <c r="SGD975" s="3"/>
      <c r="SGE975" s="614"/>
      <c r="SGF975" s="3"/>
      <c r="SGG975" s="453"/>
      <c r="SGH975" s="3"/>
      <c r="SGI975" s="614"/>
      <c r="SGJ975" s="3"/>
      <c r="SGK975" s="453"/>
      <c r="SGL975" s="3"/>
      <c r="SGM975" s="614"/>
      <c r="SGN975" s="3"/>
      <c r="SGO975" s="453"/>
      <c r="SGP975" s="3"/>
      <c r="SGQ975" s="614"/>
      <c r="SGR975" s="3"/>
      <c r="SGS975" s="453"/>
      <c r="SGT975" s="3"/>
      <c r="SGU975" s="614"/>
      <c r="SGV975" s="3"/>
      <c r="SGW975" s="453"/>
      <c r="SGX975" s="3"/>
      <c r="SGY975" s="614"/>
      <c r="SGZ975" s="3"/>
      <c r="SHA975" s="453"/>
      <c r="SHB975" s="3"/>
      <c r="SHC975" s="614"/>
      <c r="SHD975" s="3"/>
      <c r="SHE975" s="453"/>
      <c r="SHF975" s="3"/>
      <c r="SHG975" s="614"/>
      <c r="SHH975" s="3"/>
      <c r="SHI975" s="453"/>
      <c r="SHJ975" s="3"/>
      <c r="SHK975" s="614"/>
      <c r="SHL975" s="3"/>
      <c r="SHM975" s="453"/>
      <c r="SHN975" s="3"/>
      <c r="SHO975" s="614"/>
      <c r="SHP975" s="3"/>
      <c r="SHQ975" s="453"/>
      <c r="SHR975" s="3"/>
      <c r="SHS975" s="614"/>
      <c r="SHT975" s="3"/>
      <c r="SHU975" s="453"/>
      <c r="SHV975" s="3"/>
      <c r="SHW975" s="614"/>
      <c r="SHX975" s="3"/>
      <c r="SHY975" s="453"/>
      <c r="SHZ975" s="3"/>
      <c r="SIA975" s="614"/>
      <c r="SIB975" s="3"/>
      <c r="SIC975" s="453"/>
      <c r="SID975" s="3"/>
      <c r="SIE975" s="614"/>
      <c r="SIF975" s="3"/>
      <c r="SIG975" s="453"/>
      <c r="SIH975" s="3"/>
      <c r="SII975" s="614"/>
      <c r="SIJ975" s="3"/>
      <c r="SIK975" s="453"/>
      <c r="SIL975" s="3"/>
      <c r="SIM975" s="614"/>
      <c r="SIN975" s="3"/>
      <c r="SIO975" s="453"/>
      <c r="SIP975" s="3"/>
      <c r="SIQ975" s="614"/>
      <c r="SIR975" s="3"/>
      <c r="SIS975" s="453"/>
      <c r="SIT975" s="3"/>
      <c r="SIU975" s="614"/>
      <c r="SIV975" s="3"/>
      <c r="SIW975" s="453"/>
      <c r="SIX975" s="3"/>
      <c r="SIY975" s="614"/>
      <c r="SIZ975" s="3"/>
      <c r="SJA975" s="453"/>
      <c r="SJB975" s="3"/>
      <c r="SJC975" s="614"/>
      <c r="SJD975" s="3"/>
      <c r="SJE975" s="453"/>
      <c r="SJF975" s="3"/>
      <c r="SJG975" s="614"/>
      <c r="SJH975" s="3"/>
      <c r="SJI975" s="453"/>
      <c r="SJJ975" s="3"/>
      <c r="SJK975" s="614"/>
      <c r="SJL975" s="3"/>
      <c r="SJM975" s="453"/>
      <c r="SJN975" s="3"/>
      <c r="SJO975" s="614"/>
      <c r="SJP975" s="3"/>
      <c r="SJQ975" s="453"/>
      <c r="SJR975" s="3"/>
      <c r="SJS975" s="614"/>
      <c r="SJT975" s="3"/>
      <c r="SJU975" s="453"/>
      <c r="SJV975" s="3"/>
      <c r="SJW975" s="614"/>
      <c r="SJX975" s="3"/>
      <c r="SJY975" s="453"/>
      <c r="SJZ975" s="3"/>
      <c r="SKA975" s="614"/>
      <c r="SKB975" s="3"/>
      <c r="SKC975" s="453"/>
      <c r="SKD975" s="3"/>
      <c r="SKE975" s="614"/>
      <c r="SKF975" s="3"/>
      <c r="SKG975" s="453"/>
      <c r="SKH975" s="3"/>
      <c r="SKI975" s="614"/>
      <c r="SKJ975" s="3"/>
      <c r="SKK975" s="453"/>
      <c r="SKL975" s="3"/>
      <c r="SKM975" s="614"/>
      <c r="SKN975" s="3"/>
      <c r="SKO975" s="453"/>
      <c r="SKP975" s="3"/>
      <c r="SKQ975" s="614"/>
      <c r="SKR975" s="3"/>
      <c r="SKS975" s="453"/>
      <c r="SKT975" s="3"/>
      <c r="SKU975" s="614"/>
      <c r="SKV975" s="3"/>
      <c r="SKW975" s="453"/>
      <c r="SKX975" s="3"/>
      <c r="SKY975" s="614"/>
      <c r="SKZ975" s="3"/>
      <c r="SLA975" s="453"/>
      <c r="SLB975" s="3"/>
      <c r="SLC975" s="614"/>
      <c r="SLD975" s="3"/>
      <c r="SLE975" s="453"/>
      <c r="SLF975" s="3"/>
      <c r="SLG975" s="614"/>
      <c r="SLH975" s="3"/>
      <c r="SLI975" s="453"/>
      <c r="SLJ975" s="3"/>
      <c r="SLK975" s="614"/>
      <c r="SLL975" s="3"/>
      <c r="SLM975" s="453"/>
      <c r="SLN975" s="3"/>
      <c r="SLO975" s="614"/>
      <c r="SLP975" s="3"/>
      <c r="SLQ975" s="453"/>
      <c r="SLR975" s="3"/>
      <c r="SLS975" s="614"/>
      <c r="SLT975" s="3"/>
      <c r="SLU975" s="453"/>
      <c r="SLV975" s="3"/>
      <c r="SLW975" s="614"/>
      <c r="SLX975" s="3"/>
      <c r="SLY975" s="453"/>
      <c r="SLZ975" s="3"/>
      <c r="SMA975" s="614"/>
      <c r="SMB975" s="3"/>
      <c r="SMC975" s="453"/>
      <c r="SMD975" s="3"/>
      <c r="SME975" s="614"/>
      <c r="SMF975" s="3"/>
      <c r="SMG975" s="453"/>
      <c r="SMH975" s="3"/>
      <c r="SMI975" s="614"/>
      <c r="SMJ975" s="3"/>
      <c r="SMK975" s="453"/>
      <c r="SML975" s="3"/>
      <c r="SMM975" s="614"/>
      <c r="SMN975" s="3"/>
      <c r="SMO975" s="453"/>
      <c r="SMP975" s="3"/>
      <c r="SMQ975" s="614"/>
      <c r="SMR975" s="3"/>
      <c r="SMS975" s="453"/>
      <c r="SMT975" s="3"/>
      <c r="SMU975" s="614"/>
      <c r="SMV975" s="3"/>
      <c r="SMW975" s="453"/>
      <c r="SMX975" s="3"/>
      <c r="SMY975" s="614"/>
      <c r="SMZ975" s="3"/>
      <c r="SNA975" s="453"/>
      <c r="SNB975" s="3"/>
      <c r="SNC975" s="614"/>
      <c r="SND975" s="3"/>
      <c r="SNE975" s="453"/>
      <c r="SNF975" s="3"/>
      <c r="SNG975" s="614"/>
      <c r="SNH975" s="3"/>
      <c r="SNI975" s="453"/>
      <c r="SNJ975" s="3"/>
      <c r="SNK975" s="614"/>
      <c r="SNL975" s="3"/>
      <c r="SNM975" s="453"/>
      <c r="SNN975" s="3"/>
      <c r="SNO975" s="614"/>
      <c r="SNP975" s="3"/>
      <c r="SNQ975" s="453"/>
      <c r="SNR975" s="3"/>
      <c r="SNS975" s="614"/>
      <c r="SNT975" s="3"/>
      <c r="SNU975" s="453"/>
      <c r="SNV975" s="3"/>
      <c r="SNW975" s="614"/>
      <c r="SNX975" s="3"/>
      <c r="SNY975" s="453"/>
      <c r="SNZ975" s="3"/>
      <c r="SOA975" s="614"/>
      <c r="SOB975" s="3"/>
      <c r="SOC975" s="453"/>
      <c r="SOD975" s="3"/>
      <c r="SOE975" s="614"/>
      <c r="SOF975" s="3"/>
      <c r="SOG975" s="453"/>
      <c r="SOH975" s="3"/>
      <c r="SOI975" s="614"/>
      <c r="SOJ975" s="3"/>
      <c r="SOK975" s="453"/>
      <c r="SOL975" s="3"/>
      <c r="SOM975" s="614"/>
      <c r="SON975" s="3"/>
      <c r="SOO975" s="453"/>
      <c r="SOP975" s="3"/>
      <c r="SOQ975" s="614"/>
      <c r="SOR975" s="3"/>
      <c r="SOS975" s="453"/>
      <c r="SOT975" s="3"/>
      <c r="SOU975" s="614"/>
      <c r="SOV975" s="3"/>
      <c r="SOW975" s="453"/>
      <c r="SOX975" s="3"/>
      <c r="SOY975" s="614"/>
      <c r="SOZ975" s="3"/>
      <c r="SPA975" s="453"/>
      <c r="SPB975" s="3"/>
      <c r="SPC975" s="614"/>
      <c r="SPD975" s="3"/>
      <c r="SPE975" s="453"/>
      <c r="SPF975" s="3"/>
      <c r="SPG975" s="614"/>
      <c r="SPH975" s="3"/>
      <c r="SPI975" s="453"/>
      <c r="SPJ975" s="3"/>
      <c r="SPK975" s="614"/>
      <c r="SPL975" s="3"/>
      <c r="SPM975" s="453"/>
      <c r="SPN975" s="3"/>
      <c r="SPO975" s="614"/>
      <c r="SPP975" s="3"/>
      <c r="SPQ975" s="453"/>
      <c r="SPR975" s="3"/>
      <c r="SPS975" s="614"/>
      <c r="SPT975" s="3"/>
      <c r="SPU975" s="453"/>
      <c r="SPV975" s="3"/>
      <c r="SPW975" s="614"/>
      <c r="SPX975" s="3"/>
      <c r="SPY975" s="453"/>
      <c r="SPZ975" s="3"/>
      <c r="SQA975" s="614"/>
      <c r="SQB975" s="3"/>
      <c r="SQC975" s="453"/>
      <c r="SQD975" s="3"/>
      <c r="SQE975" s="614"/>
      <c r="SQF975" s="3"/>
      <c r="SQG975" s="453"/>
      <c r="SQH975" s="3"/>
      <c r="SQI975" s="614"/>
      <c r="SQJ975" s="3"/>
      <c r="SQK975" s="453"/>
      <c r="SQL975" s="3"/>
      <c r="SQM975" s="614"/>
      <c r="SQN975" s="3"/>
      <c r="SQO975" s="453"/>
      <c r="SQP975" s="3"/>
      <c r="SQQ975" s="614"/>
      <c r="SQR975" s="3"/>
      <c r="SQS975" s="453"/>
      <c r="SQT975" s="3"/>
      <c r="SQU975" s="614"/>
      <c r="SQV975" s="3"/>
      <c r="SQW975" s="453"/>
      <c r="SQX975" s="3"/>
      <c r="SQY975" s="614"/>
      <c r="SQZ975" s="3"/>
      <c r="SRA975" s="453"/>
      <c r="SRB975" s="3"/>
      <c r="SRC975" s="614"/>
      <c r="SRD975" s="3"/>
      <c r="SRE975" s="453"/>
      <c r="SRF975" s="3"/>
      <c r="SRG975" s="614"/>
      <c r="SRH975" s="3"/>
      <c r="SRI975" s="453"/>
      <c r="SRJ975" s="3"/>
      <c r="SRK975" s="614"/>
      <c r="SRL975" s="3"/>
      <c r="SRM975" s="453"/>
      <c r="SRN975" s="3"/>
      <c r="SRO975" s="614"/>
      <c r="SRP975" s="3"/>
      <c r="SRQ975" s="453"/>
      <c r="SRR975" s="3"/>
      <c r="SRS975" s="614"/>
      <c r="SRT975" s="3"/>
      <c r="SRU975" s="453"/>
      <c r="SRV975" s="3"/>
      <c r="SRW975" s="614"/>
      <c r="SRX975" s="3"/>
      <c r="SRY975" s="453"/>
      <c r="SRZ975" s="3"/>
      <c r="SSA975" s="614"/>
      <c r="SSB975" s="3"/>
      <c r="SSC975" s="453"/>
      <c r="SSD975" s="3"/>
      <c r="SSE975" s="614"/>
      <c r="SSF975" s="3"/>
      <c r="SSG975" s="453"/>
      <c r="SSH975" s="3"/>
      <c r="SSI975" s="614"/>
      <c r="SSJ975" s="3"/>
      <c r="SSK975" s="453"/>
      <c r="SSL975" s="3"/>
      <c r="SSM975" s="614"/>
      <c r="SSN975" s="3"/>
      <c r="SSO975" s="453"/>
      <c r="SSP975" s="3"/>
      <c r="SSQ975" s="614"/>
      <c r="SSR975" s="3"/>
      <c r="SSS975" s="453"/>
      <c r="SST975" s="3"/>
      <c r="SSU975" s="614"/>
      <c r="SSV975" s="3"/>
      <c r="SSW975" s="453"/>
      <c r="SSX975" s="3"/>
      <c r="SSY975" s="614"/>
      <c r="SSZ975" s="3"/>
      <c r="STA975" s="453"/>
      <c r="STB975" s="3"/>
      <c r="STC975" s="614"/>
      <c r="STD975" s="3"/>
      <c r="STE975" s="453"/>
      <c r="STF975" s="3"/>
      <c r="STG975" s="614"/>
      <c r="STH975" s="3"/>
      <c r="STI975" s="453"/>
      <c r="STJ975" s="3"/>
      <c r="STK975" s="614"/>
      <c r="STL975" s="3"/>
      <c r="STM975" s="453"/>
      <c r="STN975" s="3"/>
      <c r="STO975" s="614"/>
      <c r="STP975" s="3"/>
      <c r="STQ975" s="453"/>
      <c r="STR975" s="3"/>
      <c r="STS975" s="614"/>
      <c r="STT975" s="3"/>
      <c r="STU975" s="453"/>
      <c r="STV975" s="3"/>
      <c r="STW975" s="614"/>
      <c r="STX975" s="3"/>
      <c r="STY975" s="453"/>
      <c r="STZ975" s="3"/>
      <c r="SUA975" s="614"/>
      <c r="SUB975" s="3"/>
      <c r="SUC975" s="453"/>
      <c r="SUD975" s="3"/>
      <c r="SUE975" s="614"/>
      <c r="SUF975" s="3"/>
      <c r="SUG975" s="453"/>
      <c r="SUH975" s="3"/>
      <c r="SUI975" s="614"/>
      <c r="SUJ975" s="3"/>
      <c r="SUK975" s="453"/>
      <c r="SUL975" s="3"/>
      <c r="SUM975" s="614"/>
      <c r="SUN975" s="3"/>
      <c r="SUO975" s="453"/>
      <c r="SUP975" s="3"/>
      <c r="SUQ975" s="614"/>
      <c r="SUR975" s="3"/>
      <c r="SUS975" s="453"/>
      <c r="SUT975" s="3"/>
      <c r="SUU975" s="614"/>
      <c r="SUV975" s="3"/>
      <c r="SUW975" s="453"/>
      <c r="SUX975" s="3"/>
      <c r="SUY975" s="614"/>
      <c r="SUZ975" s="3"/>
      <c r="SVA975" s="453"/>
      <c r="SVB975" s="3"/>
      <c r="SVC975" s="614"/>
      <c r="SVD975" s="3"/>
      <c r="SVE975" s="453"/>
      <c r="SVF975" s="3"/>
      <c r="SVG975" s="614"/>
      <c r="SVH975" s="3"/>
      <c r="SVI975" s="453"/>
      <c r="SVJ975" s="3"/>
      <c r="SVK975" s="614"/>
      <c r="SVL975" s="3"/>
      <c r="SVM975" s="453"/>
      <c r="SVN975" s="3"/>
      <c r="SVO975" s="614"/>
      <c r="SVP975" s="3"/>
      <c r="SVQ975" s="453"/>
      <c r="SVR975" s="3"/>
      <c r="SVS975" s="614"/>
      <c r="SVT975" s="3"/>
      <c r="SVU975" s="453"/>
      <c r="SVV975" s="3"/>
      <c r="SVW975" s="614"/>
      <c r="SVX975" s="3"/>
      <c r="SVY975" s="453"/>
      <c r="SVZ975" s="3"/>
      <c r="SWA975" s="614"/>
      <c r="SWB975" s="3"/>
      <c r="SWC975" s="453"/>
      <c r="SWD975" s="3"/>
      <c r="SWE975" s="614"/>
      <c r="SWF975" s="3"/>
      <c r="SWG975" s="453"/>
      <c r="SWH975" s="3"/>
      <c r="SWI975" s="614"/>
      <c r="SWJ975" s="3"/>
      <c r="SWK975" s="453"/>
      <c r="SWL975" s="3"/>
      <c r="SWM975" s="614"/>
      <c r="SWN975" s="3"/>
      <c r="SWO975" s="453"/>
      <c r="SWP975" s="3"/>
      <c r="SWQ975" s="614"/>
      <c r="SWR975" s="3"/>
      <c r="SWS975" s="453"/>
      <c r="SWT975" s="3"/>
      <c r="SWU975" s="614"/>
      <c r="SWV975" s="3"/>
      <c r="SWW975" s="453"/>
      <c r="SWX975" s="3"/>
      <c r="SWY975" s="614"/>
      <c r="SWZ975" s="3"/>
      <c r="SXA975" s="453"/>
      <c r="SXB975" s="3"/>
      <c r="SXC975" s="614"/>
      <c r="SXD975" s="3"/>
      <c r="SXE975" s="453"/>
      <c r="SXF975" s="3"/>
      <c r="SXG975" s="614"/>
      <c r="SXH975" s="3"/>
      <c r="SXI975" s="453"/>
      <c r="SXJ975" s="3"/>
      <c r="SXK975" s="614"/>
      <c r="SXL975" s="3"/>
      <c r="SXM975" s="453"/>
      <c r="SXN975" s="3"/>
      <c r="SXO975" s="614"/>
      <c r="SXP975" s="3"/>
      <c r="SXQ975" s="453"/>
      <c r="SXR975" s="3"/>
      <c r="SXS975" s="614"/>
      <c r="SXT975" s="3"/>
      <c r="SXU975" s="453"/>
      <c r="SXV975" s="3"/>
      <c r="SXW975" s="614"/>
      <c r="SXX975" s="3"/>
      <c r="SXY975" s="453"/>
      <c r="SXZ975" s="3"/>
      <c r="SYA975" s="614"/>
      <c r="SYB975" s="3"/>
      <c r="SYC975" s="453"/>
      <c r="SYD975" s="3"/>
      <c r="SYE975" s="614"/>
      <c r="SYF975" s="3"/>
      <c r="SYG975" s="453"/>
      <c r="SYH975" s="3"/>
      <c r="SYI975" s="614"/>
      <c r="SYJ975" s="3"/>
      <c r="SYK975" s="453"/>
      <c r="SYL975" s="3"/>
      <c r="SYM975" s="614"/>
      <c r="SYN975" s="3"/>
      <c r="SYO975" s="453"/>
      <c r="SYP975" s="3"/>
      <c r="SYQ975" s="614"/>
      <c r="SYR975" s="3"/>
      <c r="SYS975" s="453"/>
      <c r="SYT975" s="3"/>
      <c r="SYU975" s="614"/>
      <c r="SYV975" s="3"/>
      <c r="SYW975" s="453"/>
      <c r="SYX975" s="3"/>
      <c r="SYY975" s="614"/>
      <c r="SYZ975" s="3"/>
      <c r="SZA975" s="453"/>
      <c r="SZB975" s="3"/>
      <c r="SZC975" s="614"/>
      <c r="SZD975" s="3"/>
      <c r="SZE975" s="453"/>
      <c r="SZF975" s="3"/>
      <c r="SZG975" s="614"/>
      <c r="SZH975" s="3"/>
      <c r="SZI975" s="453"/>
      <c r="SZJ975" s="3"/>
      <c r="SZK975" s="614"/>
      <c r="SZL975" s="3"/>
      <c r="SZM975" s="453"/>
      <c r="SZN975" s="3"/>
      <c r="SZO975" s="614"/>
      <c r="SZP975" s="3"/>
      <c r="SZQ975" s="453"/>
      <c r="SZR975" s="3"/>
      <c r="SZS975" s="614"/>
      <c r="SZT975" s="3"/>
      <c r="SZU975" s="453"/>
      <c r="SZV975" s="3"/>
      <c r="SZW975" s="614"/>
      <c r="SZX975" s="3"/>
      <c r="SZY975" s="453"/>
      <c r="SZZ975" s="3"/>
      <c r="TAA975" s="614"/>
      <c r="TAB975" s="3"/>
      <c r="TAC975" s="453"/>
      <c r="TAD975" s="3"/>
      <c r="TAE975" s="614"/>
      <c r="TAF975" s="3"/>
      <c r="TAG975" s="453"/>
      <c r="TAH975" s="3"/>
      <c r="TAI975" s="614"/>
      <c r="TAJ975" s="3"/>
      <c r="TAK975" s="453"/>
      <c r="TAL975" s="3"/>
      <c r="TAM975" s="614"/>
      <c r="TAN975" s="3"/>
      <c r="TAO975" s="453"/>
      <c r="TAP975" s="3"/>
      <c r="TAQ975" s="614"/>
      <c r="TAR975" s="3"/>
      <c r="TAS975" s="453"/>
      <c r="TAT975" s="3"/>
      <c r="TAU975" s="614"/>
      <c r="TAV975" s="3"/>
      <c r="TAW975" s="453"/>
      <c r="TAX975" s="3"/>
      <c r="TAY975" s="614"/>
      <c r="TAZ975" s="3"/>
      <c r="TBA975" s="453"/>
      <c r="TBB975" s="3"/>
      <c r="TBC975" s="614"/>
      <c r="TBD975" s="3"/>
      <c r="TBE975" s="453"/>
      <c r="TBF975" s="3"/>
      <c r="TBG975" s="614"/>
      <c r="TBH975" s="3"/>
      <c r="TBI975" s="453"/>
      <c r="TBJ975" s="3"/>
      <c r="TBK975" s="614"/>
      <c r="TBL975" s="3"/>
      <c r="TBM975" s="453"/>
      <c r="TBN975" s="3"/>
      <c r="TBO975" s="614"/>
      <c r="TBP975" s="3"/>
      <c r="TBQ975" s="453"/>
      <c r="TBR975" s="3"/>
      <c r="TBS975" s="614"/>
      <c r="TBT975" s="3"/>
      <c r="TBU975" s="453"/>
      <c r="TBV975" s="3"/>
      <c r="TBW975" s="614"/>
      <c r="TBX975" s="3"/>
      <c r="TBY975" s="453"/>
      <c r="TBZ975" s="3"/>
      <c r="TCA975" s="614"/>
      <c r="TCB975" s="3"/>
      <c r="TCC975" s="453"/>
      <c r="TCD975" s="3"/>
      <c r="TCE975" s="614"/>
      <c r="TCF975" s="3"/>
      <c r="TCG975" s="453"/>
      <c r="TCH975" s="3"/>
      <c r="TCI975" s="614"/>
      <c r="TCJ975" s="3"/>
      <c r="TCK975" s="453"/>
      <c r="TCL975" s="3"/>
      <c r="TCM975" s="614"/>
      <c r="TCN975" s="3"/>
      <c r="TCO975" s="453"/>
      <c r="TCP975" s="3"/>
      <c r="TCQ975" s="614"/>
      <c r="TCR975" s="3"/>
      <c r="TCS975" s="453"/>
      <c r="TCT975" s="3"/>
      <c r="TCU975" s="614"/>
      <c r="TCV975" s="3"/>
      <c r="TCW975" s="453"/>
      <c r="TCX975" s="3"/>
      <c r="TCY975" s="614"/>
      <c r="TCZ975" s="3"/>
      <c r="TDA975" s="453"/>
      <c r="TDB975" s="3"/>
      <c r="TDC975" s="614"/>
      <c r="TDD975" s="3"/>
      <c r="TDE975" s="453"/>
      <c r="TDF975" s="3"/>
      <c r="TDG975" s="614"/>
      <c r="TDH975" s="3"/>
      <c r="TDI975" s="453"/>
      <c r="TDJ975" s="3"/>
      <c r="TDK975" s="614"/>
      <c r="TDL975" s="3"/>
      <c r="TDM975" s="453"/>
      <c r="TDN975" s="3"/>
      <c r="TDO975" s="614"/>
      <c r="TDP975" s="3"/>
      <c r="TDQ975" s="453"/>
      <c r="TDR975" s="3"/>
      <c r="TDS975" s="614"/>
      <c r="TDT975" s="3"/>
      <c r="TDU975" s="453"/>
      <c r="TDV975" s="3"/>
      <c r="TDW975" s="614"/>
      <c r="TDX975" s="3"/>
      <c r="TDY975" s="453"/>
      <c r="TDZ975" s="3"/>
      <c r="TEA975" s="614"/>
      <c r="TEB975" s="3"/>
      <c r="TEC975" s="453"/>
      <c r="TED975" s="3"/>
      <c r="TEE975" s="614"/>
      <c r="TEF975" s="3"/>
      <c r="TEG975" s="453"/>
      <c r="TEH975" s="3"/>
      <c r="TEI975" s="614"/>
      <c r="TEJ975" s="3"/>
      <c r="TEK975" s="453"/>
      <c r="TEL975" s="3"/>
      <c r="TEM975" s="614"/>
      <c r="TEN975" s="3"/>
      <c r="TEO975" s="453"/>
      <c r="TEP975" s="3"/>
      <c r="TEQ975" s="614"/>
      <c r="TER975" s="3"/>
      <c r="TES975" s="453"/>
      <c r="TET975" s="3"/>
      <c r="TEU975" s="614"/>
      <c r="TEV975" s="3"/>
      <c r="TEW975" s="453"/>
      <c r="TEX975" s="3"/>
      <c r="TEY975" s="614"/>
      <c r="TEZ975" s="3"/>
      <c r="TFA975" s="453"/>
      <c r="TFB975" s="3"/>
      <c r="TFC975" s="614"/>
      <c r="TFD975" s="3"/>
      <c r="TFE975" s="453"/>
      <c r="TFF975" s="3"/>
      <c r="TFG975" s="614"/>
      <c r="TFH975" s="3"/>
      <c r="TFI975" s="453"/>
      <c r="TFJ975" s="3"/>
      <c r="TFK975" s="614"/>
      <c r="TFL975" s="3"/>
      <c r="TFM975" s="453"/>
      <c r="TFN975" s="3"/>
      <c r="TFO975" s="614"/>
      <c r="TFP975" s="3"/>
      <c r="TFQ975" s="453"/>
      <c r="TFR975" s="3"/>
      <c r="TFS975" s="614"/>
      <c r="TFT975" s="3"/>
      <c r="TFU975" s="453"/>
      <c r="TFV975" s="3"/>
      <c r="TFW975" s="614"/>
      <c r="TFX975" s="3"/>
      <c r="TFY975" s="453"/>
      <c r="TFZ975" s="3"/>
      <c r="TGA975" s="614"/>
      <c r="TGB975" s="3"/>
      <c r="TGC975" s="453"/>
      <c r="TGD975" s="3"/>
      <c r="TGE975" s="614"/>
      <c r="TGF975" s="3"/>
      <c r="TGG975" s="453"/>
      <c r="TGH975" s="3"/>
      <c r="TGI975" s="614"/>
      <c r="TGJ975" s="3"/>
      <c r="TGK975" s="453"/>
      <c r="TGL975" s="3"/>
      <c r="TGM975" s="614"/>
      <c r="TGN975" s="3"/>
      <c r="TGO975" s="453"/>
      <c r="TGP975" s="3"/>
      <c r="TGQ975" s="614"/>
      <c r="TGR975" s="3"/>
      <c r="TGS975" s="453"/>
      <c r="TGT975" s="3"/>
      <c r="TGU975" s="614"/>
      <c r="TGV975" s="3"/>
      <c r="TGW975" s="453"/>
      <c r="TGX975" s="3"/>
      <c r="TGY975" s="614"/>
      <c r="TGZ975" s="3"/>
      <c r="THA975" s="453"/>
      <c r="THB975" s="3"/>
      <c r="THC975" s="614"/>
      <c r="THD975" s="3"/>
      <c r="THE975" s="453"/>
      <c r="THF975" s="3"/>
      <c r="THG975" s="614"/>
      <c r="THH975" s="3"/>
      <c r="THI975" s="453"/>
      <c r="THJ975" s="3"/>
      <c r="THK975" s="614"/>
      <c r="THL975" s="3"/>
      <c r="THM975" s="453"/>
      <c r="THN975" s="3"/>
      <c r="THO975" s="614"/>
      <c r="THP975" s="3"/>
      <c r="THQ975" s="453"/>
      <c r="THR975" s="3"/>
      <c r="THS975" s="614"/>
      <c r="THT975" s="3"/>
      <c r="THU975" s="453"/>
      <c r="THV975" s="3"/>
      <c r="THW975" s="614"/>
      <c r="THX975" s="3"/>
      <c r="THY975" s="453"/>
      <c r="THZ975" s="3"/>
      <c r="TIA975" s="614"/>
      <c r="TIB975" s="3"/>
      <c r="TIC975" s="453"/>
      <c r="TID975" s="3"/>
      <c r="TIE975" s="614"/>
      <c r="TIF975" s="3"/>
      <c r="TIG975" s="453"/>
      <c r="TIH975" s="3"/>
      <c r="TII975" s="614"/>
      <c r="TIJ975" s="3"/>
      <c r="TIK975" s="453"/>
      <c r="TIL975" s="3"/>
      <c r="TIM975" s="614"/>
      <c r="TIN975" s="3"/>
      <c r="TIO975" s="453"/>
      <c r="TIP975" s="3"/>
      <c r="TIQ975" s="614"/>
      <c r="TIR975" s="3"/>
      <c r="TIS975" s="453"/>
      <c r="TIT975" s="3"/>
      <c r="TIU975" s="614"/>
      <c r="TIV975" s="3"/>
      <c r="TIW975" s="453"/>
      <c r="TIX975" s="3"/>
      <c r="TIY975" s="614"/>
      <c r="TIZ975" s="3"/>
      <c r="TJA975" s="453"/>
      <c r="TJB975" s="3"/>
      <c r="TJC975" s="614"/>
      <c r="TJD975" s="3"/>
      <c r="TJE975" s="453"/>
      <c r="TJF975" s="3"/>
      <c r="TJG975" s="614"/>
      <c r="TJH975" s="3"/>
      <c r="TJI975" s="453"/>
      <c r="TJJ975" s="3"/>
      <c r="TJK975" s="614"/>
      <c r="TJL975" s="3"/>
      <c r="TJM975" s="453"/>
      <c r="TJN975" s="3"/>
      <c r="TJO975" s="614"/>
      <c r="TJP975" s="3"/>
      <c r="TJQ975" s="453"/>
      <c r="TJR975" s="3"/>
      <c r="TJS975" s="614"/>
      <c r="TJT975" s="3"/>
      <c r="TJU975" s="453"/>
      <c r="TJV975" s="3"/>
      <c r="TJW975" s="614"/>
      <c r="TJX975" s="3"/>
      <c r="TJY975" s="453"/>
      <c r="TJZ975" s="3"/>
      <c r="TKA975" s="614"/>
      <c r="TKB975" s="3"/>
      <c r="TKC975" s="453"/>
      <c r="TKD975" s="3"/>
      <c r="TKE975" s="614"/>
      <c r="TKF975" s="3"/>
      <c r="TKG975" s="453"/>
      <c r="TKH975" s="3"/>
      <c r="TKI975" s="614"/>
      <c r="TKJ975" s="3"/>
      <c r="TKK975" s="453"/>
      <c r="TKL975" s="3"/>
      <c r="TKM975" s="614"/>
      <c r="TKN975" s="3"/>
      <c r="TKO975" s="453"/>
      <c r="TKP975" s="3"/>
      <c r="TKQ975" s="614"/>
      <c r="TKR975" s="3"/>
      <c r="TKS975" s="453"/>
      <c r="TKT975" s="3"/>
      <c r="TKU975" s="614"/>
      <c r="TKV975" s="3"/>
      <c r="TKW975" s="453"/>
      <c r="TKX975" s="3"/>
      <c r="TKY975" s="614"/>
      <c r="TKZ975" s="3"/>
      <c r="TLA975" s="453"/>
      <c r="TLB975" s="3"/>
      <c r="TLC975" s="614"/>
      <c r="TLD975" s="3"/>
      <c r="TLE975" s="453"/>
      <c r="TLF975" s="3"/>
      <c r="TLG975" s="614"/>
      <c r="TLH975" s="3"/>
      <c r="TLI975" s="453"/>
      <c r="TLJ975" s="3"/>
      <c r="TLK975" s="614"/>
      <c r="TLL975" s="3"/>
      <c r="TLM975" s="453"/>
      <c r="TLN975" s="3"/>
      <c r="TLO975" s="614"/>
      <c r="TLP975" s="3"/>
      <c r="TLQ975" s="453"/>
      <c r="TLR975" s="3"/>
      <c r="TLS975" s="614"/>
      <c r="TLT975" s="3"/>
      <c r="TLU975" s="453"/>
      <c r="TLV975" s="3"/>
      <c r="TLW975" s="614"/>
      <c r="TLX975" s="3"/>
      <c r="TLY975" s="453"/>
      <c r="TLZ975" s="3"/>
      <c r="TMA975" s="614"/>
      <c r="TMB975" s="3"/>
      <c r="TMC975" s="453"/>
      <c r="TMD975" s="3"/>
      <c r="TME975" s="614"/>
      <c r="TMF975" s="3"/>
      <c r="TMG975" s="453"/>
      <c r="TMH975" s="3"/>
      <c r="TMI975" s="614"/>
      <c r="TMJ975" s="3"/>
      <c r="TMK975" s="453"/>
      <c r="TML975" s="3"/>
      <c r="TMM975" s="614"/>
      <c r="TMN975" s="3"/>
      <c r="TMO975" s="453"/>
      <c r="TMP975" s="3"/>
      <c r="TMQ975" s="614"/>
      <c r="TMR975" s="3"/>
      <c r="TMS975" s="453"/>
      <c r="TMT975" s="3"/>
      <c r="TMU975" s="614"/>
      <c r="TMV975" s="3"/>
      <c r="TMW975" s="453"/>
      <c r="TMX975" s="3"/>
      <c r="TMY975" s="614"/>
      <c r="TMZ975" s="3"/>
      <c r="TNA975" s="453"/>
      <c r="TNB975" s="3"/>
      <c r="TNC975" s="614"/>
      <c r="TND975" s="3"/>
      <c r="TNE975" s="453"/>
      <c r="TNF975" s="3"/>
      <c r="TNG975" s="614"/>
      <c r="TNH975" s="3"/>
      <c r="TNI975" s="453"/>
      <c r="TNJ975" s="3"/>
      <c r="TNK975" s="614"/>
      <c r="TNL975" s="3"/>
      <c r="TNM975" s="453"/>
      <c r="TNN975" s="3"/>
      <c r="TNO975" s="614"/>
      <c r="TNP975" s="3"/>
      <c r="TNQ975" s="453"/>
      <c r="TNR975" s="3"/>
      <c r="TNS975" s="614"/>
      <c r="TNT975" s="3"/>
      <c r="TNU975" s="453"/>
      <c r="TNV975" s="3"/>
      <c r="TNW975" s="614"/>
      <c r="TNX975" s="3"/>
      <c r="TNY975" s="453"/>
      <c r="TNZ975" s="3"/>
      <c r="TOA975" s="614"/>
      <c r="TOB975" s="3"/>
      <c r="TOC975" s="453"/>
      <c r="TOD975" s="3"/>
      <c r="TOE975" s="614"/>
      <c r="TOF975" s="3"/>
      <c r="TOG975" s="453"/>
      <c r="TOH975" s="3"/>
      <c r="TOI975" s="614"/>
      <c r="TOJ975" s="3"/>
      <c r="TOK975" s="453"/>
      <c r="TOL975" s="3"/>
      <c r="TOM975" s="614"/>
      <c r="TON975" s="3"/>
      <c r="TOO975" s="453"/>
      <c r="TOP975" s="3"/>
      <c r="TOQ975" s="614"/>
      <c r="TOR975" s="3"/>
      <c r="TOS975" s="453"/>
      <c r="TOT975" s="3"/>
      <c r="TOU975" s="614"/>
      <c r="TOV975" s="3"/>
      <c r="TOW975" s="453"/>
      <c r="TOX975" s="3"/>
      <c r="TOY975" s="614"/>
      <c r="TOZ975" s="3"/>
      <c r="TPA975" s="453"/>
      <c r="TPB975" s="3"/>
      <c r="TPC975" s="614"/>
      <c r="TPD975" s="3"/>
      <c r="TPE975" s="453"/>
      <c r="TPF975" s="3"/>
      <c r="TPG975" s="614"/>
      <c r="TPH975" s="3"/>
      <c r="TPI975" s="453"/>
      <c r="TPJ975" s="3"/>
      <c r="TPK975" s="614"/>
      <c r="TPL975" s="3"/>
      <c r="TPM975" s="453"/>
      <c r="TPN975" s="3"/>
      <c r="TPO975" s="614"/>
      <c r="TPP975" s="3"/>
      <c r="TPQ975" s="453"/>
      <c r="TPR975" s="3"/>
      <c r="TPS975" s="614"/>
      <c r="TPT975" s="3"/>
      <c r="TPU975" s="453"/>
      <c r="TPV975" s="3"/>
      <c r="TPW975" s="614"/>
      <c r="TPX975" s="3"/>
      <c r="TPY975" s="453"/>
      <c r="TPZ975" s="3"/>
      <c r="TQA975" s="614"/>
      <c r="TQB975" s="3"/>
      <c r="TQC975" s="453"/>
      <c r="TQD975" s="3"/>
      <c r="TQE975" s="614"/>
      <c r="TQF975" s="3"/>
      <c r="TQG975" s="453"/>
      <c r="TQH975" s="3"/>
      <c r="TQI975" s="614"/>
      <c r="TQJ975" s="3"/>
      <c r="TQK975" s="453"/>
      <c r="TQL975" s="3"/>
      <c r="TQM975" s="614"/>
      <c r="TQN975" s="3"/>
      <c r="TQO975" s="453"/>
      <c r="TQP975" s="3"/>
      <c r="TQQ975" s="614"/>
      <c r="TQR975" s="3"/>
      <c r="TQS975" s="453"/>
      <c r="TQT975" s="3"/>
      <c r="TQU975" s="614"/>
      <c r="TQV975" s="3"/>
      <c r="TQW975" s="453"/>
      <c r="TQX975" s="3"/>
      <c r="TQY975" s="614"/>
      <c r="TQZ975" s="3"/>
      <c r="TRA975" s="453"/>
      <c r="TRB975" s="3"/>
      <c r="TRC975" s="614"/>
      <c r="TRD975" s="3"/>
      <c r="TRE975" s="453"/>
      <c r="TRF975" s="3"/>
      <c r="TRG975" s="614"/>
      <c r="TRH975" s="3"/>
      <c r="TRI975" s="453"/>
      <c r="TRJ975" s="3"/>
      <c r="TRK975" s="614"/>
      <c r="TRL975" s="3"/>
      <c r="TRM975" s="453"/>
      <c r="TRN975" s="3"/>
      <c r="TRO975" s="614"/>
      <c r="TRP975" s="3"/>
      <c r="TRQ975" s="453"/>
      <c r="TRR975" s="3"/>
      <c r="TRS975" s="614"/>
      <c r="TRT975" s="3"/>
      <c r="TRU975" s="453"/>
      <c r="TRV975" s="3"/>
      <c r="TRW975" s="614"/>
      <c r="TRX975" s="3"/>
      <c r="TRY975" s="453"/>
      <c r="TRZ975" s="3"/>
      <c r="TSA975" s="614"/>
      <c r="TSB975" s="3"/>
      <c r="TSC975" s="453"/>
      <c r="TSD975" s="3"/>
      <c r="TSE975" s="614"/>
      <c r="TSF975" s="3"/>
      <c r="TSG975" s="453"/>
      <c r="TSH975" s="3"/>
      <c r="TSI975" s="614"/>
      <c r="TSJ975" s="3"/>
      <c r="TSK975" s="453"/>
      <c r="TSL975" s="3"/>
      <c r="TSM975" s="614"/>
      <c r="TSN975" s="3"/>
      <c r="TSO975" s="453"/>
      <c r="TSP975" s="3"/>
      <c r="TSQ975" s="614"/>
      <c r="TSR975" s="3"/>
      <c r="TSS975" s="453"/>
      <c r="TST975" s="3"/>
      <c r="TSU975" s="614"/>
      <c r="TSV975" s="3"/>
      <c r="TSW975" s="453"/>
      <c r="TSX975" s="3"/>
      <c r="TSY975" s="614"/>
      <c r="TSZ975" s="3"/>
      <c r="TTA975" s="453"/>
      <c r="TTB975" s="3"/>
      <c r="TTC975" s="614"/>
      <c r="TTD975" s="3"/>
      <c r="TTE975" s="453"/>
      <c r="TTF975" s="3"/>
      <c r="TTG975" s="614"/>
      <c r="TTH975" s="3"/>
      <c r="TTI975" s="453"/>
      <c r="TTJ975" s="3"/>
      <c r="TTK975" s="614"/>
      <c r="TTL975" s="3"/>
      <c r="TTM975" s="453"/>
      <c r="TTN975" s="3"/>
      <c r="TTO975" s="614"/>
      <c r="TTP975" s="3"/>
      <c r="TTQ975" s="453"/>
      <c r="TTR975" s="3"/>
      <c r="TTS975" s="614"/>
      <c r="TTT975" s="3"/>
      <c r="TTU975" s="453"/>
      <c r="TTV975" s="3"/>
      <c r="TTW975" s="614"/>
      <c r="TTX975" s="3"/>
      <c r="TTY975" s="453"/>
      <c r="TTZ975" s="3"/>
      <c r="TUA975" s="614"/>
      <c r="TUB975" s="3"/>
      <c r="TUC975" s="453"/>
      <c r="TUD975" s="3"/>
      <c r="TUE975" s="614"/>
      <c r="TUF975" s="3"/>
      <c r="TUG975" s="453"/>
      <c r="TUH975" s="3"/>
      <c r="TUI975" s="614"/>
      <c r="TUJ975" s="3"/>
      <c r="TUK975" s="453"/>
      <c r="TUL975" s="3"/>
      <c r="TUM975" s="614"/>
      <c r="TUN975" s="3"/>
      <c r="TUO975" s="453"/>
      <c r="TUP975" s="3"/>
      <c r="TUQ975" s="614"/>
      <c r="TUR975" s="3"/>
      <c r="TUS975" s="453"/>
      <c r="TUT975" s="3"/>
      <c r="TUU975" s="614"/>
      <c r="TUV975" s="3"/>
      <c r="TUW975" s="453"/>
      <c r="TUX975" s="3"/>
      <c r="TUY975" s="614"/>
      <c r="TUZ975" s="3"/>
      <c r="TVA975" s="453"/>
      <c r="TVB975" s="3"/>
      <c r="TVC975" s="614"/>
      <c r="TVD975" s="3"/>
      <c r="TVE975" s="453"/>
      <c r="TVF975" s="3"/>
      <c r="TVG975" s="614"/>
      <c r="TVH975" s="3"/>
      <c r="TVI975" s="453"/>
      <c r="TVJ975" s="3"/>
      <c r="TVK975" s="614"/>
      <c r="TVL975" s="3"/>
      <c r="TVM975" s="453"/>
      <c r="TVN975" s="3"/>
      <c r="TVO975" s="614"/>
      <c r="TVP975" s="3"/>
      <c r="TVQ975" s="453"/>
      <c r="TVR975" s="3"/>
      <c r="TVS975" s="614"/>
      <c r="TVT975" s="3"/>
      <c r="TVU975" s="453"/>
      <c r="TVV975" s="3"/>
      <c r="TVW975" s="614"/>
      <c r="TVX975" s="3"/>
      <c r="TVY975" s="453"/>
      <c r="TVZ975" s="3"/>
      <c r="TWA975" s="614"/>
      <c r="TWB975" s="3"/>
      <c r="TWC975" s="453"/>
      <c r="TWD975" s="3"/>
      <c r="TWE975" s="614"/>
      <c r="TWF975" s="3"/>
      <c r="TWG975" s="453"/>
      <c r="TWH975" s="3"/>
      <c r="TWI975" s="614"/>
      <c r="TWJ975" s="3"/>
      <c r="TWK975" s="453"/>
      <c r="TWL975" s="3"/>
      <c r="TWM975" s="614"/>
      <c r="TWN975" s="3"/>
      <c r="TWO975" s="453"/>
      <c r="TWP975" s="3"/>
      <c r="TWQ975" s="614"/>
      <c r="TWR975" s="3"/>
      <c r="TWS975" s="453"/>
      <c r="TWT975" s="3"/>
      <c r="TWU975" s="614"/>
      <c r="TWV975" s="3"/>
      <c r="TWW975" s="453"/>
      <c r="TWX975" s="3"/>
      <c r="TWY975" s="614"/>
      <c r="TWZ975" s="3"/>
      <c r="TXA975" s="453"/>
      <c r="TXB975" s="3"/>
      <c r="TXC975" s="614"/>
      <c r="TXD975" s="3"/>
      <c r="TXE975" s="453"/>
      <c r="TXF975" s="3"/>
      <c r="TXG975" s="614"/>
      <c r="TXH975" s="3"/>
      <c r="TXI975" s="453"/>
      <c r="TXJ975" s="3"/>
      <c r="TXK975" s="614"/>
      <c r="TXL975" s="3"/>
      <c r="TXM975" s="453"/>
      <c r="TXN975" s="3"/>
      <c r="TXO975" s="614"/>
      <c r="TXP975" s="3"/>
      <c r="TXQ975" s="453"/>
      <c r="TXR975" s="3"/>
      <c r="TXS975" s="614"/>
      <c r="TXT975" s="3"/>
      <c r="TXU975" s="453"/>
      <c r="TXV975" s="3"/>
      <c r="TXW975" s="614"/>
      <c r="TXX975" s="3"/>
      <c r="TXY975" s="453"/>
      <c r="TXZ975" s="3"/>
      <c r="TYA975" s="614"/>
      <c r="TYB975" s="3"/>
      <c r="TYC975" s="453"/>
      <c r="TYD975" s="3"/>
      <c r="TYE975" s="614"/>
      <c r="TYF975" s="3"/>
      <c r="TYG975" s="453"/>
      <c r="TYH975" s="3"/>
      <c r="TYI975" s="614"/>
      <c r="TYJ975" s="3"/>
      <c r="TYK975" s="453"/>
      <c r="TYL975" s="3"/>
      <c r="TYM975" s="614"/>
      <c r="TYN975" s="3"/>
      <c r="TYO975" s="453"/>
      <c r="TYP975" s="3"/>
      <c r="TYQ975" s="614"/>
      <c r="TYR975" s="3"/>
      <c r="TYS975" s="453"/>
      <c r="TYT975" s="3"/>
      <c r="TYU975" s="614"/>
      <c r="TYV975" s="3"/>
      <c r="TYW975" s="453"/>
      <c r="TYX975" s="3"/>
      <c r="TYY975" s="614"/>
      <c r="TYZ975" s="3"/>
      <c r="TZA975" s="453"/>
      <c r="TZB975" s="3"/>
      <c r="TZC975" s="614"/>
      <c r="TZD975" s="3"/>
      <c r="TZE975" s="453"/>
      <c r="TZF975" s="3"/>
      <c r="TZG975" s="614"/>
      <c r="TZH975" s="3"/>
      <c r="TZI975" s="453"/>
      <c r="TZJ975" s="3"/>
      <c r="TZK975" s="614"/>
      <c r="TZL975" s="3"/>
      <c r="TZM975" s="453"/>
      <c r="TZN975" s="3"/>
      <c r="TZO975" s="614"/>
      <c r="TZP975" s="3"/>
      <c r="TZQ975" s="453"/>
      <c r="TZR975" s="3"/>
      <c r="TZS975" s="614"/>
      <c r="TZT975" s="3"/>
      <c r="TZU975" s="453"/>
      <c r="TZV975" s="3"/>
      <c r="TZW975" s="614"/>
      <c r="TZX975" s="3"/>
      <c r="TZY975" s="453"/>
      <c r="TZZ975" s="3"/>
      <c r="UAA975" s="614"/>
      <c r="UAB975" s="3"/>
      <c r="UAC975" s="453"/>
      <c r="UAD975" s="3"/>
      <c r="UAE975" s="614"/>
      <c r="UAF975" s="3"/>
      <c r="UAG975" s="453"/>
      <c r="UAH975" s="3"/>
      <c r="UAI975" s="614"/>
      <c r="UAJ975" s="3"/>
      <c r="UAK975" s="453"/>
      <c r="UAL975" s="3"/>
      <c r="UAM975" s="614"/>
      <c r="UAN975" s="3"/>
      <c r="UAO975" s="453"/>
      <c r="UAP975" s="3"/>
      <c r="UAQ975" s="614"/>
      <c r="UAR975" s="3"/>
      <c r="UAS975" s="453"/>
      <c r="UAT975" s="3"/>
      <c r="UAU975" s="614"/>
      <c r="UAV975" s="3"/>
      <c r="UAW975" s="453"/>
      <c r="UAX975" s="3"/>
      <c r="UAY975" s="614"/>
      <c r="UAZ975" s="3"/>
      <c r="UBA975" s="453"/>
      <c r="UBB975" s="3"/>
      <c r="UBC975" s="614"/>
      <c r="UBD975" s="3"/>
      <c r="UBE975" s="453"/>
      <c r="UBF975" s="3"/>
      <c r="UBG975" s="614"/>
      <c r="UBH975" s="3"/>
      <c r="UBI975" s="453"/>
      <c r="UBJ975" s="3"/>
      <c r="UBK975" s="614"/>
      <c r="UBL975" s="3"/>
      <c r="UBM975" s="453"/>
      <c r="UBN975" s="3"/>
      <c r="UBO975" s="614"/>
      <c r="UBP975" s="3"/>
      <c r="UBQ975" s="453"/>
      <c r="UBR975" s="3"/>
      <c r="UBS975" s="614"/>
      <c r="UBT975" s="3"/>
      <c r="UBU975" s="453"/>
      <c r="UBV975" s="3"/>
      <c r="UBW975" s="614"/>
      <c r="UBX975" s="3"/>
      <c r="UBY975" s="453"/>
      <c r="UBZ975" s="3"/>
      <c r="UCA975" s="614"/>
      <c r="UCB975" s="3"/>
      <c r="UCC975" s="453"/>
      <c r="UCD975" s="3"/>
      <c r="UCE975" s="614"/>
      <c r="UCF975" s="3"/>
      <c r="UCG975" s="453"/>
      <c r="UCH975" s="3"/>
      <c r="UCI975" s="614"/>
      <c r="UCJ975" s="3"/>
      <c r="UCK975" s="453"/>
      <c r="UCL975" s="3"/>
      <c r="UCM975" s="614"/>
      <c r="UCN975" s="3"/>
      <c r="UCO975" s="453"/>
      <c r="UCP975" s="3"/>
      <c r="UCQ975" s="614"/>
      <c r="UCR975" s="3"/>
      <c r="UCS975" s="453"/>
      <c r="UCT975" s="3"/>
      <c r="UCU975" s="614"/>
      <c r="UCV975" s="3"/>
      <c r="UCW975" s="453"/>
      <c r="UCX975" s="3"/>
      <c r="UCY975" s="614"/>
      <c r="UCZ975" s="3"/>
      <c r="UDA975" s="453"/>
      <c r="UDB975" s="3"/>
      <c r="UDC975" s="614"/>
      <c r="UDD975" s="3"/>
      <c r="UDE975" s="453"/>
      <c r="UDF975" s="3"/>
      <c r="UDG975" s="614"/>
      <c r="UDH975" s="3"/>
      <c r="UDI975" s="453"/>
      <c r="UDJ975" s="3"/>
      <c r="UDK975" s="614"/>
      <c r="UDL975" s="3"/>
      <c r="UDM975" s="453"/>
      <c r="UDN975" s="3"/>
      <c r="UDO975" s="614"/>
      <c r="UDP975" s="3"/>
      <c r="UDQ975" s="453"/>
      <c r="UDR975" s="3"/>
      <c r="UDS975" s="614"/>
      <c r="UDT975" s="3"/>
      <c r="UDU975" s="453"/>
      <c r="UDV975" s="3"/>
      <c r="UDW975" s="614"/>
      <c r="UDX975" s="3"/>
      <c r="UDY975" s="453"/>
      <c r="UDZ975" s="3"/>
      <c r="UEA975" s="614"/>
      <c r="UEB975" s="3"/>
      <c r="UEC975" s="453"/>
      <c r="UED975" s="3"/>
      <c r="UEE975" s="614"/>
      <c r="UEF975" s="3"/>
      <c r="UEG975" s="453"/>
      <c r="UEH975" s="3"/>
      <c r="UEI975" s="614"/>
      <c r="UEJ975" s="3"/>
      <c r="UEK975" s="453"/>
      <c r="UEL975" s="3"/>
      <c r="UEM975" s="614"/>
      <c r="UEN975" s="3"/>
      <c r="UEO975" s="453"/>
      <c r="UEP975" s="3"/>
      <c r="UEQ975" s="614"/>
      <c r="UER975" s="3"/>
      <c r="UES975" s="453"/>
      <c r="UET975" s="3"/>
      <c r="UEU975" s="614"/>
      <c r="UEV975" s="3"/>
      <c r="UEW975" s="453"/>
      <c r="UEX975" s="3"/>
      <c r="UEY975" s="614"/>
      <c r="UEZ975" s="3"/>
      <c r="UFA975" s="453"/>
      <c r="UFB975" s="3"/>
      <c r="UFC975" s="614"/>
      <c r="UFD975" s="3"/>
      <c r="UFE975" s="453"/>
      <c r="UFF975" s="3"/>
      <c r="UFG975" s="614"/>
      <c r="UFH975" s="3"/>
      <c r="UFI975" s="453"/>
      <c r="UFJ975" s="3"/>
      <c r="UFK975" s="614"/>
      <c r="UFL975" s="3"/>
      <c r="UFM975" s="453"/>
      <c r="UFN975" s="3"/>
      <c r="UFO975" s="614"/>
      <c r="UFP975" s="3"/>
      <c r="UFQ975" s="453"/>
      <c r="UFR975" s="3"/>
      <c r="UFS975" s="614"/>
      <c r="UFT975" s="3"/>
      <c r="UFU975" s="453"/>
      <c r="UFV975" s="3"/>
      <c r="UFW975" s="614"/>
      <c r="UFX975" s="3"/>
      <c r="UFY975" s="453"/>
      <c r="UFZ975" s="3"/>
      <c r="UGA975" s="614"/>
      <c r="UGB975" s="3"/>
      <c r="UGC975" s="453"/>
      <c r="UGD975" s="3"/>
      <c r="UGE975" s="614"/>
      <c r="UGF975" s="3"/>
      <c r="UGG975" s="453"/>
      <c r="UGH975" s="3"/>
      <c r="UGI975" s="614"/>
      <c r="UGJ975" s="3"/>
      <c r="UGK975" s="453"/>
      <c r="UGL975" s="3"/>
      <c r="UGM975" s="614"/>
      <c r="UGN975" s="3"/>
      <c r="UGO975" s="453"/>
      <c r="UGP975" s="3"/>
      <c r="UGQ975" s="614"/>
      <c r="UGR975" s="3"/>
      <c r="UGS975" s="453"/>
      <c r="UGT975" s="3"/>
      <c r="UGU975" s="614"/>
      <c r="UGV975" s="3"/>
      <c r="UGW975" s="453"/>
      <c r="UGX975" s="3"/>
      <c r="UGY975" s="614"/>
      <c r="UGZ975" s="3"/>
      <c r="UHA975" s="453"/>
      <c r="UHB975" s="3"/>
      <c r="UHC975" s="614"/>
      <c r="UHD975" s="3"/>
      <c r="UHE975" s="453"/>
      <c r="UHF975" s="3"/>
      <c r="UHG975" s="614"/>
      <c r="UHH975" s="3"/>
      <c r="UHI975" s="453"/>
      <c r="UHJ975" s="3"/>
      <c r="UHK975" s="614"/>
      <c r="UHL975" s="3"/>
      <c r="UHM975" s="453"/>
      <c r="UHN975" s="3"/>
      <c r="UHO975" s="614"/>
      <c r="UHP975" s="3"/>
      <c r="UHQ975" s="453"/>
      <c r="UHR975" s="3"/>
      <c r="UHS975" s="614"/>
      <c r="UHT975" s="3"/>
      <c r="UHU975" s="453"/>
      <c r="UHV975" s="3"/>
      <c r="UHW975" s="614"/>
      <c r="UHX975" s="3"/>
      <c r="UHY975" s="453"/>
      <c r="UHZ975" s="3"/>
      <c r="UIA975" s="614"/>
      <c r="UIB975" s="3"/>
      <c r="UIC975" s="453"/>
      <c r="UID975" s="3"/>
      <c r="UIE975" s="614"/>
      <c r="UIF975" s="3"/>
      <c r="UIG975" s="453"/>
      <c r="UIH975" s="3"/>
      <c r="UII975" s="614"/>
      <c r="UIJ975" s="3"/>
      <c r="UIK975" s="453"/>
      <c r="UIL975" s="3"/>
      <c r="UIM975" s="614"/>
      <c r="UIN975" s="3"/>
      <c r="UIO975" s="453"/>
      <c r="UIP975" s="3"/>
      <c r="UIQ975" s="614"/>
      <c r="UIR975" s="3"/>
      <c r="UIS975" s="453"/>
      <c r="UIT975" s="3"/>
      <c r="UIU975" s="614"/>
      <c r="UIV975" s="3"/>
      <c r="UIW975" s="453"/>
      <c r="UIX975" s="3"/>
      <c r="UIY975" s="614"/>
      <c r="UIZ975" s="3"/>
      <c r="UJA975" s="453"/>
      <c r="UJB975" s="3"/>
      <c r="UJC975" s="614"/>
      <c r="UJD975" s="3"/>
      <c r="UJE975" s="453"/>
      <c r="UJF975" s="3"/>
      <c r="UJG975" s="614"/>
      <c r="UJH975" s="3"/>
      <c r="UJI975" s="453"/>
      <c r="UJJ975" s="3"/>
      <c r="UJK975" s="614"/>
      <c r="UJL975" s="3"/>
      <c r="UJM975" s="453"/>
      <c r="UJN975" s="3"/>
      <c r="UJO975" s="614"/>
      <c r="UJP975" s="3"/>
      <c r="UJQ975" s="453"/>
      <c r="UJR975" s="3"/>
      <c r="UJS975" s="614"/>
      <c r="UJT975" s="3"/>
      <c r="UJU975" s="453"/>
      <c r="UJV975" s="3"/>
      <c r="UJW975" s="614"/>
      <c r="UJX975" s="3"/>
      <c r="UJY975" s="453"/>
      <c r="UJZ975" s="3"/>
      <c r="UKA975" s="614"/>
      <c r="UKB975" s="3"/>
      <c r="UKC975" s="453"/>
      <c r="UKD975" s="3"/>
      <c r="UKE975" s="614"/>
      <c r="UKF975" s="3"/>
      <c r="UKG975" s="453"/>
      <c r="UKH975" s="3"/>
      <c r="UKI975" s="614"/>
      <c r="UKJ975" s="3"/>
      <c r="UKK975" s="453"/>
      <c r="UKL975" s="3"/>
      <c r="UKM975" s="614"/>
      <c r="UKN975" s="3"/>
      <c r="UKO975" s="453"/>
      <c r="UKP975" s="3"/>
      <c r="UKQ975" s="614"/>
      <c r="UKR975" s="3"/>
      <c r="UKS975" s="453"/>
      <c r="UKT975" s="3"/>
      <c r="UKU975" s="614"/>
      <c r="UKV975" s="3"/>
      <c r="UKW975" s="453"/>
      <c r="UKX975" s="3"/>
      <c r="UKY975" s="614"/>
      <c r="UKZ975" s="3"/>
      <c r="ULA975" s="453"/>
      <c r="ULB975" s="3"/>
      <c r="ULC975" s="614"/>
      <c r="ULD975" s="3"/>
      <c r="ULE975" s="453"/>
      <c r="ULF975" s="3"/>
      <c r="ULG975" s="614"/>
      <c r="ULH975" s="3"/>
      <c r="ULI975" s="453"/>
      <c r="ULJ975" s="3"/>
      <c r="ULK975" s="614"/>
      <c r="ULL975" s="3"/>
      <c r="ULM975" s="453"/>
      <c r="ULN975" s="3"/>
      <c r="ULO975" s="614"/>
      <c r="ULP975" s="3"/>
      <c r="ULQ975" s="453"/>
      <c r="ULR975" s="3"/>
      <c r="ULS975" s="614"/>
      <c r="ULT975" s="3"/>
      <c r="ULU975" s="453"/>
      <c r="ULV975" s="3"/>
      <c r="ULW975" s="614"/>
      <c r="ULX975" s="3"/>
      <c r="ULY975" s="453"/>
      <c r="ULZ975" s="3"/>
      <c r="UMA975" s="614"/>
      <c r="UMB975" s="3"/>
      <c r="UMC975" s="453"/>
      <c r="UMD975" s="3"/>
      <c r="UME975" s="614"/>
      <c r="UMF975" s="3"/>
      <c r="UMG975" s="453"/>
      <c r="UMH975" s="3"/>
      <c r="UMI975" s="614"/>
      <c r="UMJ975" s="3"/>
      <c r="UMK975" s="453"/>
      <c r="UML975" s="3"/>
      <c r="UMM975" s="614"/>
      <c r="UMN975" s="3"/>
      <c r="UMO975" s="453"/>
      <c r="UMP975" s="3"/>
      <c r="UMQ975" s="614"/>
      <c r="UMR975" s="3"/>
      <c r="UMS975" s="453"/>
      <c r="UMT975" s="3"/>
      <c r="UMU975" s="614"/>
      <c r="UMV975" s="3"/>
      <c r="UMW975" s="453"/>
      <c r="UMX975" s="3"/>
      <c r="UMY975" s="614"/>
      <c r="UMZ975" s="3"/>
      <c r="UNA975" s="453"/>
      <c r="UNB975" s="3"/>
      <c r="UNC975" s="614"/>
      <c r="UND975" s="3"/>
      <c r="UNE975" s="453"/>
      <c r="UNF975" s="3"/>
      <c r="UNG975" s="614"/>
      <c r="UNH975" s="3"/>
      <c r="UNI975" s="453"/>
      <c r="UNJ975" s="3"/>
      <c r="UNK975" s="614"/>
      <c r="UNL975" s="3"/>
      <c r="UNM975" s="453"/>
      <c r="UNN975" s="3"/>
      <c r="UNO975" s="614"/>
      <c r="UNP975" s="3"/>
      <c r="UNQ975" s="453"/>
      <c r="UNR975" s="3"/>
      <c r="UNS975" s="614"/>
      <c r="UNT975" s="3"/>
      <c r="UNU975" s="453"/>
      <c r="UNV975" s="3"/>
      <c r="UNW975" s="614"/>
      <c r="UNX975" s="3"/>
      <c r="UNY975" s="453"/>
      <c r="UNZ975" s="3"/>
      <c r="UOA975" s="614"/>
      <c r="UOB975" s="3"/>
      <c r="UOC975" s="453"/>
      <c r="UOD975" s="3"/>
      <c r="UOE975" s="614"/>
      <c r="UOF975" s="3"/>
      <c r="UOG975" s="453"/>
      <c r="UOH975" s="3"/>
      <c r="UOI975" s="614"/>
      <c r="UOJ975" s="3"/>
      <c r="UOK975" s="453"/>
      <c r="UOL975" s="3"/>
      <c r="UOM975" s="614"/>
      <c r="UON975" s="3"/>
      <c r="UOO975" s="453"/>
      <c r="UOP975" s="3"/>
      <c r="UOQ975" s="614"/>
      <c r="UOR975" s="3"/>
      <c r="UOS975" s="453"/>
      <c r="UOT975" s="3"/>
      <c r="UOU975" s="614"/>
      <c r="UOV975" s="3"/>
      <c r="UOW975" s="453"/>
      <c r="UOX975" s="3"/>
      <c r="UOY975" s="614"/>
      <c r="UOZ975" s="3"/>
      <c r="UPA975" s="453"/>
      <c r="UPB975" s="3"/>
      <c r="UPC975" s="614"/>
      <c r="UPD975" s="3"/>
      <c r="UPE975" s="453"/>
      <c r="UPF975" s="3"/>
      <c r="UPG975" s="614"/>
      <c r="UPH975" s="3"/>
      <c r="UPI975" s="453"/>
      <c r="UPJ975" s="3"/>
      <c r="UPK975" s="614"/>
      <c r="UPL975" s="3"/>
      <c r="UPM975" s="453"/>
      <c r="UPN975" s="3"/>
      <c r="UPO975" s="614"/>
      <c r="UPP975" s="3"/>
      <c r="UPQ975" s="453"/>
      <c r="UPR975" s="3"/>
      <c r="UPS975" s="614"/>
      <c r="UPT975" s="3"/>
      <c r="UPU975" s="453"/>
      <c r="UPV975" s="3"/>
      <c r="UPW975" s="614"/>
      <c r="UPX975" s="3"/>
      <c r="UPY975" s="453"/>
      <c r="UPZ975" s="3"/>
      <c r="UQA975" s="614"/>
      <c r="UQB975" s="3"/>
      <c r="UQC975" s="453"/>
      <c r="UQD975" s="3"/>
      <c r="UQE975" s="614"/>
      <c r="UQF975" s="3"/>
      <c r="UQG975" s="453"/>
      <c r="UQH975" s="3"/>
      <c r="UQI975" s="614"/>
      <c r="UQJ975" s="3"/>
      <c r="UQK975" s="453"/>
      <c r="UQL975" s="3"/>
      <c r="UQM975" s="614"/>
      <c r="UQN975" s="3"/>
      <c r="UQO975" s="453"/>
      <c r="UQP975" s="3"/>
      <c r="UQQ975" s="614"/>
      <c r="UQR975" s="3"/>
      <c r="UQS975" s="453"/>
      <c r="UQT975" s="3"/>
      <c r="UQU975" s="614"/>
      <c r="UQV975" s="3"/>
      <c r="UQW975" s="453"/>
      <c r="UQX975" s="3"/>
      <c r="UQY975" s="614"/>
      <c r="UQZ975" s="3"/>
      <c r="URA975" s="453"/>
      <c r="URB975" s="3"/>
      <c r="URC975" s="614"/>
      <c r="URD975" s="3"/>
      <c r="URE975" s="453"/>
      <c r="URF975" s="3"/>
      <c r="URG975" s="614"/>
      <c r="URH975" s="3"/>
      <c r="URI975" s="453"/>
      <c r="URJ975" s="3"/>
      <c r="URK975" s="614"/>
      <c r="URL975" s="3"/>
      <c r="URM975" s="453"/>
      <c r="URN975" s="3"/>
      <c r="URO975" s="614"/>
      <c r="URP975" s="3"/>
      <c r="URQ975" s="453"/>
      <c r="URR975" s="3"/>
      <c r="URS975" s="614"/>
      <c r="URT975" s="3"/>
      <c r="URU975" s="453"/>
      <c r="URV975" s="3"/>
      <c r="URW975" s="614"/>
      <c r="URX975" s="3"/>
      <c r="URY975" s="453"/>
      <c r="URZ975" s="3"/>
      <c r="USA975" s="614"/>
      <c r="USB975" s="3"/>
      <c r="USC975" s="453"/>
      <c r="USD975" s="3"/>
      <c r="USE975" s="614"/>
      <c r="USF975" s="3"/>
      <c r="USG975" s="453"/>
      <c r="USH975" s="3"/>
      <c r="USI975" s="614"/>
      <c r="USJ975" s="3"/>
      <c r="USK975" s="453"/>
      <c r="USL975" s="3"/>
      <c r="USM975" s="614"/>
      <c r="USN975" s="3"/>
      <c r="USO975" s="453"/>
      <c r="USP975" s="3"/>
      <c r="USQ975" s="614"/>
      <c r="USR975" s="3"/>
      <c r="USS975" s="453"/>
      <c r="UST975" s="3"/>
      <c r="USU975" s="614"/>
      <c r="USV975" s="3"/>
      <c r="USW975" s="453"/>
      <c r="USX975" s="3"/>
      <c r="USY975" s="614"/>
      <c r="USZ975" s="3"/>
      <c r="UTA975" s="453"/>
      <c r="UTB975" s="3"/>
      <c r="UTC975" s="614"/>
      <c r="UTD975" s="3"/>
      <c r="UTE975" s="453"/>
      <c r="UTF975" s="3"/>
      <c r="UTG975" s="614"/>
      <c r="UTH975" s="3"/>
      <c r="UTI975" s="453"/>
      <c r="UTJ975" s="3"/>
      <c r="UTK975" s="614"/>
      <c r="UTL975" s="3"/>
      <c r="UTM975" s="453"/>
      <c r="UTN975" s="3"/>
      <c r="UTO975" s="614"/>
      <c r="UTP975" s="3"/>
      <c r="UTQ975" s="453"/>
      <c r="UTR975" s="3"/>
      <c r="UTS975" s="614"/>
      <c r="UTT975" s="3"/>
      <c r="UTU975" s="453"/>
      <c r="UTV975" s="3"/>
      <c r="UTW975" s="614"/>
      <c r="UTX975" s="3"/>
      <c r="UTY975" s="453"/>
      <c r="UTZ975" s="3"/>
      <c r="UUA975" s="614"/>
      <c r="UUB975" s="3"/>
      <c r="UUC975" s="453"/>
      <c r="UUD975" s="3"/>
      <c r="UUE975" s="614"/>
      <c r="UUF975" s="3"/>
      <c r="UUG975" s="453"/>
      <c r="UUH975" s="3"/>
      <c r="UUI975" s="614"/>
      <c r="UUJ975" s="3"/>
      <c r="UUK975" s="453"/>
      <c r="UUL975" s="3"/>
      <c r="UUM975" s="614"/>
      <c r="UUN975" s="3"/>
      <c r="UUO975" s="453"/>
      <c r="UUP975" s="3"/>
      <c r="UUQ975" s="614"/>
      <c r="UUR975" s="3"/>
      <c r="UUS975" s="453"/>
      <c r="UUT975" s="3"/>
      <c r="UUU975" s="614"/>
      <c r="UUV975" s="3"/>
      <c r="UUW975" s="453"/>
      <c r="UUX975" s="3"/>
      <c r="UUY975" s="614"/>
      <c r="UUZ975" s="3"/>
      <c r="UVA975" s="453"/>
      <c r="UVB975" s="3"/>
      <c r="UVC975" s="614"/>
      <c r="UVD975" s="3"/>
      <c r="UVE975" s="453"/>
      <c r="UVF975" s="3"/>
      <c r="UVG975" s="614"/>
      <c r="UVH975" s="3"/>
      <c r="UVI975" s="453"/>
      <c r="UVJ975" s="3"/>
      <c r="UVK975" s="614"/>
      <c r="UVL975" s="3"/>
      <c r="UVM975" s="453"/>
      <c r="UVN975" s="3"/>
      <c r="UVO975" s="614"/>
      <c r="UVP975" s="3"/>
      <c r="UVQ975" s="453"/>
      <c r="UVR975" s="3"/>
      <c r="UVS975" s="614"/>
      <c r="UVT975" s="3"/>
      <c r="UVU975" s="453"/>
      <c r="UVV975" s="3"/>
      <c r="UVW975" s="614"/>
      <c r="UVX975" s="3"/>
      <c r="UVY975" s="453"/>
      <c r="UVZ975" s="3"/>
      <c r="UWA975" s="614"/>
      <c r="UWB975" s="3"/>
      <c r="UWC975" s="453"/>
      <c r="UWD975" s="3"/>
      <c r="UWE975" s="614"/>
      <c r="UWF975" s="3"/>
      <c r="UWG975" s="453"/>
      <c r="UWH975" s="3"/>
      <c r="UWI975" s="614"/>
      <c r="UWJ975" s="3"/>
      <c r="UWK975" s="453"/>
      <c r="UWL975" s="3"/>
      <c r="UWM975" s="614"/>
      <c r="UWN975" s="3"/>
      <c r="UWO975" s="453"/>
      <c r="UWP975" s="3"/>
      <c r="UWQ975" s="614"/>
      <c r="UWR975" s="3"/>
      <c r="UWS975" s="453"/>
      <c r="UWT975" s="3"/>
      <c r="UWU975" s="614"/>
      <c r="UWV975" s="3"/>
      <c r="UWW975" s="453"/>
      <c r="UWX975" s="3"/>
      <c r="UWY975" s="614"/>
      <c r="UWZ975" s="3"/>
      <c r="UXA975" s="453"/>
      <c r="UXB975" s="3"/>
      <c r="UXC975" s="614"/>
      <c r="UXD975" s="3"/>
      <c r="UXE975" s="453"/>
      <c r="UXF975" s="3"/>
      <c r="UXG975" s="614"/>
      <c r="UXH975" s="3"/>
      <c r="UXI975" s="453"/>
      <c r="UXJ975" s="3"/>
      <c r="UXK975" s="614"/>
      <c r="UXL975" s="3"/>
      <c r="UXM975" s="453"/>
      <c r="UXN975" s="3"/>
      <c r="UXO975" s="614"/>
      <c r="UXP975" s="3"/>
      <c r="UXQ975" s="453"/>
      <c r="UXR975" s="3"/>
      <c r="UXS975" s="614"/>
      <c r="UXT975" s="3"/>
      <c r="UXU975" s="453"/>
      <c r="UXV975" s="3"/>
      <c r="UXW975" s="614"/>
      <c r="UXX975" s="3"/>
      <c r="UXY975" s="453"/>
      <c r="UXZ975" s="3"/>
      <c r="UYA975" s="614"/>
      <c r="UYB975" s="3"/>
      <c r="UYC975" s="453"/>
      <c r="UYD975" s="3"/>
      <c r="UYE975" s="614"/>
      <c r="UYF975" s="3"/>
      <c r="UYG975" s="453"/>
      <c r="UYH975" s="3"/>
      <c r="UYI975" s="614"/>
      <c r="UYJ975" s="3"/>
      <c r="UYK975" s="453"/>
      <c r="UYL975" s="3"/>
      <c r="UYM975" s="614"/>
      <c r="UYN975" s="3"/>
      <c r="UYO975" s="453"/>
      <c r="UYP975" s="3"/>
      <c r="UYQ975" s="614"/>
      <c r="UYR975" s="3"/>
      <c r="UYS975" s="453"/>
      <c r="UYT975" s="3"/>
      <c r="UYU975" s="614"/>
      <c r="UYV975" s="3"/>
      <c r="UYW975" s="453"/>
      <c r="UYX975" s="3"/>
      <c r="UYY975" s="614"/>
      <c r="UYZ975" s="3"/>
      <c r="UZA975" s="453"/>
      <c r="UZB975" s="3"/>
      <c r="UZC975" s="614"/>
      <c r="UZD975" s="3"/>
      <c r="UZE975" s="453"/>
      <c r="UZF975" s="3"/>
      <c r="UZG975" s="614"/>
      <c r="UZH975" s="3"/>
      <c r="UZI975" s="453"/>
      <c r="UZJ975" s="3"/>
      <c r="UZK975" s="614"/>
      <c r="UZL975" s="3"/>
      <c r="UZM975" s="453"/>
      <c r="UZN975" s="3"/>
      <c r="UZO975" s="614"/>
      <c r="UZP975" s="3"/>
      <c r="UZQ975" s="453"/>
      <c r="UZR975" s="3"/>
      <c r="UZS975" s="614"/>
      <c r="UZT975" s="3"/>
      <c r="UZU975" s="453"/>
      <c r="UZV975" s="3"/>
      <c r="UZW975" s="614"/>
      <c r="UZX975" s="3"/>
      <c r="UZY975" s="453"/>
      <c r="UZZ975" s="3"/>
      <c r="VAA975" s="614"/>
      <c r="VAB975" s="3"/>
      <c r="VAC975" s="453"/>
      <c r="VAD975" s="3"/>
      <c r="VAE975" s="614"/>
      <c r="VAF975" s="3"/>
      <c r="VAG975" s="453"/>
      <c r="VAH975" s="3"/>
      <c r="VAI975" s="614"/>
      <c r="VAJ975" s="3"/>
      <c r="VAK975" s="453"/>
      <c r="VAL975" s="3"/>
      <c r="VAM975" s="614"/>
      <c r="VAN975" s="3"/>
      <c r="VAO975" s="453"/>
      <c r="VAP975" s="3"/>
      <c r="VAQ975" s="614"/>
      <c r="VAR975" s="3"/>
      <c r="VAS975" s="453"/>
      <c r="VAT975" s="3"/>
      <c r="VAU975" s="614"/>
      <c r="VAV975" s="3"/>
      <c r="VAW975" s="453"/>
      <c r="VAX975" s="3"/>
      <c r="VAY975" s="614"/>
      <c r="VAZ975" s="3"/>
      <c r="VBA975" s="453"/>
      <c r="VBB975" s="3"/>
      <c r="VBC975" s="614"/>
      <c r="VBD975" s="3"/>
      <c r="VBE975" s="453"/>
      <c r="VBF975" s="3"/>
      <c r="VBG975" s="614"/>
      <c r="VBH975" s="3"/>
      <c r="VBI975" s="453"/>
      <c r="VBJ975" s="3"/>
      <c r="VBK975" s="614"/>
      <c r="VBL975" s="3"/>
      <c r="VBM975" s="453"/>
      <c r="VBN975" s="3"/>
      <c r="VBO975" s="614"/>
      <c r="VBP975" s="3"/>
      <c r="VBQ975" s="453"/>
      <c r="VBR975" s="3"/>
      <c r="VBS975" s="614"/>
      <c r="VBT975" s="3"/>
      <c r="VBU975" s="453"/>
      <c r="VBV975" s="3"/>
      <c r="VBW975" s="614"/>
      <c r="VBX975" s="3"/>
      <c r="VBY975" s="453"/>
      <c r="VBZ975" s="3"/>
      <c r="VCA975" s="614"/>
      <c r="VCB975" s="3"/>
      <c r="VCC975" s="453"/>
      <c r="VCD975" s="3"/>
      <c r="VCE975" s="614"/>
      <c r="VCF975" s="3"/>
      <c r="VCG975" s="453"/>
      <c r="VCH975" s="3"/>
      <c r="VCI975" s="614"/>
      <c r="VCJ975" s="3"/>
      <c r="VCK975" s="453"/>
      <c r="VCL975" s="3"/>
      <c r="VCM975" s="614"/>
      <c r="VCN975" s="3"/>
      <c r="VCO975" s="453"/>
      <c r="VCP975" s="3"/>
      <c r="VCQ975" s="614"/>
      <c r="VCR975" s="3"/>
      <c r="VCS975" s="453"/>
      <c r="VCT975" s="3"/>
      <c r="VCU975" s="614"/>
      <c r="VCV975" s="3"/>
      <c r="VCW975" s="453"/>
      <c r="VCX975" s="3"/>
      <c r="VCY975" s="614"/>
      <c r="VCZ975" s="3"/>
      <c r="VDA975" s="453"/>
      <c r="VDB975" s="3"/>
      <c r="VDC975" s="614"/>
      <c r="VDD975" s="3"/>
      <c r="VDE975" s="453"/>
      <c r="VDF975" s="3"/>
      <c r="VDG975" s="614"/>
      <c r="VDH975" s="3"/>
      <c r="VDI975" s="453"/>
      <c r="VDJ975" s="3"/>
      <c r="VDK975" s="614"/>
      <c r="VDL975" s="3"/>
      <c r="VDM975" s="453"/>
      <c r="VDN975" s="3"/>
      <c r="VDO975" s="614"/>
      <c r="VDP975" s="3"/>
      <c r="VDQ975" s="453"/>
      <c r="VDR975" s="3"/>
      <c r="VDS975" s="614"/>
      <c r="VDT975" s="3"/>
      <c r="VDU975" s="453"/>
      <c r="VDV975" s="3"/>
      <c r="VDW975" s="614"/>
      <c r="VDX975" s="3"/>
      <c r="VDY975" s="453"/>
      <c r="VDZ975" s="3"/>
      <c r="VEA975" s="614"/>
      <c r="VEB975" s="3"/>
      <c r="VEC975" s="453"/>
      <c r="VED975" s="3"/>
      <c r="VEE975" s="614"/>
      <c r="VEF975" s="3"/>
      <c r="VEG975" s="453"/>
      <c r="VEH975" s="3"/>
      <c r="VEI975" s="614"/>
      <c r="VEJ975" s="3"/>
      <c r="VEK975" s="453"/>
      <c r="VEL975" s="3"/>
      <c r="VEM975" s="614"/>
      <c r="VEN975" s="3"/>
      <c r="VEO975" s="453"/>
      <c r="VEP975" s="3"/>
      <c r="VEQ975" s="614"/>
      <c r="VER975" s="3"/>
      <c r="VES975" s="453"/>
      <c r="VET975" s="3"/>
      <c r="VEU975" s="614"/>
      <c r="VEV975" s="3"/>
      <c r="VEW975" s="453"/>
      <c r="VEX975" s="3"/>
      <c r="VEY975" s="614"/>
      <c r="VEZ975" s="3"/>
      <c r="VFA975" s="453"/>
      <c r="VFB975" s="3"/>
      <c r="VFC975" s="614"/>
      <c r="VFD975" s="3"/>
      <c r="VFE975" s="453"/>
      <c r="VFF975" s="3"/>
      <c r="VFG975" s="614"/>
      <c r="VFH975" s="3"/>
      <c r="VFI975" s="453"/>
      <c r="VFJ975" s="3"/>
      <c r="VFK975" s="614"/>
      <c r="VFL975" s="3"/>
      <c r="VFM975" s="453"/>
      <c r="VFN975" s="3"/>
      <c r="VFO975" s="614"/>
      <c r="VFP975" s="3"/>
      <c r="VFQ975" s="453"/>
      <c r="VFR975" s="3"/>
      <c r="VFS975" s="614"/>
      <c r="VFT975" s="3"/>
      <c r="VFU975" s="453"/>
      <c r="VFV975" s="3"/>
      <c r="VFW975" s="614"/>
      <c r="VFX975" s="3"/>
      <c r="VFY975" s="453"/>
      <c r="VFZ975" s="3"/>
      <c r="VGA975" s="614"/>
      <c r="VGB975" s="3"/>
      <c r="VGC975" s="453"/>
      <c r="VGD975" s="3"/>
      <c r="VGE975" s="614"/>
      <c r="VGF975" s="3"/>
      <c r="VGG975" s="453"/>
      <c r="VGH975" s="3"/>
      <c r="VGI975" s="614"/>
      <c r="VGJ975" s="3"/>
      <c r="VGK975" s="453"/>
      <c r="VGL975" s="3"/>
      <c r="VGM975" s="614"/>
      <c r="VGN975" s="3"/>
      <c r="VGO975" s="453"/>
      <c r="VGP975" s="3"/>
      <c r="VGQ975" s="614"/>
      <c r="VGR975" s="3"/>
      <c r="VGS975" s="453"/>
      <c r="VGT975" s="3"/>
      <c r="VGU975" s="614"/>
      <c r="VGV975" s="3"/>
      <c r="VGW975" s="453"/>
      <c r="VGX975" s="3"/>
      <c r="VGY975" s="614"/>
      <c r="VGZ975" s="3"/>
      <c r="VHA975" s="453"/>
      <c r="VHB975" s="3"/>
      <c r="VHC975" s="614"/>
      <c r="VHD975" s="3"/>
      <c r="VHE975" s="453"/>
      <c r="VHF975" s="3"/>
      <c r="VHG975" s="614"/>
      <c r="VHH975" s="3"/>
      <c r="VHI975" s="453"/>
      <c r="VHJ975" s="3"/>
      <c r="VHK975" s="614"/>
      <c r="VHL975" s="3"/>
      <c r="VHM975" s="453"/>
      <c r="VHN975" s="3"/>
      <c r="VHO975" s="614"/>
      <c r="VHP975" s="3"/>
      <c r="VHQ975" s="453"/>
      <c r="VHR975" s="3"/>
      <c r="VHS975" s="614"/>
      <c r="VHT975" s="3"/>
      <c r="VHU975" s="453"/>
      <c r="VHV975" s="3"/>
      <c r="VHW975" s="614"/>
      <c r="VHX975" s="3"/>
      <c r="VHY975" s="453"/>
      <c r="VHZ975" s="3"/>
      <c r="VIA975" s="614"/>
      <c r="VIB975" s="3"/>
      <c r="VIC975" s="453"/>
      <c r="VID975" s="3"/>
      <c r="VIE975" s="614"/>
      <c r="VIF975" s="3"/>
      <c r="VIG975" s="453"/>
      <c r="VIH975" s="3"/>
      <c r="VII975" s="614"/>
      <c r="VIJ975" s="3"/>
      <c r="VIK975" s="453"/>
      <c r="VIL975" s="3"/>
      <c r="VIM975" s="614"/>
      <c r="VIN975" s="3"/>
      <c r="VIO975" s="453"/>
      <c r="VIP975" s="3"/>
      <c r="VIQ975" s="614"/>
      <c r="VIR975" s="3"/>
      <c r="VIS975" s="453"/>
      <c r="VIT975" s="3"/>
      <c r="VIU975" s="614"/>
      <c r="VIV975" s="3"/>
      <c r="VIW975" s="453"/>
      <c r="VIX975" s="3"/>
      <c r="VIY975" s="614"/>
      <c r="VIZ975" s="3"/>
      <c r="VJA975" s="453"/>
      <c r="VJB975" s="3"/>
      <c r="VJC975" s="614"/>
      <c r="VJD975" s="3"/>
      <c r="VJE975" s="453"/>
      <c r="VJF975" s="3"/>
      <c r="VJG975" s="614"/>
      <c r="VJH975" s="3"/>
      <c r="VJI975" s="453"/>
      <c r="VJJ975" s="3"/>
      <c r="VJK975" s="614"/>
      <c r="VJL975" s="3"/>
      <c r="VJM975" s="453"/>
      <c r="VJN975" s="3"/>
      <c r="VJO975" s="614"/>
      <c r="VJP975" s="3"/>
      <c r="VJQ975" s="453"/>
      <c r="VJR975" s="3"/>
      <c r="VJS975" s="614"/>
      <c r="VJT975" s="3"/>
      <c r="VJU975" s="453"/>
      <c r="VJV975" s="3"/>
      <c r="VJW975" s="614"/>
      <c r="VJX975" s="3"/>
      <c r="VJY975" s="453"/>
      <c r="VJZ975" s="3"/>
      <c r="VKA975" s="614"/>
      <c r="VKB975" s="3"/>
      <c r="VKC975" s="453"/>
      <c r="VKD975" s="3"/>
      <c r="VKE975" s="614"/>
      <c r="VKF975" s="3"/>
      <c r="VKG975" s="453"/>
      <c r="VKH975" s="3"/>
      <c r="VKI975" s="614"/>
      <c r="VKJ975" s="3"/>
      <c r="VKK975" s="453"/>
      <c r="VKL975" s="3"/>
      <c r="VKM975" s="614"/>
      <c r="VKN975" s="3"/>
      <c r="VKO975" s="453"/>
      <c r="VKP975" s="3"/>
      <c r="VKQ975" s="614"/>
      <c r="VKR975" s="3"/>
      <c r="VKS975" s="453"/>
      <c r="VKT975" s="3"/>
      <c r="VKU975" s="614"/>
      <c r="VKV975" s="3"/>
      <c r="VKW975" s="453"/>
      <c r="VKX975" s="3"/>
      <c r="VKY975" s="614"/>
      <c r="VKZ975" s="3"/>
      <c r="VLA975" s="453"/>
      <c r="VLB975" s="3"/>
      <c r="VLC975" s="614"/>
      <c r="VLD975" s="3"/>
      <c r="VLE975" s="453"/>
      <c r="VLF975" s="3"/>
      <c r="VLG975" s="614"/>
      <c r="VLH975" s="3"/>
      <c r="VLI975" s="453"/>
      <c r="VLJ975" s="3"/>
      <c r="VLK975" s="614"/>
      <c r="VLL975" s="3"/>
      <c r="VLM975" s="453"/>
      <c r="VLN975" s="3"/>
      <c r="VLO975" s="614"/>
      <c r="VLP975" s="3"/>
      <c r="VLQ975" s="453"/>
      <c r="VLR975" s="3"/>
      <c r="VLS975" s="614"/>
      <c r="VLT975" s="3"/>
      <c r="VLU975" s="453"/>
      <c r="VLV975" s="3"/>
      <c r="VLW975" s="614"/>
      <c r="VLX975" s="3"/>
      <c r="VLY975" s="453"/>
      <c r="VLZ975" s="3"/>
      <c r="VMA975" s="614"/>
      <c r="VMB975" s="3"/>
      <c r="VMC975" s="453"/>
      <c r="VMD975" s="3"/>
      <c r="VME975" s="614"/>
      <c r="VMF975" s="3"/>
      <c r="VMG975" s="453"/>
      <c r="VMH975" s="3"/>
      <c r="VMI975" s="614"/>
      <c r="VMJ975" s="3"/>
      <c r="VMK975" s="453"/>
      <c r="VML975" s="3"/>
      <c r="VMM975" s="614"/>
      <c r="VMN975" s="3"/>
      <c r="VMO975" s="453"/>
      <c r="VMP975" s="3"/>
      <c r="VMQ975" s="614"/>
      <c r="VMR975" s="3"/>
      <c r="VMS975" s="453"/>
      <c r="VMT975" s="3"/>
      <c r="VMU975" s="614"/>
      <c r="VMV975" s="3"/>
      <c r="VMW975" s="453"/>
      <c r="VMX975" s="3"/>
      <c r="VMY975" s="614"/>
      <c r="VMZ975" s="3"/>
      <c r="VNA975" s="453"/>
      <c r="VNB975" s="3"/>
      <c r="VNC975" s="614"/>
      <c r="VND975" s="3"/>
      <c r="VNE975" s="453"/>
      <c r="VNF975" s="3"/>
      <c r="VNG975" s="614"/>
      <c r="VNH975" s="3"/>
      <c r="VNI975" s="453"/>
      <c r="VNJ975" s="3"/>
      <c r="VNK975" s="614"/>
      <c r="VNL975" s="3"/>
      <c r="VNM975" s="453"/>
      <c r="VNN975" s="3"/>
      <c r="VNO975" s="614"/>
      <c r="VNP975" s="3"/>
      <c r="VNQ975" s="453"/>
      <c r="VNR975" s="3"/>
      <c r="VNS975" s="614"/>
      <c r="VNT975" s="3"/>
      <c r="VNU975" s="453"/>
      <c r="VNV975" s="3"/>
      <c r="VNW975" s="614"/>
      <c r="VNX975" s="3"/>
      <c r="VNY975" s="453"/>
      <c r="VNZ975" s="3"/>
      <c r="VOA975" s="614"/>
      <c r="VOB975" s="3"/>
      <c r="VOC975" s="453"/>
      <c r="VOD975" s="3"/>
      <c r="VOE975" s="614"/>
      <c r="VOF975" s="3"/>
      <c r="VOG975" s="453"/>
      <c r="VOH975" s="3"/>
      <c r="VOI975" s="614"/>
      <c r="VOJ975" s="3"/>
      <c r="VOK975" s="453"/>
      <c r="VOL975" s="3"/>
      <c r="VOM975" s="614"/>
      <c r="VON975" s="3"/>
      <c r="VOO975" s="453"/>
      <c r="VOP975" s="3"/>
      <c r="VOQ975" s="614"/>
      <c r="VOR975" s="3"/>
      <c r="VOS975" s="453"/>
      <c r="VOT975" s="3"/>
      <c r="VOU975" s="614"/>
      <c r="VOV975" s="3"/>
      <c r="VOW975" s="453"/>
      <c r="VOX975" s="3"/>
      <c r="VOY975" s="614"/>
      <c r="VOZ975" s="3"/>
      <c r="VPA975" s="453"/>
      <c r="VPB975" s="3"/>
      <c r="VPC975" s="614"/>
      <c r="VPD975" s="3"/>
      <c r="VPE975" s="453"/>
      <c r="VPF975" s="3"/>
      <c r="VPG975" s="614"/>
      <c r="VPH975" s="3"/>
      <c r="VPI975" s="453"/>
      <c r="VPJ975" s="3"/>
      <c r="VPK975" s="614"/>
      <c r="VPL975" s="3"/>
      <c r="VPM975" s="453"/>
      <c r="VPN975" s="3"/>
      <c r="VPO975" s="614"/>
      <c r="VPP975" s="3"/>
      <c r="VPQ975" s="453"/>
      <c r="VPR975" s="3"/>
      <c r="VPS975" s="614"/>
      <c r="VPT975" s="3"/>
      <c r="VPU975" s="453"/>
      <c r="VPV975" s="3"/>
      <c r="VPW975" s="614"/>
      <c r="VPX975" s="3"/>
      <c r="VPY975" s="453"/>
      <c r="VPZ975" s="3"/>
      <c r="VQA975" s="614"/>
      <c r="VQB975" s="3"/>
      <c r="VQC975" s="453"/>
      <c r="VQD975" s="3"/>
      <c r="VQE975" s="614"/>
      <c r="VQF975" s="3"/>
      <c r="VQG975" s="453"/>
      <c r="VQH975" s="3"/>
      <c r="VQI975" s="614"/>
      <c r="VQJ975" s="3"/>
      <c r="VQK975" s="453"/>
      <c r="VQL975" s="3"/>
      <c r="VQM975" s="614"/>
      <c r="VQN975" s="3"/>
      <c r="VQO975" s="453"/>
      <c r="VQP975" s="3"/>
      <c r="VQQ975" s="614"/>
      <c r="VQR975" s="3"/>
      <c r="VQS975" s="453"/>
      <c r="VQT975" s="3"/>
      <c r="VQU975" s="614"/>
      <c r="VQV975" s="3"/>
      <c r="VQW975" s="453"/>
      <c r="VQX975" s="3"/>
      <c r="VQY975" s="614"/>
      <c r="VQZ975" s="3"/>
      <c r="VRA975" s="453"/>
      <c r="VRB975" s="3"/>
      <c r="VRC975" s="614"/>
      <c r="VRD975" s="3"/>
      <c r="VRE975" s="453"/>
      <c r="VRF975" s="3"/>
      <c r="VRG975" s="614"/>
      <c r="VRH975" s="3"/>
      <c r="VRI975" s="453"/>
      <c r="VRJ975" s="3"/>
      <c r="VRK975" s="614"/>
      <c r="VRL975" s="3"/>
      <c r="VRM975" s="453"/>
      <c r="VRN975" s="3"/>
      <c r="VRO975" s="614"/>
      <c r="VRP975" s="3"/>
      <c r="VRQ975" s="453"/>
      <c r="VRR975" s="3"/>
      <c r="VRS975" s="614"/>
      <c r="VRT975" s="3"/>
      <c r="VRU975" s="453"/>
      <c r="VRV975" s="3"/>
      <c r="VRW975" s="614"/>
      <c r="VRX975" s="3"/>
      <c r="VRY975" s="453"/>
      <c r="VRZ975" s="3"/>
      <c r="VSA975" s="614"/>
      <c r="VSB975" s="3"/>
      <c r="VSC975" s="453"/>
      <c r="VSD975" s="3"/>
      <c r="VSE975" s="614"/>
      <c r="VSF975" s="3"/>
      <c r="VSG975" s="453"/>
      <c r="VSH975" s="3"/>
      <c r="VSI975" s="614"/>
      <c r="VSJ975" s="3"/>
      <c r="VSK975" s="453"/>
      <c r="VSL975" s="3"/>
      <c r="VSM975" s="614"/>
      <c r="VSN975" s="3"/>
      <c r="VSO975" s="453"/>
      <c r="VSP975" s="3"/>
      <c r="VSQ975" s="614"/>
      <c r="VSR975" s="3"/>
      <c r="VSS975" s="453"/>
      <c r="VST975" s="3"/>
      <c r="VSU975" s="614"/>
      <c r="VSV975" s="3"/>
      <c r="VSW975" s="453"/>
      <c r="VSX975" s="3"/>
      <c r="VSY975" s="614"/>
      <c r="VSZ975" s="3"/>
      <c r="VTA975" s="453"/>
      <c r="VTB975" s="3"/>
      <c r="VTC975" s="614"/>
      <c r="VTD975" s="3"/>
      <c r="VTE975" s="453"/>
      <c r="VTF975" s="3"/>
      <c r="VTG975" s="614"/>
      <c r="VTH975" s="3"/>
      <c r="VTI975" s="453"/>
      <c r="VTJ975" s="3"/>
      <c r="VTK975" s="614"/>
      <c r="VTL975" s="3"/>
      <c r="VTM975" s="453"/>
      <c r="VTN975" s="3"/>
      <c r="VTO975" s="614"/>
      <c r="VTP975" s="3"/>
      <c r="VTQ975" s="453"/>
      <c r="VTR975" s="3"/>
      <c r="VTS975" s="614"/>
      <c r="VTT975" s="3"/>
      <c r="VTU975" s="453"/>
      <c r="VTV975" s="3"/>
      <c r="VTW975" s="614"/>
      <c r="VTX975" s="3"/>
      <c r="VTY975" s="453"/>
      <c r="VTZ975" s="3"/>
      <c r="VUA975" s="614"/>
      <c r="VUB975" s="3"/>
      <c r="VUC975" s="453"/>
      <c r="VUD975" s="3"/>
      <c r="VUE975" s="614"/>
      <c r="VUF975" s="3"/>
      <c r="VUG975" s="453"/>
      <c r="VUH975" s="3"/>
      <c r="VUI975" s="614"/>
      <c r="VUJ975" s="3"/>
      <c r="VUK975" s="453"/>
      <c r="VUL975" s="3"/>
      <c r="VUM975" s="614"/>
      <c r="VUN975" s="3"/>
      <c r="VUO975" s="453"/>
      <c r="VUP975" s="3"/>
      <c r="VUQ975" s="614"/>
      <c r="VUR975" s="3"/>
      <c r="VUS975" s="453"/>
      <c r="VUT975" s="3"/>
      <c r="VUU975" s="614"/>
      <c r="VUV975" s="3"/>
      <c r="VUW975" s="453"/>
      <c r="VUX975" s="3"/>
      <c r="VUY975" s="614"/>
      <c r="VUZ975" s="3"/>
      <c r="VVA975" s="453"/>
      <c r="VVB975" s="3"/>
      <c r="VVC975" s="614"/>
      <c r="VVD975" s="3"/>
      <c r="VVE975" s="453"/>
      <c r="VVF975" s="3"/>
      <c r="VVG975" s="614"/>
      <c r="VVH975" s="3"/>
      <c r="VVI975" s="453"/>
      <c r="VVJ975" s="3"/>
      <c r="VVK975" s="614"/>
      <c r="VVL975" s="3"/>
      <c r="VVM975" s="453"/>
      <c r="VVN975" s="3"/>
      <c r="VVO975" s="614"/>
      <c r="VVP975" s="3"/>
      <c r="VVQ975" s="453"/>
      <c r="VVR975" s="3"/>
      <c r="VVS975" s="614"/>
      <c r="VVT975" s="3"/>
      <c r="VVU975" s="453"/>
      <c r="VVV975" s="3"/>
      <c r="VVW975" s="614"/>
      <c r="VVX975" s="3"/>
      <c r="VVY975" s="453"/>
      <c r="VVZ975" s="3"/>
      <c r="VWA975" s="614"/>
      <c r="VWB975" s="3"/>
      <c r="VWC975" s="453"/>
      <c r="VWD975" s="3"/>
      <c r="VWE975" s="614"/>
      <c r="VWF975" s="3"/>
      <c r="VWG975" s="453"/>
      <c r="VWH975" s="3"/>
      <c r="VWI975" s="614"/>
      <c r="VWJ975" s="3"/>
      <c r="VWK975" s="453"/>
      <c r="VWL975" s="3"/>
      <c r="VWM975" s="614"/>
      <c r="VWN975" s="3"/>
      <c r="VWO975" s="453"/>
      <c r="VWP975" s="3"/>
      <c r="VWQ975" s="614"/>
      <c r="VWR975" s="3"/>
      <c r="VWS975" s="453"/>
      <c r="VWT975" s="3"/>
      <c r="VWU975" s="614"/>
      <c r="VWV975" s="3"/>
      <c r="VWW975" s="453"/>
      <c r="VWX975" s="3"/>
      <c r="VWY975" s="614"/>
      <c r="VWZ975" s="3"/>
      <c r="VXA975" s="453"/>
      <c r="VXB975" s="3"/>
      <c r="VXC975" s="614"/>
      <c r="VXD975" s="3"/>
      <c r="VXE975" s="453"/>
      <c r="VXF975" s="3"/>
      <c r="VXG975" s="614"/>
      <c r="VXH975" s="3"/>
      <c r="VXI975" s="453"/>
      <c r="VXJ975" s="3"/>
      <c r="VXK975" s="614"/>
      <c r="VXL975" s="3"/>
      <c r="VXM975" s="453"/>
      <c r="VXN975" s="3"/>
      <c r="VXO975" s="614"/>
      <c r="VXP975" s="3"/>
      <c r="VXQ975" s="453"/>
      <c r="VXR975" s="3"/>
      <c r="VXS975" s="614"/>
      <c r="VXT975" s="3"/>
      <c r="VXU975" s="453"/>
      <c r="VXV975" s="3"/>
      <c r="VXW975" s="614"/>
      <c r="VXX975" s="3"/>
      <c r="VXY975" s="453"/>
      <c r="VXZ975" s="3"/>
      <c r="VYA975" s="614"/>
      <c r="VYB975" s="3"/>
      <c r="VYC975" s="453"/>
      <c r="VYD975" s="3"/>
      <c r="VYE975" s="614"/>
      <c r="VYF975" s="3"/>
      <c r="VYG975" s="453"/>
      <c r="VYH975" s="3"/>
      <c r="VYI975" s="614"/>
      <c r="VYJ975" s="3"/>
      <c r="VYK975" s="453"/>
      <c r="VYL975" s="3"/>
      <c r="VYM975" s="614"/>
      <c r="VYN975" s="3"/>
      <c r="VYO975" s="453"/>
      <c r="VYP975" s="3"/>
      <c r="VYQ975" s="614"/>
      <c r="VYR975" s="3"/>
      <c r="VYS975" s="453"/>
      <c r="VYT975" s="3"/>
      <c r="VYU975" s="614"/>
      <c r="VYV975" s="3"/>
      <c r="VYW975" s="453"/>
      <c r="VYX975" s="3"/>
      <c r="VYY975" s="614"/>
      <c r="VYZ975" s="3"/>
      <c r="VZA975" s="453"/>
      <c r="VZB975" s="3"/>
      <c r="VZC975" s="614"/>
      <c r="VZD975" s="3"/>
      <c r="VZE975" s="453"/>
      <c r="VZF975" s="3"/>
      <c r="VZG975" s="614"/>
      <c r="VZH975" s="3"/>
      <c r="VZI975" s="453"/>
      <c r="VZJ975" s="3"/>
      <c r="VZK975" s="614"/>
      <c r="VZL975" s="3"/>
      <c r="VZM975" s="453"/>
      <c r="VZN975" s="3"/>
      <c r="VZO975" s="614"/>
      <c r="VZP975" s="3"/>
      <c r="VZQ975" s="453"/>
      <c r="VZR975" s="3"/>
      <c r="VZS975" s="614"/>
      <c r="VZT975" s="3"/>
      <c r="VZU975" s="453"/>
      <c r="VZV975" s="3"/>
      <c r="VZW975" s="614"/>
      <c r="VZX975" s="3"/>
      <c r="VZY975" s="453"/>
      <c r="VZZ975" s="3"/>
      <c r="WAA975" s="614"/>
      <c r="WAB975" s="3"/>
      <c r="WAC975" s="453"/>
      <c r="WAD975" s="3"/>
      <c r="WAE975" s="614"/>
      <c r="WAF975" s="3"/>
      <c r="WAG975" s="453"/>
      <c r="WAH975" s="3"/>
      <c r="WAI975" s="614"/>
      <c r="WAJ975" s="3"/>
      <c r="WAK975" s="453"/>
      <c r="WAL975" s="3"/>
      <c r="WAM975" s="614"/>
      <c r="WAN975" s="3"/>
      <c r="WAO975" s="453"/>
      <c r="WAP975" s="3"/>
      <c r="WAQ975" s="614"/>
      <c r="WAR975" s="3"/>
      <c r="WAS975" s="453"/>
      <c r="WAT975" s="3"/>
      <c r="WAU975" s="614"/>
      <c r="WAV975" s="3"/>
      <c r="WAW975" s="453"/>
      <c r="WAX975" s="3"/>
      <c r="WAY975" s="614"/>
      <c r="WAZ975" s="3"/>
      <c r="WBA975" s="453"/>
      <c r="WBB975" s="3"/>
      <c r="WBC975" s="614"/>
      <c r="WBD975" s="3"/>
      <c r="WBE975" s="453"/>
      <c r="WBF975" s="3"/>
      <c r="WBG975" s="614"/>
      <c r="WBH975" s="3"/>
      <c r="WBI975" s="453"/>
      <c r="WBJ975" s="3"/>
      <c r="WBK975" s="614"/>
      <c r="WBL975" s="3"/>
      <c r="WBM975" s="453"/>
      <c r="WBN975" s="3"/>
      <c r="WBO975" s="614"/>
      <c r="WBP975" s="3"/>
      <c r="WBQ975" s="453"/>
      <c r="WBR975" s="3"/>
      <c r="WBS975" s="614"/>
      <c r="WBT975" s="3"/>
      <c r="WBU975" s="453"/>
      <c r="WBV975" s="3"/>
      <c r="WBW975" s="614"/>
      <c r="WBX975" s="3"/>
      <c r="WBY975" s="453"/>
      <c r="WBZ975" s="3"/>
      <c r="WCA975" s="614"/>
      <c r="WCB975" s="3"/>
      <c r="WCC975" s="453"/>
      <c r="WCD975" s="3"/>
      <c r="WCE975" s="614"/>
      <c r="WCF975" s="3"/>
      <c r="WCG975" s="453"/>
      <c r="WCH975" s="3"/>
      <c r="WCI975" s="614"/>
      <c r="WCJ975" s="3"/>
      <c r="WCK975" s="453"/>
      <c r="WCL975" s="3"/>
      <c r="WCM975" s="614"/>
      <c r="WCN975" s="3"/>
      <c r="WCO975" s="453"/>
      <c r="WCP975" s="3"/>
      <c r="WCQ975" s="614"/>
      <c r="WCR975" s="3"/>
      <c r="WCS975" s="453"/>
      <c r="WCT975" s="3"/>
      <c r="WCU975" s="614"/>
      <c r="WCV975" s="3"/>
      <c r="WCW975" s="453"/>
      <c r="WCX975" s="3"/>
      <c r="WCY975" s="614"/>
      <c r="WCZ975" s="3"/>
      <c r="WDA975" s="453"/>
      <c r="WDB975" s="3"/>
      <c r="WDC975" s="614"/>
      <c r="WDD975" s="3"/>
      <c r="WDE975" s="453"/>
      <c r="WDF975" s="3"/>
      <c r="WDG975" s="614"/>
      <c r="WDH975" s="3"/>
      <c r="WDI975" s="453"/>
      <c r="WDJ975" s="3"/>
      <c r="WDK975" s="614"/>
      <c r="WDL975" s="3"/>
      <c r="WDM975" s="453"/>
      <c r="WDN975" s="3"/>
      <c r="WDO975" s="614"/>
      <c r="WDP975" s="3"/>
      <c r="WDQ975" s="453"/>
      <c r="WDR975" s="3"/>
      <c r="WDS975" s="614"/>
      <c r="WDT975" s="3"/>
      <c r="WDU975" s="453"/>
      <c r="WDV975" s="3"/>
      <c r="WDW975" s="614"/>
      <c r="WDX975" s="3"/>
      <c r="WDY975" s="453"/>
      <c r="WDZ975" s="3"/>
      <c r="WEA975" s="614"/>
      <c r="WEB975" s="3"/>
      <c r="WEC975" s="453"/>
      <c r="WED975" s="3"/>
      <c r="WEE975" s="614"/>
      <c r="WEF975" s="3"/>
      <c r="WEG975" s="453"/>
      <c r="WEH975" s="3"/>
      <c r="WEI975" s="614"/>
      <c r="WEJ975" s="3"/>
      <c r="WEK975" s="453"/>
      <c r="WEL975" s="3"/>
      <c r="WEM975" s="614"/>
      <c r="WEN975" s="3"/>
      <c r="WEO975" s="453"/>
      <c r="WEP975" s="3"/>
      <c r="WEQ975" s="614"/>
      <c r="WER975" s="3"/>
      <c r="WES975" s="453"/>
      <c r="WET975" s="3"/>
      <c r="WEU975" s="614"/>
      <c r="WEV975" s="3"/>
      <c r="WEW975" s="453"/>
      <c r="WEX975" s="3"/>
      <c r="WEY975" s="614"/>
      <c r="WEZ975" s="3"/>
      <c r="WFA975" s="453"/>
      <c r="WFB975" s="3"/>
      <c r="WFC975" s="614"/>
      <c r="WFD975" s="3"/>
      <c r="WFE975" s="453"/>
      <c r="WFF975" s="3"/>
      <c r="WFG975" s="614"/>
      <c r="WFH975" s="3"/>
      <c r="WFI975" s="453"/>
      <c r="WFJ975" s="3"/>
      <c r="WFK975" s="614"/>
      <c r="WFL975" s="3"/>
      <c r="WFM975" s="453"/>
      <c r="WFN975" s="3"/>
      <c r="WFO975" s="614"/>
      <c r="WFP975" s="3"/>
      <c r="WFQ975" s="453"/>
      <c r="WFR975" s="3"/>
      <c r="WFS975" s="614"/>
      <c r="WFT975" s="3"/>
      <c r="WFU975" s="453"/>
      <c r="WFV975" s="3"/>
      <c r="WFW975" s="614"/>
      <c r="WFX975" s="3"/>
      <c r="WFY975" s="453"/>
      <c r="WFZ975" s="3"/>
      <c r="WGA975" s="614"/>
      <c r="WGB975" s="3"/>
      <c r="WGC975" s="453"/>
      <c r="WGD975" s="3"/>
      <c r="WGE975" s="614"/>
      <c r="WGF975" s="3"/>
      <c r="WGG975" s="453"/>
      <c r="WGH975" s="3"/>
      <c r="WGI975" s="614"/>
      <c r="WGJ975" s="3"/>
      <c r="WGK975" s="453"/>
      <c r="WGL975" s="3"/>
      <c r="WGM975" s="614"/>
      <c r="WGN975" s="3"/>
      <c r="WGO975" s="453"/>
      <c r="WGP975" s="3"/>
      <c r="WGQ975" s="614"/>
      <c r="WGR975" s="3"/>
      <c r="WGS975" s="453"/>
      <c r="WGT975" s="3"/>
      <c r="WGU975" s="614"/>
      <c r="WGV975" s="3"/>
      <c r="WGW975" s="453"/>
      <c r="WGX975" s="3"/>
      <c r="WGY975" s="614"/>
      <c r="WGZ975" s="3"/>
      <c r="WHA975" s="453"/>
      <c r="WHB975" s="3"/>
      <c r="WHC975" s="614"/>
      <c r="WHD975" s="3"/>
      <c r="WHE975" s="453"/>
      <c r="WHF975" s="3"/>
      <c r="WHG975" s="614"/>
      <c r="WHH975" s="3"/>
      <c r="WHI975" s="453"/>
      <c r="WHJ975" s="3"/>
      <c r="WHK975" s="614"/>
      <c r="WHL975" s="3"/>
      <c r="WHM975" s="453"/>
      <c r="WHN975" s="3"/>
      <c r="WHO975" s="614"/>
      <c r="WHP975" s="3"/>
      <c r="WHQ975" s="453"/>
      <c r="WHR975" s="3"/>
      <c r="WHS975" s="614"/>
      <c r="WHT975" s="3"/>
      <c r="WHU975" s="453"/>
      <c r="WHV975" s="3"/>
      <c r="WHW975" s="614"/>
      <c r="WHX975" s="3"/>
      <c r="WHY975" s="453"/>
      <c r="WHZ975" s="3"/>
      <c r="WIA975" s="614"/>
      <c r="WIB975" s="3"/>
      <c r="WIC975" s="453"/>
      <c r="WID975" s="3"/>
      <c r="WIE975" s="614"/>
      <c r="WIF975" s="3"/>
      <c r="WIG975" s="453"/>
      <c r="WIH975" s="3"/>
      <c r="WII975" s="614"/>
      <c r="WIJ975" s="3"/>
      <c r="WIK975" s="453"/>
      <c r="WIL975" s="3"/>
      <c r="WIM975" s="614"/>
      <c r="WIN975" s="3"/>
      <c r="WIO975" s="453"/>
      <c r="WIP975" s="3"/>
      <c r="WIQ975" s="614"/>
      <c r="WIR975" s="3"/>
      <c r="WIS975" s="453"/>
      <c r="WIT975" s="3"/>
      <c r="WIU975" s="614"/>
      <c r="WIV975" s="3"/>
      <c r="WIW975" s="453"/>
      <c r="WIX975" s="3"/>
      <c r="WIY975" s="614"/>
      <c r="WIZ975" s="3"/>
      <c r="WJA975" s="453"/>
      <c r="WJB975" s="3"/>
      <c r="WJC975" s="614"/>
      <c r="WJD975" s="3"/>
      <c r="WJE975" s="453"/>
      <c r="WJF975" s="3"/>
      <c r="WJG975" s="614"/>
      <c r="WJH975" s="3"/>
      <c r="WJI975" s="453"/>
      <c r="WJJ975" s="3"/>
      <c r="WJK975" s="614"/>
      <c r="WJL975" s="3"/>
      <c r="WJM975" s="453"/>
      <c r="WJN975" s="3"/>
      <c r="WJO975" s="614"/>
      <c r="WJP975" s="3"/>
      <c r="WJQ975" s="453"/>
      <c r="WJR975" s="3"/>
      <c r="WJS975" s="614"/>
      <c r="WJT975" s="3"/>
      <c r="WJU975" s="453"/>
      <c r="WJV975" s="3"/>
      <c r="WJW975" s="614"/>
      <c r="WJX975" s="3"/>
      <c r="WJY975" s="453"/>
      <c r="WJZ975" s="3"/>
      <c r="WKA975" s="614"/>
      <c r="WKB975" s="3"/>
      <c r="WKC975" s="453"/>
      <c r="WKD975" s="3"/>
      <c r="WKE975" s="614"/>
      <c r="WKF975" s="3"/>
      <c r="WKG975" s="453"/>
      <c r="WKH975" s="3"/>
      <c r="WKI975" s="614"/>
      <c r="WKJ975" s="3"/>
      <c r="WKK975" s="453"/>
      <c r="WKL975" s="3"/>
      <c r="WKM975" s="614"/>
      <c r="WKN975" s="3"/>
      <c r="WKO975" s="453"/>
      <c r="WKP975" s="3"/>
      <c r="WKQ975" s="614"/>
      <c r="WKR975" s="3"/>
      <c r="WKS975" s="453"/>
      <c r="WKT975" s="3"/>
      <c r="WKU975" s="614"/>
      <c r="WKV975" s="3"/>
      <c r="WKW975" s="453"/>
      <c r="WKX975" s="3"/>
      <c r="WKY975" s="614"/>
      <c r="WKZ975" s="3"/>
      <c r="WLA975" s="453"/>
      <c r="WLB975" s="3"/>
      <c r="WLC975" s="614"/>
      <c r="WLD975" s="3"/>
      <c r="WLE975" s="453"/>
      <c r="WLF975" s="3"/>
      <c r="WLG975" s="614"/>
      <c r="WLH975" s="3"/>
      <c r="WLI975" s="453"/>
      <c r="WLJ975" s="3"/>
      <c r="WLK975" s="614"/>
      <c r="WLL975" s="3"/>
      <c r="WLM975" s="453"/>
      <c r="WLN975" s="3"/>
      <c r="WLO975" s="614"/>
      <c r="WLP975" s="3"/>
      <c r="WLQ975" s="453"/>
      <c r="WLR975" s="3"/>
      <c r="WLS975" s="614"/>
      <c r="WLT975" s="3"/>
      <c r="WLU975" s="453"/>
      <c r="WLV975" s="3"/>
      <c r="WLW975" s="614"/>
      <c r="WLX975" s="3"/>
      <c r="WLY975" s="453"/>
      <c r="WLZ975" s="3"/>
      <c r="WMA975" s="614"/>
      <c r="WMB975" s="3"/>
      <c r="WMC975" s="453"/>
      <c r="WMD975" s="3"/>
      <c r="WME975" s="614"/>
      <c r="WMF975" s="3"/>
      <c r="WMG975" s="453"/>
      <c r="WMH975" s="3"/>
      <c r="WMI975" s="614"/>
      <c r="WMJ975" s="3"/>
      <c r="WMK975" s="453"/>
      <c r="WML975" s="3"/>
      <c r="WMM975" s="614"/>
      <c r="WMN975" s="3"/>
      <c r="WMO975" s="453"/>
      <c r="WMP975" s="3"/>
      <c r="WMQ975" s="614"/>
      <c r="WMR975" s="3"/>
      <c r="WMS975" s="453"/>
      <c r="WMT975" s="3"/>
      <c r="WMU975" s="614"/>
      <c r="WMV975" s="3"/>
      <c r="WMW975" s="453"/>
      <c r="WMX975" s="3"/>
      <c r="WMY975" s="614"/>
      <c r="WMZ975" s="3"/>
      <c r="WNA975" s="453"/>
      <c r="WNB975" s="3"/>
      <c r="WNC975" s="614"/>
      <c r="WND975" s="3"/>
      <c r="WNE975" s="453"/>
      <c r="WNF975" s="3"/>
      <c r="WNG975" s="614"/>
      <c r="WNH975" s="3"/>
      <c r="WNI975" s="453"/>
      <c r="WNJ975" s="3"/>
      <c r="WNK975" s="614"/>
      <c r="WNL975" s="3"/>
      <c r="WNM975" s="453"/>
      <c r="WNN975" s="3"/>
      <c r="WNO975" s="614"/>
      <c r="WNP975" s="3"/>
      <c r="WNQ975" s="453"/>
      <c r="WNR975" s="3"/>
      <c r="WNS975" s="614"/>
      <c r="WNT975" s="3"/>
      <c r="WNU975" s="453"/>
      <c r="WNV975" s="3"/>
      <c r="WNW975" s="614"/>
      <c r="WNX975" s="3"/>
      <c r="WNY975" s="453"/>
      <c r="WNZ975" s="3"/>
      <c r="WOA975" s="614"/>
      <c r="WOB975" s="3"/>
      <c r="WOC975" s="453"/>
      <c r="WOD975" s="3"/>
      <c r="WOE975" s="614"/>
      <c r="WOF975" s="3"/>
      <c r="WOG975" s="453"/>
      <c r="WOH975" s="3"/>
      <c r="WOI975" s="614"/>
      <c r="WOJ975" s="3"/>
      <c r="WOK975" s="453"/>
      <c r="WOL975" s="3"/>
      <c r="WOM975" s="614"/>
      <c r="WON975" s="3"/>
      <c r="WOO975" s="453"/>
      <c r="WOP975" s="3"/>
      <c r="WOQ975" s="614"/>
      <c r="WOR975" s="3"/>
      <c r="WOS975" s="453"/>
      <c r="WOT975" s="3"/>
      <c r="WOU975" s="614"/>
      <c r="WOV975" s="3"/>
      <c r="WOW975" s="453"/>
      <c r="WOX975" s="3"/>
      <c r="WOY975" s="614"/>
      <c r="WOZ975" s="3"/>
      <c r="WPA975" s="453"/>
      <c r="WPB975" s="3"/>
      <c r="WPC975" s="614"/>
      <c r="WPD975" s="3"/>
      <c r="WPE975" s="453"/>
      <c r="WPF975" s="3"/>
      <c r="WPG975" s="614"/>
      <c r="WPH975" s="3"/>
      <c r="WPI975" s="453"/>
      <c r="WPJ975" s="3"/>
      <c r="WPK975" s="614"/>
      <c r="WPL975" s="3"/>
      <c r="WPM975" s="453"/>
      <c r="WPN975" s="3"/>
      <c r="WPO975" s="614"/>
      <c r="WPP975" s="3"/>
      <c r="WPQ975" s="453"/>
      <c r="WPR975" s="3"/>
      <c r="WPS975" s="614"/>
      <c r="WPT975" s="3"/>
      <c r="WPU975" s="453"/>
      <c r="WPV975" s="3"/>
      <c r="WPW975" s="614"/>
      <c r="WPX975" s="3"/>
      <c r="WPY975" s="453"/>
      <c r="WPZ975" s="3"/>
      <c r="WQA975" s="614"/>
      <c r="WQB975" s="3"/>
      <c r="WQC975" s="453"/>
      <c r="WQD975" s="3"/>
      <c r="WQE975" s="614"/>
      <c r="WQF975" s="3"/>
      <c r="WQG975" s="453"/>
      <c r="WQH975" s="3"/>
      <c r="WQI975" s="614"/>
      <c r="WQJ975" s="3"/>
      <c r="WQK975" s="453"/>
      <c r="WQL975" s="3"/>
      <c r="WQM975" s="614"/>
      <c r="WQN975" s="3"/>
      <c r="WQO975" s="453"/>
      <c r="WQP975" s="3"/>
      <c r="WQQ975" s="614"/>
      <c r="WQR975" s="3"/>
      <c r="WQS975" s="453"/>
      <c r="WQT975" s="3"/>
      <c r="WQU975" s="614"/>
      <c r="WQV975" s="3"/>
      <c r="WQW975" s="453"/>
      <c r="WQX975" s="3"/>
      <c r="WQY975" s="614"/>
      <c r="WQZ975" s="3"/>
      <c r="WRA975" s="453"/>
      <c r="WRB975" s="3"/>
      <c r="WRC975" s="614"/>
      <c r="WRD975" s="3"/>
      <c r="WRE975" s="453"/>
      <c r="WRF975" s="3"/>
      <c r="WRG975" s="614"/>
      <c r="WRH975" s="3"/>
      <c r="WRI975" s="453"/>
      <c r="WRJ975" s="3"/>
      <c r="WRK975" s="614"/>
      <c r="WRL975" s="3"/>
      <c r="WRM975" s="453"/>
      <c r="WRN975" s="3"/>
      <c r="WRO975" s="614"/>
      <c r="WRP975" s="3"/>
      <c r="WRQ975" s="453"/>
      <c r="WRR975" s="3"/>
      <c r="WRS975" s="614"/>
      <c r="WRT975" s="3"/>
      <c r="WRU975" s="453"/>
      <c r="WRV975" s="3"/>
      <c r="WRW975" s="614"/>
      <c r="WRX975" s="3"/>
      <c r="WRY975" s="453"/>
      <c r="WRZ975" s="3"/>
      <c r="WSA975" s="614"/>
      <c r="WSB975" s="3"/>
      <c r="WSC975" s="453"/>
      <c r="WSD975" s="3"/>
      <c r="WSE975" s="614"/>
      <c r="WSF975" s="3"/>
      <c r="WSG975" s="453"/>
      <c r="WSH975" s="3"/>
      <c r="WSI975" s="614"/>
      <c r="WSJ975" s="3"/>
      <c r="WSK975" s="453"/>
      <c r="WSL975" s="3"/>
      <c r="WSM975" s="614"/>
      <c r="WSN975" s="3"/>
      <c r="WSO975" s="453"/>
      <c r="WSP975" s="3"/>
      <c r="WSQ975" s="614"/>
      <c r="WSR975" s="3"/>
      <c r="WSS975" s="453"/>
      <c r="WST975" s="3"/>
      <c r="WSU975" s="614"/>
      <c r="WSV975" s="3"/>
      <c r="WSW975" s="453"/>
      <c r="WSX975" s="3"/>
      <c r="WSY975" s="614"/>
      <c r="WSZ975" s="3"/>
      <c r="WTA975" s="453"/>
      <c r="WTB975" s="3"/>
      <c r="WTC975" s="614"/>
      <c r="WTD975" s="3"/>
      <c r="WTE975" s="453"/>
      <c r="WTF975" s="3"/>
      <c r="WTG975" s="614"/>
      <c r="WTH975" s="3"/>
      <c r="WTI975" s="453"/>
      <c r="WTJ975" s="3"/>
      <c r="WTK975" s="614"/>
      <c r="WTL975" s="3"/>
      <c r="WTM975" s="453"/>
      <c r="WTN975" s="3"/>
      <c r="WTO975" s="614"/>
      <c r="WTP975" s="3"/>
      <c r="WTQ975" s="453"/>
      <c r="WTR975" s="3"/>
      <c r="WTS975" s="614"/>
      <c r="WTT975" s="3"/>
      <c r="WTU975" s="453"/>
      <c r="WTV975" s="3"/>
      <c r="WTW975" s="614"/>
      <c r="WTX975" s="3"/>
      <c r="WTY975" s="453"/>
      <c r="WTZ975" s="3"/>
      <c r="WUA975" s="614"/>
      <c r="WUB975" s="3"/>
      <c r="WUC975" s="453"/>
      <c r="WUD975" s="3"/>
      <c r="WUE975" s="614"/>
      <c r="WUF975" s="3"/>
      <c r="WUG975" s="453"/>
      <c r="WUH975" s="3"/>
      <c r="WUI975" s="614"/>
      <c r="WUJ975" s="3"/>
      <c r="WUK975" s="453"/>
      <c r="WUL975" s="3"/>
      <c r="WUM975" s="614"/>
      <c r="WUN975" s="3"/>
      <c r="WUO975" s="453"/>
      <c r="WUP975" s="3"/>
      <c r="WUQ975" s="614"/>
      <c r="WUR975" s="3"/>
      <c r="WUS975" s="453"/>
      <c r="WUT975" s="3"/>
      <c r="WUU975" s="614"/>
      <c r="WUV975" s="3"/>
      <c r="WUW975" s="453"/>
      <c r="WUX975" s="3"/>
      <c r="WUY975" s="614"/>
      <c r="WUZ975" s="3"/>
      <c r="WVA975" s="453"/>
      <c r="WVB975" s="3"/>
      <c r="WVC975" s="614"/>
      <c r="WVD975" s="3"/>
      <c r="WVE975" s="453"/>
      <c r="WVF975" s="3"/>
      <c r="WVG975" s="614"/>
      <c r="WVH975" s="3"/>
      <c r="WVI975" s="453"/>
      <c r="WVJ975" s="3"/>
      <c r="WVK975" s="614"/>
      <c r="WVL975" s="3"/>
      <c r="WVM975" s="453"/>
      <c r="WVN975" s="3"/>
      <c r="WVO975" s="614"/>
      <c r="WVP975" s="3"/>
      <c r="WVQ975" s="453"/>
      <c r="WVR975" s="3"/>
      <c r="WVS975" s="614"/>
      <c r="WVT975" s="3"/>
      <c r="WVU975" s="453"/>
      <c r="WVV975" s="3"/>
      <c r="WVW975" s="614"/>
      <c r="WVX975" s="3"/>
      <c r="WVY975" s="453"/>
      <c r="WVZ975" s="3"/>
      <c r="WWA975" s="614"/>
      <c r="WWB975" s="3"/>
      <c r="WWC975" s="453"/>
      <c r="WWD975" s="3"/>
      <c r="WWE975" s="614"/>
      <c r="WWF975" s="3"/>
      <c r="WWG975" s="453"/>
      <c r="WWH975" s="3"/>
      <c r="WWI975" s="614"/>
      <c r="WWJ975" s="3"/>
      <c r="WWK975" s="453"/>
      <c r="WWL975" s="3"/>
      <c r="WWM975" s="614"/>
      <c r="WWN975" s="3"/>
      <c r="WWO975" s="453"/>
      <c r="WWP975" s="3"/>
      <c r="WWQ975" s="614"/>
      <c r="WWR975" s="3"/>
      <c r="WWS975" s="453"/>
      <c r="WWT975" s="3"/>
      <c r="WWU975" s="614"/>
      <c r="WWV975" s="3"/>
      <c r="WWW975" s="453"/>
      <c r="WWX975" s="3"/>
      <c r="WWY975" s="614"/>
      <c r="WWZ975" s="3"/>
      <c r="WXA975" s="453"/>
      <c r="WXB975" s="3"/>
      <c r="WXC975" s="614"/>
      <c r="WXD975" s="3"/>
      <c r="WXE975" s="453"/>
      <c r="WXF975" s="3"/>
      <c r="WXG975" s="614"/>
      <c r="WXH975" s="3"/>
      <c r="WXI975" s="453"/>
      <c r="WXJ975" s="3"/>
      <c r="WXK975" s="614"/>
      <c r="WXL975" s="3"/>
      <c r="WXM975" s="453"/>
      <c r="WXN975" s="3"/>
      <c r="WXO975" s="614"/>
      <c r="WXP975" s="3"/>
      <c r="WXQ975" s="453"/>
      <c r="WXR975" s="3"/>
      <c r="WXS975" s="614"/>
      <c r="WXT975" s="3"/>
      <c r="WXU975" s="453"/>
      <c r="WXV975" s="3"/>
      <c r="WXW975" s="614"/>
      <c r="WXX975" s="3"/>
      <c r="WXY975" s="453"/>
      <c r="WXZ975" s="3"/>
      <c r="WYA975" s="614"/>
      <c r="WYB975" s="3"/>
      <c r="WYC975" s="453"/>
      <c r="WYD975" s="3"/>
      <c r="WYE975" s="614"/>
      <c r="WYF975" s="3"/>
      <c r="WYG975" s="453"/>
      <c r="WYH975" s="3"/>
      <c r="WYI975" s="614"/>
      <c r="WYJ975" s="3"/>
      <c r="WYK975" s="453"/>
      <c r="WYL975" s="3"/>
      <c r="WYM975" s="614"/>
      <c r="WYN975" s="3"/>
      <c r="WYO975" s="453"/>
      <c r="WYP975" s="3"/>
      <c r="WYQ975" s="614"/>
      <c r="WYR975" s="3"/>
      <c r="WYS975" s="453"/>
      <c r="WYT975" s="3"/>
      <c r="WYU975" s="614"/>
      <c r="WYV975" s="3"/>
      <c r="WYW975" s="453"/>
      <c r="WYX975" s="3"/>
      <c r="WYY975" s="614"/>
      <c r="WYZ975" s="3"/>
      <c r="WZA975" s="453"/>
      <c r="WZB975" s="3"/>
      <c r="WZC975" s="614"/>
      <c r="WZD975" s="3"/>
      <c r="WZE975" s="453"/>
      <c r="WZF975" s="3"/>
      <c r="WZG975" s="614"/>
      <c r="WZH975" s="3"/>
      <c r="WZI975" s="453"/>
      <c r="WZJ975" s="3"/>
      <c r="WZK975" s="614"/>
      <c r="WZL975" s="3"/>
      <c r="WZM975" s="453"/>
      <c r="WZN975" s="3"/>
      <c r="WZO975" s="614"/>
      <c r="WZP975" s="3"/>
      <c r="WZQ975" s="453"/>
      <c r="WZR975" s="3"/>
      <c r="WZS975" s="614"/>
      <c r="WZT975" s="3"/>
      <c r="WZU975" s="453"/>
      <c r="WZV975" s="3"/>
      <c r="WZW975" s="614"/>
      <c r="WZX975" s="3"/>
      <c r="WZY975" s="453"/>
      <c r="WZZ975" s="3"/>
      <c r="XAA975" s="614"/>
      <c r="XAB975" s="3"/>
      <c r="XAC975" s="453"/>
      <c r="XAD975" s="3"/>
      <c r="XAE975" s="614"/>
      <c r="XAF975" s="3"/>
      <c r="XAG975" s="453"/>
      <c r="XAH975" s="3"/>
      <c r="XAI975" s="614"/>
      <c r="XAJ975" s="3"/>
      <c r="XAK975" s="453"/>
      <c r="XAL975" s="3"/>
      <c r="XAM975" s="614"/>
      <c r="XAN975" s="3"/>
      <c r="XAO975" s="453"/>
      <c r="XAP975" s="3"/>
      <c r="XAQ975" s="614"/>
      <c r="XAR975" s="3"/>
      <c r="XAS975" s="453"/>
      <c r="XAT975" s="3"/>
      <c r="XAU975" s="614"/>
      <c r="XAV975" s="3"/>
      <c r="XAW975" s="453"/>
      <c r="XAX975" s="3"/>
      <c r="XAY975" s="614"/>
      <c r="XAZ975" s="3"/>
      <c r="XBA975" s="453"/>
      <c r="XBB975" s="3"/>
      <c r="XBC975" s="614"/>
      <c r="XBD975" s="3"/>
      <c r="XBE975" s="453"/>
      <c r="XBF975" s="3"/>
      <c r="XBG975" s="614"/>
      <c r="XBH975" s="3"/>
      <c r="XBI975" s="453"/>
      <c r="XBJ975" s="3"/>
      <c r="XBK975" s="614"/>
      <c r="XBL975" s="3"/>
      <c r="XBM975" s="453"/>
      <c r="XBN975" s="3"/>
      <c r="XBO975" s="614"/>
      <c r="XBP975" s="3"/>
      <c r="XBQ975" s="453"/>
      <c r="XBR975" s="3"/>
      <c r="XBS975" s="614"/>
      <c r="XBT975" s="3"/>
      <c r="XBU975" s="453"/>
      <c r="XBV975" s="3"/>
      <c r="XBW975" s="614"/>
      <c r="XBX975" s="3"/>
      <c r="XBY975" s="453"/>
      <c r="XBZ975" s="3"/>
      <c r="XCA975" s="614"/>
      <c r="XCB975" s="3"/>
      <c r="XCC975" s="453"/>
      <c r="XCD975" s="3"/>
      <c r="XCE975" s="614"/>
      <c r="XCF975" s="3"/>
      <c r="XCG975" s="453"/>
      <c r="XCH975" s="3"/>
      <c r="XCI975" s="614"/>
      <c r="XCJ975" s="3"/>
      <c r="XCK975" s="453"/>
      <c r="XCL975" s="3"/>
      <c r="XCM975" s="614"/>
      <c r="XCN975" s="3"/>
      <c r="XCO975" s="453"/>
      <c r="XCP975" s="3"/>
      <c r="XCQ975" s="614"/>
      <c r="XCR975" s="3"/>
      <c r="XCS975" s="453"/>
      <c r="XCT975" s="3"/>
      <c r="XCU975" s="614"/>
      <c r="XCV975" s="3"/>
      <c r="XCW975" s="453"/>
      <c r="XCX975" s="3"/>
      <c r="XCY975" s="614"/>
      <c r="XCZ975" s="3"/>
      <c r="XDA975" s="453"/>
      <c r="XDB975" s="3"/>
      <c r="XDC975" s="614"/>
      <c r="XDD975" s="3"/>
      <c r="XDE975" s="453"/>
      <c r="XDF975" s="3"/>
      <c r="XDG975" s="614"/>
      <c r="XDH975" s="3"/>
      <c r="XDI975" s="453"/>
      <c r="XDJ975" s="3"/>
      <c r="XDK975" s="614"/>
      <c r="XDL975" s="3"/>
      <c r="XDM975" s="453"/>
      <c r="XDN975" s="3"/>
      <c r="XDO975" s="614"/>
      <c r="XDP975" s="3"/>
      <c r="XDQ975" s="453"/>
      <c r="XDR975" s="3"/>
      <c r="XDS975" s="614"/>
      <c r="XDT975" s="3"/>
      <c r="XDU975" s="453"/>
      <c r="XDV975" s="3"/>
      <c r="XDW975" s="614"/>
      <c r="XDX975" s="3"/>
      <c r="XDY975" s="453"/>
      <c r="XDZ975" s="3"/>
      <c r="XEA975" s="614"/>
      <c r="XEB975" s="3"/>
      <c r="XEC975" s="453"/>
      <c r="XED975" s="3"/>
      <c r="XEE975" s="614"/>
      <c r="XEF975" s="3"/>
      <c r="XEG975" s="453"/>
      <c r="XEH975" s="3"/>
      <c r="XEI975" s="614"/>
      <c r="XEJ975" s="3"/>
      <c r="XEK975" s="453"/>
      <c r="XEL975" s="3"/>
      <c r="XEM975" s="614"/>
      <c r="XEN975" s="3"/>
      <c r="XEO975" s="453"/>
      <c r="XEP975" s="3"/>
      <c r="XEQ975" s="614"/>
      <c r="XER975" s="3"/>
      <c r="XES975" s="453"/>
      <c r="XET975" s="3"/>
      <c r="XEU975" s="614"/>
      <c r="XEV975" s="3"/>
      <c r="XEW975" s="453"/>
      <c r="XEX975" s="3"/>
      <c r="XEY975" s="614"/>
      <c r="XEZ975" s="3"/>
      <c r="XFA975" s="453"/>
      <c r="XFB975" s="3"/>
      <c r="XFC975" s="614"/>
      <c r="XFD975" s="3"/>
    </row>
    <row r="976" spans="1:16384" x14ac:dyDescent="0.3">
      <c r="A976" s="453"/>
    </row>
    <row r="977" spans="1:2" x14ac:dyDescent="0.3">
      <c r="A977" s="453"/>
    </row>
    <row r="978" spans="1:2" ht="23.25" x14ac:dyDescent="0.35">
      <c r="B978" s="392" t="s">
        <v>1014</v>
      </c>
    </row>
  </sheetData>
  <mergeCells count="10">
    <mergeCell ref="A969:C969"/>
    <mergeCell ref="A970:D970"/>
    <mergeCell ref="A1:D1"/>
    <mergeCell ref="A2:D2"/>
    <mergeCell ref="A3:D3"/>
    <mergeCell ref="A4:D4"/>
    <mergeCell ref="B5:C5"/>
    <mergeCell ref="A7:B8"/>
    <mergeCell ref="C7:C8"/>
    <mergeCell ref="D7:D8"/>
  </mergeCells>
  <printOptions horizontalCentered="1"/>
  <pageMargins left="0.39370078740157483" right="0.39370078740157483" top="0.74803149606299213" bottom="0.74803149606299213" header="0.31496062992125984" footer="0.31496062992125984"/>
  <pageSetup scale="9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>
    <pageSetUpPr fitToPage="1"/>
  </sheetPr>
  <dimension ref="A1:G73"/>
  <sheetViews>
    <sheetView view="pageBreakPreview" topLeftCell="A34" zoomScaleNormal="100" zoomScaleSheetLayoutView="100" workbookViewId="0">
      <selection activeCell="E66" sqref="E66"/>
    </sheetView>
  </sheetViews>
  <sheetFormatPr baseColWidth="10" defaultColWidth="11.28515625" defaultRowHeight="16.5" x14ac:dyDescent="0.3"/>
  <cols>
    <col min="1" max="1" width="1.7109375" style="109" customWidth="1"/>
    <col min="2" max="2" width="101.7109375" style="109" bestFit="1" customWidth="1"/>
    <col min="3" max="3" width="18.28515625" style="109" customWidth="1"/>
    <col min="4" max="4" width="18" style="445" customWidth="1"/>
    <col min="5" max="5" width="59.28515625" style="107" customWidth="1"/>
    <col min="6" max="6" width="22.7109375" style="107" customWidth="1"/>
    <col min="7" max="16384" width="11.28515625" style="107"/>
  </cols>
  <sheetData>
    <row r="1" spans="1:7" s="106" customFormat="1" ht="20.25" x14ac:dyDescent="0.3">
      <c r="A1" s="1018" t="s">
        <v>25</v>
      </c>
      <c r="B1" s="1018"/>
      <c r="C1" s="1018"/>
      <c r="D1" s="1018"/>
      <c r="E1" s="432"/>
      <c r="G1" s="51"/>
    </row>
    <row r="2" spans="1:7" ht="15.75" x14ac:dyDescent="0.25">
      <c r="A2" s="1019" t="s">
        <v>1</v>
      </c>
      <c r="B2" s="1019"/>
      <c r="C2" s="1019"/>
      <c r="D2" s="1019"/>
    </row>
    <row r="3" spans="1:7" ht="15.75" x14ac:dyDescent="0.25">
      <c r="A3" s="1025" t="str">
        <f>'ETCA-I-01'!A3</f>
        <v>Universidad Tecnológica de Puerto Peñasco</v>
      </c>
      <c r="B3" s="1025"/>
      <c r="C3" s="1025"/>
      <c r="D3" s="1025"/>
    </row>
    <row r="4" spans="1:7" x14ac:dyDescent="0.25">
      <c r="A4" s="1020" t="s">
        <v>1128</v>
      </c>
      <c r="B4" s="1020"/>
      <c r="C4" s="1020"/>
      <c r="D4" s="1020"/>
    </row>
    <row r="5" spans="1:7" s="109" customFormat="1" ht="17.25" thickBot="1" x14ac:dyDescent="0.35">
      <c r="A5" s="1026" t="s">
        <v>202</v>
      </c>
      <c r="B5" s="1026"/>
      <c r="C5" s="51"/>
      <c r="D5" s="441"/>
    </row>
    <row r="6" spans="1:7" ht="27.75" customHeight="1" thickBot="1" x14ac:dyDescent="0.3">
      <c r="A6" s="1023"/>
      <c r="B6" s="1024"/>
      <c r="C6" s="870">
        <v>2017</v>
      </c>
      <c r="D6" s="870">
        <v>2016</v>
      </c>
    </row>
    <row r="7" spans="1:7" ht="17.25" thickTop="1" x14ac:dyDescent="0.25">
      <c r="A7" s="110" t="s">
        <v>203</v>
      </c>
      <c r="B7" s="111"/>
      <c r="C7" s="112"/>
      <c r="D7" s="622"/>
    </row>
    <row r="8" spans="1:7" x14ac:dyDescent="0.25">
      <c r="A8" s="113" t="s">
        <v>204</v>
      </c>
      <c r="B8" s="114"/>
      <c r="C8" s="549">
        <f>SUM(C9:C16)</f>
        <v>947346.5</v>
      </c>
      <c r="D8" s="550">
        <f>SUM(D9:D16)</f>
        <v>1576463.95</v>
      </c>
    </row>
    <row r="9" spans="1:7" x14ac:dyDescent="0.25">
      <c r="A9" s="115"/>
      <c r="B9" s="116" t="s">
        <v>205</v>
      </c>
      <c r="C9" s="551">
        <v>0</v>
      </c>
      <c r="D9" s="552">
        <v>0</v>
      </c>
    </row>
    <row r="10" spans="1:7" x14ac:dyDescent="0.25">
      <c r="A10" s="115"/>
      <c r="B10" s="116" t="s">
        <v>206</v>
      </c>
      <c r="C10" s="551">
        <v>0</v>
      </c>
      <c r="D10" s="552">
        <v>0</v>
      </c>
    </row>
    <row r="11" spans="1:7" x14ac:dyDescent="0.25">
      <c r="A11" s="115"/>
      <c r="B11" s="116" t="s">
        <v>207</v>
      </c>
      <c r="C11" s="551">
        <v>0</v>
      </c>
      <c r="D11" s="552">
        <v>0</v>
      </c>
    </row>
    <row r="12" spans="1:7" x14ac:dyDescent="0.25">
      <c r="A12" s="115"/>
      <c r="B12" s="116" t="s">
        <v>208</v>
      </c>
      <c r="C12" s="551">
        <v>0</v>
      </c>
      <c r="D12" s="552">
        <v>0</v>
      </c>
    </row>
    <row r="13" spans="1:7" ht="18.75" x14ac:dyDescent="0.25">
      <c r="A13" s="115"/>
      <c r="B13" s="116" t="s">
        <v>209</v>
      </c>
      <c r="C13" s="551">
        <v>0</v>
      </c>
      <c r="D13" s="552">
        <v>0</v>
      </c>
    </row>
    <row r="14" spans="1:7" x14ac:dyDescent="0.25">
      <c r="A14" s="115"/>
      <c r="B14" s="116" t="s">
        <v>210</v>
      </c>
      <c r="C14" s="551">
        <v>0</v>
      </c>
      <c r="D14" s="552">
        <v>0</v>
      </c>
    </row>
    <row r="15" spans="1:7" x14ac:dyDescent="0.25">
      <c r="A15" s="115"/>
      <c r="B15" s="116" t="s">
        <v>211</v>
      </c>
      <c r="C15" s="551">
        <v>947346.5</v>
      </c>
      <c r="D15" s="552">
        <v>1576463.95</v>
      </c>
    </row>
    <row r="16" spans="1:7" x14ac:dyDescent="0.25">
      <c r="A16" s="115"/>
      <c r="B16" s="116" t="s">
        <v>212</v>
      </c>
      <c r="C16" s="551">
        <v>0</v>
      </c>
      <c r="D16" s="552">
        <v>0</v>
      </c>
    </row>
    <row r="17" spans="1:4" x14ac:dyDescent="0.25">
      <c r="A17" s="113" t="s">
        <v>213</v>
      </c>
      <c r="B17" s="114"/>
      <c r="C17" s="549">
        <f>SUM(C18:C19)</f>
        <v>6584367</v>
      </c>
      <c r="D17" s="550">
        <f>SUM(D18:D19)</f>
        <v>8756476.8699999992</v>
      </c>
    </row>
    <row r="18" spans="1:4" x14ac:dyDescent="0.25">
      <c r="A18" s="115"/>
      <c r="B18" s="116" t="s">
        <v>214</v>
      </c>
      <c r="C18" s="551">
        <v>0</v>
      </c>
      <c r="D18" s="552">
        <v>0</v>
      </c>
    </row>
    <row r="19" spans="1:4" x14ac:dyDescent="0.25">
      <c r="A19" s="115"/>
      <c r="B19" s="116" t="s">
        <v>215</v>
      </c>
      <c r="C19" s="551">
        <v>6584367</v>
      </c>
      <c r="D19" s="552">
        <v>8756476.8699999992</v>
      </c>
    </row>
    <row r="20" spans="1:4" x14ac:dyDescent="0.25">
      <c r="A20" s="113" t="s">
        <v>216</v>
      </c>
      <c r="B20" s="114"/>
      <c r="C20" s="549">
        <f>SUM(C21:C25)</f>
        <v>1233.67</v>
      </c>
      <c r="D20" s="550">
        <f>SUM(D21:D25)</f>
        <v>0</v>
      </c>
    </row>
    <row r="21" spans="1:4" x14ac:dyDescent="0.25">
      <c r="A21" s="115"/>
      <c r="B21" s="116" t="s">
        <v>217</v>
      </c>
      <c r="C21" s="551">
        <v>1233.67</v>
      </c>
      <c r="D21" s="552">
        <v>0</v>
      </c>
    </row>
    <row r="22" spans="1:4" x14ac:dyDescent="0.25">
      <c r="A22" s="115"/>
      <c r="B22" s="116" t="s">
        <v>218</v>
      </c>
      <c r="C22" s="551">
        <v>0</v>
      </c>
      <c r="D22" s="552">
        <v>0</v>
      </c>
    </row>
    <row r="23" spans="1:4" x14ac:dyDescent="0.25">
      <c r="A23" s="115"/>
      <c r="B23" s="116" t="s">
        <v>219</v>
      </c>
      <c r="C23" s="551">
        <v>0</v>
      </c>
      <c r="D23" s="552">
        <v>0</v>
      </c>
    </row>
    <row r="24" spans="1:4" x14ac:dyDescent="0.25">
      <c r="A24" s="115"/>
      <c r="B24" s="116" t="s">
        <v>220</v>
      </c>
      <c r="C24" s="551">
        <v>0</v>
      </c>
      <c r="D24" s="552">
        <v>0</v>
      </c>
    </row>
    <row r="25" spans="1:4" x14ac:dyDescent="0.25">
      <c r="A25" s="115"/>
      <c r="B25" s="116" t="s">
        <v>221</v>
      </c>
      <c r="C25" s="551">
        <v>0</v>
      </c>
      <c r="D25" s="552">
        <v>0</v>
      </c>
    </row>
    <row r="26" spans="1:4" x14ac:dyDescent="0.25">
      <c r="A26" s="115"/>
      <c r="B26" s="112"/>
      <c r="C26" s="551">
        <v>0</v>
      </c>
      <c r="D26" s="552">
        <v>0</v>
      </c>
    </row>
    <row r="27" spans="1:4" x14ac:dyDescent="0.25">
      <c r="A27" s="117" t="s">
        <v>222</v>
      </c>
      <c r="B27" s="118"/>
      <c r="C27" s="553">
        <f>C20+C17+C8</f>
        <v>7532947.1699999999</v>
      </c>
      <c r="D27" s="554">
        <f>D20+D17+D8</f>
        <v>10332940.819999998</v>
      </c>
    </row>
    <row r="28" spans="1:4" x14ac:dyDescent="0.25">
      <c r="A28" s="115"/>
      <c r="B28" s="112"/>
      <c r="C28" s="551">
        <v>0</v>
      </c>
      <c r="D28" s="552">
        <v>0</v>
      </c>
    </row>
    <row r="29" spans="1:4" x14ac:dyDescent="0.25">
      <c r="A29" s="110" t="s">
        <v>223</v>
      </c>
      <c r="B29" s="111"/>
      <c r="C29" s="551">
        <v>0</v>
      </c>
      <c r="D29" s="552">
        <v>0</v>
      </c>
    </row>
    <row r="30" spans="1:4" x14ac:dyDescent="0.25">
      <c r="A30" s="113" t="s">
        <v>224</v>
      </c>
      <c r="B30" s="114"/>
      <c r="C30" s="549">
        <f>SUM(C31:C33)</f>
        <v>6743412.4700000007</v>
      </c>
      <c r="D30" s="550">
        <f>SUM(D31:D33)</f>
        <v>9074216.6699999999</v>
      </c>
    </row>
    <row r="31" spans="1:4" x14ac:dyDescent="0.25">
      <c r="A31" s="115"/>
      <c r="B31" s="116" t="s">
        <v>225</v>
      </c>
      <c r="C31" s="551">
        <v>5092219.53</v>
      </c>
      <c r="D31" s="552">
        <v>6830950.6200000001</v>
      </c>
    </row>
    <row r="32" spans="1:4" x14ac:dyDescent="0.25">
      <c r="A32" s="115"/>
      <c r="B32" s="116" t="s">
        <v>226</v>
      </c>
      <c r="C32" s="551">
        <f>103574.7+326925.17</f>
        <v>430499.87</v>
      </c>
      <c r="D32" s="552">
        <f>177102.44+226770.9</f>
        <v>403873.33999999997</v>
      </c>
    </row>
    <row r="33" spans="1:4" x14ac:dyDescent="0.25">
      <c r="A33" s="115"/>
      <c r="B33" s="116" t="s">
        <v>227</v>
      </c>
      <c r="C33" s="551">
        <v>1220693.07</v>
      </c>
      <c r="D33" s="552">
        <v>1839392.71</v>
      </c>
    </row>
    <row r="34" spans="1:4" x14ac:dyDescent="0.25">
      <c r="A34" s="113" t="s">
        <v>215</v>
      </c>
      <c r="B34" s="114"/>
      <c r="C34" s="549">
        <f>SUM(C35:C43)</f>
        <v>0</v>
      </c>
      <c r="D34" s="550">
        <f>SUM(D35:D43)</f>
        <v>0</v>
      </c>
    </row>
    <row r="35" spans="1:4" x14ac:dyDescent="0.25">
      <c r="A35" s="115"/>
      <c r="B35" s="116" t="s">
        <v>228</v>
      </c>
      <c r="C35" s="551">
        <v>0</v>
      </c>
      <c r="D35" s="552">
        <v>0</v>
      </c>
    </row>
    <row r="36" spans="1:4" x14ac:dyDescent="0.25">
      <c r="A36" s="115"/>
      <c r="B36" s="116" t="s">
        <v>229</v>
      </c>
      <c r="C36" s="551">
        <v>0</v>
      </c>
      <c r="D36" s="552">
        <v>0</v>
      </c>
    </row>
    <row r="37" spans="1:4" x14ac:dyDescent="0.25">
      <c r="A37" s="115"/>
      <c r="B37" s="116" t="s">
        <v>230</v>
      </c>
      <c r="C37" s="551">
        <v>0</v>
      </c>
      <c r="D37" s="552">
        <v>0</v>
      </c>
    </row>
    <row r="38" spans="1:4" x14ac:dyDescent="0.25">
      <c r="A38" s="115"/>
      <c r="B38" s="116" t="s">
        <v>231</v>
      </c>
      <c r="C38" s="551">
        <v>0</v>
      </c>
      <c r="D38" s="552">
        <v>0</v>
      </c>
    </row>
    <row r="39" spans="1:4" x14ac:dyDescent="0.25">
      <c r="A39" s="115"/>
      <c r="B39" s="116" t="s">
        <v>232</v>
      </c>
      <c r="C39" s="551">
        <v>0</v>
      </c>
      <c r="D39" s="552">
        <v>0</v>
      </c>
    </row>
    <row r="40" spans="1:4" x14ac:dyDescent="0.25">
      <c r="A40" s="115"/>
      <c r="B40" s="116" t="s">
        <v>233</v>
      </c>
      <c r="C40" s="551">
        <v>0</v>
      </c>
      <c r="D40" s="552">
        <v>0</v>
      </c>
    </row>
    <row r="41" spans="1:4" x14ac:dyDescent="0.25">
      <c r="A41" s="115"/>
      <c r="B41" s="116" t="s">
        <v>234</v>
      </c>
      <c r="C41" s="551">
        <v>0</v>
      </c>
      <c r="D41" s="552">
        <v>0</v>
      </c>
    </row>
    <row r="42" spans="1:4" x14ac:dyDescent="0.25">
      <c r="A42" s="115"/>
      <c r="B42" s="116" t="s">
        <v>235</v>
      </c>
      <c r="C42" s="551">
        <v>0</v>
      </c>
      <c r="D42" s="552">
        <v>0</v>
      </c>
    </row>
    <row r="43" spans="1:4" x14ac:dyDescent="0.25">
      <c r="A43" s="115"/>
      <c r="B43" s="116" t="s">
        <v>236</v>
      </c>
      <c r="C43" s="551">
        <v>0</v>
      </c>
      <c r="D43" s="552">
        <v>0</v>
      </c>
    </row>
    <row r="44" spans="1:4" x14ac:dyDescent="0.25">
      <c r="A44" s="113" t="s">
        <v>237</v>
      </c>
      <c r="B44" s="114"/>
      <c r="C44" s="549">
        <f>SUM(C45:C47)</f>
        <v>0</v>
      </c>
      <c r="D44" s="550">
        <f>SUM(D45:D47)</f>
        <v>0</v>
      </c>
    </row>
    <row r="45" spans="1:4" x14ac:dyDescent="0.25">
      <c r="A45" s="115"/>
      <c r="B45" s="116" t="s">
        <v>238</v>
      </c>
      <c r="C45" s="551">
        <v>0</v>
      </c>
      <c r="D45" s="552">
        <v>0</v>
      </c>
    </row>
    <row r="46" spans="1:4" x14ac:dyDescent="0.25">
      <c r="A46" s="115"/>
      <c r="B46" s="116" t="s">
        <v>72</v>
      </c>
      <c r="C46" s="551">
        <v>0</v>
      </c>
      <c r="D46" s="552">
        <v>0</v>
      </c>
    </row>
    <row r="47" spans="1:4" x14ac:dyDescent="0.25">
      <c r="A47" s="115"/>
      <c r="B47" s="116" t="s">
        <v>239</v>
      </c>
      <c r="C47" s="551">
        <v>0</v>
      </c>
      <c r="D47" s="552">
        <v>0</v>
      </c>
    </row>
    <row r="48" spans="1:4" x14ac:dyDescent="0.25">
      <c r="A48" s="113" t="s">
        <v>240</v>
      </c>
      <c r="B48" s="114"/>
      <c r="C48" s="549">
        <f>SUM(C49:C53)</f>
        <v>0</v>
      </c>
      <c r="D48" s="550">
        <f>SUM(D49:D53)</f>
        <v>0</v>
      </c>
    </row>
    <row r="49" spans="1:4" x14ac:dyDescent="0.25">
      <c r="A49" s="115"/>
      <c r="B49" s="116" t="s">
        <v>241</v>
      </c>
      <c r="C49" s="551">
        <v>0</v>
      </c>
      <c r="D49" s="552">
        <v>0</v>
      </c>
    </row>
    <row r="50" spans="1:4" x14ac:dyDescent="0.25">
      <c r="A50" s="115"/>
      <c r="B50" s="116" t="s">
        <v>242</v>
      </c>
      <c r="C50" s="551">
        <v>0</v>
      </c>
      <c r="D50" s="552">
        <v>0</v>
      </c>
    </row>
    <row r="51" spans="1:4" x14ac:dyDescent="0.25">
      <c r="A51" s="115"/>
      <c r="B51" s="116" t="s">
        <v>243</v>
      </c>
      <c r="C51" s="551">
        <v>0</v>
      </c>
      <c r="D51" s="552">
        <v>0</v>
      </c>
    </row>
    <row r="52" spans="1:4" x14ac:dyDescent="0.25">
      <c r="A52" s="115"/>
      <c r="B52" s="116" t="s">
        <v>244</v>
      </c>
      <c r="C52" s="551">
        <v>0</v>
      </c>
      <c r="D52" s="552">
        <v>0</v>
      </c>
    </row>
    <row r="53" spans="1:4" x14ac:dyDescent="0.25">
      <c r="A53" s="115"/>
      <c r="B53" s="116" t="s">
        <v>245</v>
      </c>
      <c r="C53" s="551">
        <v>0</v>
      </c>
      <c r="D53" s="552">
        <v>0</v>
      </c>
    </row>
    <row r="54" spans="1:4" x14ac:dyDescent="0.25">
      <c r="A54" s="113" t="s">
        <v>246</v>
      </c>
      <c r="B54" s="114"/>
      <c r="C54" s="553">
        <f>SUM(C55:C60)</f>
        <v>2770874.71</v>
      </c>
      <c r="D54" s="554">
        <f>SUM(D55:D60)</f>
        <v>2170163.04</v>
      </c>
    </row>
    <row r="55" spans="1:4" x14ac:dyDescent="0.25">
      <c r="A55" s="115"/>
      <c r="B55" s="116" t="s">
        <v>247</v>
      </c>
      <c r="C55" s="551">
        <v>2770874.71</v>
      </c>
      <c r="D55" s="552">
        <v>2170163.04</v>
      </c>
    </row>
    <row r="56" spans="1:4" x14ac:dyDescent="0.25">
      <c r="A56" s="115"/>
      <c r="B56" s="116" t="s">
        <v>248</v>
      </c>
      <c r="C56" s="551">
        <v>0</v>
      </c>
      <c r="D56" s="552">
        <v>0</v>
      </c>
    </row>
    <row r="57" spans="1:4" x14ac:dyDescent="0.25">
      <c r="A57" s="115"/>
      <c r="B57" s="116" t="s">
        <v>249</v>
      </c>
      <c r="C57" s="551">
        <v>0</v>
      </c>
      <c r="D57" s="552">
        <v>0</v>
      </c>
    </row>
    <row r="58" spans="1:4" x14ac:dyDescent="0.25">
      <c r="A58" s="115"/>
      <c r="B58" s="116" t="s">
        <v>250</v>
      </c>
      <c r="C58" s="551">
        <v>0</v>
      </c>
      <c r="D58" s="552">
        <v>0</v>
      </c>
    </row>
    <row r="59" spans="1:4" x14ac:dyDescent="0.25">
      <c r="A59" s="115"/>
      <c r="B59" s="116" t="s">
        <v>251</v>
      </c>
      <c r="C59" s="551">
        <v>0</v>
      </c>
      <c r="D59" s="552">
        <v>0</v>
      </c>
    </row>
    <row r="60" spans="1:4" x14ac:dyDescent="0.25">
      <c r="A60" s="115"/>
      <c r="B60" s="116" t="s">
        <v>252</v>
      </c>
      <c r="C60" s="551">
        <v>0</v>
      </c>
      <c r="D60" s="552">
        <v>0</v>
      </c>
    </row>
    <row r="61" spans="1:4" x14ac:dyDescent="0.25">
      <c r="A61" s="113" t="s">
        <v>253</v>
      </c>
      <c r="B61" s="114"/>
      <c r="C61" s="553">
        <f>C62</f>
        <v>0</v>
      </c>
      <c r="D61" s="554">
        <f>D62</f>
        <v>0</v>
      </c>
    </row>
    <row r="62" spans="1:4" x14ac:dyDescent="0.25">
      <c r="A62" s="115"/>
      <c r="B62" s="116" t="s">
        <v>254</v>
      </c>
      <c r="C62" s="551">
        <v>0</v>
      </c>
      <c r="D62" s="552">
        <v>0</v>
      </c>
    </row>
    <row r="63" spans="1:4" x14ac:dyDescent="0.25">
      <c r="A63" s="115"/>
      <c r="B63" s="119"/>
      <c r="C63" s="551"/>
      <c r="D63" s="552"/>
    </row>
    <row r="64" spans="1:4" x14ac:dyDescent="0.25">
      <c r="A64" s="113" t="s">
        <v>255</v>
      </c>
      <c r="B64" s="114"/>
      <c r="C64" s="553">
        <f>C61+C54+C48+C34+C30+C44</f>
        <v>9514287.1799999997</v>
      </c>
      <c r="D64" s="554">
        <f>D61+D54+D48+D34+D30+D44</f>
        <v>11244379.710000001</v>
      </c>
    </row>
    <row r="65" spans="1:5" x14ac:dyDescent="0.25">
      <c r="A65" s="115"/>
      <c r="B65" s="119"/>
      <c r="C65" s="551"/>
      <c r="D65" s="552"/>
    </row>
    <row r="66" spans="1:5" ht="20.25" x14ac:dyDescent="0.3">
      <c r="A66" s="113" t="s">
        <v>256</v>
      </c>
      <c r="B66" s="114"/>
      <c r="C66" s="553">
        <f>C27-C64</f>
        <v>-1981340.0099999998</v>
      </c>
      <c r="D66" s="554">
        <f>D27-D64</f>
        <v>-911438.89000000246</v>
      </c>
      <c r="E66" s="446" t="str">
        <f>IF((C66-'ETCA-I-01'!F41)&gt;0.9,"ERROR!!!, NO COINCIDEN LOS MONTOS CON LO REPORTADO EN EL FORMATO ETCA-I-01 EN EL EJERCICIO 2017","")</f>
        <v/>
      </c>
    </row>
    <row r="67" spans="1:5" ht="21" thickBot="1" x14ac:dyDescent="0.35">
      <c r="A67" s="120"/>
      <c r="B67" s="121"/>
      <c r="C67" s="121"/>
      <c r="D67" s="442"/>
      <c r="E67" s="446"/>
    </row>
    <row r="68" spans="1:5" s="434" customFormat="1" ht="16.5" customHeight="1" x14ac:dyDescent="0.25">
      <c r="A68" s="119"/>
      <c r="B68" s="507" t="s">
        <v>257</v>
      </c>
      <c r="C68" s="119"/>
      <c r="D68" s="508"/>
    </row>
    <row r="69" spans="1:5" s="434" customFormat="1" ht="16.5" customHeight="1" x14ac:dyDescent="0.25">
      <c r="A69" s="119"/>
      <c r="B69" s="119"/>
      <c r="C69" s="119" t="s">
        <v>258</v>
      </c>
      <c r="D69" s="508"/>
    </row>
    <row r="70" spans="1:5" s="434" customFormat="1" ht="16.5" customHeight="1" x14ac:dyDescent="0.25">
      <c r="A70" s="119"/>
      <c r="B70" s="119" t="s">
        <v>258</v>
      </c>
      <c r="C70" s="119" t="s">
        <v>258</v>
      </c>
      <c r="D70" s="508"/>
    </row>
    <row r="71" spans="1:5" s="434" customFormat="1" ht="16.5" customHeight="1" x14ac:dyDescent="0.25">
      <c r="A71" s="119"/>
      <c r="B71" s="119"/>
      <c r="C71" s="119"/>
      <c r="D71" s="508"/>
    </row>
    <row r="72" spans="1:5" s="434" customFormat="1" ht="16.5" customHeight="1" x14ac:dyDescent="0.3">
      <c r="A72" s="433"/>
      <c r="B72" s="50" t="s">
        <v>258</v>
      </c>
      <c r="C72" s="433"/>
      <c r="D72" s="443"/>
    </row>
    <row r="73" spans="1:5" x14ac:dyDescent="0.3">
      <c r="C73" s="100"/>
      <c r="D73" s="444" t="s">
        <v>87</v>
      </c>
    </row>
  </sheetData>
  <sheetProtection password="C115" sheet="1" scenarios="1" formatColumns="0" formatRows="0" insertHyperlinks="0"/>
  <mergeCells count="6">
    <mergeCell ref="A6:B6"/>
    <mergeCell ref="A3:D3"/>
    <mergeCell ref="A2:D2"/>
    <mergeCell ref="A4:D4"/>
    <mergeCell ref="A1:D1"/>
    <mergeCell ref="A5:B5"/>
  </mergeCells>
  <printOptions horizontalCentered="1"/>
  <pageMargins left="0.47244094488188981" right="0.19685039370078741" top="0.39370078740157483" bottom="0.19685039370078741" header="0.31496062992125984" footer="0.19685039370078741"/>
  <pageSetup scale="60" orientation="portrait" r:id="rId1"/>
  <drawing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"/>
  <sheetViews>
    <sheetView tabSelected="1" view="pageBreakPreview" zoomScaleNormal="100" zoomScaleSheetLayoutView="100" workbookViewId="0">
      <selection activeCell="B13" sqref="B13"/>
    </sheetView>
  </sheetViews>
  <sheetFormatPr baseColWidth="10" defaultColWidth="11.28515625" defaultRowHeight="16.5" x14ac:dyDescent="0.3"/>
  <cols>
    <col min="1" max="1" width="3.7109375" style="126" customWidth="1"/>
    <col min="2" max="2" width="35.7109375" style="106" customWidth="1"/>
    <col min="3" max="3" width="26.7109375" style="106" customWidth="1"/>
    <col min="4" max="5" width="15.7109375" style="106" customWidth="1"/>
    <col min="6" max="16384" width="11.28515625" style="106"/>
  </cols>
  <sheetData>
    <row r="1" spans="1:5" x14ac:dyDescent="0.3">
      <c r="A1" s="1243" t="s">
        <v>1015</v>
      </c>
      <c r="B1" s="1243"/>
      <c r="C1" s="1243"/>
      <c r="D1" s="1243"/>
      <c r="E1" s="325"/>
    </row>
    <row r="2" spans="1:5" x14ac:dyDescent="0.3">
      <c r="A2" s="1247" t="s">
        <v>1016</v>
      </c>
      <c r="B2" s="1247"/>
      <c r="C2" s="1247"/>
      <c r="D2" s="1247"/>
      <c r="E2" s="1247"/>
    </row>
    <row r="3" spans="1:5" x14ac:dyDescent="0.3">
      <c r="A3" s="1330" t="str">
        <f>'ETCA-I-01'!A3:G3</f>
        <v>Universidad Tecnológica de Puerto Peñasco</v>
      </c>
      <c r="B3" s="1330"/>
      <c r="C3" s="1330"/>
      <c r="D3" s="1330"/>
      <c r="E3" s="1330"/>
    </row>
    <row r="4" spans="1:5" x14ac:dyDescent="0.3">
      <c r="A4" s="1331" t="str">
        <f>'ETCA-I-03'!A4:D4</f>
        <v>Del 01 de Enero al 30 de Junio de 2017</v>
      </c>
      <c r="B4" s="1331"/>
      <c r="C4" s="1331"/>
      <c r="D4" s="1331"/>
      <c r="E4" s="1331"/>
    </row>
    <row r="5" spans="1:5" x14ac:dyDescent="0.3">
      <c r="A5" s="821"/>
      <c r="B5" s="821"/>
      <c r="C5" s="824" t="s">
        <v>1017</v>
      </c>
      <c r="D5" s="51"/>
      <c r="E5" s="393"/>
    </row>
    <row r="6" spans="1:5" ht="6.75" customHeight="1" thickBot="1" x14ac:dyDescent="0.35"/>
    <row r="7" spans="1:5" s="204" customFormat="1" ht="30" customHeight="1" x14ac:dyDescent="0.25">
      <c r="A7" s="1248" t="s">
        <v>1018</v>
      </c>
      <c r="B7" s="1249"/>
      <c r="C7" s="394" t="s">
        <v>1019</v>
      </c>
      <c r="D7" s="825" t="s">
        <v>1020</v>
      </c>
      <c r="E7" s="827" t="s">
        <v>1021</v>
      </c>
    </row>
    <row r="8" spans="1:5" s="204" customFormat="1" ht="30" customHeight="1" thickBot="1" x14ac:dyDescent="0.3">
      <c r="A8" s="1250"/>
      <c r="B8" s="1251"/>
      <c r="C8" s="330" t="s">
        <v>887</v>
      </c>
      <c r="D8" s="330" t="s">
        <v>888</v>
      </c>
      <c r="E8" s="331" t="s">
        <v>1022</v>
      </c>
    </row>
    <row r="9" spans="1:5" s="204" customFormat="1" ht="12.75" customHeight="1" x14ac:dyDescent="0.25">
      <c r="A9" s="1252"/>
      <c r="B9" s="1328"/>
      <c r="C9" s="1253"/>
      <c r="D9" s="1253"/>
      <c r="E9" s="1329"/>
    </row>
    <row r="10" spans="1:5" s="204" customFormat="1" ht="20.25" customHeight="1" x14ac:dyDescent="0.25">
      <c r="A10" s="332">
        <v>1</v>
      </c>
      <c r="B10" s="395"/>
      <c r="C10" s="334"/>
      <c r="D10" s="335"/>
      <c r="E10" s="345" t="str">
        <f>IF(B10&lt;&gt;"",C10+D10,"")</f>
        <v/>
      </c>
    </row>
    <row r="11" spans="1:5" s="204" customFormat="1" ht="20.25" customHeight="1" x14ac:dyDescent="0.25">
      <c r="A11" s="332">
        <v>2</v>
      </c>
      <c r="B11" s="395"/>
      <c r="C11" s="334"/>
      <c r="D11" s="335"/>
      <c r="E11" s="345" t="str">
        <f t="shared" ref="E11:E19" si="0">IF(B11&lt;&gt;"",C11+D11,"")</f>
        <v/>
      </c>
    </row>
    <row r="12" spans="1:5" s="204" customFormat="1" ht="20.25" customHeight="1" x14ac:dyDescent="0.25">
      <c r="A12" s="332">
        <v>3</v>
      </c>
      <c r="B12" s="395"/>
      <c r="C12" s="334"/>
      <c r="D12" s="335"/>
      <c r="E12" s="345" t="str">
        <f t="shared" si="0"/>
        <v/>
      </c>
    </row>
    <row r="13" spans="1:5" s="204" customFormat="1" ht="20.25" customHeight="1" x14ac:dyDescent="0.25">
      <c r="A13" s="332">
        <v>4</v>
      </c>
      <c r="B13" s="395" t="s">
        <v>1107</v>
      </c>
      <c r="C13" s="334"/>
      <c r="D13" s="335"/>
      <c r="E13" s="345">
        <f t="shared" si="0"/>
        <v>0</v>
      </c>
    </row>
    <row r="14" spans="1:5" s="204" customFormat="1" ht="20.25" customHeight="1" x14ac:dyDescent="0.25">
      <c r="A14" s="332">
        <v>5</v>
      </c>
      <c r="B14" s="395"/>
      <c r="C14" s="334"/>
      <c r="D14" s="335"/>
      <c r="E14" s="345" t="str">
        <f t="shared" si="0"/>
        <v/>
      </c>
    </row>
    <row r="15" spans="1:5" s="204" customFormat="1" ht="20.25" customHeight="1" x14ac:dyDescent="0.25">
      <c r="A15" s="332">
        <v>6</v>
      </c>
      <c r="B15" s="395"/>
      <c r="C15" s="334"/>
      <c r="D15" s="335"/>
      <c r="E15" s="345" t="str">
        <f t="shared" si="0"/>
        <v/>
      </c>
    </row>
    <row r="16" spans="1:5" s="204" customFormat="1" ht="20.25" customHeight="1" x14ac:dyDescent="0.25">
      <c r="A16" s="332">
        <v>7</v>
      </c>
      <c r="B16" s="395"/>
      <c r="C16" s="334"/>
      <c r="D16" s="335"/>
      <c r="E16" s="345" t="str">
        <f t="shared" si="0"/>
        <v/>
      </c>
    </row>
    <row r="17" spans="1:7" s="204" customFormat="1" ht="20.25" customHeight="1" x14ac:dyDescent="0.25">
      <c r="A17" s="332">
        <v>8</v>
      </c>
      <c r="B17" s="395"/>
      <c r="C17" s="334"/>
      <c r="D17" s="335"/>
      <c r="E17" s="345" t="str">
        <f t="shared" si="0"/>
        <v/>
      </c>
    </row>
    <row r="18" spans="1:7" s="204" customFormat="1" ht="20.25" customHeight="1" x14ac:dyDescent="0.25">
      <c r="A18" s="332">
        <v>9</v>
      </c>
      <c r="B18" s="395"/>
      <c r="C18" s="334"/>
      <c r="D18" s="335"/>
      <c r="E18" s="345" t="str">
        <f t="shared" si="0"/>
        <v/>
      </c>
    </row>
    <row r="19" spans="1:7" s="204" customFormat="1" ht="20.25" customHeight="1" x14ac:dyDescent="0.25">
      <c r="A19" s="332">
        <v>10</v>
      </c>
      <c r="B19" s="395"/>
      <c r="C19" s="334"/>
      <c r="D19" s="335"/>
      <c r="E19" s="345" t="str">
        <f t="shared" si="0"/>
        <v/>
      </c>
    </row>
    <row r="20" spans="1:7" s="204" customFormat="1" ht="20.25" customHeight="1" x14ac:dyDescent="0.25">
      <c r="A20" s="332"/>
      <c r="B20" s="396" t="s">
        <v>1023</v>
      </c>
      <c r="C20" s="343">
        <f>SUM(C10:C19)</f>
        <v>0</v>
      </c>
      <c r="D20" s="343">
        <f>SUM(D10:D19)</f>
        <v>0</v>
      </c>
      <c r="E20" s="345">
        <f>C20+D20</f>
        <v>0</v>
      </c>
      <c r="G20" s="397"/>
    </row>
    <row r="21" spans="1:7" s="204" customFormat="1" ht="21" customHeight="1" x14ac:dyDescent="0.25">
      <c r="A21" s="1244" t="s">
        <v>1024</v>
      </c>
      <c r="B21" s="1245"/>
      <c r="C21" s="1245"/>
      <c r="D21" s="1245"/>
      <c r="E21" s="1246"/>
    </row>
    <row r="22" spans="1:7" s="204" customFormat="1" ht="20.25" customHeight="1" x14ac:dyDescent="0.25">
      <c r="A22" s="332">
        <v>1</v>
      </c>
      <c r="B22" s="333"/>
      <c r="C22" s="334"/>
      <c r="D22" s="335"/>
      <c r="E22" s="345" t="str">
        <f>IF(B22&lt;&gt;"",C22+D22,"")</f>
        <v/>
      </c>
    </row>
    <row r="23" spans="1:7" s="204" customFormat="1" ht="20.25" customHeight="1" x14ac:dyDescent="0.25">
      <c r="A23" s="332">
        <v>2</v>
      </c>
      <c r="B23" s="333"/>
      <c r="C23" s="334"/>
      <c r="D23" s="335"/>
      <c r="E23" s="345" t="str">
        <f t="shared" ref="E23:E31" si="1">IF(B23&lt;&gt;"",C23+D23,"")</f>
        <v/>
      </c>
    </row>
    <row r="24" spans="1:7" s="204" customFormat="1" ht="20.25" customHeight="1" x14ac:dyDescent="0.25">
      <c r="A24" s="332">
        <v>3</v>
      </c>
      <c r="B24" s="333"/>
      <c r="C24" s="334"/>
      <c r="D24" s="335"/>
      <c r="E24" s="345" t="str">
        <f t="shared" si="1"/>
        <v/>
      </c>
    </row>
    <row r="25" spans="1:7" s="204" customFormat="1" ht="20.25" customHeight="1" x14ac:dyDescent="0.25">
      <c r="A25" s="332">
        <v>4</v>
      </c>
      <c r="B25" s="333"/>
      <c r="C25" s="334"/>
      <c r="D25" s="335"/>
      <c r="E25" s="345" t="str">
        <f t="shared" si="1"/>
        <v/>
      </c>
    </row>
    <row r="26" spans="1:7" s="204" customFormat="1" ht="20.25" customHeight="1" x14ac:dyDescent="0.25">
      <c r="A26" s="332">
        <v>5</v>
      </c>
      <c r="B26" s="333"/>
      <c r="C26" s="334"/>
      <c r="D26" s="335"/>
      <c r="E26" s="345" t="str">
        <f t="shared" si="1"/>
        <v/>
      </c>
    </row>
    <row r="27" spans="1:7" s="204" customFormat="1" ht="20.25" customHeight="1" x14ac:dyDescent="0.25">
      <c r="A27" s="332">
        <v>6</v>
      </c>
      <c r="B27" s="333"/>
      <c r="C27" s="334"/>
      <c r="D27" s="335"/>
      <c r="E27" s="345" t="str">
        <f t="shared" si="1"/>
        <v/>
      </c>
    </row>
    <row r="28" spans="1:7" s="204" customFormat="1" ht="20.25" customHeight="1" x14ac:dyDescent="0.25">
      <c r="A28" s="332">
        <v>7</v>
      </c>
      <c r="B28" s="333"/>
      <c r="C28" s="334"/>
      <c r="D28" s="335"/>
      <c r="E28" s="345" t="str">
        <f t="shared" si="1"/>
        <v/>
      </c>
    </row>
    <row r="29" spans="1:7" s="204" customFormat="1" ht="20.25" customHeight="1" x14ac:dyDescent="0.25">
      <c r="A29" s="332">
        <v>8</v>
      </c>
      <c r="B29" s="333"/>
      <c r="C29" s="334"/>
      <c r="D29" s="335"/>
      <c r="E29" s="345" t="str">
        <f t="shared" si="1"/>
        <v/>
      </c>
    </row>
    <row r="30" spans="1:7" s="204" customFormat="1" ht="20.25" customHeight="1" x14ac:dyDescent="0.25">
      <c r="A30" s="332">
        <v>9</v>
      </c>
      <c r="B30" s="333"/>
      <c r="C30" s="334"/>
      <c r="D30" s="335"/>
      <c r="E30" s="345" t="str">
        <f t="shared" si="1"/>
        <v/>
      </c>
    </row>
    <row r="31" spans="1:7" s="204" customFormat="1" ht="20.25" customHeight="1" x14ac:dyDescent="0.25">
      <c r="A31" s="332">
        <v>10</v>
      </c>
      <c r="B31" s="333"/>
      <c r="C31" s="334"/>
      <c r="D31" s="335"/>
      <c r="E31" s="345" t="str">
        <f t="shared" si="1"/>
        <v/>
      </c>
    </row>
    <row r="32" spans="1:7" s="339" customFormat="1" ht="22.5" customHeight="1" thickBot="1" x14ac:dyDescent="0.35">
      <c r="A32" s="332"/>
      <c r="B32" s="338" t="s">
        <v>1025</v>
      </c>
      <c r="C32" s="400">
        <f>SUM(C22:C31)</f>
        <v>0</v>
      </c>
      <c r="D32" s="401">
        <f>SUM(D22:D31)</f>
        <v>0</v>
      </c>
      <c r="E32" s="399">
        <f>C32+D32</f>
        <v>0</v>
      </c>
    </row>
    <row r="33" spans="1:10" ht="30.75" customHeight="1" thickBot="1" x14ac:dyDescent="0.35">
      <c r="A33" s="340"/>
      <c r="B33" s="341" t="s">
        <v>894</v>
      </c>
      <c r="C33" s="346">
        <f>SUM(C20,C32)</f>
        <v>0</v>
      </c>
      <c r="D33" s="346">
        <f>SUM(D20,D32)</f>
        <v>0</v>
      </c>
      <c r="E33" s="347">
        <f>SUM(E20,E32)</f>
        <v>0</v>
      </c>
    </row>
    <row r="34" spans="1:10" ht="30.75" customHeight="1" x14ac:dyDescent="0.3">
      <c r="A34" s="521"/>
      <c r="B34" s="522"/>
      <c r="C34" s="523"/>
      <c r="D34" s="523"/>
      <c r="E34" s="523"/>
    </row>
    <row r="35" spans="1:10" ht="30.75" customHeight="1" x14ac:dyDescent="0.3">
      <c r="A35" s="521"/>
      <c r="B35" s="522"/>
      <c r="C35" s="523"/>
      <c r="D35" s="523"/>
      <c r="E35" s="523"/>
    </row>
    <row r="36" spans="1:10" ht="30.75" customHeight="1" x14ac:dyDescent="0.3">
      <c r="A36" s="521"/>
      <c r="B36" s="522"/>
      <c r="C36" s="523"/>
      <c r="D36" s="523"/>
      <c r="E36" s="523"/>
    </row>
    <row r="37" spans="1:10" ht="12.75" customHeight="1" x14ac:dyDescent="0.3">
      <c r="J37" s="342"/>
    </row>
    <row r="38" spans="1:10" ht="20.25" x14ac:dyDescent="0.3">
      <c r="B38" s="398" t="s">
        <v>1026</v>
      </c>
    </row>
  </sheetData>
  <sheetProtection password="C115" sheet="1" scenarios="1"/>
  <mergeCells count="7">
    <mergeCell ref="A1:D1"/>
    <mergeCell ref="A2:E2"/>
    <mergeCell ref="A7:B8"/>
    <mergeCell ref="A9:E9"/>
    <mergeCell ref="A21:E21"/>
    <mergeCell ref="A3:E3"/>
    <mergeCell ref="A4:E4"/>
  </mergeCells>
  <printOptions horizontalCentered="1"/>
  <pageMargins left="0.39370078740157483" right="0.39370078740157483" top="0.74803149606299213" bottom="0.74803149606299213" header="0.31496062992125984" footer="0.31496062992125984"/>
  <pageSetup scale="92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topLeftCell="A7" zoomScaleNormal="100" zoomScaleSheetLayoutView="100" workbookViewId="0">
      <selection activeCell="A5" sqref="A5"/>
    </sheetView>
  </sheetViews>
  <sheetFormatPr baseColWidth="10" defaultColWidth="11.42578125" defaultRowHeight="15" x14ac:dyDescent="0.25"/>
  <cols>
    <col min="6" max="6" width="26.42578125" customWidth="1"/>
    <col min="7" max="7" width="25.28515625" customWidth="1"/>
    <col min="8" max="8" width="11.7109375" customWidth="1"/>
  </cols>
  <sheetData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">
    <pageSetUpPr fitToPage="1"/>
  </sheetPr>
  <dimension ref="A1:H52"/>
  <sheetViews>
    <sheetView view="pageBreakPreview" topLeftCell="A19" zoomScaleNormal="100" zoomScaleSheetLayoutView="100" workbookViewId="0">
      <selection activeCell="C17" sqref="C17"/>
    </sheetView>
  </sheetViews>
  <sheetFormatPr baseColWidth="10" defaultColWidth="11.28515625" defaultRowHeight="16.5" x14ac:dyDescent="0.3"/>
  <cols>
    <col min="1" max="1" width="47.7109375" style="106" customWidth="1"/>
    <col min="2" max="6" width="14.85546875" style="106" customWidth="1"/>
    <col min="7" max="7" width="73.28515625" style="149" customWidth="1"/>
    <col min="8" max="8" width="47.85546875" style="106" customWidth="1"/>
    <col min="9" max="16384" width="11.28515625" style="106"/>
  </cols>
  <sheetData>
    <row r="1" spans="1:7" ht="18.75" x14ac:dyDescent="0.3">
      <c r="A1" s="1018" t="s">
        <v>25</v>
      </c>
      <c r="B1" s="1018"/>
      <c r="C1" s="1018"/>
      <c r="D1" s="1018"/>
      <c r="E1" s="1018"/>
      <c r="F1" s="1018"/>
      <c r="G1" s="447"/>
    </row>
    <row r="2" spans="1:7" s="107" customFormat="1" ht="18" x14ac:dyDescent="0.25">
      <c r="A2" s="1019" t="s">
        <v>259</v>
      </c>
      <c r="B2" s="1019"/>
      <c r="C2" s="1019"/>
      <c r="D2" s="1019"/>
      <c r="E2" s="1019"/>
      <c r="F2" s="1019"/>
      <c r="G2" s="447"/>
    </row>
    <row r="3" spans="1:7" s="107" customFormat="1" ht="18" x14ac:dyDescent="0.25">
      <c r="A3" s="1025" t="str">
        <f>'ETCA-I-01'!A3</f>
        <v>Universidad Tecnológica de Puerto Peñasco</v>
      </c>
      <c r="B3" s="1025"/>
      <c r="C3" s="1025"/>
      <c r="D3" s="1025"/>
      <c r="E3" s="1025"/>
      <c r="F3" s="1025"/>
      <c r="G3" s="447"/>
    </row>
    <row r="4" spans="1:7" s="107" customFormat="1" ht="18" x14ac:dyDescent="0.25">
      <c r="A4" s="1027" t="str">
        <f>'ETCA-I-03'!A4:D4</f>
        <v>Del 01 de Enero al 30 de Junio de 2017</v>
      </c>
      <c r="B4" s="1027"/>
      <c r="C4" s="1027"/>
      <c r="D4" s="1027"/>
      <c r="E4" s="1027"/>
      <c r="F4" s="1027"/>
      <c r="G4" s="447"/>
    </row>
    <row r="5" spans="1:7" s="109" customFormat="1" ht="19.5" thickBot="1" x14ac:dyDescent="0.35">
      <c r="A5" s="1016" t="s">
        <v>260</v>
      </c>
      <c r="B5" s="1016"/>
      <c r="C5" s="1016"/>
      <c r="D5" s="1016"/>
      <c r="E5" s="51"/>
      <c r="F5" s="108"/>
      <c r="G5" s="447"/>
    </row>
    <row r="6" spans="1:7" s="123" customFormat="1" ht="64.5" thickBot="1" x14ac:dyDescent="0.3">
      <c r="A6" s="321" t="s">
        <v>261</v>
      </c>
      <c r="B6" s="176" t="s">
        <v>262</v>
      </c>
      <c r="C6" s="176" t="s">
        <v>263</v>
      </c>
      <c r="D6" s="176" t="s">
        <v>264</v>
      </c>
      <c r="E6" s="176" t="s">
        <v>265</v>
      </c>
      <c r="F6" s="322" t="s">
        <v>266</v>
      </c>
      <c r="G6" s="447"/>
    </row>
    <row r="7" spans="1:7" s="124" customFormat="1" ht="18" x14ac:dyDescent="0.25">
      <c r="A7" s="555"/>
      <c r="B7" s="556"/>
      <c r="C7" s="556"/>
      <c r="D7" s="556"/>
      <c r="E7" s="556"/>
      <c r="F7" s="557"/>
      <c r="G7" s="447"/>
    </row>
    <row r="8" spans="1:7" s="125" customFormat="1" ht="18" x14ac:dyDescent="0.25">
      <c r="A8" s="798" t="s">
        <v>80</v>
      </c>
      <c r="B8" s="799"/>
      <c r="C8" s="800">
        <v>400</v>
      </c>
      <c r="D8" s="800">
        <v>-7118506.9199999999</v>
      </c>
      <c r="E8" s="799">
        <v>0</v>
      </c>
      <c r="F8" s="801">
        <f>SUM(B8:E8)</f>
        <v>-7118106.9199999999</v>
      </c>
      <c r="G8" s="447"/>
    </row>
    <row r="9" spans="1:7" s="125" customFormat="1" ht="16.5" customHeight="1" x14ac:dyDescent="0.25">
      <c r="A9" s="558"/>
      <c r="B9" s="559"/>
      <c r="C9" s="559"/>
      <c r="D9" s="559"/>
      <c r="E9" s="559"/>
      <c r="F9" s="561"/>
      <c r="G9" s="447"/>
    </row>
    <row r="10" spans="1:7" s="125" customFormat="1" ht="16.5" customHeight="1" x14ac:dyDescent="0.25">
      <c r="A10" s="558" t="s">
        <v>267</v>
      </c>
      <c r="B10" s="562">
        <f>SUM(B11:B13)</f>
        <v>76107731.910000011</v>
      </c>
      <c r="C10" s="562"/>
      <c r="D10" s="562"/>
      <c r="E10" s="562">
        <f>SUM(E11:E13)</f>
        <v>0</v>
      </c>
      <c r="F10" s="624">
        <f>SUM(B10:E10)</f>
        <v>76107731.910000011</v>
      </c>
      <c r="G10" s="447"/>
    </row>
    <row r="11" spans="1:7" s="125" customFormat="1" ht="16.5" customHeight="1" x14ac:dyDescent="0.25">
      <c r="A11" s="563" t="s">
        <v>72</v>
      </c>
      <c r="B11" s="560">
        <v>418728.04</v>
      </c>
      <c r="C11" s="560"/>
      <c r="D11" s="560"/>
      <c r="E11" s="560">
        <v>0</v>
      </c>
      <c r="F11" s="623">
        <f>SUM(B11:E11)</f>
        <v>418728.04</v>
      </c>
      <c r="G11" s="447"/>
    </row>
    <row r="12" spans="1:7" s="125" customFormat="1" ht="16.5" customHeight="1" x14ac:dyDescent="0.25">
      <c r="A12" s="563" t="s">
        <v>73</v>
      </c>
      <c r="B12" s="560">
        <v>69655587.040000007</v>
      </c>
      <c r="C12" s="560"/>
      <c r="D12" s="560"/>
      <c r="E12" s="560">
        <v>0</v>
      </c>
      <c r="F12" s="623">
        <f>SUM(B12:E12)</f>
        <v>69655587.040000007</v>
      </c>
      <c r="G12" s="447"/>
    </row>
    <row r="13" spans="1:7" s="125" customFormat="1" ht="16.5" customHeight="1" x14ac:dyDescent="0.25">
      <c r="A13" s="563" t="s">
        <v>74</v>
      </c>
      <c r="B13" s="560">
        <v>6033416.8300000001</v>
      </c>
      <c r="C13" s="560"/>
      <c r="D13" s="560"/>
      <c r="E13" s="560">
        <v>0</v>
      </c>
      <c r="F13" s="623">
        <f>SUM(B13:E13)</f>
        <v>6033416.8300000001</v>
      </c>
      <c r="G13" s="447"/>
    </row>
    <row r="14" spans="1:7" s="125" customFormat="1" ht="16.5" customHeight="1" x14ac:dyDescent="0.25">
      <c r="A14" s="558"/>
      <c r="B14" s="560"/>
      <c r="C14" s="560"/>
      <c r="D14" s="560"/>
      <c r="E14" s="560"/>
      <c r="F14" s="564"/>
      <c r="G14" s="447"/>
    </row>
    <row r="15" spans="1:7" s="125" customFormat="1" ht="18" x14ac:dyDescent="0.25">
      <c r="A15" s="558" t="s">
        <v>268</v>
      </c>
      <c r="B15" s="562"/>
      <c r="C15" s="562">
        <f>SUM(C17:C19)</f>
        <v>2328326.0300000003</v>
      </c>
      <c r="D15" s="562">
        <f>+D16</f>
        <v>-791692.59</v>
      </c>
      <c r="E15" s="562">
        <f>SUM(E16:E19)</f>
        <v>0</v>
      </c>
      <c r="F15" s="565">
        <f>SUM(B15:E15)</f>
        <v>1536633.4400000004</v>
      </c>
      <c r="G15" s="447"/>
    </row>
    <row r="16" spans="1:7" s="125" customFormat="1" ht="16.5" customHeight="1" x14ac:dyDescent="0.25">
      <c r="A16" s="563" t="s">
        <v>256</v>
      </c>
      <c r="B16" s="560"/>
      <c r="C16" s="560">
        <v>0</v>
      </c>
      <c r="D16" s="560">
        <v>-791692.59</v>
      </c>
      <c r="E16" s="560">
        <v>0</v>
      </c>
      <c r="F16" s="566">
        <f>SUM(B16:E16)</f>
        <v>-791692.59</v>
      </c>
      <c r="G16" s="447"/>
    </row>
    <row r="17" spans="1:7" s="125" customFormat="1" ht="16.5" customHeight="1" x14ac:dyDescent="0.25">
      <c r="A17" s="563" t="s">
        <v>77</v>
      </c>
      <c r="B17" s="560"/>
      <c r="C17" s="560">
        <v>1163651.03</v>
      </c>
      <c r="D17" s="560" t="s">
        <v>258</v>
      </c>
      <c r="E17" s="560">
        <v>0</v>
      </c>
      <c r="F17" s="566">
        <f>SUM(B17:E17)</f>
        <v>1163651.03</v>
      </c>
      <c r="G17" s="447"/>
    </row>
    <row r="18" spans="1:7" s="125" customFormat="1" ht="16.5" customHeight="1" x14ac:dyDescent="0.25">
      <c r="A18" s="563" t="s">
        <v>78</v>
      </c>
      <c r="B18" s="560"/>
      <c r="C18" s="560"/>
      <c r="D18" s="560"/>
      <c r="E18" s="560">
        <v>0</v>
      </c>
      <c r="F18" s="566">
        <f>SUM(B18:E18)</f>
        <v>0</v>
      </c>
      <c r="G18" s="447"/>
    </row>
    <row r="19" spans="1:7" s="125" customFormat="1" ht="16.5" customHeight="1" x14ac:dyDescent="0.25">
      <c r="A19" s="563" t="s">
        <v>79</v>
      </c>
      <c r="B19" s="560" t="s">
        <v>258</v>
      </c>
      <c r="C19" s="560">
        <v>1164675</v>
      </c>
      <c r="D19" s="560"/>
      <c r="E19" s="560">
        <v>0</v>
      </c>
      <c r="F19" s="566">
        <f>SUM(B19:E19)</f>
        <v>1164675</v>
      </c>
      <c r="G19" s="447"/>
    </row>
    <row r="20" spans="1:7" s="125" customFormat="1" ht="16.5" customHeight="1" x14ac:dyDescent="0.25">
      <c r="A20" s="558"/>
      <c r="B20" s="560"/>
      <c r="C20" s="560"/>
      <c r="D20" s="560"/>
      <c r="E20" s="560" t="s">
        <v>258</v>
      </c>
      <c r="F20" s="564"/>
      <c r="G20" s="447"/>
    </row>
    <row r="21" spans="1:7" s="125" customFormat="1" ht="15.75" x14ac:dyDescent="0.25">
      <c r="A21" s="798" t="s">
        <v>1087</v>
      </c>
      <c r="B21" s="802">
        <f>+B10</f>
        <v>76107731.910000011</v>
      </c>
      <c r="C21" s="802">
        <f>+C8+C15</f>
        <v>2328726.0300000003</v>
      </c>
      <c r="D21" s="802">
        <f>+D15</f>
        <v>-791692.59</v>
      </c>
      <c r="E21" s="802">
        <f>+E8+E10+E15</f>
        <v>0</v>
      </c>
      <c r="F21" s="871">
        <f>SUM(B21:E21)</f>
        <v>77644765.350000009</v>
      </c>
      <c r="G21" s="876" t="str">
        <f>IF((F21-'ETCA-I-01'!G50)&gt;0.99,"ERROR: DEBERÁ SER IGUAL QUE TOTAL HACIENDA PÚBLICA/PATRIMONIO DEL FORMATO ETCA-I-01","")</f>
        <v/>
      </c>
    </row>
    <row r="22" spans="1:7" s="125" customFormat="1" ht="16.5" customHeight="1" x14ac:dyDescent="0.25">
      <c r="A22" s="558"/>
      <c r="B22" s="560"/>
      <c r="C22" s="560"/>
      <c r="D22" s="560"/>
      <c r="E22" s="560"/>
      <c r="F22" s="564"/>
      <c r="G22" s="447"/>
    </row>
    <row r="23" spans="1:7" s="125" customFormat="1" ht="18" x14ac:dyDescent="0.25">
      <c r="A23" s="558" t="s">
        <v>1086</v>
      </c>
      <c r="B23" s="562">
        <f>SUM(B24:B26)</f>
        <v>638820.67999999225</v>
      </c>
      <c r="C23" s="562"/>
      <c r="D23" s="562"/>
      <c r="E23" s="562">
        <f>SUM(E24:E26)</f>
        <v>0</v>
      </c>
      <c r="F23" s="565">
        <f>SUM(B23:E23)</f>
        <v>638820.67999999225</v>
      </c>
      <c r="G23" s="447"/>
    </row>
    <row r="24" spans="1:7" s="125" customFormat="1" ht="16.5" customHeight="1" x14ac:dyDescent="0.25">
      <c r="A24" s="563" t="s">
        <v>72</v>
      </c>
      <c r="B24" s="560">
        <v>0</v>
      </c>
      <c r="C24" s="560"/>
      <c r="D24" s="560"/>
      <c r="E24" s="560">
        <v>0</v>
      </c>
      <c r="F24" s="566">
        <f>SUM(B24:E24)</f>
        <v>0</v>
      </c>
      <c r="G24" s="447"/>
    </row>
    <row r="25" spans="1:7" s="125" customFormat="1" ht="16.5" customHeight="1" x14ac:dyDescent="0.25">
      <c r="A25" s="563" t="s">
        <v>73</v>
      </c>
      <c r="B25" s="560">
        <v>638820.67999999225</v>
      </c>
      <c r="C25" s="560"/>
      <c r="D25" s="560"/>
      <c r="E25" s="560">
        <v>0</v>
      </c>
      <c r="F25" s="566">
        <f>SUM(B25:E25)</f>
        <v>638820.67999999225</v>
      </c>
      <c r="G25" s="447"/>
    </row>
    <row r="26" spans="1:7" s="125" customFormat="1" ht="16.5" customHeight="1" x14ac:dyDescent="0.25">
      <c r="A26" s="563" t="s">
        <v>74</v>
      </c>
      <c r="B26" s="560">
        <v>0</v>
      </c>
      <c r="C26" s="560"/>
      <c r="D26" s="560"/>
      <c r="E26" s="560">
        <v>0</v>
      </c>
      <c r="F26" s="566">
        <f>SUM(B26:E26)</f>
        <v>0</v>
      </c>
      <c r="G26" s="447"/>
    </row>
    <row r="27" spans="1:7" s="125" customFormat="1" ht="16.5" customHeight="1" x14ac:dyDescent="0.25">
      <c r="A27" s="558"/>
      <c r="B27" s="560"/>
      <c r="C27" s="560"/>
      <c r="D27" s="560"/>
      <c r="E27" s="560"/>
      <c r="F27" s="564"/>
      <c r="G27" s="447"/>
    </row>
    <row r="28" spans="1:7" s="125" customFormat="1" ht="18" x14ac:dyDescent="0.25">
      <c r="A28" s="558" t="s">
        <v>268</v>
      </c>
      <c r="B28" s="562"/>
      <c r="C28" s="562">
        <f>SUM(C30:C32)</f>
        <v>-791692.59</v>
      </c>
      <c r="D28" s="562">
        <f>+D29</f>
        <v>-1981340.01</v>
      </c>
      <c r="E28" s="562">
        <f>SUM(E29:E32)</f>
        <v>0</v>
      </c>
      <c r="F28" s="565">
        <f>SUM(B28:E28)</f>
        <v>-2773032.6</v>
      </c>
      <c r="G28" s="447"/>
    </row>
    <row r="29" spans="1:7" s="125" customFormat="1" ht="16.5" customHeight="1" x14ac:dyDescent="0.25">
      <c r="A29" s="563" t="s">
        <v>256</v>
      </c>
      <c r="B29" s="560"/>
      <c r="C29" s="291"/>
      <c r="D29" s="560">
        <v>-1981340.01</v>
      </c>
      <c r="E29" s="560">
        <v>0</v>
      </c>
      <c r="F29" s="566">
        <f>SUM(B29:E29)</f>
        <v>-1981340.01</v>
      </c>
      <c r="G29" s="447"/>
    </row>
    <row r="30" spans="1:7" s="125" customFormat="1" ht="16.5" customHeight="1" x14ac:dyDescent="0.25">
      <c r="A30" s="563" t="s">
        <v>77</v>
      </c>
      <c r="B30" s="560"/>
      <c r="C30" s="560">
        <v>-791692.59</v>
      </c>
      <c r="D30" s="560"/>
      <c r="E30" s="560">
        <v>0</v>
      </c>
      <c r="F30" s="566">
        <f>SUM(B30:E30)</f>
        <v>-791692.59</v>
      </c>
      <c r="G30" s="447"/>
    </row>
    <row r="31" spans="1:7" s="125" customFormat="1" ht="16.5" customHeight="1" x14ac:dyDescent="0.25">
      <c r="A31" s="563" t="s">
        <v>78</v>
      </c>
      <c r="B31" s="560"/>
      <c r="C31" s="560">
        <v>0</v>
      </c>
      <c r="D31" s="560"/>
      <c r="E31" s="560">
        <v>0</v>
      </c>
      <c r="F31" s="566">
        <f>SUM(B31:E31)</f>
        <v>0</v>
      </c>
      <c r="G31" s="447"/>
    </row>
    <row r="32" spans="1:7" s="125" customFormat="1" ht="16.5" customHeight="1" x14ac:dyDescent="0.25">
      <c r="A32" s="563" t="s">
        <v>79</v>
      </c>
      <c r="B32" s="560"/>
      <c r="C32" s="560">
        <v>0</v>
      </c>
      <c r="D32" s="560"/>
      <c r="E32" s="560">
        <v>0</v>
      </c>
      <c r="F32" s="566">
        <f>SUM(B32:E32)</f>
        <v>0</v>
      </c>
      <c r="G32" s="447"/>
    </row>
    <row r="33" spans="1:8" s="125" customFormat="1" ht="16.5" customHeight="1" x14ac:dyDescent="0.25">
      <c r="A33" s="558"/>
      <c r="B33" s="568"/>
      <c r="C33" s="568"/>
      <c r="D33" s="568"/>
      <c r="E33" s="568"/>
      <c r="F33" s="569"/>
      <c r="G33" s="447"/>
    </row>
    <row r="34" spans="1:8" s="125" customFormat="1" ht="16.5" customHeight="1" x14ac:dyDescent="0.25">
      <c r="A34" s="558" t="s">
        <v>1088</v>
      </c>
      <c r="B34" s="567">
        <f>+B21+B23</f>
        <v>76746552.590000004</v>
      </c>
      <c r="C34" s="567">
        <f>+C21+C28</f>
        <v>1537033.4400000004</v>
      </c>
      <c r="D34" s="567">
        <f>+D8+D28</f>
        <v>-9099846.9299999997</v>
      </c>
      <c r="E34" s="567">
        <f>+E21+E23+E28</f>
        <v>0</v>
      </c>
      <c r="F34" s="565">
        <f>SUM(B34:E34)</f>
        <v>69183739.099999994</v>
      </c>
      <c r="G34" s="876" t="str">
        <f>IF((F34-'ETCA-I-01'!F50)&gt;0.9,"ERROR: DEBERÁ SER IGUAL QUE TOTAL HACIENDA PÚBLICA/PATRIMONIO DEL FORMATO ETCA-I-01","")</f>
        <v/>
      </c>
    </row>
    <row r="35" spans="1:8" s="124" customFormat="1" ht="16.5" customHeight="1" thickBot="1" x14ac:dyDescent="0.25">
      <c r="A35" s="570"/>
      <c r="B35" s="571"/>
      <c r="C35" s="571"/>
      <c r="D35" s="571"/>
      <c r="E35" s="571"/>
      <c r="F35" s="572"/>
      <c r="G35" s="428"/>
      <c r="H35" s="504"/>
    </row>
    <row r="36" spans="1:8" s="124" customFormat="1" ht="16.5" customHeight="1" x14ac:dyDescent="0.3">
      <c r="A36" s="450" t="s">
        <v>86</v>
      </c>
      <c r="B36" s="505"/>
      <c r="C36" s="505"/>
      <c r="D36" s="52"/>
      <c r="E36" s="507" t="s">
        <v>258</v>
      </c>
      <c r="F36" s="627"/>
      <c r="G36" s="428"/>
      <c r="H36" s="504"/>
    </row>
    <row r="37" spans="1:8" s="124" customFormat="1" ht="16.5" customHeight="1" x14ac:dyDescent="0.3">
      <c r="A37" s="450"/>
      <c r="B37" s="505"/>
      <c r="C37" s="505"/>
      <c r="D37" s="52"/>
      <c r="E37" s="507"/>
      <c r="F37" s="627"/>
      <c r="G37" s="428"/>
      <c r="H37" s="504"/>
    </row>
    <row r="38" spans="1:8" s="124" customFormat="1" ht="16.5" customHeight="1" x14ac:dyDescent="0.3">
      <c r="A38" s="450"/>
      <c r="B38" s="505"/>
      <c r="C38" s="505"/>
      <c r="D38" s="803"/>
      <c r="E38" s="507"/>
      <c r="F38" s="507"/>
      <c r="G38" s="428"/>
      <c r="H38" s="504"/>
    </row>
    <row r="39" spans="1:8" s="124" customFormat="1" ht="16.5" customHeight="1" x14ac:dyDescent="0.3">
      <c r="A39" s="450"/>
      <c r="B39" s="505"/>
      <c r="C39" s="505"/>
      <c r="D39" s="52"/>
      <c r="E39" s="507"/>
      <c r="F39" s="507"/>
      <c r="G39" s="428"/>
      <c r="H39" s="504"/>
    </row>
    <row r="40" spans="1:8" s="124" customFormat="1" ht="16.5" customHeight="1" x14ac:dyDescent="0.2">
      <c r="A40" s="507" t="s">
        <v>258</v>
      </c>
      <c r="B40" s="119" t="s">
        <v>258</v>
      </c>
      <c r="C40" s="508"/>
      <c r="D40" s="507" t="s">
        <v>258</v>
      </c>
      <c r="E40" s="507" t="s">
        <v>258</v>
      </c>
      <c r="F40" s="507" t="s">
        <v>258</v>
      </c>
      <c r="G40" s="428"/>
      <c r="H40" s="504"/>
    </row>
    <row r="41" spans="1:8" s="124" customFormat="1" ht="16.5" customHeight="1" x14ac:dyDescent="0.3">
      <c r="A41" s="507" t="s">
        <v>258</v>
      </c>
      <c r="B41" s="50" t="s">
        <v>258</v>
      </c>
      <c r="C41" s="50" t="s">
        <v>258</v>
      </c>
      <c r="D41" s="50" t="s">
        <v>258</v>
      </c>
      <c r="E41" s="50"/>
      <c r="F41" s="50"/>
      <c r="G41" s="428"/>
      <c r="H41" s="504"/>
    </row>
    <row r="42" spans="1:8" s="124" customFormat="1" ht="16.5" customHeight="1" x14ac:dyDescent="0.3">
      <c r="A42" s="507"/>
      <c r="B42" s="50" t="s">
        <v>258</v>
      </c>
      <c r="C42" s="50" t="s">
        <v>258</v>
      </c>
      <c r="D42" s="50" t="s">
        <v>258</v>
      </c>
      <c r="E42" s="50"/>
      <c r="F42" s="50"/>
      <c r="G42" s="440"/>
      <c r="H42" s="504"/>
    </row>
    <row r="43" spans="1:8" s="124" customFormat="1" ht="16.5" customHeight="1" x14ac:dyDescent="0.3">
      <c r="A43" s="507"/>
      <c r="B43" s="50" t="s">
        <v>258</v>
      </c>
      <c r="C43" s="50" t="s">
        <v>258</v>
      </c>
      <c r="D43" s="50" t="s">
        <v>258</v>
      </c>
      <c r="E43" s="50"/>
      <c r="F43" s="50"/>
      <c r="G43" s="504"/>
      <c r="H43" s="504"/>
    </row>
    <row r="44" spans="1:8" ht="19.5" customHeight="1" x14ac:dyDescent="0.3">
      <c r="A44" s="50"/>
      <c r="B44" s="440" t="s">
        <v>258</v>
      </c>
      <c r="D44" s="440"/>
      <c r="E44" s="440"/>
      <c r="F44" s="440"/>
      <c r="G44" s="149" t="s">
        <v>258</v>
      </c>
      <c r="H44" s="440"/>
    </row>
    <row r="45" spans="1:8" ht="17.25" customHeight="1" x14ac:dyDescent="0.3">
      <c r="A45" s="451"/>
    </row>
    <row r="46" spans="1:8" ht="17.25" customHeight="1" x14ac:dyDescent="0.3">
      <c r="A46" s="451"/>
    </row>
    <row r="47" spans="1:8" ht="17.25" customHeight="1" x14ac:dyDescent="0.3">
      <c r="A47" s="451"/>
    </row>
    <row r="48" spans="1:8" ht="17.25" customHeight="1" x14ac:dyDescent="0.3">
      <c r="A48" s="451"/>
    </row>
    <row r="49" spans="1:1" ht="17.25" customHeight="1" x14ac:dyDescent="0.3">
      <c r="A49" s="451"/>
    </row>
    <row r="50" spans="1:1" ht="17.25" customHeight="1" x14ac:dyDescent="0.3"/>
    <row r="51" spans="1:1" ht="17.25" customHeight="1" x14ac:dyDescent="0.3"/>
    <row r="52" spans="1:1" ht="17.25" customHeight="1" x14ac:dyDescent="0.3"/>
  </sheetData>
  <sheetProtection password="C115" sheet="1" scenarios="1" formatColumns="0" formatRows="0" insertHyperlinks="0"/>
  <protectedRanges>
    <protectedRange algorithmName="SHA-512" hashValue="DnxZCsiWzkVfajEoNeh3bWR/KSkaQlGg69WdGxxA6j9+CqYObjdoi330+Pa3qIXionKkr1yfl1vUWI4ywnjIJA==" saltValue="PnCamTnDeR83jrwH4hVKjg==" spinCount="100000" sqref="B44:F44" name="Rango1"/>
  </protectedRanges>
  <mergeCells count="5">
    <mergeCell ref="A4:F4"/>
    <mergeCell ref="A2:F2"/>
    <mergeCell ref="A3:F3"/>
    <mergeCell ref="A1:F1"/>
    <mergeCell ref="A5:D5"/>
  </mergeCells>
  <printOptions horizontalCentered="1"/>
  <pageMargins left="0.39370078740157483" right="0.39370078740157483" top="0.74803149606299213" bottom="0.74803149606299213" header="0.31496062992125984" footer="0.31496062992125984"/>
  <pageSetup scale="80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9"/>
  <sheetViews>
    <sheetView view="pageBreakPreview" topLeftCell="A31" zoomScaleNormal="100" zoomScaleSheetLayoutView="100" workbookViewId="0">
      <selection activeCell="C58" sqref="C58"/>
    </sheetView>
  </sheetViews>
  <sheetFormatPr baseColWidth="10" defaultColWidth="11.28515625" defaultRowHeight="16.5" x14ac:dyDescent="0.3"/>
  <cols>
    <col min="1" max="1" width="80.85546875" style="126" bestFit="1" customWidth="1"/>
    <col min="2" max="3" width="17" style="126" customWidth="1"/>
    <col min="4" max="16384" width="11.28515625" style="126"/>
  </cols>
  <sheetData>
    <row r="1" spans="1:4" x14ac:dyDescent="0.3">
      <c r="A1" s="1018" t="s">
        <v>25</v>
      </c>
      <c r="B1" s="1018"/>
      <c r="C1" s="1018"/>
    </row>
    <row r="2" spans="1:4" s="107" customFormat="1" ht="15.75" x14ac:dyDescent="0.25">
      <c r="A2" s="1019" t="s">
        <v>3</v>
      </c>
      <c r="B2" s="1019"/>
      <c r="C2" s="1019"/>
    </row>
    <row r="3" spans="1:4" s="107" customFormat="1" ht="15.75" x14ac:dyDescent="0.25">
      <c r="A3" s="1025" t="str">
        <f>'ETCA-I-01'!A3:G3</f>
        <v>Universidad Tecnológica de Puerto Peñasco</v>
      </c>
      <c r="B3" s="1025"/>
      <c r="C3" s="1025"/>
    </row>
    <row r="4" spans="1:4" s="107" customFormat="1" x14ac:dyDescent="0.25">
      <c r="A4" s="1027" t="str">
        <f>'ETCA-I-03'!A4:D4</f>
        <v>Del 01 de Enero al 30 de Junio de 2017</v>
      </c>
      <c r="B4" s="1027"/>
      <c r="C4" s="1027"/>
    </row>
    <row r="5" spans="1:4" s="109" customFormat="1" ht="17.25" thickBot="1" x14ac:dyDescent="0.35">
      <c r="A5" s="53" t="s">
        <v>1093</v>
      </c>
      <c r="B5" s="51"/>
      <c r="C5" s="54"/>
    </row>
    <row r="6" spans="1:4" ht="30" customHeight="1" thickBot="1" x14ac:dyDescent="0.35">
      <c r="A6" s="128"/>
      <c r="B6" s="129" t="s">
        <v>269</v>
      </c>
      <c r="C6" s="130" t="s">
        <v>270</v>
      </c>
    </row>
    <row r="7" spans="1:4" ht="17.25" thickTop="1" x14ac:dyDescent="0.3">
      <c r="A7" s="573" t="s">
        <v>271</v>
      </c>
      <c r="B7" s="574">
        <f>B8+B17</f>
        <v>13259340.200000001</v>
      </c>
      <c r="C7" s="575">
        <f>C8+C17</f>
        <v>61635679.359999992</v>
      </c>
    </row>
    <row r="8" spans="1:4" x14ac:dyDescent="0.3">
      <c r="A8" s="576" t="s">
        <v>30</v>
      </c>
      <c r="B8" s="577">
        <f>SUM(B9:B15)</f>
        <v>702032.73</v>
      </c>
      <c r="C8" s="578">
        <f>SUM(C9:C15)</f>
        <v>1440.48</v>
      </c>
    </row>
    <row r="9" spans="1:4" s="127" customFormat="1" ht="13.5" x14ac:dyDescent="0.25">
      <c r="A9" s="579" t="s">
        <v>32</v>
      </c>
      <c r="B9" s="580">
        <v>702032.73</v>
      </c>
      <c r="C9" s="581"/>
      <c r="D9" s="452"/>
    </row>
    <row r="10" spans="1:4" s="127" customFormat="1" ht="13.5" x14ac:dyDescent="0.25">
      <c r="A10" s="579" t="s">
        <v>34</v>
      </c>
      <c r="B10" s="580"/>
      <c r="C10" s="581">
        <v>1440.48</v>
      </c>
    </row>
    <row r="11" spans="1:4" s="127" customFormat="1" ht="13.5" x14ac:dyDescent="0.25">
      <c r="A11" s="579" t="s">
        <v>36</v>
      </c>
      <c r="B11" s="580"/>
      <c r="C11" s="581"/>
    </row>
    <row r="12" spans="1:4" s="127" customFormat="1" ht="13.5" x14ac:dyDescent="0.25">
      <c r="A12" s="579" t="s">
        <v>272</v>
      </c>
      <c r="B12" s="580"/>
      <c r="C12" s="581"/>
    </row>
    <row r="13" spans="1:4" s="127" customFormat="1" ht="13.5" x14ac:dyDescent="0.25">
      <c r="A13" s="579" t="s">
        <v>40</v>
      </c>
      <c r="B13" s="580"/>
      <c r="C13" s="581"/>
    </row>
    <row r="14" spans="1:4" s="127" customFormat="1" ht="13.5" x14ac:dyDescent="0.25">
      <c r="A14" s="579" t="s">
        <v>42</v>
      </c>
      <c r="B14" s="580"/>
      <c r="C14" s="581"/>
    </row>
    <row r="15" spans="1:4" s="127" customFormat="1" ht="13.5" x14ac:dyDescent="0.25">
      <c r="A15" s="579" t="s">
        <v>44</v>
      </c>
      <c r="B15" s="580"/>
      <c r="C15" s="581"/>
    </row>
    <row r="16" spans="1:4" ht="5.25" customHeight="1" x14ac:dyDescent="0.3">
      <c r="A16" s="573"/>
      <c r="B16" s="582"/>
      <c r="C16" s="583"/>
    </row>
    <row r="17" spans="1:3" x14ac:dyDescent="0.3">
      <c r="A17" s="576" t="s">
        <v>49</v>
      </c>
      <c r="B17" s="577">
        <f>SUM(B18:B26)</f>
        <v>12557307.470000001</v>
      </c>
      <c r="C17" s="578">
        <f>SUM(C18:C26)</f>
        <v>61634238.879999995</v>
      </c>
    </row>
    <row r="18" spans="1:3" s="127" customFormat="1" ht="13.5" x14ac:dyDescent="0.25">
      <c r="A18" s="579" t="s">
        <v>51</v>
      </c>
      <c r="B18" s="580"/>
      <c r="C18" s="581"/>
    </row>
    <row r="19" spans="1:3" s="127" customFormat="1" ht="13.5" x14ac:dyDescent="0.25">
      <c r="A19" s="579" t="s">
        <v>53</v>
      </c>
      <c r="B19" s="580"/>
      <c r="C19" s="581"/>
    </row>
    <row r="20" spans="1:3" s="127" customFormat="1" ht="13.5" x14ac:dyDescent="0.25">
      <c r="A20" s="579" t="s">
        <v>55</v>
      </c>
      <c r="B20" s="580"/>
      <c r="C20" s="581">
        <v>58135552.549999997</v>
      </c>
    </row>
    <row r="21" spans="1:3" s="127" customFormat="1" ht="13.5" x14ac:dyDescent="0.25">
      <c r="A21" s="579" t="s">
        <v>57</v>
      </c>
      <c r="B21" s="580"/>
      <c r="C21" s="581">
        <v>3351930.33</v>
      </c>
    </row>
    <row r="22" spans="1:3" s="127" customFormat="1" ht="13.5" x14ac:dyDescent="0.25">
      <c r="A22" s="579" t="s">
        <v>59</v>
      </c>
      <c r="B22" s="580"/>
      <c r="C22" s="581">
        <v>146756</v>
      </c>
    </row>
    <row r="23" spans="1:3" s="127" customFormat="1" ht="13.5" x14ac:dyDescent="0.25">
      <c r="A23" s="579" t="s">
        <v>61</v>
      </c>
      <c r="B23" s="580">
        <v>12557307.470000001</v>
      </c>
      <c r="C23" s="581"/>
    </row>
    <row r="24" spans="1:3" s="127" customFormat="1" ht="13.5" x14ac:dyDescent="0.25">
      <c r="A24" s="579" t="s">
        <v>63</v>
      </c>
      <c r="B24" s="580"/>
      <c r="C24" s="581"/>
    </row>
    <row r="25" spans="1:3" s="127" customFormat="1" ht="13.5" x14ac:dyDescent="0.25">
      <c r="A25" s="579" t="s">
        <v>64</v>
      </c>
      <c r="B25" s="580"/>
      <c r="C25" s="581"/>
    </row>
    <row r="26" spans="1:3" s="127" customFormat="1" ht="13.5" x14ac:dyDescent="0.25">
      <c r="A26" s="579" t="s">
        <v>65</v>
      </c>
      <c r="B26" s="580"/>
      <c r="C26" s="581"/>
    </row>
    <row r="27" spans="1:3" ht="6.75" customHeight="1" x14ac:dyDescent="0.3">
      <c r="A27" s="584"/>
      <c r="B27" s="582"/>
      <c r="C27" s="583"/>
    </row>
    <row r="28" spans="1:3" x14ac:dyDescent="0.3">
      <c r="A28" s="573" t="s">
        <v>273</v>
      </c>
      <c r="B28" s="574">
        <f>B29+B39</f>
        <v>15304.29</v>
      </c>
      <c r="C28" s="575">
        <f>C29+C39</f>
        <v>0</v>
      </c>
    </row>
    <row r="29" spans="1:3" x14ac:dyDescent="0.3">
      <c r="A29" s="576" t="s">
        <v>31</v>
      </c>
      <c r="B29" s="577">
        <f>SUM(B30:B37)</f>
        <v>15304.29</v>
      </c>
      <c r="C29" s="578">
        <f>SUM(C30:C37)</f>
        <v>0</v>
      </c>
    </row>
    <row r="30" spans="1:3" s="127" customFormat="1" ht="13.5" x14ac:dyDescent="0.25">
      <c r="A30" s="579" t="s">
        <v>33</v>
      </c>
      <c r="B30" s="580">
        <v>15304.29</v>
      </c>
      <c r="C30" s="581"/>
    </row>
    <row r="31" spans="1:3" s="127" customFormat="1" ht="13.5" x14ac:dyDescent="0.25">
      <c r="A31" s="579" t="s">
        <v>35</v>
      </c>
      <c r="B31" s="580"/>
      <c r="C31" s="581"/>
    </row>
    <row r="32" spans="1:3" s="127" customFormat="1" ht="13.5" x14ac:dyDescent="0.25">
      <c r="A32" s="579" t="s">
        <v>37</v>
      </c>
      <c r="B32" s="580"/>
      <c r="C32" s="581"/>
    </row>
    <row r="33" spans="1:3" s="127" customFormat="1" ht="13.5" x14ac:dyDescent="0.25">
      <c r="A33" s="579" t="s">
        <v>39</v>
      </c>
      <c r="B33" s="580"/>
      <c r="C33" s="581"/>
    </row>
    <row r="34" spans="1:3" s="127" customFormat="1" ht="13.5" x14ac:dyDescent="0.25">
      <c r="A34" s="579" t="s">
        <v>41</v>
      </c>
      <c r="B34" s="580"/>
      <c r="C34" s="581"/>
    </row>
    <row r="35" spans="1:3" s="127" customFormat="1" ht="13.5" x14ac:dyDescent="0.25">
      <c r="A35" s="579" t="s">
        <v>43</v>
      </c>
      <c r="B35" s="580"/>
      <c r="C35" s="581"/>
    </row>
    <row r="36" spans="1:3" s="127" customFormat="1" ht="13.5" x14ac:dyDescent="0.25">
      <c r="A36" s="579" t="s">
        <v>45</v>
      </c>
      <c r="B36" s="580"/>
      <c r="C36" s="581"/>
    </row>
    <row r="37" spans="1:3" s="127" customFormat="1" ht="13.5" x14ac:dyDescent="0.25">
      <c r="A37" s="579" t="s">
        <v>46</v>
      </c>
      <c r="B37" s="580"/>
      <c r="C37" s="581"/>
    </row>
    <row r="38" spans="1:3" ht="6" customHeight="1" x14ac:dyDescent="0.3">
      <c r="A38" s="573"/>
      <c r="B38" s="585"/>
      <c r="C38" s="586"/>
    </row>
    <row r="39" spans="1:3" x14ac:dyDescent="0.3">
      <c r="A39" s="576" t="s">
        <v>50</v>
      </c>
      <c r="B39" s="577">
        <f>SUM(B40:B45)</f>
        <v>0</v>
      </c>
      <c r="C39" s="578">
        <f>SUM(C40:C45)</f>
        <v>0</v>
      </c>
    </row>
    <row r="40" spans="1:3" s="127" customFormat="1" ht="13.5" x14ac:dyDescent="0.25">
      <c r="A40" s="579" t="s">
        <v>52</v>
      </c>
      <c r="B40" s="580"/>
      <c r="C40" s="581"/>
    </row>
    <row r="41" spans="1:3" s="127" customFormat="1" ht="13.5" x14ac:dyDescent="0.25">
      <c r="A41" s="579" t="s">
        <v>54</v>
      </c>
      <c r="B41" s="580"/>
      <c r="C41" s="581"/>
    </row>
    <row r="42" spans="1:3" s="127" customFormat="1" ht="13.5" x14ac:dyDescent="0.25">
      <c r="A42" s="579" t="s">
        <v>56</v>
      </c>
      <c r="B42" s="580"/>
      <c r="C42" s="581"/>
    </row>
    <row r="43" spans="1:3" s="127" customFormat="1" ht="13.5" x14ac:dyDescent="0.25">
      <c r="A43" s="579" t="s">
        <v>58</v>
      </c>
      <c r="B43" s="580"/>
      <c r="C43" s="581"/>
    </row>
    <row r="44" spans="1:3" s="127" customFormat="1" ht="13.5" x14ac:dyDescent="0.25">
      <c r="A44" s="579" t="s">
        <v>60</v>
      </c>
      <c r="B44" s="580"/>
      <c r="C44" s="581"/>
    </row>
    <row r="45" spans="1:3" s="127" customFormat="1" ht="13.5" x14ac:dyDescent="0.25">
      <c r="A45" s="579" t="s">
        <v>62</v>
      </c>
      <c r="B45" s="580"/>
      <c r="C45" s="581"/>
    </row>
    <row r="46" spans="1:3" x14ac:dyDescent="0.3">
      <c r="A46" s="587"/>
      <c r="B46" s="582"/>
      <c r="C46" s="583"/>
    </row>
    <row r="47" spans="1:3" x14ac:dyDescent="0.3">
      <c r="A47" s="573" t="s">
        <v>274</v>
      </c>
      <c r="B47" s="574">
        <f>B48+B53</f>
        <v>61036676.719999999</v>
      </c>
      <c r="C47" s="575">
        <f>C48+C53</f>
        <v>12675641.85</v>
      </c>
    </row>
    <row r="48" spans="1:3" x14ac:dyDescent="0.3">
      <c r="A48" s="576" t="s">
        <v>71</v>
      </c>
      <c r="B48" s="577">
        <f>SUM(B49:B51)</f>
        <v>61036676.719999999</v>
      </c>
      <c r="C48" s="578">
        <f>SUM(C49:C51)</f>
        <v>0</v>
      </c>
    </row>
    <row r="49" spans="1:3" s="127" customFormat="1" ht="13.5" x14ac:dyDescent="0.25">
      <c r="A49" s="579" t="s">
        <v>72</v>
      </c>
      <c r="B49" s="580"/>
      <c r="C49" s="581"/>
    </row>
    <row r="50" spans="1:3" s="127" customFormat="1" ht="13.5" x14ac:dyDescent="0.25">
      <c r="A50" s="579" t="s">
        <v>73</v>
      </c>
      <c r="B50" s="580">
        <v>61036676.719999999</v>
      </c>
      <c r="C50" s="581"/>
    </row>
    <row r="51" spans="1:3" s="127" customFormat="1" ht="13.5" x14ac:dyDescent="0.25">
      <c r="A51" s="579" t="s">
        <v>74</v>
      </c>
      <c r="B51" s="580"/>
      <c r="C51" s="581"/>
    </row>
    <row r="52" spans="1:3" ht="6" customHeight="1" x14ac:dyDescent="0.3">
      <c r="A52" s="576"/>
      <c r="B52" s="585"/>
      <c r="C52" s="586"/>
    </row>
    <row r="53" spans="1:3" ht="15.75" customHeight="1" x14ac:dyDescent="0.3">
      <c r="A53" s="576" t="s">
        <v>75</v>
      </c>
      <c r="B53" s="577">
        <f>SUM(B54:B58)</f>
        <v>0</v>
      </c>
      <c r="C53" s="578">
        <f>SUM(C54:C58)</f>
        <v>12675641.85</v>
      </c>
    </row>
    <row r="54" spans="1:3" s="127" customFormat="1" ht="13.5" x14ac:dyDescent="0.25">
      <c r="A54" s="579" t="s">
        <v>76</v>
      </c>
      <c r="B54" s="580"/>
      <c r="C54" s="581">
        <v>1069901.1200000001</v>
      </c>
    </row>
    <row r="55" spans="1:3" s="127" customFormat="1" ht="13.5" x14ac:dyDescent="0.25">
      <c r="A55" s="579" t="s">
        <v>77</v>
      </c>
      <c r="B55" s="580"/>
      <c r="C55" s="581">
        <v>4487233.8099999996</v>
      </c>
    </row>
    <row r="56" spans="1:3" s="127" customFormat="1" ht="13.5" x14ac:dyDescent="0.25">
      <c r="A56" s="579" t="s">
        <v>78</v>
      </c>
      <c r="B56" s="580"/>
      <c r="C56" s="581"/>
    </row>
    <row r="57" spans="1:3" s="127" customFormat="1" ht="13.5" x14ac:dyDescent="0.25">
      <c r="A57" s="579" t="s">
        <v>79</v>
      </c>
      <c r="B57" s="580"/>
      <c r="C57" s="581"/>
    </row>
    <row r="58" spans="1:3" s="127" customFormat="1" ht="13.5" x14ac:dyDescent="0.25">
      <c r="A58" s="579" t="s">
        <v>80</v>
      </c>
      <c r="B58" s="580"/>
      <c r="C58" s="581">
        <v>7118506.9199999999</v>
      </c>
    </row>
    <row r="59" spans="1:3" ht="7.5" customHeight="1" x14ac:dyDescent="0.3">
      <c r="A59" s="576"/>
      <c r="B59" s="582"/>
      <c r="C59" s="583"/>
    </row>
    <row r="60" spans="1:3" x14ac:dyDescent="0.3">
      <c r="A60" s="576" t="s">
        <v>275</v>
      </c>
      <c r="B60" s="577">
        <f>SUM(B61:B62)</f>
        <v>0</v>
      </c>
      <c r="C60" s="578">
        <f>SUM(C61:C62)</f>
        <v>0</v>
      </c>
    </row>
    <row r="61" spans="1:3" s="127" customFormat="1" ht="13.5" x14ac:dyDescent="0.25">
      <c r="A61" s="579" t="s">
        <v>82</v>
      </c>
      <c r="B61" s="580"/>
      <c r="C61" s="581"/>
    </row>
    <row r="62" spans="1:3" s="127" customFormat="1" ht="14.25" thickBot="1" x14ac:dyDescent="0.3">
      <c r="A62" s="588" t="s">
        <v>83</v>
      </c>
      <c r="B62" s="589"/>
      <c r="C62" s="590"/>
    </row>
    <row r="63" spans="1:3" s="127" customFormat="1" ht="13.5" x14ac:dyDescent="0.25">
      <c r="A63" s="450" t="s">
        <v>257</v>
      </c>
      <c r="B63" s="580"/>
      <c r="C63" s="580"/>
    </row>
    <row r="64" spans="1:3" s="127" customFormat="1" ht="13.5" x14ac:dyDescent="0.25">
      <c r="A64" s="450"/>
      <c r="B64" s="580"/>
      <c r="C64" s="580"/>
    </row>
    <row r="65" spans="1:3" s="127" customFormat="1" ht="13.5" x14ac:dyDescent="0.25">
      <c r="A65" s="450"/>
      <c r="B65" s="580"/>
      <c r="C65" s="580"/>
    </row>
    <row r="66" spans="1:3" s="127" customFormat="1" ht="13.5" x14ac:dyDescent="0.25">
      <c r="A66" s="591"/>
      <c r="B66" s="580"/>
      <c r="C66" s="580"/>
    </row>
    <row r="67" spans="1:3" s="127" customFormat="1" ht="13.5" x14ac:dyDescent="0.25">
      <c r="A67" s="591" t="s">
        <v>258</v>
      </c>
      <c r="B67" s="580"/>
      <c r="C67" s="580"/>
    </row>
    <row r="68" spans="1:3" s="127" customFormat="1" ht="13.5" x14ac:dyDescent="0.25">
      <c r="A68" s="591" t="s">
        <v>258</v>
      </c>
      <c r="B68" s="580"/>
      <c r="C68" s="580"/>
    </row>
    <row r="69" spans="1:3" x14ac:dyDescent="0.3">
      <c r="A69" s="450" t="s">
        <v>258</v>
      </c>
      <c r="B69" s="592"/>
      <c r="C69" s="592"/>
    </row>
  </sheetData>
  <sheetProtection password="C115" sheet="1" scenarios="1" formatColumns="0" formatRows="0"/>
  <mergeCells count="4">
    <mergeCell ref="A1:C1"/>
    <mergeCell ref="A2:C2"/>
    <mergeCell ref="A3:C3"/>
    <mergeCell ref="A4:C4"/>
  </mergeCells>
  <printOptions horizontalCentered="1"/>
  <pageMargins left="0.70866141732283472" right="0.70866141732283472" top="0.74803149606299213" bottom="0.74803149606299213" header="0.31496062992125984" footer="0.31496062992125984"/>
  <pageSetup scale="72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72"/>
  <sheetViews>
    <sheetView view="pageBreakPreview" topLeftCell="A40" zoomScale="130" zoomScaleNormal="100" zoomScaleSheetLayoutView="130" workbookViewId="0">
      <selection activeCell="C48" sqref="C48"/>
    </sheetView>
  </sheetViews>
  <sheetFormatPr baseColWidth="10" defaultColWidth="11.28515625" defaultRowHeight="16.5" x14ac:dyDescent="0.3"/>
  <cols>
    <col min="1" max="1" width="2.85546875" style="50" customWidth="1"/>
    <col min="2" max="2" width="63.85546875" style="50" customWidth="1"/>
    <col min="3" max="4" width="12.7109375" style="50" customWidth="1"/>
    <col min="5" max="16384" width="11.28515625" style="50"/>
  </cols>
  <sheetData>
    <row r="1" spans="1:4" x14ac:dyDescent="0.3">
      <c r="A1" s="1018" t="s">
        <v>25</v>
      </c>
      <c r="B1" s="1018"/>
      <c r="C1" s="1018"/>
      <c r="D1" s="1018"/>
    </row>
    <row r="2" spans="1:4" x14ac:dyDescent="0.3">
      <c r="A2" s="1019" t="s">
        <v>4</v>
      </c>
      <c r="B2" s="1019"/>
      <c r="C2" s="1019"/>
      <c r="D2" s="1019"/>
    </row>
    <row r="3" spans="1:4" x14ac:dyDescent="0.3">
      <c r="A3" s="1025" t="str">
        <f>'ETCA-I-01'!A3</f>
        <v>Universidad Tecnológica de Puerto Peñasco</v>
      </c>
      <c r="B3" s="1025"/>
      <c r="C3" s="1025"/>
      <c r="D3" s="1025"/>
    </row>
    <row r="4" spans="1:4" x14ac:dyDescent="0.3">
      <c r="A4" s="1027" t="str">
        <f>'ETCA-I-01'!A4:G4</f>
        <v>Al 30 de Junio de 2017</v>
      </c>
      <c r="B4" s="1027"/>
      <c r="C4" s="1027"/>
      <c r="D4" s="1027"/>
    </row>
    <row r="5" spans="1:4" ht="17.25" thickBot="1" x14ac:dyDescent="0.35">
      <c r="A5" s="1017" t="s">
        <v>276</v>
      </c>
      <c r="B5" s="1017"/>
      <c r="C5" s="51"/>
      <c r="D5" s="49"/>
    </row>
    <row r="6" spans="1:4" ht="23.25" customHeight="1" thickBot="1" x14ac:dyDescent="0.35">
      <c r="A6" s="1030" t="s">
        <v>261</v>
      </c>
      <c r="B6" s="1031"/>
      <c r="C6" s="166">
        <v>2017</v>
      </c>
      <c r="D6" s="167">
        <v>2016</v>
      </c>
    </row>
    <row r="7" spans="1:4" s="132" customFormat="1" ht="12" customHeight="1" thickTop="1" x14ac:dyDescent="0.25">
      <c r="A7" s="1028" t="s">
        <v>277</v>
      </c>
      <c r="B7" s="1029"/>
      <c r="C7" s="1029"/>
      <c r="D7" s="131"/>
    </row>
    <row r="8" spans="1:4" s="132" customFormat="1" ht="12.75" customHeight="1" x14ac:dyDescent="0.25">
      <c r="A8" s="133"/>
      <c r="B8" s="134" t="s">
        <v>269</v>
      </c>
      <c r="C8" s="150">
        <f>SUM(C9:C19)</f>
        <v>7531713.5</v>
      </c>
      <c r="D8" s="151">
        <f>SUM(D9:D19)</f>
        <v>10332940.819999998</v>
      </c>
    </row>
    <row r="9" spans="1:4" s="136" customFormat="1" ht="11.1" customHeight="1" x14ac:dyDescent="0.25">
      <c r="A9" s="135"/>
      <c r="B9" s="147" t="s">
        <v>205</v>
      </c>
      <c r="C9" s="152"/>
      <c r="D9" s="153"/>
    </row>
    <row r="10" spans="1:4" s="136" customFormat="1" ht="11.1" customHeight="1" x14ac:dyDescent="0.25">
      <c r="A10" s="135"/>
      <c r="B10" s="147" t="s">
        <v>206</v>
      </c>
      <c r="C10" s="152"/>
      <c r="D10" s="153"/>
    </row>
    <row r="11" spans="1:4" s="136" customFormat="1" ht="11.1" customHeight="1" x14ac:dyDescent="0.25">
      <c r="A11" s="135"/>
      <c r="B11" s="147" t="s">
        <v>278</v>
      </c>
      <c r="C11" s="152"/>
      <c r="D11" s="153"/>
    </row>
    <row r="12" spans="1:4" s="136" customFormat="1" ht="11.1" customHeight="1" x14ac:dyDescent="0.25">
      <c r="A12" s="135"/>
      <c r="B12" s="147" t="s">
        <v>208</v>
      </c>
      <c r="C12" s="152"/>
      <c r="D12" s="153"/>
    </row>
    <row r="13" spans="1:4" s="136" customFormat="1" ht="11.1" customHeight="1" x14ac:dyDescent="0.25">
      <c r="A13" s="135"/>
      <c r="B13" s="147" t="s">
        <v>279</v>
      </c>
      <c r="C13" s="152"/>
      <c r="D13" s="153"/>
    </row>
    <row r="14" spans="1:4" s="136" customFormat="1" ht="11.1" customHeight="1" x14ac:dyDescent="0.25">
      <c r="A14" s="135"/>
      <c r="B14" s="147" t="s">
        <v>210</v>
      </c>
      <c r="C14" s="152"/>
      <c r="D14" s="153"/>
    </row>
    <row r="15" spans="1:4" s="136" customFormat="1" ht="11.1" customHeight="1" x14ac:dyDescent="0.25">
      <c r="A15" s="135"/>
      <c r="B15" s="147" t="s">
        <v>211</v>
      </c>
      <c r="C15" s="152">
        <v>947346.5</v>
      </c>
      <c r="D15" s="153">
        <v>1576463.95</v>
      </c>
    </row>
    <row r="16" spans="1:4" s="136" customFormat="1" ht="22.5" customHeight="1" x14ac:dyDescent="0.25">
      <c r="A16" s="135"/>
      <c r="B16" s="147" t="s">
        <v>212</v>
      </c>
      <c r="C16" s="152"/>
      <c r="D16" s="153"/>
    </row>
    <row r="17" spans="1:4" s="136" customFormat="1" ht="12" customHeight="1" x14ac:dyDescent="0.25">
      <c r="A17" s="135"/>
      <c r="B17" s="147" t="s">
        <v>214</v>
      </c>
      <c r="C17" s="152"/>
      <c r="D17" s="153"/>
    </row>
    <row r="18" spans="1:4" s="136" customFormat="1" ht="12" customHeight="1" x14ac:dyDescent="0.25">
      <c r="A18" s="135"/>
      <c r="B18" s="147" t="s">
        <v>280</v>
      </c>
      <c r="C18" s="152">
        <v>6584367</v>
      </c>
      <c r="D18" s="153">
        <v>8756476.8699999992</v>
      </c>
    </row>
    <row r="19" spans="1:4" s="136" customFormat="1" ht="12" customHeight="1" x14ac:dyDescent="0.25">
      <c r="A19" s="135"/>
      <c r="B19" s="147" t="s">
        <v>281</v>
      </c>
      <c r="C19" s="152"/>
      <c r="D19" s="153"/>
    </row>
    <row r="20" spans="1:4" s="132" customFormat="1" ht="13.5" customHeight="1" x14ac:dyDescent="0.25">
      <c r="A20" s="133"/>
      <c r="B20" s="134" t="s">
        <v>270</v>
      </c>
      <c r="C20" s="150">
        <f>SUM(C21:C36)</f>
        <v>6913644.9500000011</v>
      </c>
      <c r="D20" s="151">
        <f>SUM(D21:D36)</f>
        <v>9254537.2899999991</v>
      </c>
    </row>
    <row r="21" spans="1:4" s="132" customFormat="1" ht="11.1" customHeight="1" x14ac:dyDescent="0.25">
      <c r="A21" s="133"/>
      <c r="B21" s="147" t="s">
        <v>225</v>
      </c>
      <c r="C21" s="152">
        <v>5092219.53</v>
      </c>
      <c r="D21" s="153">
        <v>6830950.6200000001</v>
      </c>
    </row>
    <row r="22" spans="1:4" s="132" customFormat="1" ht="11.1" customHeight="1" x14ac:dyDescent="0.25">
      <c r="A22" s="133"/>
      <c r="B22" s="147" t="s">
        <v>226</v>
      </c>
      <c r="C22" s="152">
        <v>430499.87</v>
      </c>
      <c r="D22" s="153">
        <v>403873.34</v>
      </c>
    </row>
    <row r="23" spans="1:4" s="132" customFormat="1" ht="11.1" customHeight="1" x14ac:dyDescent="0.25">
      <c r="A23" s="133"/>
      <c r="B23" s="147" t="s">
        <v>227</v>
      </c>
      <c r="C23" s="152">
        <v>1220693.07</v>
      </c>
      <c r="D23" s="153">
        <v>1839392.71</v>
      </c>
    </row>
    <row r="24" spans="1:4" s="132" customFormat="1" ht="11.1" customHeight="1" x14ac:dyDescent="0.25">
      <c r="A24" s="133"/>
      <c r="B24" s="147" t="s">
        <v>228</v>
      </c>
      <c r="C24" s="152">
        <v>170232.48</v>
      </c>
      <c r="D24" s="153">
        <v>180320.62</v>
      </c>
    </row>
    <row r="25" spans="1:4" s="132" customFormat="1" ht="11.1" customHeight="1" x14ac:dyDescent="0.25">
      <c r="A25" s="133"/>
      <c r="B25" s="147" t="s">
        <v>282</v>
      </c>
      <c r="C25" s="152"/>
      <c r="D25" s="153"/>
    </row>
    <row r="26" spans="1:4" s="132" customFormat="1" ht="11.1" customHeight="1" x14ac:dyDescent="0.25">
      <c r="A26" s="133"/>
      <c r="B26" s="147" t="s">
        <v>283</v>
      </c>
      <c r="C26" s="152"/>
      <c r="D26" s="153"/>
    </row>
    <row r="27" spans="1:4" s="132" customFormat="1" ht="11.1" customHeight="1" x14ac:dyDescent="0.25">
      <c r="A27" s="133"/>
      <c r="B27" s="147" t="s">
        <v>231</v>
      </c>
      <c r="C27" s="152"/>
      <c r="D27" s="153"/>
    </row>
    <row r="28" spans="1:4" s="132" customFormat="1" ht="11.1" customHeight="1" x14ac:dyDescent="0.25">
      <c r="A28" s="133"/>
      <c r="B28" s="147" t="s">
        <v>232</v>
      </c>
      <c r="C28" s="152"/>
      <c r="D28" s="153"/>
    </row>
    <row r="29" spans="1:4" s="132" customFormat="1" ht="11.1" customHeight="1" x14ac:dyDescent="0.25">
      <c r="A29" s="133"/>
      <c r="B29" s="147" t="s">
        <v>233</v>
      </c>
      <c r="C29" s="152"/>
      <c r="D29" s="153"/>
    </row>
    <row r="30" spans="1:4" s="132" customFormat="1" ht="11.1" customHeight="1" x14ac:dyDescent="0.25">
      <c r="A30" s="133"/>
      <c r="B30" s="147" t="s">
        <v>234</v>
      </c>
      <c r="C30" s="152"/>
      <c r="D30" s="153"/>
    </row>
    <row r="31" spans="1:4" s="132" customFormat="1" ht="11.1" customHeight="1" x14ac:dyDescent="0.25">
      <c r="A31" s="133"/>
      <c r="B31" s="147" t="s">
        <v>235</v>
      </c>
      <c r="C31" s="152"/>
      <c r="D31" s="153"/>
    </row>
    <row r="32" spans="1:4" s="132" customFormat="1" ht="11.1" customHeight="1" x14ac:dyDescent="0.25">
      <c r="A32" s="133"/>
      <c r="B32" s="147" t="s">
        <v>236</v>
      </c>
      <c r="C32" s="152"/>
      <c r="D32" s="153"/>
    </row>
    <row r="33" spans="1:4" s="132" customFormat="1" ht="11.1" customHeight="1" x14ac:dyDescent="0.25">
      <c r="A33" s="133"/>
      <c r="B33" s="147" t="s">
        <v>284</v>
      </c>
      <c r="C33" s="152"/>
      <c r="D33" s="153"/>
    </row>
    <row r="34" spans="1:4" s="132" customFormat="1" ht="11.1" customHeight="1" x14ac:dyDescent="0.25">
      <c r="A34" s="133"/>
      <c r="B34" s="147" t="s">
        <v>72</v>
      </c>
      <c r="C34" s="152"/>
      <c r="D34" s="153"/>
    </row>
    <row r="35" spans="1:4" s="132" customFormat="1" ht="11.1" customHeight="1" x14ac:dyDescent="0.25">
      <c r="A35" s="133"/>
      <c r="B35" s="147" t="s">
        <v>239</v>
      </c>
      <c r="C35" s="152"/>
      <c r="D35" s="153"/>
    </row>
    <row r="36" spans="1:4" s="132" customFormat="1" ht="11.1" customHeight="1" x14ac:dyDescent="0.25">
      <c r="A36" s="133"/>
      <c r="B36" s="147" t="s">
        <v>285</v>
      </c>
      <c r="C36" s="152"/>
      <c r="D36" s="153"/>
    </row>
    <row r="37" spans="1:4" s="132" customFormat="1" ht="12" customHeight="1" x14ac:dyDescent="0.25">
      <c r="A37" s="137" t="s">
        <v>286</v>
      </c>
      <c r="B37" s="138"/>
      <c r="C37" s="154">
        <f>C8-C20</f>
        <v>618068.54999999888</v>
      </c>
      <c r="D37" s="155">
        <f>D8-D20</f>
        <v>1078403.5299999993</v>
      </c>
    </row>
    <row r="38" spans="1:4" s="132" customFormat="1" ht="4.5" customHeight="1" x14ac:dyDescent="0.25">
      <c r="A38" s="139"/>
      <c r="B38" s="140"/>
      <c r="C38" s="156"/>
      <c r="D38" s="157"/>
    </row>
    <row r="39" spans="1:4" s="132" customFormat="1" ht="12.75" x14ac:dyDescent="0.25">
      <c r="A39" s="141" t="s">
        <v>287</v>
      </c>
      <c r="B39" s="134"/>
      <c r="C39" s="158"/>
      <c r="D39" s="159"/>
    </row>
    <row r="40" spans="1:4" s="132" customFormat="1" ht="10.5" customHeight="1" x14ac:dyDescent="0.25">
      <c r="A40" s="133"/>
      <c r="B40" s="134" t="s">
        <v>269</v>
      </c>
      <c r="C40" s="150">
        <f>SUM(C41:C43)</f>
        <v>0</v>
      </c>
      <c r="D40" s="151">
        <f>SUM(D41:D43)</f>
        <v>304868.95</v>
      </c>
    </row>
    <row r="41" spans="1:4" s="132" customFormat="1" ht="11.1" customHeight="1" x14ac:dyDescent="0.25">
      <c r="A41" s="133"/>
      <c r="B41" s="148" t="s">
        <v>55</v>
      </c>
      <c r="C41" s="152"/>
      <c r="D41" s="153"/>
    </row>
    <row r="42" spans="1:4" s="132" customFormat="1" ht="11.1" customHeight="1" x14ac:dyDescent="0.25">
      <c r="A42" s="133"/>
      <c r="B42" s="148" t="s">
        <v>57</v>
      </c>
      <c r="C42" s="152">
        <v>0</v>
      </c>
      <c r="D42" s="153">
        <v>19395.2</v>
      </c>
    </row>
    <row r="43" spans="1:4" s="132" customFormat="1" ht="11.1" customHeight="1" x14ac:dyDescent="0.25">
      <c r="A43" s="133"/>
      <c r="B43" s="148" t="s">
        <v>288</v>
      </c>
      <c r="C43" s="152">
        <v>0</v>
      </c>
      <c r="D43" s="153">
        <v>285473.75</v>
      </c>
    </row>
    <row r="44" spans="1:4" s="132" customFormat="1" ht="10.5" customHeight="1" x14ac:dyDescent="0.25">
      <c r="A44" s="133"/>
      <c r="B44" s="134" t="s">
        <v>270</v>
      </c>
      <c r="C44" s="150">
        <f>SUM(C45:C47)</f>
        <v>309383.71999999997</v>
      </c>
      <c r="D44" s="151">
        <f>SUM(D45:D47)</f>
        <v>0</v>
      </c>
    </row>
    <row r="45" spans="1:4" s="132" customFormat="1" ht="11.1" customHeight="1" x14ac:dyDescent="0.25">
      <c r="A45" s="133"/>
      <c r="B45" s="148" t="s">
        <v>55</v>
      </c>
      <c r="C45" s="152"/>
      <c r="D45" s="153"/>
    </row>
    <row r="46" spans="1:4" s="132" customFormat="1" ht="11.1" customHeight="1" x14ac:dyDescent="0.25">
      <c r="A46" s="133"/>
      <c r="B46" s="148" t="s">
        <v>57</v>
      </c>
      <c r="C46" s="152">
        <v>289383.71999999997</v>
      </c>
      <c r="D46" s="153"/>
    </row>
    <row r="47" spans="1:4" s="132" customFormat="1" ht="11.1" customHeight="1" x14ac:dyDescent="0.25">
      <c r="A47" s="133"/>
      <c r="B47" s="148" t="s">
        <v>289</v>
      </c>
      <c r="C47" s="152">
        <v>20000</v>
      </c>
      <c r="D47" s="153"/>
    </row>
    <row r="48" spans="1:4" s="132" customFormat="1" ht="12" customHeight="1" x14ac:dyDescent="0.25">
      <c r="A48" s="137" t="s">
        <v>290</v>
      </c>
      <c r="B48" s="138"/>
      <c r="C48" s="154">
        <f>C40-C44</f>
        <v>-309383.71999999997</v>
      </c>
      <c r="D48" s="155">
        <f>D40-D44</f>
        <v>304868.95</v>
      </c>
    </row>
    <row r="49" spans="1:4" s="132" customFormat="1" ht="2.25" customHeight="1" x14ac:dyDescent="0.25">
      <c r="A49" s="139"/>
      <c r="B49" s="140"/>
      <c r="C49" s="160"/>
      <c r="D49" s="161"/>
    </row>
    <row r="50" spans="1:4" s="132" customFormat="1" ht="12" customHeight="1" x14ac:dyDescent="0.25">
      <c r="A50" s="141" t="s">
        <v>291</v>
      </c>
      <c r="B50" s="134"/>
      <c r="C50" s="158"/>
      <c r="D50" s="159"/>
    </row>
    <row r="51" spans="1:4" s="132" customFormat="1" ht="12.75" x14ac:dyDescent="0.25">
      <c r="A51" s="133"/>
      <c r="B51" s="134" t="s">
        <v>269</v>
      </c>
      <c r="C51" s="150">
        <f>SUM(C52:C55)</f>
        <v>0</v>
      </c>
      <c r="D51" s="151">
        <f>SUM(D52:D55)</f>
        <v>0</v>
      </c>
    </row>
    <row r="52" spans="1:4" s="132" customFormat="1" ht="11.1" customHeight="1" x14ac:dyDescent="0.25">
      <c r="A52" s="133"/>
      <c r="B52" s="148" t="s">
        <v>292</v>
      </c>
      <c r="C52" s="152"/>
      <c r="D52" s="153"/>
    </row>
    <row r="53" spans="1:4" s="132" customFormat="1" ht="11.1" customHeight="1" x14ac:dyDescent="0.25">
      <c r="A53" s="133"/>
      <c r="B53" s="148" t="s">
        <v>293</v>
      </c>
      <c r="C53" s="152"/>
      <c r="D53" s="153"/>
    </row>
    <row r="54" spans="1:4" s="132" customFormat="1" ht="11.1" customHeight="1" x14ac:dyDescent="0.25">
      <c r="A54" s="133"/>
      <c r="B54" s="148" t="s">
        <v>294</v>
      </c>
      <c r="C54" s="152"/>
      <c r="D54" s="153"/>
    </row>
    <row r="55" spans="1:4" s="132" customFormat="1" ht="11.1" customHeight="1" x14ac:dyDescent="0.25">
      <c r="A55" s="133"/>
      <c r="B55" s="148" t="s">
        <v>295</v>
      </c>
      <c r="C55" s="152"/>
      <c r="D55" s="153"/>
    </row>
    <row r="56" spans="1:4" s="132" customFormat="1" ht="11.25" customHeight="1" x14ac:dyDescent="0.25">
      <c r="A56" s="133"/>
      <c r="B56" s="134" t="s">
        <v>270</v>
      </c>
      <c r="C56" s="150">
        <f>SUM(C57:C60)</f>
        <v>0</v>
      </c>
      <c r="D56" s="151">
        <f>SUM(D57:D60)</f>
        <v>0</v>
      </c>
    </row>
    <row r="57" spans="1:4" s="132" customFormat="1" ht="11.1" customHeight="1" x14ac:dyDescent="0.25">
      <c r="A57" s="133"/>
      <c r="B57" s="148" t="s">
        <v>296</v>
      </c>
      <c r="C57" s="152"/>
      <c r="D57" s="153"/>
    </row>
    <row r="58" spans="1:4" s="132" customFormat="1" ht="11.1" customHeight="1" x14ac:dyDescent="0.25">
      <c r="A58" s="133"/>
      <c r="B58" s="148" t="s">
        <v>293</v>
      </c>
      <c r="C58" s="152"/>
      <c r="D58" s="153"/>
    </row>
    <row r="59" spans="1:4" s="132" customFormat="1" ht="11.1" customHeight="1" x14ac:dyDescent="0.25">
      <c r="A59" s="133"/>
      <c r="B59" s="148" t="s">
        <v>294</v>
      </c>
      <c r="C59" s="152"/>
      <c r="D59" s="153"/>
    </row>
    <row r="60" spans="1:4" s="132" customFormat="1" ht="11.1" customHeight="1" x14ac:dyDescent="0.25">
      <c r="A60" s="133"/>
      <c r="B60" s="148" t="s">
        <v>297</v>
      </c>
      <c r="C60" s="152"/>
      <c r="D60" s="153"/>
    </row>
    <row r="61" spans="1:4" s="132" customFormat="1" ht="12" customHeight="1" x14ac:dyDescent="0.25">
      <c r="A61" s="137" t="s">
        <v>298</v>
      </c>
      <c r="B61" s="138"/>
      <c r="C61" s="154">
        <f>C51-C56</f>
        <v>0</v>
      </c>
      <c r="D61" s="155">
        <f>D51-D56</f>
        <v>0</v>
      </c>
    </row>
    <row r="62" spans="1:4" s="132" customFormat="1" ht="2.25" customHeight="1" x14ac:dyDescent="0.25">
      <c r="A62" s="139"/>
      <c r="B62" s="140"/>
      <c r="C62" s="160"/>
      <c r="D62" s="161"/>
    </row>
    <row r="63" spans="1:4" s="132" customFormat="1" ht="12" customHeight="1" x14ac:dyDescent="0.25">
      <c r="A63" s="137" t="s">
        <v>299</v>
      </c>
      <c r="B63" s="142"/>
      <c r="C63" s="162">
        <f>C61+C48+C37</f>
        <v>308684.82999999891</v>
      </c>
      <c r="D63" s="163">
        <f>D61+D48+D37</f>
        <v>1383272.4799999993</v>
      </c>
    </row>
    <row r="64" spans="1:4" ht="2.25" customHeight="1" x14ac:dyDescent="0.3">
      <c r="A64" s="143"/>
      <c r="B64" s="144"/>
      <c r="C64" s="160"/>
      <c r="D64" s="161"/>
    </row>
    <row r="65" spans="1:5" s="132" customFormat="1" ht="12" customHeight="1" x14ac:dyDescent="0.25">
      <c r="A65" s="137" t="s">
        <v>300</v>
      </c>
      <c r="B65" s="138"/>
      <c r="C65" s="152">
        <v>2794168.21</v>
      </c>
      <c r="D65" s="153">
        <v>3031351.19</v>
      </c>
      <c r="E65" s="449" t="str">
        <f>IF(C65-'ETCA-I-01'!C9&gt;0.99,"ERROR!!!, NO COINCIDEN LOS MONTOS CON LO REPORTADO EN EL FORMATO ETCA-I-01 EN EL EJERCICIO 2015","")</f>
        <v/>
      </c>
    </row>
    <row r="66" spans="1:5" s="132" customFormat="1" ht="12" customHeight="1" thickBot="1" x14ac:dyDescent="0.3">
      <c r="A66" s="146" t="s">
        <v>301</v>
      </c>
      <c r="B66" s="145"/>
      <c r="C66" s="164">
        <f>C65+C63</f>
        <v>3102853.0399999991</v>
      </c>
      <c r="D66" s="165">
        <f>D65+D63</f>
        <v>4414623.669999999</v>
      </c>
      <c r="E66" s="449" t="str">
        <f>IF(C66-'ETCA-I-01'!B9&gt;0.99,"ERROR!!!, NO COINCIDEN LOS MONTOS CON LO REPORTADO EN EL FORMATO ETCA-I-01 EN EL EJERCICIO 2016","")</f>
        <v/>
      </c>
    </row>
    <row r="67" spans="1:5" s="132" customFormat="1" ht="12" customHeight="1" x14ac:dyDescent="0.25">
      <c r="A67" s="132" t="s">
        <v>257</v>
      </c>
      <c r="E67" s="625"/>
    </row>
    <row r="68" spans="1:5" s="132" customFormat="1" ht="12" customHeight="1" x14ac:dyDescent="0.25">
      <c r="E68" s="625"/>
    </row>
    <row r="69" spans="1:5" s="132" customFormat="1" ht="12" customHeight="1" x14ac:dyDescent="0.25">
      <c r="A69" s="138"/>
      <c r="B69" s="142"/>
      <c r="C69" s="162"/>
      <c r="D69" s="162"/>
      <c r="E69" s="449"/>
    </row>
    <row r="70" spans="1:5" s="132" customFormat="1" ht="12" customHeight="1" x14ac:dyDescent="0.25">
      <c r="A70" s="138"/>
      <c r="B70" s="142"/>
      <c r="C70" s="162"/>
      <c r="D70" s="162"/>
      <c r="E70" s="449"/>
    </row>
    <row r="71" spans="1:5" s="132" customFormat="1" ht="12" customHeight="1" x14ac:dyDescent="0.25">
      <c r="A71" s="138"/>
      <c r="B71" s="142"/>
      <c r="C71" s="162"/>
      <c r="D71" s="162"/>
      <c r="E71" s="449"/>
    </row>
    <row r="72" spans="1:5" ht="12" customHeight="1" x14ac:dyDescent="0.3">
      <c r="A72" s="450" t="s">
        <v>258</v>
      </c>
    </row>
  </sheetData>
  <sheetProtection password="C035" sheet="1" scenarios="1" insertHyperlinks="0"/>
  <mergeCells count="7">
    <mergeCell ref="A7:C7"/>
    <mergeCell ref="A1:D1"/>
    <mergeCell ref="A3:D3"/>
    <mergeCell ref="A2:D2"/>
    <mergeCell ref="A4:D4"/>
    <mergeCell ref="A5:B5"/>
    <mergeCell ref="A6:B6"/>
  </mergeCells>
  <printOptions horizontalCentered="1"/>
  <pageMargins left="0.39370078740157483" right="0.39370078740157483" top="0.39370078740157483" bottom="0.39370078740157483" header="0.31496062992125984" footer="0.31496062992125984"/>
  <pageSetup scale="91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8">
    <pageSetUpPr fitToPage="1"/>
  </sheetPr>
  <dimension ref="A1:H34"/>
  <sheetViews>
    <sheetView view="pageBreakPreview" topLeftCell="A13" zoomScaleNormal="100" zoomScaleSheetLayoutView="100" workbookViewId="0">
      <selection activeCell="E22" sqref="E22"/>
    </sheetView>
  </sheetViews>
  <sheetFormatPr baseColWidth="10" defaultColWidth="11.28515625" defaultRowHeight="16.5" x14ac:dyDescent="0.25"/>
  <cols>
    <col min="1" max="1" width="1.28515625" style="124" customWidth="1"/>
    <col min="2" max="2" width="32.28515625" style="124" customWidth="1"/>
    <col min="3" max="7" width="12.7109375" style="124" customWidth="1"/>
    <col min="8" max="8" width="63.85546875" style="124" customWidth="1"/>
    <col min="9" max="16384" width="11.28515625" style="124"/>
  </cols>
  <sheetData>
    <row r="1" spans="1:8" x14ac:dyDescent="0.25">
      <c r="A1" s="1034" t="s">
        <v>25</v>
      </c>
      <c r="B1" s="1034"/>
      <c r="C1" s="1034"/>
      <c r="D1" s="1034"/>
      <c r="E1" s="1034"/>
      <c r="F1" s="1034"/>
      <c r="G1" s="1034"/>
    </row>
    <row r="2" spans="1:8" s="168" customFormat="1" ht="18" x14ac:dyDescent="0.25">
      <c r="A2" s="1034" t="s">
        <v>5</v>
      </c>
      <c r="B2" s="1034"/>
      <c r="C2" s="1034"/>
      <c r="D2" s="1034"/>
      <c r="E2" s="1034"/>
      <c r="F2" s="1034"/>
      <c r="G2" s="1034"/>
      <c r="H2" s="437"/>
    </row>
    <row r="3" spans="1:8" s="168" customFormat="1" ht="15.75" x14ac:dyDescent="0.25">
      <c r="A3" s="1035" t="str">
        <f>'ETCA-I-01'!A3</f>
        <v>Universidad Tecnológica de Puerto Peñasco</v>
      </c>
      <c r="B3" s="1035"/>
      <c r="C3" s="1035"/>
      <c r="D3" s="1035"/>
      <c r="E3" s="1035"/>
      <c r="F3" s="1035"/>
      <c r="G3" s="1035"/>
    </row>
    <row r="4" spans="1:8" s="168" customFormat="1" x14ac:dyDescent="0.25">
      <c r="A4" s="1036" t="str">
        <f>'ETCA-I-03'!A4:D4</f>
        <v>Del 01 de Enero al 30 de Junio de 2017</v>
      </c>
      <c r="B4" s="1036"/>
      <c r="C4" s="1036"/>
      <c r="D4" s="1036"/>
      <c r="E4" s="1036"/>
      <c r="F4" s="1036"/>
      <c r="G4" s="1036"/>
    </row>
    <row r="5" spans="1:8" s="170" customFormat="1" ht="17.25" thickBot="1" x14ac:dyDescent="0.3">
      <c r="A5" s="169"/>
      <c r="B5" s="169"/>
      <c r="C5" s="1037" t="s">
        <v>302</v>
      </c>
      <c r="D5" s="1037"/>
      <c r="E5" s="169"/>
      <c r="F5" s="51"/>
      <c r="G5" s="169"/>
    </row>
    <row r="6" spans="1:8" s="171" customFormat="1" ht="50.25" thickBot="1" x14ac:dyDescent="0.3">
      <c r="A6" s="1032" t="s">
        <v>261</v>
      </c>
      <c r="B6" s="1033"/>
      <c r="C6" s="174" t="s">
        <v>303</v>
      </c>
      <c r="D6" s="174" t="s">
        <v>304</v>
      </c>
      <c r="E6" s="174" t="s">
        <v>305</v>
      </c>
      <c r="F6" s="174" t="s">
        <v>306</v>
      </c>
      <c r="G6" s="175" t="s">
        <v>307</v>
      </c>
    </row>
    <row r="7" spans="1:8" ht="20.100000000000001" customHeight="1" x14ac:dyDescent="0.25">
      <c r="A7" s="593"/>
      <c r="B7" s="594"/>
      <c r="C7" s="595"/>
      <c r="D7" s="595"/>
      <c r="E7" s="595"/>
      <c r="F7" s="595"/>
      <c r="G7" s="596"/>
    </row>
    <row r="8" spans="1:8" ht="20.100000000000001" customHeight="1" x14ac:dyDescent="0.25">
      <c r="A8" s="597" t="s">
        <v>28</v>
      </c>
      <c r="B8" s="598"/>
      <c r="C8" s="599">
        <f>C10+C19</f>
        <v>77955331.070000008</v>
      </c>
      <c r="D8" s="599">
        <f>D10+D19</f>
        <v>29272518.299999997</v>
      </c>
      <c r="E8" s="599">
        <f>E10+E19</f>
        <v>37905437.93</v>
      </c>
      <c r="F8" s="599">
        <f>F10+F19</f>
        <v>69322411.439999998</v>
      </c>
      <c r="G8" s="886">
        <f>G10+G19</f>
        <v>-8632919.6300000083</v>
      </c>
      <c r="H8" s="428" t="str">
        <f>IF(F8&lt;&gt;'ETCA-I-01'!B33,"ERROR!!!!! EL MONTO NO COINCIDE CON LO REPORTADO EN EL FORMATO ETCA-I-01 EN EL TOTAL ","")</f>
        <v/>
      </c>
    </row>
    <row r="9" spans="1:8" ht="20.100000000000001" customHeight="1" x14ac:dyDescent="0.25">
      <c r="A9" s="602"/>
      <c r="B9" s="603"/>
      <c r="C9" s="604"/>
      <c r="D9" s="604"/>
      <c r="E9" s="604"/>
      <c r="F9" s="604"/>
      <c r="G9" s="605"/>
    </row>
    <row r="10" spans="1:8" ht="20.100000000000001" customHeight="1" x14ac:dyDescent="0.25">
      <c r="A10" s="602"/>
      <c r="B10" s="603" t="s">
        <v>30</v>
      </c>
      <c r="C10" s="599">
        <f>SUM(C11:C17)</f>
        <v>2803333.9</v>
      </c>
      <c r="D10" s="599">
        <f>SUM(D11:D17)</f>
        <v>28587102.189999998</v>
      </c>
      <c r="E10" s="599">
        <f>SUM(E11:E17)</f>
        <v>28278844.59</v>
      </c>
      <c r="F10" s="600">
        <f>C10+D10-E10</f>
        <v>3111591.4999999963</v>
      </c>
      <c r="G10" s="601">
        <f>F10-C10</f>
        <v>308257.59999999637</v>
      </c>
      <c r="H10" s="428" t="str">
        <f>IF(F10&lt;&gt;'ETCA-I-01'!B18,"ERROR!!!!! EL MONTO NO COINCIDE CON LO REPORTADO EN EL FORMATO ETCA-I-01 EN EL TOTAL","")</f>
        <v/>
      </c>
    </row>
    <row r="11" spans="1:8" ht="20.100000000000001" customHeight="1" x14ac:dyDescent="0.25">
      <c r="A11" s="606"/>
      <c r="B11" s="607" t="s">
        <v>32</v>
      </c>
      <c r="C11" s="604">
        <v>2794168.21</v>
      </c>
      <c r="D11" s="604">
        <v>20942556.989999998</v>
      </c>
      <c r="E11" s="604">
        <v>20633872.16</v>
      </c>
      <c r="F11" s="608">
        <f>C11+D11-E11</f>
        <v>3102853.0399999991</v>
      </c>
      <c r="G11" s="609">
        <f>F11-C11</f>
        <v>308684.82999999914</v>
      </c>
    </row>
    <row r="12" spans="1:8" ht="20.100000000000001" customHeight="1" x14ac:dyDescent="0.25">
      <c r="A12" s="606"/>
      <c r="B12" s="607" t="s">
        <v>34</v>
      </c>
      <c r="C12" s="604">
        <v>9165.69</v>
      </c>
      <c r="D12" s="604">
        <v>7644545.2000000002</v>
      </c>
      <c r="E12" s="604">
        <v>7644972.4299999997</v>
      </c>
      <c r="F12" s="608">
        <f t="shared" ref="F12:F17" si="0">C12+D12-E12</f>
        <v>8738.4600000008941</v>
      </c>
      <c r="G12" s="609">
        <f t="shared" ref="G12:G17" si="1">F12-C12</f>
        <v>-427.22999999910644</v>
      </c>
    </row>
    <row r="13" spans="1:8" ht="20.100000000000001" customHeight="1" x14ac:dyDescent="0.25">
      <c r="A13" s="606"/>
      <c r="B13" s="607" t="s">
        <v>36</v>
      </c>
      <c r="C13" s="604">
        <v>0</v>
      </c>
      <c r="D13" s="604">
        <v>0</v>
      </c>
      <c r="E13" s="604">
        <v>0</v>
      </c>
      <c r="F13" s="608">
        <f t="shared" si="0"/>
        <v>0</v>
      </c>
      <c r="G13" s="609">
        <f t="shared" si="1"/>
        <v>0</v>
      </c>
    </row>
    <row r="14" spans="1:8" ht="20.100000000000001" customHeight="1" x14ac:dyDescent="0.25">
      <c r="A14" s="606"/>
      <c r="B14" s="607" t="s">
        <v>38</v>
      </c>
      <c r="C14" s="604">
        <v>0</v>
      </c>
      <c r="D14" s="604">
        <v>0</v>
      </c>
      <c r="E14" s="604">
        <v>0</v>
      </c>
      <c r="F14" s="608">
        <f t="shared" si="0"/>
        <v>0</v>
      </c>
      <c r="G14" s="609">
        <f t="shared" si="1"/>
        <v>0</v>
      </c>
    </row>
    <row r="15" spans="1:8" ht="20.100000000000001" customHeight="1" x14ac:dyDescent="0.25">
      <c r="A15" s="606"/>
      <c r="B15" s="607" t="s">
        <v>40</v>
      </c>
      <c r="C15" s="604">
        <v>0</v>
      </c>
      <c r="D15" s="604">
        <v>0</v>
      </c>
      <c r="E15" s="604">
        <v>0</v>
      </c>
      <c r="F15" s="608">
        <f t="shared" si="0"/>
        <v>0</v>
      </c>
      <c r="G15" s="609">
        <f t="shared" si="1"/>
        <v>0</v>
      </c>
    </row>
    <row r="16" spans="1:8" ht="25.5" x14ac:dyDescent="0.25">
      <c r="A16" s="606"/>
      <c r="B16" s="607" t="s">
        <v>42</v>
      </c>
      <c r="C16" s="604">
        <v>0</v>
      </c>
      <c r="D16" s="604">
        <v>0</v>
      </c>
      <c r="E16" s="604">
        <v>0</v>
      </c>
      <c r="F16" s="608">
        <f t="shared" si="0"/>
        <v>0</v>
      </c>
      <c r="G16" s="609">
        <f t="shared" si="1"/>
        <v>0</v>
      </c>
    </row>
    <row r="17" spans="1:8" ht="20.100000000000001" customHeight="1" x14ac:dyDescent="0.25">
      <c r="A17" s="606"/>
      <c r="B17" s="607" t="s">
        <v>44</v>
      </c>
      <c r="C17" s="604">
        <v>0</v>
      </c>
      <c r="D17" s="604">
        <v>0</v>
      </c>
      <c r="E17" s="604">
        <v>0</v>
      </c>
      <c r="F17" s="608">
        <f t="shared" si="0"/>
        <v>0</v>
      </c>
      <c r="G17" s="609">
        <f t="shared" si="1"/>
        <v>0</v>
      </c>
    </row>
    <row r="18" spans="1:8" ht="20.100000000000001" customHeight="1" x14ac:dyDescent="0.25">
      <c r="A18" s="602"/>
      <c r="B18" s="603"/>
      <c r="C18" s="604"/>
      <c r="D18" s="604"/>
      <c r="E18" s="604"/>
      <c r="F18" s="604"/>
      <c r="G18" s="605"/>
    </row>
    <row r="19" spans="1:8" ht="20.100000000000001" customHeight="1" x14ac:dyDescent="0.25">
      <c r="A19" s="602"/>
      <c r="B19" s="603" t="s">
        <v>49</v>
      </c>
      <c r="C19" s="599">
        <f>SUM(C20:C28)</f>
        <v>75151997.170000002</v>
      </c>
      <c r="D19" s="599">
        <f>SUM(D20:D28)</f>
        <v>685416.1100000001</v>
      </c>
      <c r="E19" s="599">
        <f>SUM(E20:E28)</f>
        <v>9626593.3399999999</v>
      </c>
      <c r="F19" s="600">
        <f>C19+D19-E19</f>
        <v>66210819.939999998</v>
      </c>
      <c r="G19" s="601">
        <f>F19-C19</f>
        <v>-8941177.2300000042</v>
      </c>
      <c r="H19" s="428" t="str">
        <f>IF(F19&lt;&gt;'ETCA-I-01'!B31,"ERROR!!!!! EL MONTO NO COINCIDE CON LO REPORTADO EN EL FORMATO ETCA-I-01 EN EL TOTAL","")</f>
        <v/>
      </c>
    </row>
    <row r="20" spans="1:8" ht="20.100000000000001" customHeight="1" x14ac:dyDescent="0.25">
      <c r="A20" s="606"/>
      <c r="B20" s="607" t="s">
        <v>51</v>
      </c>
      <c r="C20" s="604">
        <v>0</v>
      </c>
      <c r="D20" s="604">
        <v>0</v>
      </c>
      <c r="E20" s="604">
        <v>0</v>
      </c>
      <c r="F20" s="608">
        <f>C20+D20-E20</f>
        <v>0</v>
      </c>
      <c r="G20" s="609">
        <f>F20-C20</f>
        <v>0</v>
      </c>
    </row>
    <row r="21" spans="1:8" ht="25.5" x14ac:dyDescent="0.25">
      <c r="A21" s="606"/>
      <c r="B21" s="607" t="s">
        <v>53</v>
      </c>
      <c r="C21" s="604">
        <v>0</v>
      </c>
      <c r="D21" s="604">
        <v>0</v>
      </c>
      <c r="E21" s="604">
        <v>0</v>
      </c>
      <c r="F21" s="608">
        <f t="shared" ref="F21:F26" si="2">C21+D21-E21</f>
        <v>0</v>
      </c>
      <c r="G21" s="609">
        <f t="shared" ref="G21:G26" si="3">F21-C21</f>
        <v>0</v>
      </c>
    </row>
    <row r="22" spans="1:8" ht="25.5" x14ac:dyDescent="0.25">
      <c r="A22" s="606"/>
      <c r="B22" s="607" t="s">
        <v>55</v>
      </c>
      <c r="C22" s="604">
        <v>67695626.840000004</v>
      </c>
      <c r="D22" s="604">
        <v>-262788.28999999998</v>
      </c>
      <c r="E22" s="604">
        <v>0</v>
      </c>
      <c r="F22" s="608">
        <f t="shared" si="2"/>
        <v>67432838.549999997</v>
      </c>
      <c r="G22" s="609">
        <f t="shared" si="3"/>
        <v>-262788.29000000656</v>
      </c>
    </row>
    <row r="23" spans="1:8" ht="20.100000000000001" customHeight="1" x14ac:dyDescent="0.25">
      <c r="A23" s="606"/>
      <c r="B23" s="607" t="s">
        <v>57</v>
      </c>
      <c r="C23" s="604">
        <v>12438964.640000001</v>
      </c>
      <c r="D23" s="604">
        <v>928204.4</v>
      </c>
      <c r="E23" s="604">
        <v>0</v>
      </c>
      <c r="F23" s="608">
        <f t="shared" si="2"/>
        <v>13367169.040000001</v>
      </c>
      <c r="G23" s="609">
        <f t="shared" si="3"/>
        <v>928204.40000000037</v>
      </c>
    </row>
    <row r="24" spans="1:8" ht="20.100000000000001" customHeight="1" x14ac:dyDescent="0.25">
      <c r="A24" s="606"/>
      <c r="B24" s="607" t="s">
        <v>59</v>
      </c>
      <c r="C24" s="604">
        <v>1222354.3500000001</v>
      </c>
      <c r="D24" s="604">
        <v>20000</v>
      </c>
      <c r="E24" s="604">
        <v>0</v>
      </c>
      <c r="F24" s="608">
        <f t="shared" si="2"/>
        <v>1242354.3500000001</v>
      </c>
      <c r="G24" s="609">
        <f t="shared" si="3"/>
        <v>20000</v>
      </c>
    </row>
    <row r="25" spans="1:8" ht="25.5" x14ac:dyDescent="0.25">
      <c r="A25" s="606"/>
      <c r="B25" s="607" t="s">
        <v>61</v>
      </c>
      <c r="C25" s="604">
        <v>-6266091.6600000001</v>
      </c>
      <c r="D25" s="604">
        <v>0</v>
      </c>
      <c r="E25" s="604">
        <v>9626593.3399999999</v>
      </c>
      <c r="F25" s="608">
        <f t="shared" si="2"/>
        <v>-15892685</v>
      </c>
      <c r="G25" s="609">
        <f t="shared" si="3"/>
        <v>-9626593.3399999999</v>
      </c>
    </row>
    <row r="26" spans="1:8" ht="20.100000000000001" customHeight="1" x14ac:dyDescent="0.25">
      <c r="A26" s="606"/>
      <c r="B26" s="607" t="s">
        <v>63</v>
      </c>
      <c r="C26" s="604">
        <v>0</v>
      </c>
      <c r="D26" s="604">
        <v>0</v>
      </c>
      <c r="E26" s="604">
        <v>0</v>
      </c>
      <c r="F26" s="608">
        <f t="shared" si="2"/>
        <v>0</v>
      </c>
      <c r="G26" s="609">
        <f t="shared" si="3"/>
        <v>0</v>
      </c>
    </row>
    <row r="27" spans="1:8" ht="25.5" x14ac:dyDescent="0.25">
      <c r="A27" s="606"/>
      <c r="B27" s="607" t="s">
        <v>64</v>
      </c>
      <c r="C27" s="604">
        <v>0</v>
      </c>
      <c r="D27" s="604">
        <v>0</v>
      </c>
      <c r="E27" s="604">
        <v>0</v>
      </c>
      <c r="F27" s="608">
        <f>C27+D27-E27</f>
        <v>0</v>
      </c>
      <c r="G27" s="609">
        <f>F27-C27</f>
        <v>0</v>
      </c>
    </row>
    <row r="28" spans="1:8" ht="20.100000000000001" customHeight="1" x14ac:dyDescent="0.25">
      <c r="A28" s="606"/>
      <c r="B28" s="607" t="s">
        <v>65</v>
      </c>
      <c r="C28" s="604">
        <v>61143</v>
      </c>
      <c r="D28" s="604">
        <v>0</v>
      </c>
      <c r="E28" s="604">
        <v>0</v>
      </c>
      <c r="F28" s="608">
        <f>C28+D28-E28</f>
        <v>61143</v>
      </c>
      <c r="G28" s="609">
        <f>F28-C28</f>
        <v>0</v>
      </c>
    </row>
    <row r="29" spans="1:8" ht="20.100000000000001" customHeight="1" thickBot="1" x14ac:dyDescent="0.3">
      <c r="A29" s="610"/>
      <c r="B29" s="611"/>
      <c r="C29" s="612"/>
      <c r="D29" s="612"/>
      <c r="E29" s="612"/>
      <c r="F29" s="612"/>
      <c r="G29" s="613"/>
    </row>
    <row r="30" spans="1:8" ht="20.100000000000001" customHeight="1" x14ac:dyDescent="0.25">
      <c r="A30" s="626" t="s">
        <v>257</v>
      </c>
      <c r="B30" s="286"/>
      <c r="C30" s="527"/>
      <c r="D30" s="527"/>
      <c r="E30" s="527"/>
      <c r="F30" s="527"/>
      <c r="G30" s="527"/>
    </row>
    <row r="31" spans="1:8" ht="20.100000000000001" customHeight="1" x14ac:dyDescent="0.25">
      <c r="A31" s="517"/>
      <c r="B31" s="517"/>
      <c r="C31" s="527"/>
      <c r="D31" s="527"/>
      <c r="E31" s="527"/>
      <c r="F31" s="527"/>
      <c r="G31" s="527"/>
    </row>
    <row r="32" spans="1:8" ht="20.100000000000001" customHeight="1" x14ac:dyDescent="0.25">
      <c r="A32" s="517"/>
      <c r="B32" s="517" t="s">
        <v>258</v>
      </c>
      <c r="C32" s="527"/>
      <c r="D32" s="527" t="s">
        <v>258</v>
      </c>
      <c r="E32" s="527"/>
      <c r="F32" s="527"/>
      <c r="G32" s="527"/>
    </row>
    <row r="33" spans="1:7" ht="20.100000000000001" customHeight="1" x14ac:dyDescent="0.25">
      <c r="A33" s="517"/>
      <c r="B33" s="517"/>
      <c r="C33" s="527"/>
      <c r="D33" s="527"/>
      <c r="E33" s="527"/>
      <c r="F33" s="527"/>
      <c r="G33" s="527"/>
    </row>
    <row r="34" spans="1:7" x14ac:dyDescent="0.25">
      <c r="A34" s="286" t="s">
        <v>258</v>
      </c>
      <c r="B34" s="286"/>
      <c r="C34" s="286"/>
      <c r="D34" s="286"/>
      <c r="E34" s="286"/>
      <c r="F34" s="286"/>
      <c r="G34" s="286"/>
    </row>
  </sheetData>
  <sheetProtection password="C115" sheet="1" scenarios="1" formatColumns="0" formatRows="0" insertHyperlinks="0"/>
  <mergeCells count="6">
    <mergeCell ref="A6:B6"/>
    <mergeCell ref="A1:G1"/>
    <mergeCell ref="A3:G3"/>
    <mergeCell ref="A2:G2"/>
    <mergeCell ref="A4:G4"/>
    <mergeCell ref="C5:D5"/>
  </mergeCells>
  <printOptions horizontalCentered="1"/>
  <pageMargins left="0.39370078740157483" right="0.39370078740157483" top="0.74803149606299213" bottom="0.74803149606299213" header="0.31496062992125984" footer="0.31496062992125984"/>
  <pageSetup scale="98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48"/>
  <sheetViews>
    <sheetView view="pageBreakPreview" topLeftCell="A19" zoomScaleNormal="100" zoomScaleSheetLayoutView="100" workbookViewId="0">
      <selection activeCell="E37" sqref="E37"/>
    </sheetView>
  </sheetViews>
  <sheetFormatPr baseColWidth="10" defaultColWidth="11.28515625" defaultRowHeight="16.5" x14ac:dyDescent="0.3"/>
  <cols>
    <col min="1" max="1" width="2.140625" style="106" customWidth="1"/>
    <col min="2" max="2" width="28.28515625" style="106" customWidth="1"/>
    <col min="3" max="6" width="16.7109375" style="106" customWidth="1"/>
    <col min="7" max="7" width="79" style="106" customWidth="1"/>
    <col min="8" max="16384" width="11.28515625" style="106"/>
  </cols>
  <sheetData>
    <row r="1" spans="1:7" s="124" customFormat="1" ht="18" x14ac:dyDescent="0.25">
      <c r="A1" s="1034" t="s">
        <v>25</v>
      </c>
      <c r="B1" s="1034"/>
      <c r="C1" s="1034"/>
      <c r="D1" s="1034"/>
      <c r="E1" s="1034"/>
      <c r="F1" s="1034"/>
      <c r="G1" s="436"/>
    </row>
    <row r="2" spans="1:7" s="168" customFormat="1" ht="15.75" x14ac:dyDescent="0.25">
      <c r="A2" s="1034" t="s">
        <v>6</v>
      </c>
      <c r="B2" s="1034"/>
      <c r="C2" s="1034"/>
      <c r="D2" s="1034"/>
      <c r="E2" s="1034"/>
      <c r="F2" s="1034"/>
    </row>
    <row r="3" spans="1:7" s="168" customFormat="1" ht="15.75" x14ac:dyDescent="0.25">
      <c r="A3" s="1035" t="str">
        <f>'ETCA-I-01'!A3</f>
        <v>Universidad Tecnológica de Puerto Peñasco</v>
      </c>
      <c r="B3" s="1035"/>
      <c r="C3" s="1035"/>
      <c r="D3" s="1035"/>
      <c r="E3" s="1035"/>
      <c r="F3" s="1035"/>
    </row>
    <row r="4" spans="1:7" s="168" customFormat="1" x14ac:dyDescent="0.25">
      <c r="A4" s="1036" t="str">
        <f>'ETCA-I-03'!A4:D4</f>
        <v>Del 01 de Enero al 30 de Junio de 2017</v>
      </c>
      <c r="B4" s="1036"/>
      <c r="C4" s="1036"/>
      <c r="D4" s="1036"/>
      <c r="E4" s="1036"/>
      <c r="F4" s="1036"/>
    </row>
    <row r="5" spans="1:7" s="170" customFormat="1" ht="17.25" thickBot="1" x14ac:dyDescent="0.3">
      <c r="A5" s="169"/>
      <c r="B5" s="169"/>
      <c r="C5" s="1037" t="s">
        <v>308</v>
      </c>
      <c r="D5" s="1037"/>
      <c r="E5" s="51"/>
      <c r="F5" s="169"/>
    </row>
    <row r="6" spans="1:7" s="178" customFormat="1" ht="37.5" customHeight="1" thickBot="1" x14ac:dyDescent="0.35">
      <c r="A6" s="1038" t="s">
        <v>309</v>
      </c>
      <c r="B6" s="1039"/>
      <c r="C6" s="176" t="s">
        <v>310</v>
      </c>
      <c r="D6" s="176" t="s">
        <v>311</v>
      </c>
      <c r="E6" s="176" t="s">
        <v>312</v>
      </c>
      <c r="F6" s="177" t="s">
        <v>313</v>
      </c>
    </row>
    <row r="7" spans="1:7" x14ac:dyDescent="0.3">
      <c r="A7" s="1044"/>
      <c r="B7" s="1045"/>
      <c r="C7" s="179"/>
      <c r="D7" s="179"/>
      <c r="E7" s="180"/>
      <c r="F7" s="181"/>
    </row>
    <row r="8" spans="1:7" x14ac:dyDescent="0.3">
      <c r="A8" s="1046" t="s">
        <v>314</v>
      </c>
      <c r="B8" s="1047"/>
      <c r="C8" s="182"/>
      <c r="D8" s="182"/>
      <c r="E8" s="182"/>
      <c r="F8" s="183"/>
    </row>
    <row r="9" spans="1:7" x14ac:dyDescent="0.3">
      <c r="A9" s="1048" t="s">
        <v>315</v>
      </c>
      <c r="B9" s="1049"/>
      <c r="C9" s="182"/>
      <c r="D9" s="182"/>
      <c r="E9" s="182"/>
      <c r="F9" s="183"/>
    </row>
    <row r="10" spans="1:7" x14ac:dyDescent="0.3">
      <c r="A10" s="1040" t="s">
        <v>316</v>
      </c>
      <c r="B10" s="1041"/>
      <c r="C10" s="184"/>
      <c r="D10" s="184"/>
      <c r="E10" s="197">
        <f>SUM(E11:E13)</f>
        <v>0</v>
      </c>
      <c r="F10" s="198">
        <f>SUM(F11:F13)</f>
        <v>0</v>
      </c>
    </row>
    <row r="11" spans="1:7" x14ac:dyDescent="0.3">
      <c r="A11" s="872"/>
      <c r="B11" s="186" t="s">
        <v>317</v>
      </c>
      <c r="C11" s="184"/>
      <c r="D11" s="184"/>
      <c r="E11" s="184">
        <v>0</v>
      </c>
      <c r="F11" s="185">
        <v>0</v>
      </c>
    </row>
    <row r="12" spans="1:7" x14ac:dyDescent="0.3">
      <c r="A12" s="187"/>
      <c r="B12" s="186" t="s">
        <v>318</v>
      </c>
      <c r="C12" s="188"/>
      <c r="D12" s="188"/>
      <c r="E12" s="188"/>
      <c r="F12" s="189"/>
    </row>
    <row r="13" spans="1:7" x14ac:dyDescent="0.3">
      <c r="A13" s="187"/>
      <c r="B13" s="186" t="s">
        <v>319</v>
      </c>
      <c r="C13" s="188"/>
      <c r="D13" s="188"/>
      <c r="E13" s="188"/>
      <c r="F13" s="189"/>
    </row>
    <row r="14" spans="1:7" x14ac:dyDescent="0.3">
      <c r="A14" s="187"/>
      <c r="B14" s="190"/>
      <c r="C14" s="188"/>
      <c r="D14" s="188"/>
      <c r="E14" s="188"/>
      <c r="F14" s="189"/>
    </row>
    <row r="15" spans="1:7" x14ac:dyDescent="0.3">
      <c r="A15" s="1040" t="s">
        <v>320</v>
      </c>
      <c r="B15" s="1041"/>
      <c r="C15" s="184"/>
      <c r="D15" s="184"/>
      <c r="E15" s="197">
        <f>SUM(E16:E19)</f>
        <v>0</v>
      </c>
      <c r="F15" s="198">
        <f>SUM(F16:F19)</f>
        <v>0</v>
      </c>
    </row>
    <row r="16" spans="1:7" x14ac:dyDescent="0.3">
      <c r="A16" s="187"/>
      <c r="B16" s="186" t="s">
        <v>321</v>
      </c>
      <c r="C16" s="188"/>
      <c r="D16" s="188"/>
      <c r="E16" s="188">
        <v>0</v>
      </c>
      <c r="F16" s="189"/>
    </row>
    <row r="17" spans="1:7" x14ac:dyDescent="0.3">
      <c r="A17" s="872"/>
      <c r="B17" s="186" t="s">
        <v>322</v>
      </c>
      <c r="C17" s="188"/>
      <c r="D17" s="188"/>
      <c r="E17" s="188"/>
      <c r="F17" s="189"/>
    </row>
    <row r="18" spans="1:7" x14ac:dyDescent="0.3">
      <c r="A18" s="872"/>
      <c r="B18" s="186" t="s">
        <v>318</v>
      </c>
      <c r="C18" s="184"/>
      <c r="D18" s="184"/>
      <c r="E18" s="184"/>
      <c r="F18" s="185"/>
    </row>
    <row r="19" spans="1:7" x14ac:dyDescent="0.3">
      <c r="A19" s="187"/>
      <c r="B19" s="186" t="s">
        <v>319</v>
      </c>
      <c r="C19" s="188"/>
      <c r="D19" s="188"/>
      <c r="E19" s="188"/>
      <c r="F19" s="189"/>
    </row>
    <row r="20" spans="1:7" x14ac:dyDescent="0.3">
      <c r="A20" s="872"/>
      <c r="B20" s="873"/>
      <c r="C20" s="184"/>
      <c r="D20" s="184"/>
      <c r="E20" s="184"/>
      <c r="F20" s="185"/>
    </row>
    <row r="21" spans="1:7" x14ac:dyDescent="0.3">
      <c r="A21" s="191"/>
      <c r="B21" s="192" t="s">
        <v>323</v>
      </c>
      <c r="C21" s="182"/>
      <c r="D21" s="182"/>
      <c r="E21" s="199">
        <f>E10+E15</f>
        <v>0</v>
      </c>
      <c r="F21" s="200">
        <f>F10+F15</f>
        <v>0</v>
      </c>
      <c r="G21" s="324"/>
    </row>
    <row r="22" spans="1:7" x14ac:dyDescent="0.3">
      <c r="A22" s="191"/>
      <c r="B22" s="192"/>
      <c r="C22" s="193"/>
      <c r="D22" s="193"/>
      <c r="E22" s="193"/>
      <c r="F22" s="194"/>
    </row>
    <row r="23" spans="1:7" x14ac:dyDescent="0.3">
      <c r="A23" s="1048" t="s">
        <v>324</v>
      </c>
      <c r="B23" s="1049"/>
      <c r="C23" s="182"/>
      <c r="D23" s="182"/>
      <c r="E23" s="182"/>
      <c r="F23" s="183"/>
    </row>
    <row r="24" spans="1:7" x14ac:dyDescent="0.3">
      <c r="A24" s="1040" t="s">
        <v>316</v>
      </c>
      <c r="B24" s="1041"/>
      <c r="C24" s="184"/>
      <c r="D24" s="184"/>
      <c r="E24" s="197">
        <f>SUM(E25:E27)</f>
        <v>0</v>
      </c>
      <c r="F24" s="198">
        <f>SUM(F25:F27)</f>
        <v>0</v>
      </c>
    </row>
    <row r="25" spans="1:7" x14ac:dyDescent="0.3">
      <c r="A25" s="872"/>
      <c r="B25" s="186" t="s">
        <v>317</v>
      </c>
      <c r="C25" s="184"/>
      <c r="D25" s="184"/>
      <c r="E25" s="184"/>
      <c r="F25" s="185"/>
    </row>
    <row r="26" spans="1:7" x14ac:dyDescent="0.3">
      <c r="A26" s="187"/>
      <c r="B26" s="186" t="s">
        <v>318</v>
      </c>
      <c r="C26" s="188"/>
      <c r="D26" s="188"/>
      <c r="E26" s="188"/>
      <c r="F26" s="189"/>
    </row>
    <row r="27" spans="1:7" x14ac:dyDescent="0.3">
      <c r="A27" s="187"/>
      <c r="B27" s="186" t="s">
        <v>319</v>
      </c>
      <c r="C27" s="188"/>
      <c r="D27" s="188"/>
      <c r="E27" s="188"/>
      <c r="F27" s="189"/>
    </row>
    <row r="28" spans="1:7" x14ac:dyDescent="0.3">
      <c r="A28" s="187"/>
      <c r="B28" s="190"/>
      <c r="C28" s="188"/>
      <c r="D28" s="188"/>
      <c r="E28" s="188"/>
      <c r="F28" s="189"/>
    </row>
    <row r="29" spans="1:7" x14ac:dyDescent="0.3">
      <c r="A29" s="1040" t="s">
        <v>320</v>
      </c>
      <c r="B29" s="1041"/>
      <c r="C29" s="184"/>
      <c r="D29" s="184"/>
      <c r="E29" s="197">
        <f>SUM(E30:E33)</f>
        <v>0</v>
      </c>
      <c r="F29" s="198">
        <f>SUM(F30:F33)</f>
        <v>0</v>
      </c>
    </row>
    <row r="30" spans="1:7" x14ac:dyDescent="0.3">
      <c r="A30" s="187"/>
      <c r="B30" s="186" t="s">
        <v>321</v>
      </c>
      <c r="C30" s="188"/>
      <c r="D30" s="188"/>
      <c r="E30" s="188"/>
      <c r="F30" s="189"/>
    </row>
    <row r="31" spans="1:7" x14ac:dyDescent="0.3">
      <c r="A31" s="872"/>
      <c r="B31" s="186" t="s">
        <v>322</v>
      </c>
      <c r="C31" s="188"/>
      <c r="D31" s="188"/>
      <c r="E31" s="188"/>
      <c r="F31" s="189"/>
    </row>
    <row r="32" spans="1:7" x14ac:dyDescent="0.3">
      <c r="A32" s="872"/>
      <c r="B32" s="186" t="s">
        <v>318</v>
      </c>
      <c r="C32" s="184"/>
      <c r="D32" s="184"/>
      <c r="E32" s="184"/>
      <c r="F32" s="185"/>
    </row>
    <row r="33" spans="1:7" x14ac:dyDescent="0.3">
      <c r="A33" s="187"/>
      <c r="B33" s="186" t="s">
        <v>319</v>
      </c>
      <c r="C33" s="188"/>
      <c r="D33" s="188"/>
      <c r="E33" s="188"/>
      <c r="F33" s="189"/>
    </row>
    <row r="34" spans="1:7" x14ac:dyDescent="0.3">
      <c r="A34" s="872"/>
      <c r="B34" s="873"/>
      <c r="C34" s="184"/>
      <c r="D34" s="184"/>
      <c r="E34" s="184"/>
      <c r="F34" s="185"/>
    </row>
    <row r="35" spans="1:7" x14ac:dyDescent="0.3">
      <c r="A35" s="191"/>
      <c r="B35" s="192" t="s">
        <v>325</v>
      </c>
      <c r="C35" s="182"/>
      <c r="D35" s="182"/>
      <c r="E35" s="199">
        <f>E24+E29</f>
        <v>0</v>
      </c>
      <c r="F35" s="200">
        <f>F24+F29</f>
        <v>0</v>
      </c>
      <c r="G35" s="324"/>
    </row>
    <row r="36" spans="1:7" x14ac:dyDescent="0.3">
      <c r="A36" s="187"/>
      <c r="B36" s="190"/>
      <c r="C36" s="188"/>
      <c r="D36" s="188"/>
      <c r="E36" s="188"/>
      <c r="F36" s="189"/>
    </row>
    <row r="37" spans="1:7" x14ac:dyDescent="0.3">
      <c r="A37" s="187"/>
      <c r="B37" s="186" t="s">
        <v>326</v>
      </c>
      <c r="C37" s="188" t="s">
        <v>1105</v>
      </c>
      <c r="D37" s="188" t="s">
        <v>1106</v>
      </c>
      <c r="E37" s="188">
        <v>310565.71999999997</v>
      </c>
      <c r="F37" s="189">
        <v>138672.34</v>
      </c>
    </row>
    <row r="38" spans="1:7" x14ac:dyDescent="0.3">
      <c r="A38" s="187"/>
      <c r="B38" s="190"/>
      <c r="C38" s="188"/>
      <c r="D38" s="188"/>
      <c r="E38" s="188"/>
      <c r="F38" s="189"/>
    </row>
    <row r="39" spans="1:7" x14ac:dyDescent="0.3">
      <c r="A39" s="872"/>
      <c r="B39" s="873" t="s">
        <v>327</v>
      </c>
      <c r="C39" s="182"/>
      <c r="D39" s="182"/>
      <c r="E39" s="199">
        <f>E37+E35+E21</f>
        <v>310565.71999999997</v>
      </c>
      <c r="F39" s="200">
        <f>F37+F35+F21</f>
        <v>138672.34</v>
      </c>
      <c r="G39" s="324" t="str">
        <f>IF((F39-'ETCA-I-01'!F33)&gt;0.9,"ERROR!!!!!, NO COINCIDE CON LO REPORTADO EN EL ETCA-I-01 EN EL MISMO RUBRO","")</f>
        <v/>
      </c>
    </row>
    <row r="40" spans="1:7" ht="5.25" customHeight="1" thickBot="1" x14ac:dyDescent="0.35">
      <c r="A40" s="1042"/>
      <c r="B40" s="1043"/>
      <c r="C40" s="195"/>
      <c r="D40" s="195"/>
      <c r="E40" s="195"/>
      <c r="F40" s="196"/>
    </row>
    <row r="41" spans="1:7" ht="11.1" customHeight="1" x14ac:dyDescent="0.3">
      <c r="A41" s="123" t="s">
        <v>257</v>
      </c>
      <c r="F41" s="509"/>
    </row>
    <row r="42" spans="1:7" ht="11.1" customHeight="1" x14ac:dyDescent="0.3">
      <c r="A42" s="123"/>
      <c r="F42" s="509"/>
    </row>
    <row r="43" spans="1:7" ht="11.1" customHeight="1" x14ac:dyDescent="0.3">
      <c r="A43" s="123"/>
      <c r="F43" s="509"/>
    </row>
    <row r="44" spans="1:7" ht="11.1" customHeight="1" x14ac:dyDescent="0.3">
      <c r="A44" s="509"/>
      <c r="B44" s="509"/>
      <c r="C44" s="509"/>
      <c r="D44" s="509"/>
      <c r="E44" s="509"/>
      <c r="F44" s="509"/>
    </row>
    <row r="45" spans="1:7" ht="11.1" customHeight="1" x14ac:dyDescent="0.3">
      <c r="A45" s="509"/>
      <c r="B45" s="509"/>
      <c r="C45" s="509"/>
      <c r="D45" s="509"/>
      <c r="E45" s="509"/>
      <c r="F45" s="509"/>
    </row>
    <row r="46" spans="1:7" ht="11.1" customHeight="1" x14ac:dyDescent="0.3">
      <c r="A46" s="509"/>
      <c r="B46" s="509" t="s">
        <v>258</v>
      </c>
      <c r="C46" s="509"/>
      <c r="D46" s="509"/>
      <c r="E46" s="509"/>
      <c r="F46" s="509"/>
    </row>
    <row r="47" spans="1:7" ht="11.1" customHeight="1" x14ac:dyDescent="0.3">
      <c r="A47" s="509"/>
      <c r="B47" s="509"/>
      <c r="C47" s="509"/>
      <c r="D47" s="509"/>
      <c r="E47" s="509"/>
      <c r="F47" s="509"/>
    </row>
    <row r="48" spans="1:7" x14ac:dyDescent="0.3">
      <c r="A48" s="507" t="s">
        <v>258</v>
      </c>
      <c r="B48" s="507"/>
      <c r="C48" s="507"/>
      <c r="D48" s="507"/>
      <c r="E48" s="507"/>
      <c r="F48" s="507"/>
    </row>
  </sheetData>
  <sheetProtection password="C115" sheet="1" scenarios="1" formatColumns="0" formatRows="0"/>
  <mergeCells count="15">
    <mergeCell ref="A24:B24"/>
    <mergeCell ref="A29:B29"/>
    <mergeCell ref="A40:B40"/>
    <mergeCell ref="A7:B7"/>
    <mergeCell ref="A8:B8"/>
    <mergeCell ref="A9:B9"/>
    <mergeCell ref="A10:B10"/>
    <mergeCell ref="A15:B15"/>
    <mergeCell ref="A23:B23"/>
    <mergeCell ref="A6:B6"/>
    <mergeCell ref="A1:F1"/>
    <mergeCell ref="A2:F2"/>
    <mergeCell ref="A3:F3"/>
    <mergeCell ref="A4:F4"/>
    <mergeCell ref="C5:D5"/>
  </mergeCells>
  <pageMargins left="0.7" right="0.7" top="0.75" bottom="0.75" header="0.3" footer="0.3"/>
  <pageSetup scale="92" orientation="portrait" horizontalDpi="1200" verticalDpi="1200" r:id="rId1"/>
  <colBreaks count="1" manualBreakCount="1">
    <brk id="6" max="48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42</vt:i4>
      </vt:variant>
    </vt:vector>
  </HeadingPairs>
  <TitlesOfParts>
    <vt:vector size="83" baseType="lpstr">
      <vt:lpstr>Lista  FORMATOS  </vt:lpstr>
      <vt:lpstr>ETCA-I-01</vt:lpstr>
      <vt:lpstr>ETCA-I-02</vt:lpstr>
      <vt:lpstr>ETCA-I-03</vt:lpstr>
      <vt:lpstr>ETCA-I-04</vt:lpstr>
      <vt:lpstr>ETCA-I-05</vt:lpstr>
      <vt:lpstr>ETCA-I-06</vt:lpstr>
      <vt:lpstr>ETCA-I-07</vt:lpstr>
      <vt:lpstr>ETCA-I-08</vt:lpstr>
      <vt:lpstr>ETCA-I-09</vt:lpstr>
      <vt:lpstr>ETCA-I-10</vt:lpstr>
      <vt:lpstr>ETCA-I-11</vt:lpstr>
      <vt:lpstr>ETCA-I-12 (NOTAS)</vt:lpstr>
      <vt:lpstr>ETCA-II-01</vt:lpstr>
      <vt:lpstr>ETCA-II-02</vt:lpstr>
      <vt:lpstr>ETCA-II-03</vt:lpstr>
      <vt:lpstr>ETCA II-04</vt:lpstr>
      <vt:lpstr>ETCA-II-05</vt:lpstr>
      <vt:lpstr>ETCA-II-06</vt:lpstr>
      <vt:lpstr>ETCA-II-07</vt:lpstr>
      <vt:lpstr>ETCA-II-08</vt:lpstr>
      <vt:lpstr>ETCA-II-09</vt:lpstr>
      <vt:lpstr>ETCA-II-10</vt:lpstr>
      <vt:lpstr>ETCA-II-11</vt:lpstr>
      <vt:lpstr>ETCA-II-12</vt:lpstr>
      <vt:lpstr>ETCA-II-13 </vt:lpstr>
      <vt:lpstr>ETCA-II-14</vt:lpstr>
      <vt:lpstr>ETCA-II-15</vt:lpstr>
      <vt:lpstr>ETCA-II-16</vt:lpstr>
      <vt:lpstr>ETCA-II-17</vt:lpstr>
      <vt:lpstr>ETCA-III-01</vt:lpstr>
      <vt:lpstr>ETCA III-02</vt:lpstr>
      <vt:lpstr>ETCA-III-03</vt:lpstr>
      <vt:lpstr>ETCA III-04 </vt:lpstr>
      <vt:lpstr>ETCA III-05</vt:lpstr>
      <vt:lpstr>ETCA-IV-01</vt:lpstr>
      <vt:lpstr>ETCA-IV-02</vt:lpstr>
      <vt:lpstr>ETCA-IV-03</vt:lpstr>
      <vt:lpstr>ETCA-IV-04 </vt:lpstr>
      <vt:lpstr>ETCA-IV-05</vt:lpstr>
      <vt:lpstr>ANEXO</vt:lpstr>
      <vt:lpstr>'ETCA III-04 '!Área_de_impresión</vt:lpstr>
      <vt:lpstr>'ETCA-I-01'!Área_de_impresión</vt:lpstr>
      <vt:lpstr>'ETCA-I-02'!Área_de_impresión</vt:lpstr>
      <vt:lpstr>'ETCA-I-03'!Área_de_impresión</vt:lpstr>
      <vt:lpstr>'ETCA-I-04'!Área_de_impresión</vt:lpstr>
      <vt:lpstr>'ETCA-I-06'!Área_de_impresión</vt:lpstr>
      <vt:lpstr>'ETCA-I-07'!Área_de_impresión</vt:lpstr>
      <vt:lpstr>'ETCA-I-08'!Área_de_impresión</vt:lpstr>
      <vt:lpstr>'ETCA-I-09'!Área_de_impresión</vt:lpstr>
      <vt:lpstr>'ETCA-I-11'!Área_de_impresión</vt:lpstr>
      <vt:lpstr>'ETCA-I-12 (NOTAS)'!Área_de_impresión</vt:lpstr>
      <vt:lpstr>'ETCA-II-01'!Área_de_impresión</vt:lpstr>
      <vt:lpstr>'ETCA-II-02'!Área_de_impresión</vt:lpstr>
      <vt:lpstr>'ETCA-II-03'!Área_de_impresión</vt:lpstr>
      <vt:lpstr>'ETCA-II-06'!Área_de_impresión</vt:lpstr>
      <vt:lpstr>'ETCA-II-07'!Área_de_impresión</vt:lpstr>
      <vt:lpstr>'ETCA-II-08'!Área_de_impresión</vt:lpstr>
      <vt:lpstr>'ETCA-II-10'!Área_de_impresión</vt:lpstr>
      <vt:lpstr>'ETCA-II-11'!Área_de_impresión</vt:lpstr>
      <vt:lpstr>'ETCA-II-12'!Área_de_impresión</vt:lpstr>
      <vt:lpstr>'ETCA-II-13 '!Área_de_impresión</vt:lpstr>
      <vt:lpstr>'ETCA-II-14'!Área_de_impresión</vt:lpstr>
      <vt:lpstr>'ETCA-II-15'!Área_de_impresión</vt:lpstr>
      <vt:lpstr>'ETCA-II-16'!Área_de_impresión</vt:lpstr>
      <vt:lpstr>'ETCA-II-17'!Área_de_impresión</vt:lpstr>
      <vt:lpstr>'ETCA-III-01'!Área_de_impresión</vt:lpstr>
      <vt:lpstr>'ETCA-III-03'!Área_de_impresión</vt:lpstr>
      <vt:lpstr>'ETCA-IV-01'!Área_de_impresión</vt:lpstr>
      <vt:lpstr>'ETCA-IV-02'!Área_de_impresión</vt:lpstr>
      <vt:lpstr>'ETCA-IV-03'!Área_de_impresión</vt:lpstr>
      <vt:lpstr>'ETCA-IV-04 '!Área_de_impresión</vt:lpstr>
      <vt:lpstr>'ETCA-IV-05'!Área_de_impresión</vt:lpstr>
      <vt:lpstr>'ETCA II-04'!Títulos_a_imprimir</vt:lpstr>
      <vt:lpstr>'ETCA-I-02'!Títulos_a_imprimir</vt:lpstr>
      <vt:lpstr>'ETCA-I-03'!Títulos_a_imprimir</vt:lpstr>
      <vt:lpstr>'ETCA-II-01'!Títulos_a_imprimir</vt:lpstr>
      <vt:lpstr>'ETCA-II-02'!Títulos_a_imprimir</vt:lpstr>
      <vt:lpstr>'ETCA-II-05'!Títulos_a_imprimir</vt:lpstr>
      <vt:lpstr>'ETCA-II-12'!Títulos_a_imprimir</vt:lpstr>
      <vt:lpstr>'ETCA-II-13 '!Títulos_a_imprimir</vt:lpstr>
      <vt:lpstr>'ETCA-IV-02'!Títulos_a_imprimir</vt:lpstr>
      <vt:lpstr>'ETCA-IV-04 '!Títulos_a_imprimir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Planeación</dc:creator>
  <cp:lastModifiedBy>Linda Patricia Martinez Sandoval</cp:lastModifiedBy>
  <cp:revision/>
  <cp:lastPrinted>2017-10-02T17:18:01Z</cp:lastPrinted>
  <dcterms:created xsi:type="dcterms:W3CDTF">2014-03-28T01:13:38Z</dcterms:created>
  <dcterms:modified xsi:type="dcterms:W3CDTF">2018-02-08T18:18:18Z</dcterms:modified>
</cp:coreProperties>
</file>