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Default Extension="docx" ContentType="application/vnd.openxmlformats-officedocument.wordprocessingml.document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Default Extension="emf" ContentType="image/x-emf"/>
  <Override PartName="/xl/comments7.xml" ContentType="application/vnd.openxmlformats-officedocument.spreadsheetml.comments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7400" windowHeight="7755" tabRatio="599" firstSheet="19" activeTab="24"/>
  </bookViews>
  <sheets>
    <sheet name="ETCA-I-01" sheetId="2" r:id="rId1"/>
    <sheet name="ETCA-I-02" sheetId="1" r:id="rId2"/>
    <sheet name="ETCA-I-03" sheetId="3" r:id="rId3"/>
    <sheet name="ETCA-I-04" sheetId="5" r:id="rId4"/>
    <sheet name="ETCA-I-05" sheetId="23" r:id="rId5"/>
    <sheet name="ETCA-I-06 " sheetId="6" r:id="rId6"/>
    <sheet name="ETCA-I-07 si ok" sheetId="7" r:id="rId7"/>
    <sheet name="ETCA-I-08 si" sheetId="26" r:id="rId8"/>
    <sheet name="ETCA-I-09 Notas" sheetId="13" r:id="rId9"/>
    <sheet name="ETCA-II-10  si" sheetId="34" r:id="rId10"/>
    <sheet name="ETCA-II-10-A si" sheetId="21" r:id="rId11"/>
    <sheet name="ETCA-II-11 " sheetId="35" r:id="rId12"/>
    <sheet name="ETCA-II-11-A " sheetId="37" r:id="rId13"/>
    <sheet name="ETCA-II-11-B1" sheetId="38" r:id="rId14"/>
    <sheet name="ETCA-II-11-B2" sheetId="44" r:id="rId15"/>
    <sheet name="ETCA-11-B3" sheetId="45" r:id="rId16"/>
    <sheet name="ETCA-II-11-C" sheetId="43" r:id="rId17"/>
    <sheet name="ETCA-II-11-D" sheetId="24" r:id="rId18"/>
    <sheet name="ETCA-II-11-E " sheetId="36" r:id="rId19"/>
    <sheet name="ETCA-II-12 si ok" sheetId="16" r:id="rId20"/>
    <sheet name="ETCA-II-13 si ok" sheetId="19" r:id="rId21"/>
    <sheet name="ETCA-III-14" sheetId="42" r:id="rId22"/>
    <sheet name="ETCA-III-15 si" sheetId="46" r:id="rId23"/>
    <sheet name="ETCA-III-16 si ok" sheetId="32" r:id="rId24"/>
    <sheet name="ETCA-IV-17" sheetId="20" r:id="rId25"/>
    <sheet name="ETCA-IV-18 si ok" sheetId="27" r:id="rId26"/>
    <sheet name="ETCA-IV-19 si" sheetId="28" r:id="rId27"/>
    <sheet name="ETCA-IV-20 si ok" sheetId="33" r:id="rId28"/>
    <sheet name="Lista  FORMATOS" sheetId="39" r:id="rId29"/>
  </sheets>
  <externalReferences>
    <externalReference r:id="rId30"/>
  </externalReferences>
  <definedNames>
    <definedName name="_xlnm._FilterDatabase" localSheetId="0" hidden="1">'ETCA-I-01'!#REF!</definedName>
    <definedName name="_xlnm._FilterDatabase" localSheetId="3" hidden="1">'ETCA-I-04'!$A$1:$C$73</definedName>
    <definedName name="_ftn1" localSheetId="1">'ETCA-I-02'!#REF!</definedName>
    <definedName name="_ftnref1" localSheetId="1">'ETCA-I-02'!#REF!</definedName>
    <definedName name="_xlnm.Print_Area" localSheetId="0">'ETCA-I-01'!$A$1:$F$61</definedName>
    <definedName name="_xlnm.Print_Area" localSheetId="1">'ETCA-I-02'!$A$1:$D$77</definedName>
    <definedName name="_xlnm.Print_Area" localSheetId="2">'ETCA-I-03'!$A$1:$F$37</definedName>
    <definedName name="_xlnm.Print_Area" localSheetId="3">'ETCA-I-04'!$A$1:$C$71</definedName>
    <definedName name="_xlnm.Print_Area" localSheetId="4">'ETCA-I-05'!$A$1:$E$73</definedName>
    <definedName name="_xlnm.Print_Area" localSheetId="5">'ETCA-I-06 '!$A$1:$G$39</definedName>
    <definedName name="_xlnm.Print_Area" localSheetId="6">'ETCA-I-07 si ok'!$A$1:$F$50</definedName>
    <definedName name="_xlnm.Print_Area" localSheetId="7">'ETCA-I-08 si'!$A$1:$I$52</definedName>
    <definedName name="_xlnm.Print_Area" localSheetId="8">'ETCA-I-09 Notas'!$A$1:$J$50</definedName>
    <definedName name="_xlnm.Print_Area" localSheetId="9">'ETCA-II-10  si'!$A$1:$H$61</definedName>
    <definedName name="_xlnm.Print_Area" localSheetId="10">'ETCA-II-10-A si'!$A$1:$D$32</definedName>
    <definedName name="_xlnm.Print_Area" localSheetId="11">'ETCA-II-11 '!$A$1:$G$81</definedName>
    <definedName name="_xlnm.Print_Area" localSheetId="12">'ETCA-II-11-A '!$A$1:$G$16</definedName>
    <definedName name="_xlnm.Print_Area" localSheetId="13">'ETCA-II-11-B1'!$A$1:$G$31</definedName>
    <definedName name="_xlnm.Print_Area" localSheetId="16">'ETCA-II-11-C'!$A$1:$G$45</definedName>
    <definedName name="_xlnm.Print_Area" localSheetId="17">'ETCA-II-11-D'!$A$1:$C$39</definedName>
    <definedName name="_xlnm.Print_Area" localSheetId="18">'ETCA-II-11-E '!$A$1:$I$35</definedName>
    <definedName name="_xlnm.Print_Area" localSheetId="19">'ETCA-II-12 si ok'!$A$1:$E$43</definedName>
    <definedName name="_xlnm.Print_Area" localSheetId="20">'ETCA-II-13 si ok'!$A$1:$D$45</definedName>
    <definedName name="_xlnm.Print_Area" localSheetId="23">'ETCA-III-16 si ok'!$A$1:$E$55</definedName>
    <definedName name="_xlnm.Print_Area" localSheetId="24">'ETCA-IV-17'!$A$1:$E$38</definedName>
    <definedName name="_xlnm.Print_Area" localSheetId="25">'ETCA-IV-18 si ok'!$A$1:$D$33</definedName>
    <definedName name="_xlnm.Print_Area" localSheetId="26">'ETCA-IV-19 si'!$A$1:$D$28</definedName>
    <definedName name="_xlnm.Print_Area" localSheetId="27">'ETCA-IV-20 si ok'!$A$1:$E$44</definedName>
    <definedName name="_xlnm.Database" localSheetId="7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7">#REF!</definedName>
    <definedName name="_xlnm.Database" localSheetId="18">#REF!</definedName>
    <definedName name="_xlnm.Database" localSheetId="20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>#REF!</definedName>
    <definedName name="ppto">[1]Hoja2!$B$3:$M$95</definedName>
    <definedName name="qw" localSheetId="22">#REF!</definedName>
    <definedName name="qw">#REF!</definedName>
    <definedName name="_xlnm.Print_Titles" localSheetId="1">'ETCA-I-02'!$2:$5</definedName>
    <definedName name="_xlnm.Print_Titles" localSheetId="3">'ETCA-I-04'!$1:$5</definedName>
    <definedName name="_xlnm.Print_Titles" localSheetId="9">'ETCA-II-10  si'!$1:$5</definedName>
    <definedName name="_xlnm.Print_Titles" localSheetId="11">'ETCA-II-11 '!$1:$8</definedName>
  </definedNames>
  <calcPr calcId="124519"/>
</workbook>
</file>

<file path=xl/calcChain.xml><?xml version="1.0" encoding="utf-8"?>
<calcChain xmlns="http://schemas.openxmlformats.org/spreadsheetml/2006/main">
  <c r="C22" i="23"/>
  <c r="C23"/>
  <c r="C21"/>
  <c r="C19"/>
  <c r="E12" i="6"/>
  <c r="E11"/>
  <c r="B23" i="5"/>
  <c r="B24"/>
  <c r="B30"/>
  <c r="B41"/>
  <c r="B55"/>
  <c r="C54"/>
  <c r="C31"/>
  <c r="C21"/>
  <c r="C11"/>
  <c r="C10"/>
  <c r="C9"/>
  <c r="F11"/>
  <c r="E11"/>
  <c r="F15" s="1"/>
  <c r="E41" i="2"/>
  <c r="E9"/>
  <c r="B27"/>
  <c r="E13" i="21"/>
  <c r="D56" i="23" l="1"/>
  <c r="C56"/>
  <c r="D8" i="1" l="1"/>
  <c r="F16" i="3" l="1"/>
  <c r="D31" i="24"/>
  <c r="E31" i="33" l="1"/>
  <c r="E30"/>
  <c r="E29"/>
  <c r="E28"/>
  <c r="E27"/>
  <c r="E26"/>
  <c r="E25"/>
  <c r="E24"/>
  <c r="E23"/>
  <c r="E22"/>
  <c r="E11"/>
  <c r="E12"/>
  <c r="E13"/>
  <c r="E14"/>
  <c r="E15"/>
  <c r="E16"/>
  <c r="E17"/>
  <c r="E18"/>
  <c r="E19"/>
  <c r="E10"/>
  <c r="D32"/>
  <c r="C32"/>
  <c r="E32" s="1"/>
  <c r="D20"/>
  <c r="D33" s="1"/>
  <c r="C20"/>
  <c r="C33" s="1"/>
  <c r="E27" i="20"/>
  <c r="D27"/>
  <c r="C27"/>
  <c r="E21"/>
  <c r="D21"/>
  <c r="C21"/>
  <c r="E12"/>
  <c r="E9"/>
  <c r="D12"/>
  <c r="D9"/>
  <c r="C12"/>
  <c r="C9"/>
  <c r="B40" i="42"/>
  <c r="F40"/>
  <c r="E40"/>
  <c r="C40"/>
  <c r="D29"/>
  <c r="G29" s="1"/>
  <c r="D28"/>
  <c r="H28" s="1"/>
  <c r="D34"/>
  <c r="G34" s="1"/>
  <c r="D36"/>
  <c r="G36" s="1"/>
  <c r="G35" s="1"/>
  <c r="D39"/>
  <c r="H39" s="1"/>
  <c r="D38"/>
  <c r="G38" s="1"/>
  <c r="D37"/>
  <c r="H37" s="1"/>
  <c r="D33"/>
  <c r="H33" s="1"/>
  <c r="D32"/>
  <c r="H32" s="1"/>
  <c r="D31"/>
  <c r="H31" s="1"/>
  <c r="D26"/>
  <c r="G26" s="1"/>
  <c r="D25"/>
  <c r="G25" s="1"/>
  <c r="D24"/>
  <c r="D18"/>
  <c r="G18" s="1"/>
  <c r="D19"/>
  <c r="H19" s="1"/>
  <c r="D20"/>
  <c r="G20" s="1"/>
  <c r="D21"/>
  <c r="G21" s="1"/>
  <c r="D22"/>
  <c r="G22" s="1"/>
  <c r="D17"/>
  <c r="D16"/>
  <c r="G16" s="1"/>
  <c r="D15"/>
  <c r="H15" s="1"/>
  <c r="D12"/>
  <c r="H12" s="1"/>
  <c r="D13"/>
  <c r="H13" s="1"/>
  <c r="D11"/>
  <c r="H11" s="1"/>
  <c r="D35"/>
  <c r="H35" s="1"/>
  <c r="D32" i="19"/>
  <c r="C32"/>
  <c r="D20"/>
  <c r="C20"/>
  <c r="E30" i="16"/>
  <c r="E29"/>
  <c r="E28"/>
  <c r="E27"/>
  <c r="E26"/>
  <c r="E25"/>
  <c r="E24"/>
  <c r="E23"/>
  <c r="E22"/>
  <c r="E21"/>
  <c r="E10"/>
  <c r="E11"/>
  <c r="E12"/>
  <c r="E13"/>
  <c r="E14"/>
  <c r="E15"/>
  <c r="E16"/>
  <c r="E17"/>
  <c r="E18"/>
  <c r="E9"/>
  <c r="D31"/>
  <c r="C31"/>
  <c r="D19"/>
  <c r="C19"/>
  <c r="C32" s="1"/>
  <c r="E15" i="20" l="1"/>
  <c r="D15"/>
  <c r="G32" i="42"/>
  <c r="H25"/>
  <c r="D14"/>
  <c r="H14" s="1"/>
  <c r="G33"/>
  <c r="H21"/>
  <c r="H29"/>
  <c r="D27"/>
  <c r="H27" s="1"/>
  <c r="H20"/>
  <c r="D32" i="16"/>
  <c r="D33" i="19"/>
  <c r="D23" i="42"/>
  <c r="H23" s="1"/>
  <c r="H38"/>
  <c r="H18"/>
  <c r="C33" i="19"/>
  <c r="H36" i="42"/>
  <c r="H22"/>
  <c r="H16"/>
  <c r="C15" i="20"/>
  <c r="G13" i="42"/>
  <c r="G17"/>
  <c r="G19"/>
  <c r="G37"/>
  <c r="H34"/>
  <c r="H26"/>
  <c r="D10"/>
  <c r="D30"/>
  <c r="H30" s="1"/>
  <c r="G12"/>
  <c r="G28"/>
  <c r="G27" s="1"/>
  <c r="H17"/>
  <c r="G15"/>
  <c r="G24"/>
  <c r="G23" s="1"/>
  <c r="G39"/>
  <c r="H24"/>
  <c r="G11"/>
  <c r="G31"/>
  <c r="G30" s="1"/>
  <c r="E20" i="33"/>
  <c r="E33" s="1"/>
  <c r="E31" i="16"/>
  <c r="E19"/>
  <c r="E32" s="1"/>
  <c r="D40" i="42" l="1"/>
  <c r="H40" s="1"/>
  <c r="H10"/>
  <c r="G10"/>
  <c r="G14"/>
  <c r="C30" i="24"/>
  <c r="C10"/>
  <c r="F40" i="43"/>
  <c r="E40"/>
  <c r="C40"/>
  <c r="B40"/>
  <c r="F29"/>
  <c r="E29"/>
  <c r="C29"/>
  <c r="B29"/>
  <c r="D29" s="1"/>
  <c r="F20"/>
  <c r="E20"/>
  <c r="C20"/>
  <c r="B20"/>
  <c r="F10"/>
  <c r="F45" s="1"/>
  <c r="E10"/>
  <c r="E45" s="1"/>
  <c r="C10"/>
  <c r="C45" s="1"/>
  <c r="B10"/>
  <c r="D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/>
  <c r="D20"/>
  <c r="D21"/>
  <c r="G21" s="1"/>
  <c r="D22"/>
  <c r="D23"/>
  <c r="G23" s="1"/>
  <c r="D24"/>
  <c r="G24" s="1"/>
  <c r="D25"/>
  <c r="G25" s="1"/>
  <c r="D26"/>
  <c r="G26" s="1"/>
  <c r="D27"/>
  <c r="G27" s="1"/>
  <c r="D28"/>
  <c r="G28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/>
  <c r="D38"/>
  <c r="G38" s="1"/>
  <c r="D39"/>
  <c r="G39"/>
  <c r="D40"/>
  <c r="D41"/>
  <c r="D42"/>
  <c r="G42" s="1"/>
  <c r="D43"/>
  <c r="G43" s="1"/>
  <c r="D44"/>
  <c r="G44" s="1"/>
  <c r="F24" i="45"/>
  <c r="E24"/>
  <c r="C24"/>
  <c r="B24"/>
  <c r="G11"/>
  <c r="G13"/>
  <c r="G15"/>
  <c r="G17"/>
  <c r="G19"/>
  <c r="G21"/>
  <c r="G23"/>
  <c r="D11"/>
  <c r="D12"/>
  <c r="G12" s="1"/>
  <c r="D13"/>
  <c r="D14"/>
  <c r="G14" s="1"/>
  <c r="D15"/>
  <c r="D16"/>
  <c r="G16" s="1"/>
  <c r="D17"/>
  <c r="D18"/>
  <c r="G18" s="1"/>
  <c r="D19"/>
  <c r="D20"/>
  <c r="G20" s="1"/>
  <c r="D21"/>
  <c r="D22"/>
  <c r="G22" s="1"/>
  <c r="D23"/>
  <c r="D10"/>
  <c r="F15" i="44"/>
  <c r="E15"/>
  <c r="C15"/>
  <c r="B15"/>
  <c r="D11"/>
  <c r="G11" s="1"/>
  <c r="D12"/>
  <c r="G12" s="1"/>
  <c r="D13"/>
  <c r="G13" s="1"/>
  <c r="D10"/>
  <c r="D30" i="38"/>
  <c r="C31"/>
  <c r="E31"/>
  <c r="F31"/>
  <c r="B31"/>
  <c r="G20"/>
  <c r="G21"/>
  <c r="G22"/>
  <c r="G23"/>
  <c r="G24"/>
  <c r="G25"/>
  <c r="G26"/>
  <c r="G27"/>
  <c r="G28"/>
  <c r="G29"/>
  <c r="G30"/>
  <c r="D10"/>
  <c r="G10" s="1"/>
  <c r="D11"/>
  <c r="G11" s="1"/>
  <c r="D12"/>
  <c r="D13"/>
  <c r="G13" s="1"/>
  <c r="D14"/>
  <c r="G14" s="1"/>
  <c r="D15"/>
  <c r="G15" s="1"/>
  <c r="D16"/>
  <c r="G16" s="1"/>
  <c r="D20"/>
  <c r="D21"/>
  <c r="D22"/>
  <c r="D23"/>
  <c r="D24"/>
  <c r="D25"/>
  <c r="D26"/>
  <c r="D27"/>
  <c r="D28"/>
  <c r="D29"/>
  <c r="D9"/>
  <c r="B9" i="35"/>
  <c r="C9"/>
  <c r="E9"/>
  <c r="F9"/>
  <c r="D10"/>
  <c r="G10" s="1"/>
  <c r="D11"/>
  <c r="G11" s="1"/>
  <c r="D12"/>
  <c r="G12" s="1"/>
  <c r="D13"/>
  <c r="G13" s="1"/>
  <c r="D14"/>
  <c r="G14" s="1"/>
  <c r="D15"/>
  <c r="G15" s="1"/>
  <c r="D16"/>
  <c r="G16" s="1"/>
  <c r="B17"/>
  <c r="C17"/>
  <c r="E17"/>
  <c r="F17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B27"/>
  <c r="C27"/>
  <c r="E27"/>
  <c r="F27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B37"/>
  <c r="C37"/>
  <c r="E37"/>
  <c r="F37"/>
  <c r="D38"/>
  <c r="G38" s="1"/>
  <c r="D39"/>
  <c r="G39" s="1"/>
  <c r="D40"/>
  <c r="G40" s="1"/>
  <c r="D41"/>
  <c r="G41" s="1"/>
  <c r="D42"/>
  <c r="G42" s="1"/>
  <c r="D43"/>
  <c r="G43" s="1"/>
  <c r="D44"/>
  <c r="G44" s="1"/>
  <c r="D45"/>
  <c r="G45" s="1"/>
  <c r="D46"/>
  <c r="G46" s="1"/>
  <c r="B47"/>
  <c r="D47" s="1"/>
  <c r="C47"/>
  <c r="E47"/>
  <c r="F47"/>
  <c r="D48"/>
  <c r="G48" s="1"/>
  <c r="D49"/>
  <c r="G49"/>
  <c r="D50"/>
  <c r="G50" s="1"/>
  <c r="D51"/>
  <c r="G51" s="1"/>
  <c r="D52"/>
  <c r="G52" s="1"/>
  <c r="D53"/>
  <c r="G53" s="1"/>
  <c r="D54"/>
  <c r="G54" s="1"/>
  <c r="D55"/>
  <c r="G55" s="1"/>
  <c r="D56"/>
  <c r="G56" s="1"/>
  <c r="B57"/>
  <c r="C57"/>
  <c r="E57"/>
  <c r="F57"/>
  <c r="D58"/>
  <c r="G58" s="1"/>
  <c r="D59"/>
  <c r="G59" s="1"/>
  <c r="D60"/>
  <c r="G60" s="1"/>
  <c r="B61"/>
  <c r="C61"/>
  <c r="E61"/>
  <c r="F61"/>
  <c r="D62"/>
  <c r="G62" s="1"/>
  <c r="D63"/>
  <c r="G63" s="1"/>
  <c r="D64"/>
  <c r="G64" s="1"/>
  <c r="D65"/>
  <c r="G65" s="1"/>
  <c r="D66"/>
  <c r="G66" s="1"/>
  <c r="D67"/>
  <c r="G67" s="1"/>
  <c r="D68"/>
  <c r="G68" s="1"/>
  <c r="B69"/>
  <c r="C69"/>
  <c r="E69"/>
  <c r="F69"/>
  <c r="D70"/>
  <c r="G70" s="1"/>
  <c r="D71"/>
  <c r="G71"/>
  <c r="D72"/>
  <c r="G72" s="1"/>
  <c r="B73"/>
  <c r="D73" s="1"/>
  <c r="C73"/>
  <c r="E73"/>
  <c r="F73"/>
  <c r="D74"/>
  <c r="G74" s="1"/>
  <c r="D75"/>
  <c r="G75" s="1"/>
  <c r="D76"/>
  <c r="G76" s="1"/>
  <c r="D77"/>
  <c r="G77" s="1"/>
  <c r="D78"/>
  <c r="G78" s="1"/>
  <c r="D79"/>
  <c r="G79" s="1"/>
  <c r="D80"/>
  <c r="G80" s="1"/>
  <c r="D48" i="34"/>
  <c r="F48"/>
  <c r="G48"/>
  <c r="C48"/>
  <c r="C42"/>
  <c r="D42"/>
  <c r="F42"/>
  <c r="G42"/>
  <c r="D29"/>
  <c r="C29"/>
  <c r="F29"/>
  <c r="G29"/>
  <c r="H31"/>
  <c r="H32"/>
  <c r="H34"/>
  <c r="H35"/>
  <c r="H37"/>
  <c r="H38"/>
  <c r="H39"/>
  <c r="H40"/>
  <c r="H43"/>
  <c r="H44"/>
  <c r="H45"/>
  <c r="H46"/>
  <c r="H49"/>
  <c r="H48" s="1"/>
  <c r="E31"/>
  <c r="E32"/>
  <c r="E34"/>
  <c r="E35"/>
  <c r="E37"/>
  <c r="E38"/>
  <c r="E39"/>
  <c r="E40"/>
  <c r="E43"/>
  <c r="E44"/>
  <c r="E45"/>
  <c r="E46"/>
  <c r="E49"/>
  <c r="E48" s="1"/>
  <c r="H30"/>
  <c r="E30"/>
  <c r="G24"/>
  <c r="H25" s="1"/>
  <c r="F24"/>
  <c r="D6" i="21" s="1"/>
  <c r="E6" s="1"/>
  <c r="D24" i="34"/>
  <c r="C24"/>
  <c r="H10"/>
  <c r="H11"/>
  <c r="H12"/>
  <c r="H13"/>
  <c r="H14"/>
  <c r="H15"/>
  <c r="H16"/>
  <c r="H17"/>
  <c r="H18"/>
  <c r="H19"/>
  <c r="H20"/>
  <c r="H21"/>
  <c r="H22"/>
  <c r="H23"/>
  <c r="H9"/>
  <c r="E10"/>
  <c r="E11"/>
  <c r="E12"/>
  <c r="E13"/>
  <c r="E14"/>
  <c r="E15"/>
  <c r="E16"/>
  <c r="E17"/>
  <c r="E18"/>
  <c r="E19"/>
  <c r="E20"/>
  <c r="E21"/>
  <c r="E22"/>
  <c r="E23"/>
  <c r="E9"/>
  <c r="F27" i="6"/>
  <c r="G27" s="1"/>
  <c r="F28"/>
  <c r="G28" s="1"/>
  <c r="F26"/>
  <c r="G26" s="1"/>
  <c r="F25"/>
  <c r="G25" s="1"/>
  <c r="F24"/>
  <c r="G24" s="1"/>
  <c r="F23"/>
  <c r="G23" s="1"/>
  <c r="F22"/>
  <c r="G22" s="1"/>
  <c r="F21"/>
  <c r="G21" s="1"/>
  <c r="F20"/>
  <c r="G20" s="1"/>
  <c r="F12"/>
  <c r="G12" s="1"/>
  <c r="F13"/>
  <c r="G13" s="1"/>
  <c r="F14"/>
  <c r="G14" s="1"/>
  <c r="F15"/>
  <c r="G15" s="1"/>
  <c r="F16"/>
  <c r="G16" s="1"/>
  <c r="F17"/>
  <c r="G17" s="1"/>
  <c r="F11"/>
  <c r="G11" s="1"/>
  <c r="B18" i="2"/>
  <c r="C81" i="35" l="1"/>
  <c r="G40" i="43"/>
  <c r="G40" i="42"/>
  <c r="H36" i="34"/>
  <c r="G20" i="43"/>
  <c r="G10"/>
  <c r="D57" i="35"/>
  <c r="G57" s="1"/>
  <c r="D27"/>
  <c r="G27"/>
  <c r="F81"/>
  <c r="E81"/>
  <c r="C7" i="24" s="1"/>
  <c r="D7" s="1"/>
  <c r="G12" i="38"/>
  <c r="D31"/>
  <c r="D37" i="35"/>
  <c r="G37" s="1"/>
  <c r="D69"/>
  <c r="G69" s="1"/>
  <c r="D9"/>
  <c r="G9" s="1"/>
  <c r="B45" i="43"/>
  <c r="D45" s="1"/>
  <c r="D17" i="35"/>
  <c r="G17" s="1"/>
  <c r="G9" i="38"/>
  <c r="D15" i="44"/>
  <c r="G15" s="1"/>
  <c r="G47" i="35"/>
  <c r="D61"/>
  <c r="G61" s="1"/>
  <c r="G41" i="43"/>
  <c r="G22"/>
  <c r="G29"/>
  <c r="D24" i="45"/>
  <c r="G24" s="1"/>
  <c r="G10"/>
  <c r="G10" i="44"/>
  <c r="B81" i="35"/>
  <c r="G73"/>
  <c r="D51" i="34"/>
  <c r="G51"/>
  <c r="F51"/>
  <c r="H42"/>
  <c r="H33"/>
  <c r="E36"/>
  <c r="E33"/>
  <c r="C51"/>
  <c r="H24"/>
  <c r="E42"/>
  <c r="E24"/>
  <c r="H52" l="1"/>
  <c r="H29"/>
  <c r="H51" s="1"/>
  <c r="E29"/>
  <c r="E51" s="1"/>
  <c r="C39" i="24"/>
  <c r="G31" i="38"/>
  <c r="G45" i="43"/>
  <c r="D81" i="35"/>
  <c r="G81" s="1"/>
  <c r="F15" i="37"/>
  <c r="E15"/>
  <c r="C15"/>
  <c r="B15"/>
  <c r="D13"/>
  <c r="D12"/>
  <c r="D11"/>
  <c r="D10"/>
  <c r="D9"/>
  <c r="D9" i="21"/>
  <c r="D17"/>
  <c r="F29" i="7"/>
  <c r="E29"/>
  <c r="F24"/>
  <c r="F35" s="1"/>
  <c r="E24"/>
  <c r="F15"/>
  <c r="E15"/>
  <c r="F10"/>
  <c r="E10"/>
  <c r="E21" s="1"/>
  <c r="E19" i="6"/>
  <c r="D19"/>
  <c r="C19"/>
  <c r="E10"/>
  <c r="D10"/>
  <c r="C10"/>
  <c r="C60" i="5"/>
  <c r="B60"/>
  <c r="C53"/>
  <c r="B53"/>
  <c r="C48"/>
  <c r="B48"/>
  <c r="C39"/>
  <c r="B39"/>
  <c r="C29"/>
  <c r="B29"/>
  <c r="C17"/>
  <c r="B17"/>
  <c r="C8"/>
  <c r="B8"/>
  <c r="B28" l="1"/>
  <c r="F21" i="7"/>
  <c r="F39" s="1"/>
  <c r="B47" i="5"/>
  <c r="F10" i="6"/>
  <c r="H10" s="1"/>
  <c r="F19"/>
  <c r="C7" i="5"/>
  <c r="D8" i="6"/>
  <c r="C47" i="5"/>
  <c r="B7"/>
  <c r="G10" i="37"/>
  <c r="G11"/>
  <c r="C28" i="5"/>
  <c r="D23" i="21"/>
  <c r="G12" i="37"/>
  <c r="G13"/>
  <c r="E8" i="6"/>
  <c r="G9" i="37"/>
  <c r="D15"/>
  <c r="E35" i="7"/>
  <c r="E39" s="1"/>
  <c r="C8" i="6"/>
  <c r="F8" l="1"/>
  <c r="G10"/>
  <c r="G19"/>
  <c r="G15" i="37"/>
  <c r="F32" i="3"/>
  <c r="F31"/>
  <c r="F30"/>
  <c r="F29"/>
  <c r="E28"/>
  <c r="D28"/>
  <c r="C28"/>
  <c r="B28"/>
  <c r="F26"/>
  <c r="F25"/>
  <c r="E23"/>
  <c r="D23"/>
  <c r="C23"/>
  <c r="F19"/>
  <c r="F18"/>
  <c r="F17"/>
  <c r="E15"/>
  <c r="D15"/>
  <c r="C15"/>
  <c r="B15"/>
  <c r="F13"/>
  <c r="F12"/>
  <c r="F11"/>
  <c r="E10"/>
  <c r="D10"/>
  <c r="C10"/>
  <c r="B10"/>
  <c r="E21" l="1"/>
  <c r="G8" i="6"/>
  <c r="F10" i="3"/>
  <c r="D21"/>
  <c r="D34" s="1"/>
  <c r="D36" s="1"/>
  <c r="E34"/>
  <c r="B21"/>
  <c r="F28"/>
  <c r="C21"/>
  <c r="C34" s="1"/>
  <c r="C36" s="1"/>
  <c r="F15"/>
  <c r="F21" l="1"/>
  <c r="D51" i="23"/>
  <c r="D61" s="1"/>
  <c r="C51"/>
  <c r="C61" s="1"/>
  <c r="D44"/>
  <c r="C44"/>
  <c r="D40"/>
  <c r="C40"/>
  <c r="D20"/>
  <c r="C20"/>
  <c r="D8"/>
  <c r="C8"/>
  <c r="C48" l="1"/>
  <c r="D48"/>
  <c r="D37"/>
  <c r="D63" s="1"/>
  <c r="D66" s="1"/>
  <c r="C37"/>
  <c r="C63" l="1"/>
  <c r="C66" s="1"/>
  <c r="D61" i="1"/>
  <c r="C61"/>
  <c r="D54"/>
  <c r="C54"/>
  <c r="D48"/>
  <c r="C48"/>
  <c r="D44"/>
  <c r="C44"/>
  <c r="D34"/>
  <c r="C34"/>
  <c r="D30"/>
  <c r="C30"/>
  <c r="D20"/>
  <c r="C20"/>
  <c r="D17"/>
  <c r="C17"/>
  <c r="C8"/>
  <c r="D27" l="1"/>
  <c r="C27"/>
  <c r="E23" i="21" s="1"/>
  <c r="D64" i="1"/>
  <c r="C64"/>
  <c r="D66" l="1"/>
  <c r="E67" s="1"/>
  <c r="C66"/>
  <c r="E66" s="1"/>
  <c r="D39" i="24"/>
  <c r="F46" i="2"/>
  <c r="E46"/>
  <c r="F40"/>
  <c r="E40"/>
  <c r="F36"/>
  <c r="E36"/>
  <c r="C31"/>
  <c r="F31"/>
  <c r="E31"/>
  <c r="B31"/>
  <c r="H19" i="6" s="1"/>
  <c r="F18" i="2"/>
  <c r="E18"/>
  <c r="C18"/>
  <c r="F24" i="3" l="1"/>
  <c r="F23" s="1"/>
  <c r="F34" s="1"/>
  <c r="B23"/>
  <c r="B34" s="1"/>
  <c r="B36" s="1"/>
  <c r="E33" i="2"/>
  <c r="G39" i="7" s="1"/>
  <c r="E50" i="2"/>
  <c r="F33"/>
  <c r="C33"/>
  <c r="B33"/>
  <c r="H8" i="6" s="1"/>
  <c r="F50" i="2"/>
  <c r="E52" l="1"/>
  <c r="G52" s="1"/>
  <c r="E36" i="3"/>
  <c r="F36"/>
  <c r="F52" i="2"/>
  <c r="G53" s="1"/>
</calcChain>
</file>

<file path=xl/comments1.xml><?xml version="1.0" encoding="utf-8"?>
<comments xmlns="http://schemas.openxmlformats.org/spreadsheetml/2006/main">
  <authors>
    <author>Claudia</author>
  </authors>
  <commentList>
    <comment ref="C66" authorId="0">
      <text>
        <r>
          <rPr>
            <b/>
            <sz val="9"/>
            <color indexed="81"/>
            <rFont val="Tahoma"/>
            <family val="2"/>
          </rPr>
          <t>EVALUACIÓN:
VERIFICAR QUE COINCIDAN LOS MONTOS CON LO REPORTADO EN EL FORMATO ETCA-I-01 EN CADA EJERCICIO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B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F3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TOTAL DE PASIVO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ETCA-II-10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ETCA-I-02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ETCA-I-02 EN EL MISMO RUBRO</t>
        </r>
      </text>
    </comment>
  </commentList>
</comments>
</file>

<file path=xl/comments7.xml><?xml version="1.0" encoding="utf-8"?>
<comments xmlns="http://schemas.openxmlformats.org/spreadsheetml/2006/main">
  <authors>
    <author>Claudia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ETCA-II-11 EN EL TOTAL DE LA COLUMNA DE EGRESOS DEVENGADO ANUAL (4)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 xml:space="preserve">EVALUACIÓN:
VERIFICA QUE COINCIDAN LAS CANTIDADES  DE ESTIMACIONES, DEPRECIACIONES... CON LO REPORTADO EN EL FORMATO ETCA-I-02 EN EL MISMO RUBRO
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ETCA-I-02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<sst xmlns="http://schemas.openxmlformats.org/spreadsheetml/2006/main" count="1275" uniqueCount="705">
  <si>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</si>
  <si>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</si>
  <si>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</si>
  <si>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</si>
  <si>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</si>
  <si>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</si>
  <si>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</si>
  <si>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</si>
  <si>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</si>
  <si>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</si>
  <si>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</si>
  <si>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</si>
  <si>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</si>
  <si>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</si>
  <si>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</si>
  <si>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</si>
  <si>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</si>
  <si>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</si>
  <si>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</si>
  <si>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</si>
  <si>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</si>
  <si>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</si>
  <si>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</si>
  <si>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</si>
  <si>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</si>
  <si>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</si>
  <si>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</si>
  <si>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</si>
  <si>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</si>
  <si>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</si>
  <si>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</si>
  <si>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</si>
  <si>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</si>
  <si>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</si>
  <si>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</si>
  <si>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</si>
  <si>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</si>
  <si>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</si>
  <si>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</si>
  <si>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</si>
  <si>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</si>
  <si>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</si>
  <si>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</si>
  <si>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</si>
  <si>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</si>
  <si>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</si>
  <si>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</si>
  <si>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</si>
  <si>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</si>
  <si>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</si>
  <si>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</si>
  <si>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</si>
  <si>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</si>
  <si>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</si>
  <si>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</si>
  <si>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</si>
  <si>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</si>
  <si>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</si>
  <si>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</si>
  <si>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</si>
  <si>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</si>
  <si>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</si>
  <si>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</si>
  <si>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</si>
  <si>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</si>
  <si>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</si>
  <si>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</si>
  <si>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</si>
  <si>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</si>
  <si>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</si>
  <si>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</si>
  <si>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</si>
  <si>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</si>
  <si>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</si>
  <si>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</si>
  <si>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</si>
  <si>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</si>
  <si>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</si>
  <si>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</si>
  <si>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</si>
  <si>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</si>
  <si>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</si>
  <si>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</si>
  <si>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</si>
  <si>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</si>
  <si>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</si>
  <si>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</si>
  <si>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</si>
  <si>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</si>
  <si>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</si>
  <si>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</si>
  <si>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</si>
  <si>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</si>
  <si>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</si>
  <si>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 Contribuido</t>
  </si>
  <si>
    <t>Total de Activos No Circulantes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</si>
  <si>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</si>
  <si>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</si>
  <si>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</si>
  <si>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</si>
  <si>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</si>
  <si>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</si>
  <si>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</si>
  <si>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</si>
  <si>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</si>
  <si>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</si>
  <si>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</si>
  <si>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</si>
  <si>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Flujo de Efectivo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</si>
  <si>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</si>
  <si>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</si>
  <si>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</si>
  <si>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</si>
  <si>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</si>
  <si>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</si>
  <si>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</si>
  <si>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</si>
  <si>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</si>
  <si>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(PESOS)</t>
  </si>
  <si>
    <t>Estado de Cambios en la Situación Financiera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</si>
  <si>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</si>
  <si>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</si>
  <si>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</si>
  <si>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</si>
  <si>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</si>
  <si>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</si>
  <si>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</si>
  <si>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</si>
  <si>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</si>
  <si>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</si>
  <si>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</si>
  <si>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</si>
  <si>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</si>
  <si>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</si>
  <si>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</si>
  <si>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</si>
  <si>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</si>
  <si>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</si>
  <si>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</si>
  <si>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</si>
  <si>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</si>
  <si>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</si>
  <si>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</si>
  <si>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</si>
  <si>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</si>
  <si>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</si>
  <si>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</si>
  <si>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</si>
  <si>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Estado Analítico de Ingresos</t>
  </si>
  <si>
    <t>Rubros de los Ingresos</t>
  </si>
  <si>
    <t>(3= 1 +2)</t>
  </si>
  <si>
    <t>Corriente</t>
  </si>
  <si>
    <t>Capital</t>
  </si>
  <si>
    <t>Estado Analítico del Ejercicio Presupuesto de Egresos</t>
  </si>
  <si>
    <t>Ampliaciones/ (Reducciones)</t>
  </si>
  <si>
    <t>(3=1+2)</t>
  </si>
  <si>
    <t>Transferencias, Asignaciones, Subsidios y Otras Ayudas</t>
  </si>
  <si>
    <t>Bienes Muebles, Inmuebles e Intangibles</t>
  </si>
  <si>
    <t>Deuda Pública</t>
  </si>
  <si>
    <t>Total del Gasto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</si>
  <si>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</si>
  <si>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Sistema Estatal de Evaluación</t>
  </si>
  <si>
    <t>Por Partida del Gasto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</si>
  <si>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</si>
  <si>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</si>
  <si>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</si>
  <si>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</si>
  <si>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</si>
  <si>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</si>
  <si>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</si>
  <si>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</si>
  <si>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</si>
  <si>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</si>
  <si>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</si>
  <si>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</si>
  <si>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</si>
  <si>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</si>
  <si>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</si>
  <si>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</si>
  <si>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</si>
  <si>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</si>
  <si>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</si>
  <si>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</si>
  <si>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</si>
  <si>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No</t>
  </si>
  <si>
    <t>Formato</t>
  </si>
  <si>
    <t>Informe sobre Pasivos Contingentes</t>
  </si>
  <si>
    <t>Notas a los Estados Financieros</t>
  </si>
  <si>
    <t>Endeudamiento Neto</t>
  </si>
  <si>
    <t>Interéses de la Deuda</t>
  </si>
  <si>
    <t>Descripción</t>
  </si>
  <si>
    <t>I.- Información Contable</t>
  </si>
  <si>
    <t>II.- Información Presupuestaria</t>
  </si>
  <si>
    <t>III.- Información Programática</t>
  </si>
  <si>
    <t>La información complementaria para generar las cuentas nacionales y atender otros requerimientos</t>
  </si>
  <si>
    <t>provenientes de Organismos Internacionales de los que México es miembro.</t>
  </si>
  <si>
    <t>Artículos del 44 al 59</t>
  </si>
  <si>
    <t>Devengado</t>
  </si>
  <si>
    <t xml:space="preserve">     Total de Pasivos Circulantes</t>
  </si>
  <si>
    <t xml:space="preserve">     Total de Activos Circulantes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</si>
  <si>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</si>
  <si>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</si>
  <si>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</si>
  <si>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</si>
  <si>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</si>
  <si>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</si>
  <si>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</si>
  <si>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</si>
  <si>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</si>
  <si>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</si>
  <si>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</si>
  <si>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</si>
  <si>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</si>
  <si>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</si>
  <si>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>NOTAS DE DESGLOSE</t>
  </si>
  <si>
    <t>NOTAS DE MEMORIA: Cuentas de Orden</t>
  </si>
  <si>
    <t xml:space="preserve">        NOTAS A LOS ESTADOS FINANCIEROS                     </t>
  </si>
  <si>
    <t>Se deberá cumplir con lo siguiente:</t>
  </si>
  <si>
    <t>Incluir los 17 puntos señalados</t>
  </si>
  <si>
    <t>NOTAS DE GESTION ADMINISTRATIVA:</t>
  </si>
  <si>
    <t>Ingresos del Gobierno</t>
  </si>
  <si>
    <t>Ingresos de Organismos y  Empresas</t>
  </si>
  <si>
    <t>Cuotas y aportaciones de Seguridad Social</t>
  </si>
  <si>
    <t>Ingresos por ventas de Bienes y Servicios</t>
  </si>
  <si>
    <t>Ingresos  derivados de Financiamiento</t>
  </si>
  <si>
    <t>Ingresos Estimado Original  Anual</t>
  </si>
  <si>
    <t>Ingresos Modificado    Anual</t>
  </si>
  <si>
    <t>Ampliaciones y Reducciones           (+ ó -)</t>
  </si>
  <si>
    <t>Egresos Aprobado   Anual</t>
  </si>
  <si>
    <t>Egresos Modificado   Anual</t>
  </si>
  <si>
    <t>% Avance Anual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</si>
  <si>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</si>
  <si>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</si>
  <si>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</si>
  <si>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</si>
  <si>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</si>
  <si>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</si>
  <si>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</si>
  <si>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</si>
  <si>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</si>
  <si>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</si>
  <si>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</si>
  <si>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Pagado</t>
  </si>
  <si>
    <t>Total de Interéses Créditos Bancarios</t>
  </si>
  <si>
    <t>Total Intereses Otros Instrumentos de Deuda</t>
  </si>
  <si>
    <t>III. Balance Presupuestario (Superávit o Déficit)</t>
  </si>
  <si>
    <t>IV. Interéses, Comisiones y Gastos de la Deuda</t>
  </si>
  <si>
    <t>A. Financiamiento</t>
  </si>
  <si>
    <t>B. Amortización de la Deuda</t>
  </si>
  <si>
    <t>C. Endeudamiento o Desendeudamiento   (C=A-B)</t>
  </si>
  <si>
    <t>III. Balance Presupuestario (Superávit o Déficit)  (III= I-II)</t>
  </si>
  <si>
    <t>V. Balance Primario (superávit o Déficit)   (V= III-IV)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</si>
  <si>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</si>
  <si>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</si>
  <si>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</si>
  <si>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</si>
  <si>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</si>
  <si>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</si>
  <si>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</si>
  <si>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</si>
  <si>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</si>
  <si>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</si>
  <si>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</si>
  <si>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</si>
  <si>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</si>
  <si>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(MENOS)</t>
  </si>
  <si>
    <t>Efectivo y Equivalentes al Efectivo al Inicio del Ejercicio</t>
  </si>
  <si>
    <t>Efectivo y Equivalentes al Efectivo al Final del Ejercicio</t>
  </si>
  <si>
    <t>Conciliacion entre los Ingresos Presupuestarios y Contables</t>
  </si>
  <si>
    <t>Conciliacion entre los Egresos Presupuestarios y los Gastos Contables</t>
  </si>
  <si>
    <t>1. Total de Egresos Presupuestarios</t>
  </si>
  <si>
    <t xml:space="preserve">2. Egresos Presupuestarios no contables </t>
  </si>
  <si>
    <t>3. Gastos contables no presupuestarios</t>
  </si>
  <si>
    <t>3. Ingresos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</si>
  <si>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</si>
  <si>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</si>
  <si>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</si>
  <si>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</si>
  <si>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</si>
  <si>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</si>
  <si>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</si>
  <si>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</si>
  <si>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</si>
  <si>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</si>
  <si>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</si>
  <si>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</si>
  <si>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</si>
  <si>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</si>
  <si>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</si>
  <si>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</si>
  <si>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</si>
  <si>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</si>
  <si>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</si>
  <si>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</si>
  <si>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</si>
  <si>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</si>
  <si>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</si>
  <si>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</si>
  <si>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(pesos)</t>
  </si>
  <si>
    <t xml:space="preserve">Ley General de Contabilidad Gubernamental </t>
  </si>
  <si>
    <t>Subsecretaria de Planeación del Desarrollo</t>
  </si>
  <si>
    <t>Dirección General de Planeación y Evaluación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</si>
  <si>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</si>
  <si>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</si>
  <si>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A Largo Plazo</t>
  </si>
  <si>
    <t>A Mediano Plazo</t>
  </si>
  <si>
    <t>A Corto Plazo</t>
  </si>
  <si>
    <t>Hoja  _ de _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</si>
  <si>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</si>
  <si>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</si>
  <si>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</si>
  <si>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</si>
  <si>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</si>
  <si>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</si>
  <si>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</si>
  <si>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</si>
  <si>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</si>
  <si>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</si>
  <si>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</si>
  <si>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</si>
  <si>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</si>
  <si>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</si>
  <si>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</si>
  <si>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</si>
  <si>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</si>
  <si>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</si>
  <si>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</si>
  <si>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</si>
  <si>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</si>
  <si>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Introducción.</t>
  </si>
  <si>
    <t>Panorama Económico y Financiero.</t>
  </si>
  <si>
    <t>Autorización e Historia.</t>
  </si>
  <si>
    <t>1.</t>
  </si>
  <si>
    <t>2.</t>
  </si>
  <si>
    <t>3.</t>
  </si>
  <si>
    <t>4.</t>
  </si>
  <si>
    <t>5.</t>
  </si>
  <si>
    <t>6.</t>
  </si>
  <si>
    <t>7.</t>
  </si>
  <si>
    <t>8.</t>
  </si>
  <si>
    <t>Organización y Objeto Social.</t>
  </si>
  <si>
    <t>Bases de Preparación de los Estados Financieros.</t>
  </si>
  <si>
    <t>Políticas de Contabilidad Significativas.</t>
  </si>
  <si>
    <t>Posición en Moneda Estranjera y Protección por Riesgo Cambiario.</t>
  </si>
  <si>
    <t>Reporte Analítico del Activo.</t>
  </si>
  <si>
    <t>9.</t>
  </si>
  <si>
    <t>10.</t>
  </si>
  <si>
    <t>11.</t>
  </si>
  <si>
    <t>12.</t>
  </si>
  <si>
    <t>Fideicomisos, Mandatos y Análogos.</t>
  </si>
  <si>
    <t>Reporte de la Recaudación.</t>
  </si>
  <si>
    <t>Información sobre la Deuda y el Reporte Analítico de la Deuda.</t>
  </si>
  <si>
    <t>Calificaciones otorgadas.</t>
  </si>
  <si>
    <t>13.</t>
  </si>
  <si>
    <t>Proceso de Mejora.</t>
  </si>
  <si>
    <t>Información por Segmentos.</t>
  </si>
  <si>
    <t>Eventos Posteriores al Cierre.</t>
  </si>
  <si>
    <t>Partes Relacionadas.</t>
  </si>
  <si>
    <t>Responsabilidad Sobre la Presentación Razonable de los Estados Financieros.</t>
  </si>
  <si>
    <t>14.</t>
  </si>
  <si>
    <t>15.</t>
  </si>
  <si>
    <t>16.</t>
  </si>
  <si>
    <t>17.</t>
  </si>
  <si>
    <t>Relación de Cuentas Bancarias Productivas Específicas</t>
  </si>
  <si>
    <t>Datos de la Cuenta Bancaria</t>
  </si>
  <si>
    <t>Institución Bancaria</t>
  </si>
  <si>
    <t>Fondo, Programa o Convenio</t>
  </si>
  <si>
    <t>Número de Cuenta</t>
  </si>
  <si>
    <t>Código</t>
  </si>
  <si>
    <t>Descripción del Bien</t>
  </si>
  <si>
    <t>Subejercicio</t>
  </si>
  <si>
    <t>Gasto por Proyectos de Inversión</t>
  </si>
  <si>
    <t>Clasificación por Objeto del Gasto (Capítulo y Concepto)</t>
  </si>
  <si>
    <t>Clasificación Económica (por Tipo de Gasto)</t>
  </si>
  <si>
    <t>Gasto Corriente</t>
  </si>
  <si>
    <t>Gasto de Capital</t>
  </si>
  <si>
    <t>Amortización del la Deuda y Disminución de Pasivos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</si>
  <si>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</si>
  <si>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</si>
  <si>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</si>
  <si>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</si>
  <si>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</si>
  <si>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</si>
  <si>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</si>
  <si>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</si>
  <si>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Clasificación Administrativa (Por Unidad Administrativa)</t>
  </si>
  <si>
    <t>Estado de Situacion Financiera</t>
  </si>
  <si>
    <t>Clasificación Administrativa (Por Poderes)</t>
  </si>
  <si>
    <t>Poder Legislativo</t>
  </si>
  <si>
    <t>Poder Judicial</t>
  </si>
  <si>
    <t>Órganos Autónomos</t>
  </si>
  <si>
    <t>Clasificación Funcional (Finalidad y Función)</t>
  </si>
  <si>
    <t>Gobierno</t>
  </si>
  <si>
    <t>Legislación</t>
  </si>
  <si>
    <t>Justicia</t>
  </si>
  <si>
    <t>Relaciones Exteriores</t>
  </si>
  <si>
    <t>Coordinación de la Politica de Gobierno</t>
  </si>
  <si>
    <t>Asuntos Financieros y Hacendarios</t>
  </si>
  <si>
    <t>Seguridad Nacional</t>
  </si>
  <si>
    <t>Asuntos de Orden Público y Seguridad Interior</t>
  </si>
  <si>
    <t>Otros Servicios Generales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</si>
  <si>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</si>
  <si>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</si>
  <si>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</si>
  <si>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</si>
  <si>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</si>
  <si>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</si>
  <si>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</si>
  <si>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</si>
  <si>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</si>
  <si>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</si>
  <si>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</si>
  <si>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Transporte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</si>
  <si>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</si>
  <si>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</si>
  <si>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</si>
  <si>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</si>
  <si>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</si>
  <si>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</si>
  <si>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</si>
  <si>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</si>
  <si>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Poder Ejecutivo</t>
  </si>
  <si>
    <t>Minería, Manufacturas y Construcción</t>
  </si>
  <si>
    <t>Programas</t>
  </si>
  <si>
    <t>Gasto Por Categoría Programática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</si>
  <si>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</si>
  <si>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</si>
  <si>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</si>
  <si>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</si>
  <si>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</si>
  <si>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</si>
  <si>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</si>
  <si>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</si>
  <si>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</si>
  <si>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</si>
  <si>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</si>
  <si>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</si>
  <si>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</si>
  <si>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</si>
  <si>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</si>
  <si>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</si>
  <si>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</si>
  <si>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</si>
  <si>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</si>
  <si>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</si>
  <si>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</si>
  <si>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</si>
  <si>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</si>
  <si>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</si>
  <si>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</si>
  <si>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</si>
  <si>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</si>
  <si>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Adeudos de Ejercicios Fiscales Anteriores</t>
  </si>
  <si>
    <t>Relación de Bienes que Componen su Patrimonio</t>
  </si>
  <si>
    <t xml:space="preserve">Estado de Variación en la Hacienda Pública </t>
  </si>
  <si>
    <t>Combustibles y Energía</t>
  </si>
  <si>
    <t>Comunicaciones</t>
  </si>
  <si>
    <t>Gastos por proyectos de Inversión</t>
  </si>
  <si>
    <t>GASTO DE INVERSION EJERCIDO:</t>
  </si>
  <si>
    <t xml:space="preserve">NOMBRE DEL PROYECTO </t>
  </si>
  <si>
    <t>Seguimiento y Evaluación de Indicadores de Proyectos y Procesos 
(Gasto por Categoría Programática, Metas y Programas; Análisis Programático-Presupuestal con Indicadores de Resultados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</si>
  <si>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</si>
  <si>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</si>
  <si>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</si>
  <si>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</si>
  <si>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 xml:space="preserve">MONTO EROGADO </t>
  </si>
  <si>
    <t>*</t>
  </si>
  <si>
    <t>Segundo Informe Trimestral 2015</t>
  </si>
  <si>
    <t>BIENES MUEBLES</t>
  </si>
  <si>
    <t>BIENES INMUEBLES</t>
  </si>
  <si>
    <t xml:space="preserve">                Relación de esquemas bursátiles y de coberturas financieras</t>
  </si>
  <si>
    <t>Identificacion del  Instrumento</t>
  </si>
  <si>
    <t>Valor Actual</t>
  </si>
  <si>
    <t>Otros Instrumentos de Bursatilización</t>
  </si>
  <si>
    <t>C=A+B</t>
  </si>
  <si>
    <t xml:space="preserve">Total </t>
  </si>
  <si>
    <t xml:space="preserve">Total Otros Instrumentos </t>
  </si>
  <si>
    <t>Colocación</t>
  </si>
  <si>
    <t>Interés Ganados</t>
  </si>
  <si>
    <t>Relación de esquemas bursátiles y de coberturas financieras</t>
  </si>
  <si>
    <t>NOTA: se deberán incluir METALES PRECIOSOS en su caso.</t>
  </si>
  <si>
    <t>NOTA: la información de este formato es ACUMULADA.</t>
  </si>
  <si>
    <t>NOTA: La información de este formato es ACUMULADA</t>
  </si>
  <si>
    <t>Ingresos Devengado Anual</t>
  </si>
  <si>
    <t>Ingresos Recaudado    Anual</t>
  </si>
  <si>
    <t>Egresos Devengado     Anual</t>
  </si>
  <si>
    <t>Egresos Pagado     Anual</t>
  </si>
  <si>
    <t>IV.- Información Complementaria-Anexos</t>
  </si>
  <si>
    <t>Relación de Bienes Muebles e Inmuebles que Componen su Patrimonio</t>
  </si>
  <si>
    <t>TERRENOS</t>
  </si>
  <si>
    <t>EDIFICIOS</t>
  </si>
  <si>
    <t>Y DEMAS INMUEBLES</t>
  </si>
  <si>
    <t>Formatos</t>
  </si>
  <si>
    <t>Ya sean obras con Recurso Federal, Recurso Estatal e Ingresos Propios del ente Público.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</si>
  <si>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</si>
  <si>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</si>
  <si>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</si>
  <si>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</si>
  <si>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</si>
  <si>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</si>
  <si>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</si>
  <si>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</si>
  <si>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</si>
  <si>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</si>
  <si>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</si>
  <si>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</si>
  <si>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</si>
  <si>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Pagado 3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</si>
  <si>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</si>
  <si>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3 Para Ingresos se reportan los ingresos recaudados; para egresos se reportan los egresos pagados.</t>
  </si>
  <si>
    <t>Se deberán informar con todas las fuentes del recurso.</t>
  </si>
  <si>
    <t>Por Fuente de Financiamiento</t>
  </si>
  <si>
    <t>Estado Analitico de Ingresos</t>
  </si>
  <si>
    <t>(6= 5 - 1 )</t>
  </si>
  <si>
    <t xml:space="preserve">Impuestos </t>
  </si>
  <si>
    <t>( 6 = 3 - 4 )</t>
  </si>
  <si>
    <t>(7= 4/3)</t>
  </si>
  <si>
    <t xml:space="preserve">   Costo Financiero, Deuda o Apoyo a Deudores y Ahorradores de la Banca</t>
  </si>
  <si>
    <t>I. Ingresos Presupuestarios (I= 1 + 2 )</t>
  </si>
  <si>
    <t>II. Egresos Presupuestarios ( II= 3+4 )</t>
  </si>
  <si>
    <t>Estimado Original Anual</t>
  </si>
  <si>
    <t>1. Ingresos Gobierno del Estado 1</t>
  </si>
  <si>
    <t>2. Ingresos Sector Paraestatal  1</t>
  </si>
  <si>
    <t>3. Egresos del Gobierno de la Entidad Federativa 2</t>
  </si>
  <si>
    <t>4. Egresos  del Sector Paraestatal  2</t>
  </si>
  <si>
    <t>Valor en Libros</t>
  </si>
  <si>
    <t>Indicadores de Postura Fiscal</t>
  </si>
  <si>
    <t>Otros Orígenes de Financiamiento</t>
  </si>
  <si>
    <t>Hacienda Pública/Patrimonio</t>
  </si>
  <si>
    <t>Total de Activos</t>
  </si>
  <si>
    <t>Total de Pasivo y Hacienda Pública/Patrimonio</t>
  </si>
  <si>
    <t>Ingresos Excedentes 1</t>
  </si>
  <si>
    <t>Intereses de la Deuda</t>
  </si>
  <si>
    <t xml:space="preserve"> Sistema Estatal de Evaluación</t>
  </si>
  <si>
    <t>ETCA-I-01</t>
  </si>
  <si>
    <t>ETCA-I-02</t>
  </si>
  <si>
    <t>ETCA-I-03</t>
  </si>
  <si>
    <t>ETCA-I-04</t>
  </si>
  <si>
    <t>ETCA-I-05</t>
  </si>
  <si>
    <t>ETCA-I-06</t>
  </si>
  <si>
    <t>ETCA-I-07</t>
  </si>
  <si>
    <t>ETCA-II-10</t>
  </si>
  <si>
    <t>ETCA-II-11</t>
  </si>
  <si>
    <t>ETCA-II-12</t>
  </si>
  <si>
    <t>ETCA-III-14</t>
  </si>
  <si>
    <t>ETCA-IV-17</t>
  </si>
  <si>
    <t xml:space="preserve">TRIMESTRE: </t>
  </si>
  <si>
    <t xml:space="preserve">                                                                                    (PESOS)</t>
  </si>
  <si>
    <t xml:space="preserve">                                                        (PESOS)</t>
  </si>
  <si>
    <t xml:space="preserve">                                             (PESOS)</t>
  </si>
  <si>
    <t xml:space="preserve">                                                                              (PESOS)</t>
  </si>
  <si>
    <t xml:space="preserve">          (PESOS)</t>
  </si>
  <si>
    <t>Otros</t>
  </si>
  <si>
    <t>Formato libre</t>
  </si>
  <si>
    <t xml:space="preserve">                                                               (PESOS)</t>
  </si>
  <si>
    <t xml:space="preserve">                                           (pesos)</t>
  </si>
  <si>
    <t xml:space="preserve">                                    (pesos)</t>
  </si>
  <si>
    <t xml:space="preserve">                                 (pesos)</t>
  </si>
  <si>
    <t xml:space="preserve">                          (pesos)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</si>
  <si>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</si>
  <si>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</si>
  <si>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</si>
  <si>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</si>
  <si>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</si>
  <si>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</si>
  <si>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</si>
  <si>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</si>
  <si>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</si>
  <si>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</si>
  <si>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</si>
  <si>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</si>
  <si>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</si>
  <si>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</si>
  <si>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</si>
  <si>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</si>
  <si>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</si>
  <si>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</si>
  <si>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</si>
  <si>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</si>
  <si>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</si>
  <si>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</si>
  <si>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</si>
  <si>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</si>
  <si>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</si>
  <si>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</si>
  <si>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</si>
  <si>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</si>
  <si>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</si>
  <si>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</si>
  <si>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</si>
  <si>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</si>
  <si>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</si>
  <si>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</si>
  <si>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</si>
  <si>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</si>
  <si>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</si>
  <si>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</si>
  <si>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</si>
  <si>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</si>
  <si>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</si>
  <si>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</si>
  <si>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</si>
  <si>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</si>
  <si>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</si>
  <si>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Adeudos de Ejercicios Fiscales Anteriores (Adefas)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</si>
  <si>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</si>
  <si>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</si>
  <si>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</si>
  <si>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</si>
  <si>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</si>
  <si>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</si>
  <si>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</si>
  <si>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Administrativa (Por Tipo de Organismos o Entidad Paraestatal)</t>
  </si>
  <si>
    <t>…</t>
  </si>
  <si>
    <t>ETCA-I-08</t>
  </si>
  <si>
    <t>ETCA-I-09</t>
  </si>
  <si>
    <t>ETCA-II-10-A</t>
  </si>
  <si>
    <t>Estado Analítico del Ejercicio Presupuesto de Egresos 
Clasificación Por Objeto del Gasto (Capitulo y Concepto)</t>
  </si>
  <si>
    <t>Estado Analítico del Ejercicio Presupuesto de Egresos 
Por Partida del Gasto</t>
  </si>
  <si>
    <t>Estado Analítico del Ejercicio Presupuesto de Egresos 
Clasificación Económica (Por Tipo de Gasto)</t>
  </si>
  <si>
    <t>ETCA-II-11-A</t>
  </si>
  <si>
    <t>Estado Analítico del Ejercicio Presupuesto de Egresos
Por Unidad Administrativa</t>
  </si>
  <si>
    <t>ETCA-II-11-B1</t>
  </si>
  <si>
    <t>ETCA-II-11-B2</t>
  </si>
  <si>
    <t>Estado Analítico del Ejercicio Presupuesto de Egresos
Clasificación Administrativa, Por Poderes</t>
  </si>
  <si>
    <t>Estado Analítico del Ejercicio Presupuesto de Egresos
Clasificación Administrativa, Por tipo de Organismo o Entidad Paraestatal</t>
  </si>
  <si>
    <t>ETCA-II-11-B3</t>
  </si>
  <si>
    <t>ETCA-II-11-C</t>
  </si>
  <si>
    <t>Estado Analítico del Ejercicio Presupuesto de Egresos
Clasificación Funcional (Finalidad y Función)</t>
  </si>
  <si>
    <t>ETCA-II-11-D</t>
  </si>
  <si>
    <t>ETCA-II-13</t>
  </si>
  <si>
    <t>Gasto por Categoría Programática</t>
  </si>
  <si>
    <t>ETCA-III-15</t>
  </si>
  <si>
    <t>ETCA-III-16</t>
  </si>
  <si>
    <t>ETCA-IV-18</t>
  </si>
  <si>
    <t>ETCA-IV-19</t>
  </si>
  <si>
    <t>ETCA-IV-20</t>
  </si>
  <si>
    <t>ETCA-II-11-E</t>
  </si>
  <si>
    <t>Celdas Protegidas</t>
  </si>
  <si>
    <t>Ejercicio del Presupuesto por
Capítulo del Gasto</t>
  </si>
  <si>
    <t>TRIMESTRE:</t>
  </si>
  <si>
    <t>Ejercicio del Presupuesto por
Partida  /  Descripción</t>
  </si>
  <si>
    <t xml:space="preserve">                                                       (pesos)</t>
  </si>
  <si>
    <t>OBSERVACIONES</t>
  </si>
  <si>
    <t>Hacienda Pública / Patrimonio Neto Final del Ejercicio 2015</t>
  </si>
  <si>
    <t>Cambios en la Hacienda Pública / Patrimonio Neto del Ejercicio 2016</t>
  </si>
  <si>
    <t>Saldo Neto en la Hacienda Pública / Patrimonio 2016</t>
  </si>
  <si>
    <t>Obsevaciones</t>
  </si>
  <si>
    <t xml:space="preserve"> </t>
  </si>
  <si>
    <t>Listado de Formatos ETCA "Evaluación Trimestral Contabilidad Armonizada"</t>
  </si>
  <si>
    <t>"Bajo protesta de decir verdad declaramos que los Estados Financieros y sus Notas, son razonablemente correctos y son responsabilidad del emisor"</t>
  </si>
  <si>
    <t>Bajo protesta de decir verdad declaramos que los Estados Financieros y sus Notas, son razonablemente correctos y son responsabilidad del emisor</t>
  </si>
  <si>
    <t>Diferencia</t>
  </si>
  <si>
    <t>Televisora de Hermosillo</t>
  </si>
  <si>
    <t>Del 01 de Enero al 31 de Marzo de 2016</t>
  </si>
  <si>
    <t>Televisora de Hermosillo, S.A. de C.V.</t>
  </si>
  <si>
    <t>Televisora de Hermosillo, S.A. DE C.V.</t>
  </si>
  <si>
    <t>Ingresos Propios Televisora de Hermosillo, S.A. de C.V.</t>
  </si>
  <si>
    <t>HSBC</t>
  </si>
  <si>
    <t>071302967-3</t>
  </si>
  <si>
    <t>BBVA Bancomer</t>
  </si>
  <si>
    <t>0454409949</t>
  </si>
  <si>
    <t>Santander</t>
  </si>
  <si>
    <t>5146500369-9</t>
  </si>
  <si>
    <t>6521970561-5</t>
  </si>
  <si>
    <t>51500593097</t>
  </si>
  <si>
    <t>Credito Bancario Simple Proyecto Digitalización</t>
  </si>
  <si>
    <t>Banco Interacciones</t>
  </si>
  <si>
    <t>bursátil ni de cuberturas financieras.</t>
  </si>
  <si>
    <t xml:space="preserve">La Televisora no cuenta con ningún esquema </t>
  </si>
  <si>
    <t>NO APLICA PORQUE EN ESTE PERIODO NO SE REALIZO OBRA PUBLICA</t>
  </si>
  <si>
    <t>Crédito bancario simple Banco Interacciones</t>
  </si>
  <si>
    <t>Intereses crédito Banco Interacciones</t>
  </si>
  <si>
    <t>Al 31 de Marzo de 2016</t>
  </si>
  <si>
    <t>PRIMERO</t>
  </si>
  <si>
    <t>Del 01 de Enero al 31 de Marzo del 2016</t>
  </si>
  <si>
    <t>TRIMESTRE:  PRIMERO</t>
  </si>
  <si>
    <t>TRIMESTRE: PRIMERO</t>
  </si>
  <si>
    <t>GERENTE DE ADMINSTRACION Y FINANZAS</t>
  </si>
  <si>
    <t xml:space="preserve">                                          DIRECTOR GENERAL</t>
  </si>
  <si>
    <t xml:space="preserve">                               M.A. DANIEL HIDALGO HURTADO</t>
  </si>
  <si>
    <t xml:space="preserve">                       _____________________________________</t>
  </si>
  <si>
    <t xml:space="preserve">                 _____________________________________</t>
  </si>
  <si>
    <t xml:space="preserve">                    LIC. GASPAR GABRIEL GIRÓN ORTEGA</t>
  </si>
  <si>
    <t xml:space="preserve">               GERENTE DE ADMINSTRACION Y FINANZAS</t>
  </si>
  <si>
    <t xml:space="preserve">              DIRECTOR GENERAL</t>
  </si>
  <si>
    <t xml:space="preserve">       M.A. DANIEL HIDALGO HURTADO</t>
  </si>
  <si>
    <t xml:space="preserve">       ______________________________</t>
  </si>
  <si>
    <t xml:space="preserve"> LIC. GASPAR GABRIEL GIRÓN ORTEGA</t>
  </si>
  <si>
    <t xml:space="preserve">    ________________________________</t>
  </si>
  <si>
    <t>Pesos</t>
  </si>
  <si>
    <t>Mexico</t>
  </si>
  <si>
    <t>Existen dos juicios laborales pendientes de determinar fallo representando una contenguenca aproximada de $678,443.56</t>
  </si>
  <si>
    <t xml:space="preserve">                        ________________________________</t>
  </si>
  <si>
    <t xml:space="preserve">                       LIC. GASPAR GABRIEL GIRÓN ORTEGA</t>
  </si>
  <si>
    <t xml:space="preserve">                   GERENTE DE ADMINSTRACION Y FINANZAS</t>
  </si>
  <si>
    <t>M.A. DANIEL HIDALGO HURTADO</t>
  </si>
  <si>
    <t>____________________________</t>
  </si>
  <si>
    <t xml:space="preserve">       DIRECTOR GENERAL</t>
  </si>
  <si>
    <t xml:space="preserve">                                  ______________________________________</t>
  </si>
  <si>
    <t xml:space="preserve">                                       LIC. GASPAR GABRIEL GIRÓN ORTEGA</t>
  </si>
  <si>
    <t xml:space="preserve">                                   GERENTE DE ADMINSTRACION Y FINANZAS</t>
  </si>
  <si>
    <t xml:space="preserve">              ________________________________</t>
  </si>
  <si>
    <t xml:space="preserve">             LIC. GASPAR GABRIEL GIRÓN ORTEGA</t>
  </si>
  <si>
    <t xml:space="preserve">        GERENTE DE ADMINSTRACION Y FINANZAS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</si>
</sst>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#,##0_ ;[Red]\-#,##0\ "/>
  </numFmts>
  <fonts count="78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4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6"/>
      <color theme="1"/>
      <name val="Arial Narrow"/>
      <family val="2"/>
    </font>
    <font>
      <b/>
      <i/>
      <sz val="6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885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7" fillId="0" borderId="0" xfId="0" applyFont="1"/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 vertical="center"/>
    </xf>
    <xf numFmtId="0" fontId="40" fillId="0" borderId="0" xfId="0" applyFont="1" applyAlignment="1"/>
    <xf numFmtId="0" fontId="7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21" xfId="0" applyFont="1" applyBorder="1" applyAlignment="1">
      <alignment horizontal="right" vertical="center"/>
    </xf>
    <xf numFmtId="0" fontId="41" fillId="0" borderId="41" xfId="0" applyFont="1" applyBorder="1" applyAlignment="1">
      <alignment horizontal="right" vertical="center"/>
    </xf>
    <xf numFmtId="0" fontId="48" fillId="0" borderId="0" xfId="0" applyFont="1" applyAlignment="1">
      <alignment horizontal="center"/>
    </xf>
    <xf numFmtId="0" fontId="5" fillId="2" borderId="0" xfId="0" applyFont="1" applyFill="1"/>
    <xf numFmtId="0" fontId="36" fillId="2" borderId="0" xfId="0" applyFont="1" applyFill="1"/>
    <xf numFmtId="0" fontId="11" fillId="2" borderId="19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0" xfId="0" applyFont="1" applyFill="1" applyBorder="1" applyAlignment="1">
      <alignment horizontal="center"/>
    </xf>
    <xf numFmtId="0" fontId="50" fillId="0" borderId="19" xfId="0" applyFont="1" applyBorder="1" applyAlignment="1">
      <alignment horizontal="left"/>
    </xf>
    <xf numFmtId="0" fontId="50" fillId="0" borderId="42" xfId="0" applyFont="1" applyBorder="1"/>
    <xf numFmtId="0" fontId="50" fillId="0" borderId="19" xfId="0" applyFont="1" applyBorder="1"/>
    <xf numFmtId="0" fontId="50" fillId="0" borderId="21" xfId="0" applyFont="1" applyBorder="1" applyAlignment="1">
      <alignment horizontal="left"/>
    </xf>
    <xf numFmtId="0" fontId="50" fillId="0" borderId="21" xfId="0" applyFont="1" applyBorder="1"/>
    <xf numFmtId="0" fontId="50" fillId="0" borderId="26" xfId="0" applyFont="1" applyBorder="1"/>
    <xf numFmtId="0" fontId="50" fillId="0" borderId="22" xfId="0" applyFont="1" applyBorder="1" applyAlignment="1">
      <alignment horizontal="left"/>
    </xf>
    <xf numFmtId="0" fontId="50" fillId="0" borderId="17" xfId="0" applyFont="1" applyBorder="1"/>
    <xf numFmtId="0" fontId="50" fillId="0" borderId="21" xfId="0" applyFont="1" applyBorder="1" applyAlignment="1">
      <alignment horizontal="left" vertical="center"/>
    </xf>
    <xf numFmtId="0" fontId="50" fillId="0" borderId="26" xfId="0" applyFont="1" applyBorder="1" applyAlignment="1">
      <alignment vertical="center"/>
    </xf>
    <xf numFmtId="0" fontId="50" fillId="0" borderId="21" xfId="0" applyFont="1" applyBorder="1" applyAlignment="1">
      <alignment wrapText="1"/>
    </xf>
    <xf numFmtId="0" fontId="51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0" fillId="0" borderId="0" xfId="0" applyFont="1"/>
    <xf numFmtId="0" fontId="50" fillId="0" borderId="0" xfId="0" applyFont="1" applyFill="1" applyBorder="1"/>
    <xf numFmtId="0" fontId="12" fillId="0" borderId="8" xfId="0" applyFont="1" applyFill="1" applyBorder="1" applyAlignment="1">
      <alignment vertical="center"/>
    </xf>
    <xf numFmtId="0" fontId="50" fillId="0" borderId="20" xfId="0" applyFont="1" applyBorder="1" applyAlignment="1">
      <alignment horizontal="left"/>
    </xf>
    <xf numFmtId="0" fontId="50" fillId="0" borderId="20" xfId="0" applyFont="1" applyBorder="1"/>
    <xf numFmtId="0" fontId="7" fillId="0" borderId="0" xfId="0" applyFont="1" applyFill="1" applyBorder="1" applyAlignment="1">
      <alignment horizontal="left" vertical="top"/>
    </xf>
    <xf numFmtId="0" fontId="50" fillId="0" borderId="21" xfId="0" applyFont="1" applyBorder="1" applyAlignment="1">
      <alignment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Border="1" applyAlignment="1">
      <alignment horizontal="left" vertical="center"/>
    </xf>
    <xf numFmtId="43" fontId="16" fillId="2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6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6" fillId="2" borderId="0" xfId="0" applyNumberFormat="1" applyFont="1" applyFill="1" applyBorder="1" applyAlignment="1" applyProtection="1"/>
    <xf numFmtId="43" fontId="16" fillId="2" borderId="6" xfId="0" applyNumberFormat="1" applyFont="1" applyFill="1" applyBorder="1" applyAlignment="1" applyProtection="1"/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33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4" fontId="5" fillId="0" borderId="0" xfId="0" applyNumberFormat="1" applyFont="1" applyBorder="1" applyAlignment="1" applyProtection="1">
      <alignment horizontal="right" vertical="top"/>
      <protection locked="0"/>
    </xf>
    <xf numFmtId="4" fontId="5" fillId="0" borderId="6" xfId="0" applyNumberFormat="1" applyFont="1" applyBorder="1" applyAlignment="1" applyProtection="1">
      <alignment horizontal="righ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</xf>
    <xf numFmtId="4" fontId="7" fillId="2" borderId="6" xfId="0" applyNumberFormat="1" applyFont="1" applyFill="1" applyBorder="1" applyAlignment="1" applyProtection="1">
      <alignment horizontal="right" vertical="top"/>
    </xf>
    <xf numFmtId="4" fontId="7" fillId="2" borderId="0" xfId="13" applyNumberFormat="1" applyFont="1" applyFill="1" applyBorder="1" applyAlignment="1" applyProtection="1">
      <alignment horizontal="right" vertical="top"/>
    </xf>
    <xf numFmtId="4" fontId="8" fillId="2" borderId="0" xfId="0" applyNumberFormat="1" applyFont="1" applyFill="1" applyBorder="1" applyAlignment="1" applyProtection="1">
      <alignment horizontal="right" vertical="top"/>
    </xf>
    <xf numFmtId="4" fontId="8" fillId="2" borderId="6" xfId="0" applyNumberFormat="1" applyFont="1" applyFill="1" applyBorder="1" applyAlignment="1" applyProtection="1">
      <alignment horizontal="right" vertical="top"/>
    </xf>
    <xf numFmtId="4" fontId="7" fillId="2" borderId="6" xfId="13" applyNumberFormat="1" applyFont="1" applyFill="1" applyBorder="1" applyAlignment="1" applyProtection="1">
      <alignment horizontal="right" vertical="top"/>
    </xf>
    <xf numFmtId="4" fontId="8" fillId="2" borderId="0" xfId="13" applyNumberFormat="1" applyFont="1" applyFill="1" applyBorder="1" applyAlignment="1" applyProtection="1">
      <alignment horizontal="right" vertical="top"/>
    </xf>
    <xf numFmtId="4" fontId="8" fillId="2" borderId="6" xfId="13" applyNumberFormat="1" applyFont="1" applyFill="1" applyBorder="1" applyAlignment="1" applyProtection="1">
      <alignment horizontal="right" vertical="top"/>
    </xf>
    <xf numFmtId="0" fontId="33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33" fillId="0" borderId="46" xfId="0" applyFont="1" applyBorder="1" applyAlignment="1" applyProtection="1">
      <alignment horizontal="center" vertical="center" wrapText="1"/>
      <protection locked="0"/>
    </xf>
    <xf numFmtId="0" fontId="54" fillId="6" borderId="0" xfId="0" applyFont="1" applyFill="1" applyAlignment="1" applyProtection="1">
      <alignment wrapText="1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7" fillId="3" borderId="5" xfId="0" applyFont="1" applyFill="1" applyBorder="1" applyAlignment="1" applyProtection="1">
      <alignment horizontal="justify" vertical="top"/>
      <protection locked="0"/>
    </xf>
    <xf numFmtId="0" fontId="8" fillId="3" borderId="5" xfId="0" applyFont="1" applyFill="1" applyBorder="1" applyAlignment="1" applyProtection="1">
      <alignment horizontal="justify" vertical="top"/>
      <protection locked="0"/>
    </xf>
    <xf numFmtId="0" fontId="24" fillId="3" borderId="5" xfId="0" applyFont="1" applyFill="1" applyBorder="1" applyAlignment="1" applyProtection="1">
      <alignment horizontal="justify" vertical="top"/>
      <protection locked="0"/>
    </xf>
    <xf numFmtId="4" fontId="24" fillId="3" borderId="0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Alignment="1" applyProtection="1">
      <protection locked="0"/>
    </xf>
    <xf numFmtId="0" fontId="19" fillId="3" borderId="5" xfId="0" applyFont="1" applyFill="1" applyBorder="1" applyAlignment="1" applyProtection="1">
      <alignment horizontal="justify" vertical="top"/>
      <protection locked="0"/>
    </xf>
    <xf numFmtId="0" fontId="1" fillId="3" borderId="5" xfId="0" applyFont="1" applyFill="1" applyBorder="1" applyAlignment="1" applyProtection="1">
      <alignment horizontal="justify" vertical="top"/>
      <protection locked="0"/>
    </xf>
    <xf numFmtId="0" fontId="24" fillId="3" borderId="7" xfId="0" applyFont="1" applyFill="1" applyBorder="1" applyAlignment="1" applyProtection="1">
      <alignment horizontal="justify" vertical="top"/>
      <protection locked="0"/>
    </xf>
    <xf numFmtId="4" fontId="24" fillId="3" borderId="8" xfId="0" applyNumberFormat="1" applyFont="1" applyFill="1" applyBorder="1" applyAlignment="1" applyProtection="1">
      <alignment horizontal="right" vertical="top"/>
      <protection locked="0"/>
    </xf>
    <xf numFmtId="0" fontId="23" fillId="3" borderId="47" xfId="0" applyFont="1" applyFill="1" applyBorder="1" applyAlignment="1" applyProtection="1">
      <alignment horizontal="justify" vertical="center"/>
      <protection locked="0"/>
    </xf>
    <xf numFmtId="0" fontId="33" fillId="3" borderId="46" xfId="0" applyFont="1" applyFill="1" applyBorder="1" applyAlignment="1" applyProtection="1">
      <alignment horizontal="center" vertical="center"/>
      <protection locked="0"/>
    </xf>
    <xf numFmtId="0" fontId="33" fillId="3" borderId="48" xfId="0" applyFont="1" applyFill="1" applyBorder="1" applyAlignment="1" applyProtection="1">
      <alignment horizontal="center" vertical="center"/>
      <protection locked="0"/>
    </xf>
    <xf numFmtId="4" fontId="16" fillId="3" borderId="0" xfId="0" applyNumberFormat="1" applyFont="1" applyFill="1" applyBorder="1" applyAlignment="1" applyProtection="1">
      <alignment horizontal="right" vertical="top"/>
    </xf>
    <xf numFmtId="4" fontId="16" fillId="3" borderId="6" xfId="0" applyNumberFormat="1" applyFont="1" applyFill="1" applyBorder="1" applyAlignment="1" applyProtection="1">
      <alignment horizontal="right" vertical="top"/>
    </xf>
    <xf numFmtId="4" fontId="3" fillId="3" borderId="0" xfId="0" applyNumberFormat="1" applyFont="1" applyFill="1" applyBorder="1" applyAlignment="1" applyProtection="1">
      <alignment horizontal="right" vertical="top"/>
    </xf>
    <xf numFmtId="4" fontId="3" fillId="3" borderId="6" xfId="0" applyNumberFormat="1" applyFont="1" applyFill="1" applyBorder="1" applyAlignment="1" applyProtection="1">
      <alignment horizontal="right" vertical="top"/>
    </xf>
    <xf numFmtId="4" fontId="24" fillId="3" borderId="6" xfId="0" applyNumberFormat="1" applyFont="1" applyFill="1" applyBorder="1" applyAlignment="1" applyProtection="1">
      <alignment horizontal="right" vertical="top"/>
      <protection locked="0"/>
    </xf>
    <xf numFmtId="4" fontId="3" fillId="3" borderId="0" xfId="0" applyNumberFormat="1" applyFont="1" applyFill="1" applyBorder="1" applyAlignment="1" applyProtection="1">
      <alignment horizontal="right" vertical="top"/>
      <protection locked="0"/>
    </xf>
    <xf numFmtId="4" fontId="3" fillId="3" borderId="6" xfId="0" applyNumberFormat="1" applyFont="1" applyFill="1" applyBorder="1" applyAlignment="1" applyProtection="1">
      <alignment horizontal="right" vertical="top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12" fillId="3" borderId="0" xfId="0" applyNumberFormat="1" applyFont="1" applyFill="1" applyBorder="1" applyAlignment="1" applyProtection="1">
      <alignment horizontal="right" vertical="top"/>
      <protection locked="0"/>
    </xf>
    <xf numFmtId="4" fontId="12" fillId="3" borderId="6" xfId="0" applyNumberFormat="1" applyFont="1" applyFill="1" applyBorder="1" applyAlignment="1" applyProtection="1">
      <alignment horizontal="right" vertical="top"/>
      <protection locked="0"/>
    </xf>
    <xf numFmtId="4" fontId="24" fillId="3" borderId="9" xfId="0" applyNumberFormat="1" applyFont="1" applyFill="1" applyBorder="1" applyAlignment="1" applyProtection="1">
      <alignment horizontal="right" vertical="top"/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0" fontId="54" fillId="0" borderId="0" xfId="0" applyFont="1" applyProtection="1"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1" xfId="0" applyFont="1" applyFill="1" applyBorder="1" applyAlignment="1" applyProtection="1">
      <alignment vertical="center"/>
      <protection locked="0"/>
    </xf>
    <xf numFmtId="0" fontId="23" fillId="3" borderId="5" xfId="0" applyFont="1" applyFill="1" applyBorder="1" applyAlignment="1" applyProtection="1">
      <alignment vertical="center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17" fillId="3" borderId="7" xfId="0" applyFont="1" applyFill="1" applyBorder="1" applyAlignment="1" applyProtection="1">
      <alignment horizontal="justify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4" fontId="17" fillId="3" borderId="17" xfId="0" applyNumberFormat="1" applyFont="1" applyFill="1" applyBorder="1" applyAlignment="1" applyProtection="1">
      <alignment horizontal="justify" vertical="center"/>
      <protection locked="0"/>
    </xf>
    <xf numFmtId="4" fontId="17" fillId="3" borderId="52" xfId="0" applyNumberFormat="1" applyFont="1" applyFill="1" applyBorder="1" applyAlignment="1" applyProtection="1">
      <alignment horizontal="justify" vertical="center"/>
      <protection locked="0"/>
    </xf>
    <xf numFmtId="4" fontId="21" fillId="3" borderId="17" xfId="0" applyNumberFormat="1" applyFont="1" applyFill="1" applyBorder="1" applyAlignment="1" applyProtection="1">
      <alignment horizontal="right" vertical="center"/>
    </xf>
    <xf numFmtId="4" fontId="38" fillId="3" borderId="17" xfId="0" applyNumberFormat="1" applyFont="1" applyFill="1" applyBorder="1" applyAlignment="1" applyProtection="1">
      <alignment horizontal="right" vertical="center"/>
    </xf>
    <xf numFmtId="4" fontId="38" fillId="3" borderId="52" xfId="0" applyNumberFormat="1" applyFont="1" applyFill="1" applyBorder="1" applyAlignment="1" applyProtection="1">
      <alignment horizontal="right" vertical="center"/>
    </xf>
    <xf numFmtId="4" fontId="2" fillId="3" borderId="17" xfId="0" applyNumberFormat="1" applyFont="1" applyFill="1" applyBorder="1" applyAlignment="1" applyProtection="1">
      <alignment horizontal="right" vertical="center"/>
      <protection locked="0"/>
    </xf>
    <xf numFmtId="4" fontId="2" fillId="3" borderId="52" xfId="0" applyNumberFormat="1" applyFont="1" applyFill="1" applyBorder="1" applyAlignment="1" applyProtection="1">
      <alignment horizontal="right" vertical="center"/>
      <protection locked="0"/>
    </xf>
    <xf numFmtId="4" fontId="2" fillId="3" borderId="16" xfId="0" applyNumberFormat="1" applyFont="1" applyFill="1" applyBorder="1" applyAlignment="1" applyProtection="1">
      <alignment horizontal="right" vertical="center"/>
      <protection locked="0"/>
    </xf>
    <xf numFmtId="4" fontId="2" fillId="3" borderId="18" xfId="0" applyNumberFormat="1" applyFont="1" applyFill="1" applyBorder="1" applyAlignment="1" applyProtection="1">
      <alignment horizontal="right" vertical="center"/>
      <protection locked="0"/>
    </xf>
    <xf numFmtId="0" fontId="23" fillId="3" borderId="30" xfId="0" applyFont="1" applyFill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vertical="center"/>
      <protection locked="0"/>
    </xf>
    <xf numFmtId="0" fontId="37" fillId="3" borderId="14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left" vertical="center" wrapText="1" indent="2"/>
      <protection locked="0"/>
    </xf>
    <xf numFmtId="0" fontId="17" fillId="3" borderId="31" xfId="0" applyFont="1" applyFill="1" applyBorder="1" applyAlignment="1" applyProtection="1">
      <alignment horizontal="justify" vertical="center"/>
      <protection locked="0"/>
    </xf>
    <xf numFmtId="4" fontId="2" fillId="3" borderId="17" xfId="0" applyNumberFormat="1" applyFont="1" applyFill="1" applyBorder="1" applyAlignment="1" applyProtection="1">
      <alignment horizontal="right" vertical="center"/>
    </xf>
    <xf numFmtId="4" fontId="2" fillId="3" borderId="52" xfId="0" applyNumberFormat="1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54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4" fontId="25" fillId="0" borderId="17" xfId="0" applyNumberFormat="1" applyFont="1" applyBorder="1" applyAlignment="1" applyProtection="1">
      <alignment horizontal="right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31" xfId="0" applyFont="1" applyBorder="1" applyAlignment="1" applyProtection="1">
      <alignment horizontal="justify" vertical="center" wrapText="1"/>
      <protection locked="0"/>
    </xf>
    <xf numFmtId="4" fontId="25" fillId="0" borderId="16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4" fontId="25" fillId="0" borderId="6" xfId="0" applyNumberFormat="1" applyFont="1" applyBorder="1" applyAlignment="1" applyProtection="1">
      <alignment horizontal="right" vertical="center"/>
      <protection locked="0"/>
    </xf>
    <xf numFmtId="4" fontId="57" fillId="0" borderId="6" xfId="0" applyNumberFormat="1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4" fontId="57" fillId="0" borderId="6" xfId="0" applyNumberFormat="1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4" fontId="25" fillId="0" borderId="6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9" xfId="0" applyNumberFormat="1" applyFont="1" applyBorder="1" applyAlignment="1" applyProtection="1">
      <alignment horizontal="right" vertical="center"/>
      <protection locked="0"/>
    </xf>
    <xf numFmtId="4" fontId="25" fillId="0" borderId="13" xfId="0" applyNumberFormat="1" applyFont="1" applyBorder="1" applyAlignment="1" applyProtection="1">
      <alignment horizontal="righ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4" fontId="27" fillId="0" borderId="16" xfId="0" applyNumberFormat="1" applyFont="1" applyBorder="1" applyAlignment="1" applyProtection="1">
      <alignment horizontal="right" vertical="center" wrapText="1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25" fillId="0" borderId="17" xfId="0" applyNumberFormat="1" applyFont="1" applyBorder="1" applyAlignment="1" applyProtection="1">
      <alignment horizontal="right" vertical="center" wrapText="1"/>
    </xf>
    <xf numFmtId="4" fontId="25" fillId="0" borderId="16" xfId="0" applyNumberFormat="1" applyFont="1" applyBorder="1" applyAlignment="1" applyProtection="1">
      <alignment horizontal="right" vertical="center" wrapText="1"/>
    </xf>
    <xf numFmtId="4" fontId="3" fillId="0" borderId="52" xfId="0" applyNumberFormat="1" applyFont="1" applyFill="1" applyBorder="1" applyAlignment="1" applyProtection="1">
      <alignment horizontal="right" vertical="center" wrapText="1"/>
    </xf>
    <xf numFmtId="4" fontId="58" fillId="0" borderId="6" xfId="0" applyNumberFormat="1" applyFont="1" applyBorder="1" applyAlignment="1" applyProtection="1">
      <alignment horizontal="right" vertical="center"/>
    </xf>
    <xf numFmtId="4" fontId="27" fillId="0" borderId="9" xfId="0" applyNumberFormat="1" applyFont="1" applyBorder="1" applyAlignment="1" applyProtection="1">
      <alignment horizontal="right" vertical="center" wrapText="1"/>
    </xf>
    <xf numFmtId="4" fontId="25" fillId="0" borderId="6" xfId="0" applyNumberFormat="1" applyFont="1" applyBorder="1" applyAlignment="1" applyProtection="1">
      <alignment horizontal="right" vertical="center"/>
    </xf>
    <xf numFmtId="4" fontId="57" fillId="0" borderId="6" xfId="0" applyNumberFormat="1" applyFont="1" applyBorder="1" applyAlignment="1" applyProtection="1">
      <alignment horizontal="right" vertical="center"/>
    </xf>
    <xf numFmtId="4" fontId="25" fillId="0" borderId="9" xfId="0" applyNumberFormat="1" applyFont="1" applyBorder="1" applyAlignment="1" applyProtection="1">
      <alignment horizontal="right" vertical="center"/>
    </xf>
    <xf numFmtId="4" fontId="25" fillId="0" borderId="4" xfId="0" applyNumberFormat="1" applyFont="1" applyBorder="1" applyAlignment="1" applyProtection="1">
      <alignment horizontal="right" vertical="center"/>
    </xf>
    <xf numFmtId="4" fontId="57" fillId="0" borderId="4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4" fontId="7" fillId="2" borderId="50" xfId="0" applyNumberFormat="1" applyFont="1" applyFill="1" applyBorder="1" applyAlignment="1" applyProtection="1">
      <alignment horizontal="right" vertical="center" wrapText="1"/>
    </xf>
    <xf numFmtId="0" fontId="23" fillId="3" borderId="49" xfId="0" applyFont="1" applyFill="1" applyBorder="1" applyAlignment="1" applyProtection="1">
      <alignment vertical="center"/>
      <protection locked="0"/>
    </xf>
    <xf numFmtId="0" fontId="23" fillId="3" borderId="24" xfId="0" applyFont="1" applyFill="1" applyBorder="1" applyAlignment="1" applyProtection="1">
      <alignment vertical="center"/>
      <protection locked="0"/>
    </xf>
    <xf numFmtId="0" fontId="17" fillId="3" borderId="24" xfId="0" applyFont="1" applyFill="1" applyBorder="1" applyAlignment="1" applyProtection="1">
      <alignment horizontal="justify" vertical="center"/>
      <protection locked="0"/>
    </xf>
    <xf numFmtId="4" fontId="7" fillId="0" borderId="50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9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17" fillId="2" borderId="24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7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31" xfId="0" applyFont="1" applyFill="1" applyBorder="1" applyAlignment="1" applyProtection="1">
      <alignment horizontal="justify" vertical="center"/>
      <protection locked="0"/>
    </xf>
    <xf numFmtId="0" fontId="21" fillId="3" borderId="31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63" fillId="0" borderId="15" xfId="0" applyFont="1" applyFill="1" applyBorder="1" applyAlignment="1" applyProtection="1">
      <alignment horizontal="center" vertical="center" wrapText="1"/>
      <protection locked="0"/>
    </xf>
    <xf numFmtId="0" fontId="63" fillId="4" borderId="15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vertical="center"/>
      <protection locked="0"/>
    </xf>
    <xf numFmtId="49" fontId="6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4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0" applyNumberFormat="1" applyFont="1" applyAlignment="1" applyProtection="1">
      <alignment vertical="center"/>
      <protection locked="0"/>
    </xf>
    <xf numFmtId="4" fontId="61" fillId="0" borderId="17" xfId="0" applyNumberFormat="1" applyFont="1" applyBorder="1" applyAlignment="1" applyProtection="1">
      <alignment horizontal="right" vertical="center" wrapText="1"/>
      <protection locked="0"/>
    </xf>
    <xf numFmtId="0" fontId="62" fillId="0" borderId="0" xfId="0" applyFont="1" applyAlignment="1" applyProtection="1">
      <alignment vertical="center"/>
      <protection locked="0"/>
    </xf>
    <xf numFmtId="0" fontId="63" fillId="0" borderId="0" xfId="0" applyFont="1" applyAlignment="1" applyProtection="1">
      <alignment vertical="center"/>
      <protection locked="0"/>
    </xf>
    <xf numFmtId="0" fontId="61" fillId="0" borderId="51" xfId="0" applyFont="1" applyBorder="1" applyAlignment="1" applyProtection="1">
      <alignment vertical="center" wrapText="1"/>
    </xf>
    <xf numFmtId="0" fontId="61" fillId="0" borderId="53" xfId="0" applyFont="1" applyBorder="1" applyAlignment="1" applyProtection="1">
      <alignment horizontal="left" vertical="center" wrapText="1" indent="3"/>
    </xf>
    <xf numFmtId="0" fontId="61" fillId="0" borderId="53" xfId="0" applyFont="1" applyBorder="1" applyAlignment="1" applyProtection="1">
      <alignment vertical="center" wrapText="1"/>
    </xf>
    <xf numFmtId="0" fontId="63" fillId="0" borderId="49" xfId="0" applyFont="1" applyBorder="1" applyAlignment="1" applyProtection="1">
      <alignment vertical="center" wrapText="1"/>
    </xf>
    <xf numFmtId="0" fontId="63" fillId="0" borderId="15" xfId="0" applyFont="1" applyFill="1" applyBorder="1" applyAlignment="1" applyProtection="1">
      <alignment horizontal="center" vertical="center" wrapText="1"/>
    </xf>
    <xf numFmtId="49" fontId="64" fillId="0" borderId="16" xfId="0" applyNumberFormat="1" applyFont="1" applyFill="1" applyBorder="1" applyAlignment="1" applyProtection="1">
      <alignment horizontal="center" vertical="center" wrapText="1"/>
    </xf>
    <xf numFmtId="4" fontId="61" fillId="0" borderId="17" xfId="0" applyNumberFormat="1" applyFont="1" applyBorder="1" applyAlignment="1" applyProtection="1">
      <alignment horizontal="right" vertical="center" wrapText="1"/>
    </xf>
    <xf numFmtId="4" fontId="63" fillId="0" borderId="24" xfId="0" applyNumberFormat="1" applyFont="1" applyBorder="1" applyAlignment="1" applyProtection="1">
      <alignment horizontal="right" vertical="center" wrapText="1"/>
    </xf>
    <xf numFmtId="4" fontId="63" fillId="0" borderId="50" xfId="0" applyNumberFormat="1" applyFont="1" applyBorder="1" applyAlignment="1" applyProtection="1">
      <alignment horizontal="right" vertical="center" wrapText="1"/>
    </xf>
    <xf numFmtId="0" fontId="61" fillId="0" borderId="54" xfId="0" applyFont="1" applyBorder="1" applyAlignment="1" applyProtection="1">
      <alignment horizontal="left" vertical="center" wrapText="1" indent="3"/>
    </xf>
    <xf numFmtId="4" fontId="61" fillId="0" borderId="16" xfId="0" applyNumberFormat="1" applyFont="1" applyBorder="1" applyAlignment="1" applyProtection="1">
      <alignment horizontal="right" vertical="center" wrapText="1"/>
      <protection locked="0"/>
    </xf>
    <xf numFmtId="4" fontId="61" fillId="0" borderId="16" xfId="0" applyNumberFormat="1" applyFont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 horizontal="justify"/>
      <protection locked="0"/>
    </xf>
    <xf numFmtId="0" fontId="66" fillId="0" borderId="0" xfId="0" applyFont="1" applyFill="1" applyAlignment="1" applyProtection="1">
      <alignment horizontal="right"/>
      <protection locked="0"/>
    </xf>
    <xf numFmtId="0" fontId="1" fillId="0" borderId="53" xfId="0" applyFont="1" applyFill="1" applyBorder="1" applyAlignment="1" applyProtection="1">
      <alignment horizontal="left" vertical="center" wrapText="1" indent="2"/>
      <protection locked="0"/>
    </xf>
    <xf numFmtId="4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4" xfId="0" applyFont="1" applyFill="1" applyBorder="1" applyAlignment="1" applyProtection="1">
      <alignment horizontal="justify" vertical="center" wrapText="1"/>
      <protection locked="0"/>
    </xf>
    <xf numFmtId="4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7" xfId="0" applyNumberFormat="1" applyFont="1" applyFill="1" applyBorder="1" applyAlignment="1" applyProtection="1">
      <alignment horizontal="right" vertical="center" wrapText="1"/>
    </xf>
    <xf numFmtId="4" fontId="24" fillId="0" borderId="16" xfId="0" applyNumberFormat="1" applyFont="1" applyFill="1" applyBorder="1" applyAlignment="1" applyProtection="1">
      <alignment horizontal="righ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</xf>
    <xf numFmtId="4" fontId="39" fillId="0" borderId="16" xfId="0" applyNumberFormat="1" applyFont="1" applyFill="1" applyBorder="1" applyAlignment="1" applyProtection="1">
      <alignment horizontal="right" vertical="center" wrapText="1"/>
    </xf>
    <xf numFmtId="4" fontId="24" fillId="0" borderId="52" xfId="0" applyNumberFormat="1" applyFont="1" applyFill="1" applyBorder="1" applyAlignment="1" applyProtection="1">
      <alignment horizontal="right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24" fillId="0" borderId="53" xfId="0" applyFont="1" applyFill="1" applyBorder="1" applyAlignment="1" applyProtection="1">
      <alignment horizontal="justify" vertical="center" wrapText="1"/>
      <protection locked="0"/>
    </xf>
    <xf numFmtId="0" fontId="3" fillId="0" borderId="49" xfId="0" applyFont="1" applyFill="1" applyBorder="1" applyAlignment="1" applyProtection="1">
      <alignment horizontal="justify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</xf>
    <xf numFmtId="4" fontId="3" fillId="0" borderId="50" xfId="0" applyNumberFormat="1" applyFont="1" applyFill="1" applyBorder="1" applyAlignment="1" applyProtection="1">
      <alignment horizontal="right" vertical="center" wrapText="1"/>
    </xf>
    <xf numFmtId="49" fontId="27" fillId="0" borderId="0" xfId="0" applyNumberFormat="1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52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4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6" xfId="0" applyNumberFormat="1" applyFont="1" applyFill="1" applyBorder="1" applyAlignment="1" applyProtection="1">
      <alignment horizontal="right"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4" fontId="1" fillId="0" borderId="52" xfId="0" applyNumberFormat="1" applyFont="1" applyFill="1" applyBorder="1" applyAlignment="1" applyProtection="1">
      <alignment horizontal="right" vertical="center" wrapText="1"/>
    </xf>
    <xf numFmtId="0" fontId="1" fillId="0" borderId="5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Protection="1"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52" xfId="0" applyNumberFormat="1" applyFont="1" applyFill="1" applyBorder="1" applyAlignment="1" applyProtection="1">
      <alignment horizontal="justify" vertical="center" wrapText="1"/>
      <protection locked="0"/>
    </xf>
    <xf numFmtId="0" fontId="64" fillId="0" borderId="53" xfId="0" applyFont="1" applyFill="1" applyBorder="1" applyAlignment="1" applyProtection="1">
      <alignment vertical="center" wrapText="1"/>
      <protection locked="0"/>
    </xf>
    <xf numFmtId="0" fontId="61" fillId="0" borderId="53" xfId="0" applyFont="1" applyFill="1" applyBorder="1" applyAlignment="1" applyProtection="1">
      <alignment horizontal="left" vertical="center" wrapText="1" indent="2"/>
      <protection locked="0"/>
    </xf>
    <xf numFmtId="4" fontId="6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53" xfId="0" applyFont="1" applyFill="1" applyBorder="1" applyAlignment="1" applyProtection="1">
      <alignment horizontal="justify" vertical="center" wrapText="1"/>
      <protection locked="0"/>
    </xf>
    <xf numFmtId="0" fontId="61" fillId="0" borderId="53" xfId="0" applyFont="1" applyFill="1" applyBorder="1" applyAlignment="1" applyProtection="1">
      <alignment horizontal="left" vertical="top" wrapText="1" indent="2"/>
      <protection locked="0"/>
    </xf>
    <xf numFmtId="0" fontId="64" fillId="0" borderId="49" xfId="0" applyFont="1" applyFill="1" applyBorder="1" applyAlignment="1" applyProtection="1">
      <alignment horizontal="justify" vertical="center" wrapText="1"/>
      <protection locked="0"/>
    </xf>
    <xf numFmtId="4" fontId="0" fillId="0" borderId="0" xfId="0" applyNumberFormat="1" applyFill="1" applyProtection="1">
      <protection locked="0"/>
    </xf>
    <xf numFmtId="4" fontId="64" fillId="0" borderId="17" xfId="0" applyNumberFormat="1" applyFont="1" applyFill="1" applyBorder="1" applyAlignment="1" applyProtection="1">
      <alignment horizontal="right" vertical="center" wrapText="1"/>
    </xf>
    <xf numFmtId="4" fontId="61" fillId="0" borderId="24" xfId="0" applyNumberFormat="1" applyFont="1" applyFill="1" applyBorder="1" applyAlignment="1" applyProtection="1">
      <alignment horizontal="right" vertical="center" wrapText="1"/>
    </xf>
    <xf numFmtId="4" fontId="61" fillId="0" borderId="1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29" fillId="3" borderId="53" xfId="0" applyFont="1" applyFill="1" applyBorder="1" applyAlignment="1" applyProtection="1">
      <alignment horizontal="justify" vertical="center" wrapText="1"/>
      <protection locked="0"/>
    </xf>
    <xf numFmtId="0" fontId="30" fillId="3" borderId="17" xfId="0" applyFont="1" applyFill="1" applyBorder="1" applyAlignment="1" applyProtection="1">
      <alignment horizontal="justify" vertical="center" wrapText="1"/>
      <protection locked="0"/>
    </xf>
    <xf numFmtId="0" fontId="30" fillId="3" borderId="52" xfId="0" applyFont="1" applyFill="1" applyBorder="1" applyAlignment="1" applyProtection="1">
      <alignment horizontal="justify" vertical="center" wrapText="1"/>
      <protection locked="0"/>
    </xf>
    <xf numFmtId="0" fontId="31" fillId="3" borderId="53" xfId="0" applyFont="1" applyFill="1" applyBorder="1" applyAlignment="1" applyProtection="1">
      <alignment horizontal="justify" vertical="center" wrapText="1"/>
      <protection locked="0"/>
    </xf>
    <xf numFmtId="0" fontId="32" fillId="3" borderId="17" xfId="0" applyFont="1" applyFill="1" applyBorder="1" applyAlignment="1" applyProtection="1">
      <alignment horizontal="justify" vertical="center" wrapText="1"/>
      <protection locked="0"/>
    </xf>
    <xf numFmtId="0" fontId="32" fillId="3" borderId="52" xfId="0" applyFont="1" applyFill="1" applyBorder="1" applyAlignment="1" applyProtection="1">
      <alignment horizontal="justify" vertical="center" wrapText="1"/>
      <protection locked="0"/>
    </xf>
    <xf numFmtId="4" fontId="31" fillId="3" borderId="17" xfId="0" applyNumberFormat="1" applyFont="1" applyFill="1" applyBorder="1" applyAlignment="1" applyProtection="1">
      <alignment horizontal="right" vertical="center" wrapText="1"/>
    </xf>
    <xf numFmtId="4" fontId="34" fillId="3" borderId="52" xfId="0" applyNumberFormat="1" applyFont="1" applyFill="1" applyBorder="1" applyAlignment="1" applyProtection="1">
      <alignment horizontal="right" vertical="center" wrapText="1"/>
    </xf>
    <xf numFmtId="0" fontId="32" fillId="3" borderId="53" xfId="0" applyFont="1" applyFill="1" applyBorder="1" applyAlignment="1" applyProtection="1">
      <alignment horizontal="justify" vertical="center" wrapText="1"/>
      <protection locked="0"/>
    </xf>
    <xf numFmtId="4" fontId="32" fillId="3" borderId="17" xfId="0" applyNumberFormat="1" applyFont="1" applyFill="1" applyBorder="1" applyAlignment="1" applyProtection="1">
      <alignment horizontal="right" vertical="center" wrapText="1"/>
      <protection locked="0"/>
    </xf>
    <xf numFmtId="4" fontId="35" fillId="3" borderId="52" xfId="0" applyNumberFormat="1" applyFont="1" applyFill="1" applyBorder="1" applyAlignment="1" applyProtection="1">
      <alignment horizontal="right" vertical="center" wrapText="1"/>
    </xf>
    <xf numFmtId="4" fontId="35" fillId="3" borderId="52" xfId="0" applyNumberFormat="1" applyFont="1" applyFill="1" applyBorder="1" applyAlignment="1" applyProtection="1">
      <alignment horizontal="right" vertical="center" wrapText="1"/>
      <protection locked="0"/>
    </xf>
    <xf numFmtId="4" fontId="34" fillId="3" borderId="17" xfId="0" applyNumberFormat="1" applyFont="1" applyFill="1" applyBorder="1" applyAlignment="1" applyProtection="1">
      <alignment horizontal="right" vertical="center" wrapText="1"/>
    </xf>
    <xf numFmtId="4" fontId="31" fillId="3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3" borderId="52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54" xfId="0" applyFont="1" applyFill="1" applyBorder="1" applyAlignment="1" applyProtection="1">
      <alignment horizontal="justify" vertical="center" wrapText="1"/>
      <protection locked="0"/>
    </xf>
    <xf numFmtId="0" fontId="30" fillId="3" borderId="16" xfId="0" applyFont="1" applyFill="1" applyBorder="1" applyAlignment="1" applyProtection="1">
      <alignment horizontal="justify" vertical="center" wrapText="1"/>
      <protection locked="0"/>
    </xf>
    <xf numFmtId="0" fontId="30" fillId="3" borderId="18" xfId="0" applyFont="1" applyFill="1" applyBorder="1" applyAlignment="1" applyProtection="1">
      <alignment horizontal="justify" vertical="center" wrapText="1"/>
      <protection locked="0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0" fontId="1" fillId="0" borderId="53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justify" vertical="top" wrapText="1"/>
    </xf>
    <xf numFmtId="44" fontId="1" fillId="0" borderId="17" xfId="8" applyFont="1" applyBorder="1" applyAlignment="1">
      <alignment horizontal="justify" vertical="center" wrapText="1"/>
    </xf>
    <xf numFmtId="10" fontId="1" fillId="0" borderId="52" xfId="6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top" wrapText="1" indent="2"/>
    </xf>
    <xf numFmtId="10" fontId="1" fillId="0" borderId="52" xfId="6" applyNumberFormat="1" applyFont="1" applyBorder="1" applyAlignment="1">
      <alignment horizontal="justify" vertical="center" wrapText="1"/>
    </xf>
    <xf numFmtId="0" fontId="1" fillId="0" borderId="53" xfId="0" applyFont="1" applyBorder="1" applyAlignment="1">
      <alignment horizontal="left" vertical="top" wrapText="1" indent="3"/>
    </xf>
    <xf numFmtId="0" fontId="1" fillId="0" borderId="52" xfId="0" applyFont="1" applyBorder="1" applyAlignment="1">
      <alignment horizontal="justify" vertical="center" wrapText="1"/>
    </xf>
    <xf numFmtId="0" fontId="1" fillId="0" borderId="53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49" fontId="27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>
      <protection locked="0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14" xfId="0" applyNumberFormat="1" applyFont="1" applyBorder="1" applyAlignment="1" applyProtection="1">
      <alignment horizontal="right" vertical="center"/>
      <protection locked="0"/>
    </xf>
    <xf numFmtId="4" fontId="41" fillId="0" borderId="6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4" fontId="41" fillId="0" borderId="17" xfId="0" applyNumberFormat="1" applyFont="1" applyBorder="1" applyAlignment="1" applyProtection="1">
      <alignment horizontal="right" vertical="center"/>
    </xf>
    <xf numFmtId="4" fontId="41" fillId="0" borderId="14" xfId="0" applyNumberFormat="1" applyFont="1" applyBorder="1" applyAlignment="1" applyProtection="1">
      <alignment horizontal="right" vertical="center"/>
    </xf>
    <xf numFmtId="4" fontId="41" fillId="0" borderId="6" xfId="0" applyNumberFormat="1" applyFont="1" applyBorder="1" applyAlignment="1" applyProtection="1">
      <alignment horizontal="right" vertical="center"/>
    </xf>
    <xf numFmtId="4" fontId="41" fillId="0" borderId="24" xfId="0" applyNumberFormat="1" applyFont="1" applyBorder="1" applyAlignment="1" applyProtection="1">
      <alignment horizontal="right" vertical="center"/>
    </xf>
    <xf numFmtId="4" fontId="41" fillId="0" borderId="50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49" fontId="27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4" fontId="5" fillId="0" borderId="52" xfId="0" applyNumberFormat="1" applyFont="1" applyBorder="1" applyAlignment="1" applyProtection="1">
      <alignment horizontal="right" vertical="center" wrapText="1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4" fontId="39" fillId="0" borderId="17" xfId="0" applyNumberFormat="1" applyFont="1" applyBorder="1" applyAlignment="1" applyProtection="1">
      <alignment horizontal="right" vertical="center" wrapText="1"/>
      <protection locked="0"/>
    </xf>
    <xf numFmtId="4" fontId="39" fillId="0" borderId="52" xfId="0" applyNumberFormat="1" applyFont="1" applyBorder="1" applyAlignment="1" applyProtection="1">
      <alignment horizontal="right" vertical="center" wrapText="1"/>
      <protection locked="0"/>
    </xf>
    <xf numFmtId="0" fontId="70" fillId="0" borderId="0" xfId="0" applyFont="1" applyProtection="1">
      <protection locked="0"/>
    </xf>
    <xf numFmtId="0" fontId="12" fillId="0" borderId="53" xfId="0" applyFont="1" applyBorder="1" applyAlignment="1" applyProtection="1">
      <alignment vertical="top" wrapText="1"/>
      <protection locked="0"/>
    </xf>
    <xf numFmtId="4" fontId="12" fillId="0" borderId="17" xfId="0" applyNumberFormat="1" applyFont="1" applyBorder="1" applyAlignment="1" applyProtection="1">
      <alignment horizontal="right" vertical="center" wrapText="1"/>
      <protection locked="0"/>
    </xf>
    <xf numFmtId="4" fontId="12" fillId="0" borderId="52" xfId="0" applyNumberFormat="1" applyFont="1" applyBorder="1" applyAlignment="1" applyProtection="1">
      <alignment horizontal="right" vertical="center" wrapText="1"/>
      <protection locked="0"/>
    </xf>
    <xf numFmtId="0" fontId="53" fillId="0" borderId="0" xfId="0" applyFont="1" applyProtection="1">
      <protection locked="0"/>
    </xf>
    <xf numFmtId="4" fontId="24" fillId="0" borderId="17" xfId="0" applyNumberFormat="1" applyFont="1" applyBorder="1" applyAlignment="1" applyProtection="1">
      <alignment horizontal="right" vertical="center" wrapText="1"/>
      <protection locked="0"/>
    </xf>
    <xf numFmtId="4" fontId="24" fillId="0" borderId="5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4" fontId="12" fillId="0" borderId="18" xfId="0" applyNumberFormat="1" applyFont="1" applyBorder="1" applyAlignment="1" applyProtection="1">
      <alignment horizontal="right" vertical="center" wrapText="1"/>
      <protection locked="0"/>
    </xf>
    <xf numFmtId="4" fontId="3" fillId="0" borderId="24" xfId="0" applyNumberFormat="1" applyFont="1" applyBorder="1" applyAlignment="1" applyProtection="1">
      <alignment horizontal="right" vertical="center" wrapText="1"/>
      <protection locked="0"/>
    </xf>
    <xf numFmtId="4" fontId="3" fillId="0" borderId="5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wrapText="1"/>
      <protection locked="0"/>
    </xf>
    <xf numFmtId="0" fontId="5" fillId="0" borderId="53" xfId="0" applyFont="1" applyBorder="1" applyAlignment="1" applyProtection="1">
      <alignment horizontal="justify" vertical="center" wrapText="1"/>
      <protection locked="0"/>
    </xf>
    <xf numFmtId="0" fontId="24" fillId="0" borderId="53" xfId="0" applyFont="1" applyBorder="1" applyAlignment="1" applyProtection="1">
      <alignment horizontal="left" vertical="center" wrapText="1" indent="4"/>
      <protection locked="0"/>
    </xf>
    <xf numFmtId="0" fontId="3" fillId="0" borderId="49" xfId="0" applyFont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>
      <alignment horizontal="right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41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5" fillId="0" borderId="9" xfId="0" applyFont="1" applyFill="1" applyBorder="1"/>
    <xf numFmtId="0" fontId="45" fillId="0" borderId="0" xfId="0" applyFont="1" applyFill="1" applyAlignment="1"/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/>
      <protection locked="0"/>
    </xf>
    <xf numFmtId="0" fontId="41" fillId="2" borderId="29" xfId="0" applyFont="1" applyFill="1" applyBorder="1" applyAlignment="1" applyProtection="1">
      <alignment horizontal="center" vertical="center"/>
      <protection locked="0"/>
    </xf>
    <xf numFmtId="0" fontId="41" fillId="2" borderId="38" xfId="0" applyFont="1" applyFill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4" fontId="41" fillId="0" borderId="52" xfId="0" applyNumberFormat="1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protection locked="0"/>
    </xf>
    <xf numFmtId="0" fontId="69" fillId="0" borderId="0" xfId="0" applyFont="1" applyProtection="1">
      <protection locked="0"/>
    </xf>
    <xf numFmtId="4" fontId="41" fillId="0" borderId="52" xfId="0" applyNumberFormat="1" applyFont="1" applyBorder="1" applyAlignment="1" applyProtection="1">
      <alignment horizontal="right" vertical="center"/>
    </xf>
    <xf numFmtId="0" fontId="71" fillId="0" borderId="0" xfId="0" applyFont="1"/>
    <xf numFmtId="0" fontId="73" fillId="0" borderId="0" xfId="0" applyFont="1"/>
    <xf numFmtId="0" fontId="41" fillId="0" borderId="22" xfId="0" applyFont="1" applyBorder="1" applyAlignment="1">
      <alignment horizontal="center" vertical="center"/>
    </xf>
    <xf numFmtId="0" fontId="2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7" fillId="0" borderId="0" xfId="12" applyFont="1" applyAlignment="1" applyProtection="1">
      <alignment horizontal="center" vertical="center"/>
      <protection locked="0"/>
    </xf>
    <xf numFmtId="0" fontId="72" fillId="0" borderId="0" xfId="0" applyFont="1" applyProtection="1">
      <protection locked="0"/>
    </xf>
    <xf numFmtId="4" fontId="41" fillId="0" borderId="6" xfId="6" applyNumberFormat="1" applyFont="1" applyBorder="1" applyAlignment="1" applyProtection="1">
      <alignment horizontal="right" vertical="center" wrapText="1"/>
    </xf>
    <xf numFmtId="4" fontId="41" fillId="0" borderId="17" xfId="0" applyNumberFormat="1" applyFont="1" applyBorder="1" applyAlignment="1" applyProtection="1">
      <alignment horizontal="right" vertical="center" wrapText="1"/>
    </xf>
    <xf numFmtId="4" fontId="41" fillId="0" borderId="14" xfId="6" applyNumberFormat="1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49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3" fillId="0" borderId="51" xfId="0" applyFont="1" applyFill="1" applyBorder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horizontal="justify" vertical="center"/>
      <protection locked="0"/>
    </xf>
    <xf numFmtId="0" fontId="2" fillId="0" borderId="53" xfId="0" applyFont="1" applyFill="1" applyBorder="1" applyAlignment="1" applyProtection="1">
      <alignment horizontal="left" vertical="center" indent="3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53" xfId="0" applyFont="1" applyFill="1" applyBorder="1" applyAlignment="1" applyProtection="1">
      <alignment vertical="center"/>
      <protection locked="0"/>
    </xf>
    <xf numFmtId="0" fontId="2" fillId="0" borderId="54" xfId="0" applyFont="1" applyFill="1" applyBorder="1" applyAlignment="1" applyProtection="1">
      <alignment horizontal="justify" vertical="center"/>
      <protection locked="0"/>
    </xf>
    <xf numFmtId="0" fontId="17" fillId="0" borderId="16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" fontId="7" fillId="2" borderId="25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7" fillId="0" borderId="52" xfId="0" applyNumberFormat="1" applyFont="1" applyFill="1" applyBorder="1" applyAlignment="1" applyProtection="1">
      <alignment horizontal="right" vertical="center"/>
    </xf>
    <xf numFmtId="4" fontId="17" fillId="0" borderId="18" xfId="0" applyNumberFormat="1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4" fontId="7" fillId="2" borderId="18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horizontal="left" vertical="center"/>
    </xf>
    <xf numFmtId="0" fontId="6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52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75" fillId="0" borderId="0" xfId="0" applyFont="1" applyFill="1" applyBorder="1" applyAlignment="1" applyProtection="1">
      <alignment horizontal="center"/>
      <protection locked="0"/>
    </xf>
    <xf numFmtId="0" fontId="74" fillId="0" borderId="0" xfId="0" applyFont="1" applyBorder="1" applyAlignment="1" applyProtection="1">
      <alignment horizontal="left"/>
      <protection locked="0"/>
    </xf>
    <xf numFmtId="0" fontId="67" fillId="0" borderId="0" xfId="0" applyFont="1" applyBorder="1" applyAlignment="1" applyProtection="1">
      <alignment horizontal="left"/>
      <protection locked="0"/>
    </xf>
    <xf numFmtId="0" fontId="74" fillId="0" borderId="0" xfId="0" applyFont="1" applyFill="1" applyAlignment="1" applyProtection="1">
      <alignment horizontal="center" vertical="center"/>
      <protection locked="0"/>
    </xf>
    <xf numFmtId="0" fontId="76" fillId="0" borderId="0" xfId="0" applyFont="1" applyFill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0" fontId="63" fillId="0" borderId="25" xfId="0" applyFont="1" applyFill="1" applyBorder="1" applyAlignment="1" applyProtection="1">
      <alignment horizontal="center" vertical="center" wrapText="1"/>
    </xf>
    <xf numFmtId="49" fontId="64" fillId="0" borderId="18" xfId="0" applyNumberFormat="1" applyFont="1" applyFill="1" applyBorder="1" applyAlignment="1" applyProtection="1">
      <alignment horizontal="center" vertical="center" wrapText="1"/>
    </xf>
    <xf numFmtId="4" fontId="61" fillId="0" borderId="52" xfId="0" applyNumberFormat="1" applyFont="1" applyBorder="1" applyAlignment="1" applyProtection="1">
      <alignment horizontal="right" vertical="center" wrapText="1"/>
    </xf>
    <xf numFmtId="4" fontId="61" fillId="0" borderId="18" xfId="0" applyNumberFormat="1" applyFont="1" applyBorder="1" applyAlignment="1" applyProtection="1">
      <alignment horizontal="right" vertical="center" wrapText="1"/>
    </xf>
    <xf numFmtId="4" fontId="24" fillId="0" borderId="18" xfId="0" applyNumberFormat="1" applyFont="1" applyFill="1" applyBorder="1" applyAlignment="1" applyProtection="1">
      <alignment horizontal="right" vertical="center" wrapText="1"/>
    </xf>
    <xf numFmtId="4" fontId="39" fillId="0" borderId="18" xfId="0" applyNumberFormat="1" applyFont="1" applyFill="1" applyBorder="1" applyAlignment="1" applyProtection="1">
      <alignment horizontal="right" vertical="center" wrapText="1"/>
    </xf>
    <xf numFmtId="4" fontId="1" fillId="0" borderId="18" xfId="0" applyNumberFormat="1" applyFont="1" applyFill="1" applyBorder="1" applyAlignment="1" applyProtection="1">
      <alignment horizontal="right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</xf>
    <xf numFmtId="4" fontId="64" fillId="0" borderId="52" xfId="0" applyNumberFormat="1" applyFont="1" applyFill="1" applyBorder="1" applyAlignment="1" applyProtection="1">
      <alignment horizontal="right" vertical="center" wrapText="1"/>
    </xf>
    <xf numFmtId="4" fontId="61" fillId="0" borderId="52" xfId="0" applyNumberFormat="1" applyFont="1" applyFill="1" applyBorder="1" applyAlignment="1" applyProtection="1">
      <alignment horizontal="right" vertical="center" wrapText="1"/>
    </xf>
    <xf numFmtId="4" fontId="61" fillId="0" borderId="50" xfId="0" applyNumberFormat="1" applyFont="1" applyFill="1" applyBorder="1" applyAlignment="1" applyProtection="1">
      <alignment horizontal="right" vertical="center" wrapText="1"/>
    </xf>
    <xf numFmtId="0" fontId="76" fillId="0" borderId="0" xfId="0" applyFont="1" applyAlignment="1" applyProtection="1">
      <alignment horizontal="center" wrapText="1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33" fillId="0" borderId="45" xfId="0" applyNumberFormat="1" applyFont="1" applyBorder="1" applyAlignment="1" applyProtection="1">
      <alignment horizontal="center" vertical="center" wrapText="1"/>
      <protection locked="0"/>
    </xf>
    <xf numFmtId="4" fontId="5" fillId="0" borderId="6" xfId="0" applyNumberFormat="1" applyFont="1" applyBorder="1" applyAlignment="1" applyProtection="1">
      <alignment horizontal="left"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74" fillId="0" borderId="0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75" fillId="0" borderId="0" xfId="0" applyFont="1" applyFill="1" applyBorder="1" applyAlignment="1" applyProtection="1">
      <alignment horizontal="center"/>
    </xf>
    <xf numFmtId="0" fontId="75" fillId="0" borderId="0" xfId="0" applyFont="1" applyFill="1" applyBorder="1" applyAlignment="1" applyProtection="1">
      <alignment horizontal="left"/>
    </xf>
    <xf numFmtId="0" fontId="76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4" fontId="25" fillId="0" borderId="52" xfId="0" applyNumberFormat="1" applyFont="1" applyBorder="1" applyAlignment="1" applyProtection="1">
      <alignment horizontal="right" vertical="center" wrapText="1"/>
    </xf>
    <xf numFmtId="4" fontId="25" fillId="0" borderId="18" xfId="0" applyNumberFormat="1" applyFont="1" applyBorder="1" applyAlignment="1" applyProtection="1">
      <alignment horizontal="right" vertical="center" wrapText="1"/>
    </xf>
    <xf numFmtId="4" fontId="27" fillId="0" borderId="18" xfId="0" applyNumberFormat="1" applyFont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77" fillId="0" borderId="14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6" xfId="0" applyFont="1" applyBorder="1" applyAlignment="1">
      <alignment horizontal="center" vertical="center"/>
    </xf>
    <xf numFmtId="0" fontId="77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0" fillId="0" borderId="0" xfId="0" applyBorder="1"/>
    <xf numFmtId="0" fontId="53" fillId="0" borderId="0" xfId="0" applyFont="1" applyBorder="1" applyAlignment="1">
      <alignment horizontal="left" vertical="justify"/>
    </xf>
    <xf numFmtId="0" fontId="0" fillId="0" borderId="0" xfId="0" applyFont="1" applyBorder="1"/>
    <xf numFmtId="165" fontId="0" fillId="0" borderId="0" xfId="0" applyNumberFormat="1" applyFont="1" applyBorder="1"/>
    <xf numFmtId="165" fontId="0" fillId="0" borderId="0" xfId="0" applyNumberFormat="1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0" fontId="0" fillId="0" borderId="0" xfId="0" applyFont="1" applyFill="1" applyBorder="1"/>
    <xf numFmtId="0" fontId="0" fillId="0" borderId="0" xfId="0" applyFont="1" applyBorder="1" applyAlignment="1">
      <alignment horizontal="left" vertical="justify"/>
    </xf>
    <xf numFmtId="0" fontId="0" fillId="0" borderId="8" xfId="0" applyFont="1" applyBorder="1"/>
    <xf numFmtId="0" fontId="0" fillId="0" borderId="6" xfId="0" applyBorder="1"/>
    <xf numFmtId="0" fontId="53" fillId="0" borderId="6" xfId="0" applyFont="1" applyBorder="1" applyAlignment="1">
      <alignment horizontal="left" vertical="justify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63" fillId="0" borderId="51" xfId="0" applyFont="1" applyFill="1" applyBorder="1" applyAlignment="1" applyProtection="1">
      <alignment horizontal="center" vertical="center" wrapText="1"/>
    </xf>
    <xf numFmtId="0" fontId="63" fillId="0" borderId="54" xfId="0" applyFont="1" applyFill="1" applyBorder="1" applyAlignment="1" applyProtection="1">
      <alignment horizontal="center" vertical="center" wrapText="1"/>
    </xf>
    <xf numFmtId="0" fontId="65" fillId="0" borderId="0" xfId="0" applyFont="1" applyFill="1" applyAlignment="1" applyProtection="1">
      <alignment horizontal="left" vertical="justify" indent="3"/>
      <protection locked="0"/>
    </xf>
    <xf numFmtId="0" fontId="67" fillId="0" borderId="0" xfId="0" applyFont="1" applyFill="1" applyAlignment="1" applyProtection="1">
      <alignment horizontal="left"/>
      <protection locked="0"/>
    </xf>
    <xf numFmtId="0" fontId="65" fillId="0" borderId="0" xfId="0" applyFont="1" applyFill="1" applyAlignment="1" applyProtection="1">
      <alignment horizontal="left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41" fillId="2" borderId="35" xfId="0" applyFont="1" applyFill="1" applyBorder="1" applyAlignment="1" applyProtection="1">
      <alignment horizontal="center" vertical="center"/>
      <protection locked="0"/>
    </xf>
    <xf numFmtId="0" fontId="41" fillId="2" borderId="36" xfId="0" applyFont="1" applyFill="1" applyBorder="1" applyAlignment="1" applyProtection="1">
      <alignment horizontal="center" vertical="center"/>
      <protection locked="0"/>
    </xf>
    <xf numFmtId="0" fontId="41" fillId="2" borderId="37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justify" vertical="distributed" wrapText="1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41" fillId="2" borderId="25" xfId="0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41" fillId="2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1" fillId="0" borderId="33" xfId="0" applyFont="1" applyFill="1" applyBorder="1" applyAlignment="1" applyProtection="1">
      <alignment horizontal="center" vertical="center"/>
      <protection locked="0"/>
    </xf>
    <xf numFmtId="0" fontId="41" fillId="2" borderId="4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</cellXfs>
  <cellStyles count="14">
    <cellStyle name="20% - Accent6" xfId="10"/>
    <cellStyle name="Euro" xfId="2"/>
    <cellStyle name="Euro 2" xfId="3"/>
    <cellStyle name="Euro 3" xfId="4"/>
    <cellStyle name="Hipervínculo" xfId="12" builtinId="8"/>
    <cellStyle name="Millares" xfId="13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4 8" xfId="11"/>
    <cellStyle name="Porcentual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4" name="3 CuadroTexto"/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/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ETCA-II-10-A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901535</xdr:colOff>
      <xdr:row>0</xdr:row>
      <xdr:rowOff>85725</xdr:rowOff>
    </xdr:from>
    <xdr:ext cx="898002" cy="254557"/>
    <xdr:sp macro="" textlink="">
      <xdr:nvSpPr>
        <xdr:cNvPr id="3" name="2 CuadroTexto"/>
        <xdr:cNvSpPr txBox="1"/>
      </xdr:nvSpPr>
      <xdr:spPr>
        <a:xfrm>
          <a:off x="8045285" y="85725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/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ETCA-II-11-A</a:t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19</xdr:row>
      <xdr:rowOff>0</xdr:rowOff>
    </xdr:from>
    <xdr:ext cx="184731" cy="254557"/>
    <xdr:sp macro="" textlink="">
      <xdr:nvSpPr>
        <xdr:cNvPr id="10" name="9 CuadroTexto"/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9" name="1 CuadroTexto"/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/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356119</xdr:colOff>
      <xdr:row>0</xdr:row>
      <xdr:rowOff>109330</xdr:rowOff>
    </xdr:from>
    <xdr:ext cx="1478446" cy="254557"/>
    <xdr:sp macro="" textlink="">
      <xdr:nvSpPr>
        <xdr:cNvPr id="12" name="11 CuadroTexto"/>
        <xdr:cNvSpPr txBox="1"/>
      </xdr:nvSpPr>
      <xdr:spPr>
        <a:xfrm>
          <a:off x="6659184" y="10933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ETCA-II-11-B1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5" name="1 CuadroTexto"/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6" name="1 CuadroTexto"/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7" name="1 CuadroTexto"/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/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4" name="4 CuadroTexto"/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9" name="4 CuadroTexto"/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" name="5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/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/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ETCA-II-11-B2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4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/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0" name="4 CuadroTexto"/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4" name="5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/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/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/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/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ETCA-II-11-B3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2" name="5 CuadroTexto"/>
        <xdr:cNvSpPr txBox="1"/>
      </xdr:nvSpPr>
      <xdr:spPr>
        <a:xfrm>
          <a:off x="3181350" y="981075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4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5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7" name="4 CuadroTexto"/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8" name="11 CuadroTexto"/>
        <xdr:cNvSpPr txBox="1"/>
      </xdr:nvSpPr>
      <xdr:spPr>
        <a:xfrm>
          <a:off x="55182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ETCA-II-11-C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627572</xdr:colOff>
      <xdr:row>0</xdr:row>
      <xdr:rowOff>0</xdr:rowOff>
    </xdr:from>
    <xdr:ext cx="1046890" cy="254557"/>
    <xdr:sp macro="" textlink="">
      <xdr:nvSpPr>
        <xdr:cNvPr id="4" name="3 CuadroTexto"/>
        <xdr:cNvSpPr txBox="1"/>
      </xdr:nvSpPr>
      <xdr:spPr>
        <a:xfrm>
          <a:off x="5418647" y="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ETCA-II-11-D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3512300</xdr:colOff>
      <xdr:row>3</xdr:row>
      <xdr:rowOff>195723</xdr:rowOff>
    </xdr:from>
    <xdr:ext cx="562462" cy="239809"/>
    <xdr:sp macro="" textlink="">
      <xdr:nvSpPr>
        <xdr:cNvPr id="5" name="4 CuadroTexto"/>
        <xdr:cNvSpPr txBox="1"/>
      </xdr:nvSpPr>
      <xdr:spPr>
        <a:xfrm>
          <a:off x="3512300" y="814848"/>
          <a:ext cx="562462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Pesos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21945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/>
        <xdr:cNvSpPr txBox="1"/>
      </xdr:nvSpPr>
      <xdr:spPr>
        <a:xfrm>
          <a:off x="7577478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ETCA-II-11-E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5" name="1 CuadroTexto"/>
        <xdr:cNvSpPr txBox="1"/>
      </xdr:nvSpPr>
      <xdr:spPr>
        <a:xfrm>
          <a:off x="22764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68484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0</xdr:row>
      <xdr:rowOff>0</xdr:rowOff>
    </xdr:from>
    <xdr:ext cx="898003" cy="254557"/>
    <xdr:sp macro="" textlink="">
      <xdr:nvSpPr>
        <xdr:cNvPr id="4" name="2 CuadroTexto"/>
        <xdr:cNvSpPr txBox="1"/>
      </xdr:nvSpPr>
      <xdr:spPr>
        <a:xfrm>
          <a:off x="5418081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678207</xdr:colOff>
      <xdr:row>0</xdr:row>
      <xdr:rowOff>28575</xdr:rowOff>
    </xdr:from>
    <xdr:ext cx="858826" cy="254557"/>
    <xdr:sp macro="" textlink="">
      <xdr:nvSpPr>
        <xdr:cNvPr id="4" name="3 CuadroTexto"/>
        <xdr:cNvSpPr txBox="1"/>
      </xdr:nvSpPr>
      <xdr:spPr>
        <a:xfrm>
          <a:off x="5469282" y="2857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4</xdr:col>
      <xdr:colOff>200025</xdr:colOff>
      <xdr:row>3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46482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598431</xdr:colOff>
      <xdr:row>0</xdr:row>
      <xdr:rowOff>0</xdr:rowOff>
    </xdr:from>
    <xdr:ext cx="898003" cy="254557"/>
    <xdr:sp macro="" textlink="">
      <xdr:nvSpPr>
        <xdr:cNvPr id="4" name="2 CuadroTexto"/>
        <xdr:cNvSpPr txBox="1"/>
      </xdr:nvSpPr>
      <xdr:spPr>
        <a:xfrm>
          <a:off x="5370456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/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731355</xdr:colOff>
      <xdr:row>0</xdr:row>
      <xdr:rowOff>26918</xdr:rowOff>
    </xdr:from>
    <xdr:ext cx="1478446" cy="254557"/>
    <xdr:sp macro="" textlink="">
      <xdr:nvSpPr>
        <xdr:cNvPr id="3" name="11 CuadroTexto"/>
        <xdr:cNvSpPr txBox="1"/>
      </xdr:nvSpPr>
      <xdr:spPr>
        <a:xfrm>
          <a:off x="6951180" y="26918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ETCA-III-14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/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/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/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/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7</xdr:col>
      <xdr:colOff>647700</xdr:colOff>
      <xdr:row>46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104775"/>
          <a:ext cx="5934075" cy="874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63953</xdr:colOff>
      <xdr:row>0</xdr:row>
      <xdr:rowOff>0</xdr:rowOff>
    </xdr:from>
    <xdr:ext cx="937181" cy="254557"/>
    <xdr:sp macro="" textlink="">
      <xdr:nvSpPr>
        <xdr:cNvPr id="3" name="1 CuadroTexto"/>
        <xdr:cNvSpPr txBox="1"/>
      </xdr:nvSpPr>
      <xdr:spPr>
        <a:xfrm>
          <a:off x="5597978" y="0"/>
          <a:ext cx="93718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ETCA-III-16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/>
        <xdr:cNvSpPr txBox="1"/>
      </xdr:nvSpPr>
      <xdr:spPr>
        <a:xfrm>
          <a:off x="44100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/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ETCA-IV-18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/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ETCA-IV-19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49815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0</xdr:row>
      <xdr:rowOff>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529590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ETCA-IV-20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/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154332</xdr:colOff>
      <xdr:row>0</xdr:row>
      <xdr:rowOff>38100</xdr:rowOff>
    </xdr:from>
    <xdr:ext cx="858826" cy="254557"/>
    <xdr:sp macro="" textlink="">
      <xdr:nvSpPr>
        <xdr:cNvPr id="7" name="6 CuadroTexto"/>
        <xdr:cNvSpPr txBox="1"/>
      </xdr:nvSpPr>
      <xdr:spPr>
        <a:xfrm>
          <a:off x="6678957" y="3810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499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/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/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792507</xdr:colOff>
      <xdr:row>0</xdr:row>
      <xdr:rowOff>19050</xdr:rowOff>
    </xdr:from>
    <xdr:ext cx="858826" cy="254557"/>
    <xdr:sp macro="" textlink="">
      <xdr:nvSpPr>
        <xdr:cNvPr id="4" name="3 CuadroTexto"/>
        <xdr:cNvSpPr txBox="1"/>
      </xdr:nvSpPr>
      <xdr:spPr>
        <a:xfrm>
          <a:off x="5583582" y="1905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249582</xdr:colOff>
      <xdr:row>0</xdr:row>
      <xdr:rowOff>47625</xdr:rowOff>
    </xdr:from>
    <xdr:ext cx="858826" cy="254557"/>
    <xdr:sp macro="" textlink="">
      <xdr:nvSpPr>
        <xdr:cNvPr id="4" name="3 CuadroTexto"/>
        <xdr:cNvSpPr txBox="1"/>
      </xdr:nvSpPr>
      <xdr:spPr>
        <a:xfrm>
          <a:off x="5631207" y="4762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67895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200025</xdr:colOff>
      <xdr:row>3</xdr:row>
      <xdr:rowOff>142875</xdr:rowOff>
    </xdr:from>
    <xdr:ext cx="184731" cy="264560"/>
    <xdr:sp macro="" textlink="">
      <xdr:nvSpPr>
        <xdr:cNvPr id="7" name="1 CuadroTexto"/>
        <xdr:cNvSpPr txBox="1"/>
      </xdr:nvSpPr>
      <xdr:spPr>
        <a:xfrm>
          <a:off x="55911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38100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17413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908776</xdr:colOff>
      <xdr:row>0</xdr:row>
      <xdr:rowOff>0</xdr:rowOff>
    </xdr:from>
    <xdr:ext cx="976486" cy="254557"/>
    <xdr:sp macro="" textlink="">
      <xdr:nvSpPr>
        <xdr:cNvPr id="6" name="5 CuadroTexto"/>
        <xdr:cNvSpPr txBox="1"/>
      </xdr:nvSpPr>
      <xdr:spPr>
        <a:xfrm>
          <a:off x="6814276" y="0"/>
          <a:ext cx="97648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ETCA-II-010</a:t>
          </a:r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8" name="1 CuadroTexto"/>
        <xdr:cNvSpPr txBox="1"/>
      </xdr:nvSpPr>
      <xdr:spPr>
        <a:xfrm>
          <a:off x="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9" name="2 CuadroTexto"/>
        <xdr:cNvSpPr txBox="1"/>
      </xdr:nvSpPr>
      <xdr:spPr>
        <a:xfrm>
          <a:off x="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10" name="4 CuadroTexto"/>
        <xdr:cNvSpPr txBox="1"/>
      </xdr:nvSpPr>
      <xdr:spPr>
        <a:xfrm>
          <a:off x="4267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130398</xdr:colOff>
      <xdr:row>3</xdr:row>
      <xdr:rowOff>180975</xdr:rowOff>
    </xdr:from>
    <xdr:ext cx="874663" cy="254557"/>
    <xdr:sp macro="" textlink="">
      <xdr:nvSpPr>
        <xdr:cNvPr id="11" name="5 CuadroTexto"/>
        <xdr:cNvSpPr txBox="1"/>
      </xdr:nvSpPr>
      <xdr:spPr>
        <a:xfrm>
          <a:off x="6035898" y="800100"/>
          <a:ext cx="87466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Documento_de_Microsoft_Office_Word1.docx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/>
    <pageSetUpPr fitToPage="1"/>
  </sheetPr>
  <dimension ref="A1:G61"/>
  <sheetViews>
    <sheetView view="pageBreakPreview" topLeftCell="A43" zoomScaleSheetLayoutView="100" workbookViewId="0">
      <selection activeCell="E43" sqref="E43"/>
    </sheetView>
  </sheetViews>
  <sheetFormatPr baseColWidth="10" defaultRowHeight="16.5"/>
  <cols>
    <col min="1" max="1" width="50.7109375" style="88" customWidth="1"/>
    <col min="2" max="2" width="16" style="88" customWidth="1"/>
    <col min="3" max="3" width="15.5703125" style="88" customWidth="1"/>
    <col min="4" max="4" width="50.7109375" style="88" customWidth="1"/>
    <col min="5" max="5" width="15.28515625" style="88" bestFit="1" customWidth="1"/>
    <col min="6" max="6" width="15.7109375" style="88" customWidth="1"/>
    <col min="7" max="7" width="164.42578125" style="88" customWidth="1"/>
    <col min="8" max="16384" width="11.42578125" style="88"/>
  </cols>
  <sheetData>
    <row r="1" spans="1:6">
      <c r="A1" s="87"/>
      <c r="C1" s="89" t="s">
        <v>161</v>
      </c>
      <c r="D1" s="90"/>
      <c r="F1" s="91" t="s">
        <v>534</v>
      </c>
    </row>
    <row r="2" spans="1:6">
      <c r="B2" s="92"/>
      <c r="C2" s="93" t="s">
        <v>55</v>
      </c>
      <c r="D2" s="92"/>
      <c r="E2" s="92"/>
      <c r="F2" s="92"/>
    </row>
    <row r="3" spans="1:6">
      <c r="B3" s="87"/>
      <c r="C3" s="94" t="s">
        <v>655</v>
      </c>
      <c r="D3" s="87"/>
      <c r="E3" s="87"/>
      <c r="F3" s="87"/>
    </row>
    <row r="4" spans="1:6">
      <c r="A4" s="92"/>
      <c r="C4" s="94" t="s">
        <v>673</v>
      </c>
      <c r="D4" s="87"/>
      <c r="E4" s="92"/>
      <c r="F4" s="92"/>
    </row>
    <row r="5" spans="1:6" ht="17.25" thickBot="1">
      <c r="A5" s="92"/>
      <c r="B5" s="95"/>
      <c r="C5" s="96" t="s">
        <v>118</v>
      </c>
      <c r="D5" s="144" t="s">
        <v>546</v>
      </c>
      <c r="E5" s="746" t="s">
        <v>674</v>
      </c>
      <c r="F5" s="746"/>
    </row>
    <row r="6" spans="1:6" ht="24" customHeight="1" thickBot="1">
      <c r="A6" s="142" t="s">
        <v>56</v>
      </c>
      <c r="B6" s="178">
        <v>2016</v>
      </c>
      <c r="C6" s="178">
        <v>2015</v>
      </c>
      <c r="D6" s="179" t="s">
        <v>57</v>
      </c>
      <c r="E6" s="178">
        <v>2016</v>
      </c>
      <c r="F6" s="143">
        <v>2015</v>
      </c>
    </row>
    <row r="7" spans="1:6" ht="17.25" thickTop="1">
      <c r="A7" s="98"/>
      <c r="B7" s="99"/>
      <c r="C7" s="99"/>
      <c r="D7" s="99"/>
      <c r="E7" s="99"/>
      <c r="F7" s="100"/>
    </row>
    <row r="8" spans="1:6">
      <c r="A8" s="101" t="s">
        <v>58</v>
      </c>
      <c r="B8" s="102"/>
      <c r="C8" s="102"/>
      <c r="D8" s="104" t="s">
        <v>59</v>
      </c>
      <c r="E8" s="102"/>
      <c r="F8" s="105"/>
    </row>
    <row r="9" spans="1:6">
      <c r="A9" s="106" t="s">
        <v>60</v>
      </c>
      <c r="B9" s="107">
        <v>40020303</v>
      </c>
      <c r="C9" s="107">
        <v>1837946</v>
      </c>
      <c r="D9" s="108" t="s">
        <v>61</v>
      </c>
      <c r="E9" s="107">
        <f>36137005-3989241</f>
        <v>32147764</v>
      </c>
      <c r="F9" s="109">
        <v>29227453</v>
      </c>
    </row>
    <row r="10" spans="1:6">
      <c r="A10" s="106" t="s">
        <v>62</v>
      </c>
      <c r="B10" s="107">
        <v>27330119</v>
      </c>
      <c r="C10" s="107">
        <v>25519527</v>
      </c>
      <c r="D10" s="108" t="s">
        <v>63</v>
      </c>
      <c r="E10" s="107">
        <v>0</v>
      </c>
      <c r="F10" s="109">
        <v>0</v>
      </c>
    </row>
    <row r="11" spans="1:6">
      <c r="A11" s="106" t="s">
        <v>64</v>
      </c>
      <c r="B11" s="107">
        <v>40972</v>
      </c>
      <c r="C11" s="107">
        <v>24140</v>
      </c>
      <c r="D11" s="110" t="s">
        <v>65</v>
      </c>
      <c r="E11" s="107">
        <v>3989241</v>
      </c>
      <c r="F11" s="109">
        <v>4108862</v>
      </c>
    </row>
    <row r="12" spans="1:6">
      <c r="A12" s="106" t="s">
        <v>66</v>
      </c>
      <c r="B12" s="107"/>
      <c r="C12" s="107"/>
      <c r="D12" s="108" t="s">
        <v>67</v>
      </c>
      <c r="E12" s="107">
        <v>0</v>
      </c>
      <c r="F12" s="109">
        <v>0</v>
      </c>
    </row>
    <row r="13" spans="1:6">
      <c r="A13" s="106" t="s">
        <v>68</v>
      </c>
      <c r="B13" s="107"/>
      <c r="C13" s="107">
        <v>0</v>
      </c>
      <c r="D13" s="108" t="s">
        <v>69</v>
      </c>
      <c r="E13" s="107">
        <v>0</v>
      </c>
      <c r="F13" s="109">
        <v>0</v>
      </c>
    </row>
    <row r="14" spans="1:6" ht="33">
      <c r="A14" s="111" t="s">
        <v>70</v>
      </c>
      <c r="B14" s="107">
        <v>-148728</v>
      </c>
      <c r="C14" s="107">
        <v>-148728</v>
      </c>
      <c r="D14" s="110" t="s">
        <v>71</v>
      </c>
      <c r="E14" s="107">
        <v>0</v>
      </c>
      <c r="F14" s="109">
        <v>0</v>
      </c>
    </row>
    <row r="15" spans="1:6">
      <c r="A15" s="106" t="s">
        <v>72</v>
      </c>
      <c r="B15" s="107">
        <v>0</v>
      </c>
      <c r="C15" s="107">
        <v>0</v>
      </c>
      <c r="D15" s="108" t="s">
        <v>73</v>
      </c>
      <c r="E15" s="107">
        <v>0</v>
      </c>
      <c r="F15" s="109">
        <v>0</v>
      </c>
    </row>
    <row r="16" spans="1:6">
      <c r="A16" s="112"/>
      <c r="B16" s="107"/>
      <c r="C16" s="107"/>
      <c r="D16" s="108" t="s">
        <v>74</v>
      </c>
      <c r="E16" s="107">
        <v>0</v>
      </c>
      <c r="F16" s="109">
        <v>0</v>
      </c>
    </row>
    <row r="17" spans="1:6">
      <c r="A17" s="112"/>
      <c r="B17" s="113"/>
      <c r="C17" s="113"/>
      <c r="D17" s="103"/>
      <c r="E17" s="107"/>
      <c r="F17" s="109"/>
    </row>
    <row r="18" spans="1:6">
      <c r="A18" s="148" t="s">
        <v>199</v>
      </c>
      <c r="B18" s="86">
        <f>SUM(B9:B17)</f>
        <v>67242666</v>
      </c>
      <c r="C18" s="86">
        <f>SUM(C9:C17)</f>
        <v>27232885</v>
      </c>
      <c r="D18" s="149" t="s">
        <v>198</v>
      </c>
      <c r="E18" s="86">
        <f>SUM(E9:E17)</f>
        <v>36137005</v>
      </c>
      <c r="F18" s="135">
        <f>SUM(F9:F17)</f>
        <v>33336315</v>
      </c>
    </row>
    <row r="19" spans="1:6">
      <c r="A19" s="112"/>
      <c r="B19" s="114"/>
      <c r="C19" s="114"/>
      <c r="D19" s="115"/>
      <c r="E19" s="114"/>
      <c r="F19" s="116"/>
    </row>
    <row r="20" spans="1:6">
      <c r="A20" s="101" t="s">
        <v>75</v>
      </c>
      <c r="B20" s="107"/>
      <c r="C20" s="107"/>
      <c r="D20" s="104" t="s">
        <v>76</v>
      </c>
      <c r="E20" s="117"/>
      <c r="F20" s="118"/>
    </row>
    <row r="21" spans="1:6">
      <c r="A21" s="106" t="s">
        <v>77</v>
      </c>
      <c r="B21" s="107">
        <v>0</v>
      </c>
      <c r="C21" s="107">
        <v>0</v>
      </c>
      <c r="D21" s="108" t="s">
        <v>78</v>
      </c>
      <c r="E21" s="107">
        <v>0</v>
      </c>
      <c r="F21" s="109">
        <v>0</v>
      </c>
    </row>
    <row r="22" spans="1:6">
      <c r="A22" s="111" t="s">
        <v>79</v>
      </c>
      <c r="B22" s="107">
        <v>0</v>
      </c>
      <c r="C22" s="107">
        <v>0</v>
      </c>
      <c r="D22" s="110" t="s">
        <v>80</v>
      </c>
      <c r="E22" s="107">
        <v>87052071</v>
      </c>
      <c r="F22" s="109">
        <v>42438417</v>
      </c>
    </row>
    <row r="23" spans="1:6" ht="33">
      <c r="A23" s="111" t="s">
        <v>82</v>
      </c>
      <c r="B23" s="107">
        <v>21655591</v>
      </c>
      <c r="C23" s="107">
        <v>21655591</v>
      </c>
      <c r="D23" s="108" t="s">
        <v>81</v>
      </c>
      <c r="E23" s="107">
        <v>0</v>
      </c>
      <c r="F23" s="109">
        <v>0</v>
      </c>
    </row>
    <row r="24" spans="1:6" ht="16.5" customHeight="1">
      <c r="A24" s="106" t="s">
        <v>85</v>
      </c>
      <c r="B24" s="107">
        <v>82871860</v>
      </c>
      <c r="C24" s="107">
        <v>76254178</v>
      </c>
      <c r="D24" s="108" t="s">
        <v>83</v>
      </c>
      <c r="E24" s="107">
        <v>0</v>
      </c>
      <c r="F24" s="109">
        <v>0</v>
      </c>
    </row>
    <row r="25" spans="1:6" ht="33">
      <c r="A25" s="106" t="s">
        <v>86</v>
      </c>
      <c r="B25" s="107">
        <v>121938</v>
      </c>
      <c r="C25" s="107">
        <v>121938</v>
      </c>
      <c r="D25" s="110" t="s">
        <v>84</v>
      </c>
      <c r="E25" s="107">
        <v>0</v>
      </c>
      <c r="F25" s="109">
        <v>0</v>
      </c>
    </row>
    <row r="26" spans="1:6">
      <c r="A26" s="111" t="s">
        <v>88</v>
      </c>
      <c r="B26" s="107">
        <v>-27549339</v>
      </c>
      <c r="C26" s="107">
        <v>-25800501</v>
      </c>
      <c r="D26" s="108" t="s">
        <v>87</v>
      </c>
      <c r="E26" s="107">
        <v>2665399</v>
      </c>
      <c r="F26" s="109">
        <v>2665399</v>
      </c>
    </row>
    <row r="27" spans="1:6">
      <c r="A27" s="106" t="s">
        <v>89</v>
      </c>
      <c r="B27" s="107">
        <f>14036294</f>
        <v>14036294</v>
      </c>
      <c r="C27" s="107">
        <v>14154524</v>
      </c>
      <c r="D27" s="108"/>
      <c r="E27" s="107"/>
      <c r="F27" s="109"/>
    </row>
    <row r="28" spans="1:6">
      <c r="A28" s="111" t="s">
        <v>91</v>
      </c>
      <c r="B28" s="107">
        <v>0</v>
      </c>
      <c r="C28" s="107">
        <v>0</v>
      </c>
      <c r="D28" s="119"/>
      <c r="E28" s="107"/>
      <c r="F28" s="109"/>
    </row>
    <row r="29" spans="1:6">
      <c r="A29" s="106" t="s">
        <v>93</v>
      </c>
      <c r="B29" s="107">
        <v>0</v>
      </c>
      <c r="C29" s="107">
        <v>0</v>
      </c>
      <c r="D29" s="119"/>
      <c r="E29" s="117"/>
      <c r="F29" s="118"/>
    </row>
    <row r="30" spans="1:6">
      <c r="A30" s="120"/>
      <c r="B30" s="107"/>
      <c r="C30" s="107"/>
      <c r="D30" s="119"/>
      <c r="E30" s="117"/>
      <c r="F30" s="118"/>
    </row>
    <row r="31" spans="1:6">
      <c r="A31" s="148" t="s">
        <v>95</v>
      </c>
      <c r="B31" s="86">
        <f>SUM(B21:B29)</f>
        <v>91136344</v>
      </c>
      <c r="C31" s="86">
        <f>SUM(C21:C29)</f>
        <v>86385730</v>
      </c>
      <c r="D31" s="150" t="s">
        <v>90</v>
      </c>
      <c r="E31" s="86">
        <f>SUM(E21:E29)</f>
        <v>89717470</v>
      </c>
      <c r="F31" s="135">
        <f>SUM(F21:F29)</f>
        <v>45103816</v>
      </c>
    </row>
    <row r="32" spans="1:6">
      <c r="A32" s="120"/>
      <c r="B32" s="107"/>
      <c r="C32" s="107"/>
      <c r="D32" s="119"/>
      <c r="E32" s="113"/>
      <c r="F32" s="121"/>
    </row>
    <row r="33" spans="1:6">
      <c r="A33" s="148" t="s">
        <v>529</v>
      </c>
      <c r="B33" s="86">
        <f>B31+B18</f>
        <v>158379010</v>
      </c>
      <c r="C33" s="86">
        <f>C31+C18</f>
        <v>113618615</v>
      </c>
      <c r="D33" s="150" t="s">
        <v>92</v>
      </c>
      <c r="E33" s="86">
        <f>E31+E18</f>
        <v>125854475</v>
      </c>
      <c r="F33" s="135">
        <f>F31+F18</f>
        <v>78440131</v>
      </c>
    </row>
    <row r="34" spans="1:6">
      <c r="A34" s="112"/>
      <c r="B34" s="122"/>
      <c r="C34" s="122"/>
      <c r="D34" s="119"/>
      <c r="E34" s="117"/>
      <c r="F34" s="118"/>
    </row>
    <row r="35" spans="1:6">
      <c r="A35" s="112"/>
      <c r="B35" s="107"/>
      <c r="C35" s="107"/>
      <c r="D35" s="123" t="s">
        <v>528</v>
      </c>
      <c r="E35" s="113"/>
      <c r="F35" s="121"/>
    </row>
    <row r="36" spans="1:6">
      <c r="A36" s="112"/>
      <c r="B36" s="113"/>
      <c r="C36" s="113"/>
      <c r="D36" s="150" t="s">
        <v>94</v>
      </c>
      <c r="E36" s="136">
        <f>SUM(E37:E39)</f>
        <v>90494826</v>
      </c>
      <c r="F36" s="137">
        <f>SUM(F37:F39)</f>
        <v>90494826</v>
      </c>
    </row>
    <row r="37" spans="1:6">
      <c r="A37" s="112"/>
      <c r="B37" s="113"/>
      <c r="C37" s="113"/>
      <c r="D37" s="108" t="s">
        <v>36</v>
      </c>
      <c r="E37" s="107">
        <v>90494826</v>
      </c>
      <c r="F37" s="109">
        <v>90494826</v>
      </c>
    </row>
    <row r="38" spans="1:6">
      <c r="A38" s="112"/>
      <c r="B38" s="113"/>
      <c r="C38" s="113"/>
      <c r="D38" s="108" t="s">
        <v>96</v>
      </c>
      <c r="E38" s="107">
        <v>0</v>
      </c>
      <c r="F38" s="109">
        <v>0</v>
      </c>
    </row>
    <row r="39" spans="1:6">
      <c r="A39" s="112"/>
      <c r="B39" s="113"/>
      <c r="C39" s="113"/>
      <c r="D39" s="108" t="s">
        <v>97</v>
      </c>
      <c r="E39" s="107">
        <v>0</v>
      </c>
      <c r="F39" s="109">
        <v>0</v>
      </c>
    </row>
    <row r="40" spans="1:6">
      <c r="A40" s="120"/>
      <c r="B40" s="114"/>
      <c r="C40" s="114"/>
      <c r="D40" s="150" t="s">
        <v>98</v>
      </c>
      <c r="E40" s="136">
        <f>SUM(E41:E45)</f>
        <v>-63046591</v>
      </c>
      <c r="F40" s="137">
        <f>SUM(F41:F45)</f>
        <v>-60392642</v>
      </c>
    </row>
    <row r="41" spans="1:6">
      <c r="A41" s="120"/>
      <c r="B41" s="114"/>
      <c r="C41" s="114"/>
      <c r="D41" s="108" t="s">
        <v>99</v>
      </c>
      <c r="E41" s="107">
        <f>-2653955</f>
        <v>-2653955</v>
      </c>
      <c r="F41" s="109">
        <v>-27961867</v>
      </c>
    </row>
    <row r="42" spans="1:6">
      <c r="A42" s="120"/>
      <c r="B42" s="114"/>
      <c r="C42" s="114"/>
      <c r="D42" s="108" t="s">
        <v>100</v>
      </c>
      <c r="E42" s="107">
        <v>-88691955</v>
      </c>
      <c r="F42" s="109">
        <v>-60730094</v>
      </c>
    </row>
    <row r="43" spans="1:6">
      <c r="A43" s="112"/>
      <c r="B43" s="113"/>
      <c r="C43" s="113"/>
      <c r="D43" s="108" t="s">
        <v>101</v>
      </c>
      <c r="E43" s="107">
        <v>28299319</v>
      </c>
      <c r="F43" s="109">
        <v>28299319</v>
      </c>
    </row>
    <row r="44" spans="1:6">
      <c r="A44" s="112"/>
      <c r="B44" s="113"/>
      <c r="C44" s="113"/>
      <c r="D44" s="108" t="s">
        <v>102</v>
      </c>
      <c r="E44" s="107">
        <v>0</v>
      </c>
      <c r="F44" s="109">
        <v>0</v>
      </c>
    </row>
    <row r="45" spans="1:6">
      <c r="A45" s="112"/>
      <c r="B45" s="113"/>
      <c r="C45" s="113"/>
      <c r="D45" s="108" t="s">
        <v>103</v>
      </c>
      <c r="E45" s="107">
        <v>0</v>
      </c>
      <c r="F45" s="109">
        <v>0</v>
      </c>
    </row>
    <row r="46" spans="1:6" ht="33">
      <c r="A46" s="112"/>
      <c r="B46" s="113"/>
      <c r="C46" s="113"/>
      <c r="D46" s="151" t="s">
        <v>104</v>
      </c>
      <c r="E46" s="138">
        <f>SUM(E47:E48)</f>
        <v>5076300</v>
      </c>
      <c r="F46" s="139">
        <f>SUM(F47:F48)</f>
        <v>5076300</v>
      </c>
    </row>
    <row r="47" spans="1:6">
      <c r="A47" s="106"/>
      <c r="B47" s="113"/>
      <c r="C47" s="113"/>
      <c r="D47" s="108" t="s">
        <v>105</v>
      </c>
      <c r="E47" s="107">
        <v>0</v>
      </c>
      <c r="F47" s="109">
        <v>0</v>
      </c>
    </row>
    <row r="48" spans="1:6">
      <c r="A48" s="124"/>
      <c r="B48" s="125"/>
      <c r="C48" s="125"/>
      <c r="D48" s="108" t="s">
        <v>106</v>
      </c>
      <c r="E48" s="107">
        <v>5076300</v>
      </c>
      <c r="F48" s="109">
        <v>5076300</v>
      </c>
    </row>
    <row r="49" spans="1:7">
      <c r="A49" s="112"/>
      <c r="B49" s="125"/>
      <c r="C49" s="125"/>
      <c r="D49" s="126"/>
      <c r="E49" s="125"/>
      <c r="F49" s="127"/>
    </row>
    <row r="50" spans="1:7">
      <c r="A50" s="106"/>
      <c r="B50" s="125"/>
      <c r="C50" s="125"/>
      <c r="D50" s="150" t="s">
        <v>107</v>
      </c>
      <c r="E50" s="140">
        <f>E46+E40+E36</f>
        <v>32524535</v>
      </c>
      <c r="F50" s="141">
        <f>F46+F40+F36</f>
        <v>35178484</v>
      </c>
    </row>
    <row r="51" spans="1:7">
      <c r="A51" s="124"/>
      <c r="B51" s="125"/>
      <c r="C51" s="125"/>
      <c r="D51" s="115"/>
      <c r="E51" s="128"/>
      <c r="F51" s="129"/>
    </row>
    <row r="52" spans="1:7">
      <c r="A52" s="112"/>
      <c r="D52" s="150" t="s">
        <v>530</v>
      </c>
      <c r="E52" s="140">
        <f>E50+E33</f>
        <v>158379010</v>
      </c>
      <c r="F52" s="141">
        <f>F50+F33</f>
        <v>113618615</v>
      </c>
      <c r="G52" s="181" t="str">
        <f>IF($B$33=$E$52,"","VALOR INCORRECTO EJERCICIO 2016, TOTAL DE ACTIVOS TIENE QUE SER IGUAL AL TOTAL DE LA SUMA DE PASIVO Y HCIENDA")</f>
        <v/>
      </c>
    </row>
    <row r="53" spans="1:7" ht="17.25" thickBot="1">
      <c r="A53" s="130"/>
      <c r="B53" s="131"/>
      <c r="C53" s="131"/>
      <c r="D53" s="132"/>
      <c r="E53" s="133"/>
      <c r="F53" s="134"/>
      <c r="G53" s="181" t="str">
        <f>IF($C$33=$F$52,"","VALOR INCORRECTO EJERCICIO 2015, TOTAL DE ACTIVOS TIENE QUE SER IGUAL AL TOTAL DE LA SUMA DE PASIVO Y HCIENDA")</f>
        <v/>
      </c>
    </row>
    <row r="54" spans="1:7">
      <c r="A54" s="88" t="s">
        <v>650</v>
      </c>
    </row>
    <row r="56" spans="1:7">
      <c r="B56" s="146"/>
      <c r="C56" s="147" t="s">
        <v>648</v>
      </c>
    </row>
    <row r="59" spans="1:7">
      <c r="A59" s="88" t="s">
        <v>681</v>
      </c>
      <c r="D59" s="88" t="s">
        <v>682</v>
      </c>
    </row>
    <row r="60" spans="1:7">
      <c r="A60" s="88" t="s">
        <v>680</v>
      </c>
      <c r="D60" s="88" t="s">
        <v>683</v>
      </c>
    </row>
    <row r="61" spans="1:7">
      <c r="A61" s="88" t="s">
        <v>679</v>
      </c>
      <c r="D61" s="88" t="s">
        <v>684</v>
      </c>
    </row>
  </sheetData>
  <sheetProtection sheet="1" objects="1" scenarios="1" insertHyperlinks="0"/>
  <mergeCells count="1">
    <mergeCell ref="E5:F5"/>
  </mergeCells>
  <printOptions horizontalCentered="1"/>
  <pageMargins left="0.27559055118110237" right="0.15748031496062992" top="0.39370078740157483" bottom="0.51181102362204722" header="0.31496062992125984" footer="0.31496062992125984"/>
  <pageSetup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1:H60"/>
  <sheetViews>
    <sheetView view="pageBreakPreview" topLeftCell="A34" zoomScale="130" zoomScaleSheetLayoutView="130" workbookViewId="0">
      <selection activeCell="G45" sqref="G45"/>
    </sheetView>
  </sheetViews>
  <sheetFormatPr baseColWidth="10" defaultRowHeight="16.5"/>
  <cols>
    <col min="1" max="1" width="1.140625" style="363" customWidth="1"/>
    <col min="2" max="2" width="31.7109375" style="363" customWidth="1"/>
    <col min="3" max="4" width="14.28515625" style="183" customWidth="1"/>
    <col min="5" max="5" width="13.140625" style="183" customWidth="1"/>
    <col min="6" max="6" width="14" style="183" customWidth="1"/>
    <col min="7" max="7" width="15" style="183" customWidth="1"/>
    <col min="8" max="8" width="14.28515625" style="183" customWidth="1"/>
    <col min="9" max="16384" width="11.42578125" style="183"/>
  </cols>
  <sheetData>
    <row r="1" spans="1:8">
      <c r="A1" s="759" t="s">
        <v>161</v>
      </c>
      <c r="B1" s="759"/>
      <c r="C1" s="759"/>
      <c r="D1" s="759"/>
      <c r="E1" s="759"/>
      <c r="F1" s="759"/>
      <c r="G1" s="759"/>
      <c r="H1" s="759"/>
    </row>
    <row r="2" spans="1:8" s="247" customFormat="1" ht="15.75">
      <c r="A2" s="759" t="s">
        <v>148</v>
      </c>
      <c r="B2" s="759"/>
      <c r="C2" s="759"/>
      <c r="D2" s="759"/>
      <c r="E2" s="759"/>
      <c r="F2" s="759"/>
      <c r="G2" s="759"/>
      <c r="H2" s="759"/>
    </row>
    <row r="3" spans="1:8" s="247" customFormat="1">
      <c r="A3" s="760" t="s">
        <v>655</v>
      </c>
      <c r="B3" s="760"/>
      <c r="C3" s="760"/>
      <c r="D3" s="760"/>
      <c r="E3" s="760"/>
      <c r="F3" s="760"/>
      <c r="G3" s="760"/>
      <c r="H3" s="760"/>
    </row>
    <row r="4" spans="1:8" s="247" customFormat="1">
      <c r="A4" s="760" t="s">
        <v>654</v>
      </c>
      <c r="B4" s="760"/>
      <c r="C4" s="760"/>
      <c r="D4" s="760"/>
      <c r="E4" s="760"/>
      <c r="F4" s="760"/>
      <c r="G4" s="760"/>
      <c r="H4" s="760"/>
    </row>
    <row r="5" spans="1:8" s="249" customFormat="1" ht="17.25" thickBot="1">
      <c r="A5" s="248"/>
      <c r="B5" s="248"/>
      <c r="C5" s="761" t="s">
        <v>118</v>
      </c>
      <c r="D5" s="761"/>
      <c r="E5" s="761"/>
      <c r="F5" s="761"/>
      <c r="G5" s="761"/>
      <c r="H5" s="91" t="s">
        <v>674</v>
      </c>
    </row>
    <row r="6" spans="1:8" s="310" customFormat="1" ht="38.25">
      <c r="A6" s="798" t="s">
        <v>149</v>
      </c>
      <c r="B6" s="799"/>
      <c r="C6" s="307" t="s">
        <v>225</v>
      </c>
      <c r="D6" s="307" t="s">
        <v>227</v>
      </c>
      <c r="E6" s="307" t="s">
        <v>226</v>
      </c>
      <c r="F6" s="308" t="s">
        <v>483</v>
      </c>
      <c r="G6" s="308" t="s">
        <v>484</v>
      </c>
      <c r="H6" s="309" t="s">
        <v>652</v>
      </c>
    </row>
    <row r="7" spans="1:8" s="310" customFormat="1" ht="17.25" thickBot="1">
      <c r="A7" s="800"/>
      <c r="B7" s="801"/>
      <c r="C7" s="311" t="s">
        <v>205</v>
      </c>
      <c r="D7" s="311" t="s">
        <v>206</v>
      </c>
      <c r="E7" s="311" t="s">
        <v>150</v>
      </c>
      <c r="F7" s="312" t="s">
        <v>207</v>
      </c>
      <c r="G7" s="312" t="s">
        <v>208</v>
      </c>
      <c r="H7" s="313" t="s">
        <v>513</v>
      </c>
    </row>
    <row r="8" spans="1:8" s="310" customFormat="1" ht="8.25" customHeight="1">
      <c r="A8" s="314"/>
      <c r="B8" s="315"/>
      <c r="C8" s="316"/>
      <c r="D8" s="316"/>
      <c r="E8" s="365"/>
      <c r="F8" s="316"/>
      <c r="G8" s="316"/>
      <c r="H8" s="368"/>
    </row>
    <row r="9" spans="1:8" ht="17.100000000000001" customHeight="1">
      <c r="A9" s="317"/>
      <c r="B9" s="318" t="s">
        <v>3</v>
      </c>
      <c r="C9" s="319"/>
      <c r="D9" s="319"/>
      <c r="E9" s="366">
        <f>C9+D9</f>
        <v>0</v>
      </c>
      <c r="F9" s="319"/>
      <c r="G9" s="319"/>
      <c r="H9" s="726">
        <f>G9-C9</f>
        <v>0</v>
      </c>
    </row>
    <row r="10" spans="1:8" ht="17.100000000000001" customHeight="1">
      <c r="A10" s="317"/>
      <c r="B10" s="318" t="s">
        <v>4</v>
      </c>
      <c r="C10" s="319"/>
      <c r="D10" s="319"/>
      <c r="E10" s="366">
        <f t="shared" ref="E10:E24" si="0">C10+D10</f>
        <v>0</v>
      </c>
      <c r="F10" s="319"/>
      <c r="G10" s="319"/>
      <c r="H10" s="726">
        <f t="shared" ref="H10:H24" si="1">G10-C10</f>
        <v>0</v>
      </c>
    </row>
    <row r="11" spans="1:8" ht="17.100000000000001" customHeight="1">
      <c r="A11" s="317"/>
      <c r="B11" s="318" t="s">
        <v>209</v>
      </c>
      <c r="C11" s="319"/>
      <c r="D11" s="319"/>
      <c r="E11" s="366">
        <f t="shared" si="0"/>
        <v>0</v>
      </c>
      <c r="F11" s="319"/>
      <c r="G11" s="319"/>
      <c r="H11" s="726">
        <f t="shared" si="1"/>
        <v>0</v>
      </c>
    </row>
    <row r="12" spans="1:8" ht="17.100000000000001" customHeight="1">
      <c r="A12" s="317"/>
      <c r="B12" s="318" t="s">
        <v>6</v>
      </c>
      <c r="C12" s="319"/>
      <c r="D12" s="319"/>
      <c r="E12" s="366">
        <f t="shared" si="0"/>
        <v>0</v>
      </c>
      <c r="F12" s="319"/>
      <c r="G12" s="319"/>
      <c r="H12" s="726">
        <f t="shared" si="1"/>
        <v>0</v>
      </c>
    </row>
    <row r="13" spans="1:8" ht="17.100000000000001" customHeight="1">
      <c r="A13" s="317"/>
      <c r="B13" s="318" t="s">
        <v>210</v>
      </c>
      <c r="C13" s="319"/>
      <c r="D13" s="319"/>
      <c r="E13" s="366">
        <f t="shared" si="0"/>
        <v>0</v>
      </c>
      <c r="F13" s="319"/>
      <c r="G13" s="319"/>
      <c r="H13" s="726">
        <f t="shared" si="1"/>
        <v>0</v>
      </c>
    </row>
    <row r="14" spans="1:8" ht="17.100000000000001" customHeight="1">
      <c r="A14" s="317"/>
      <c r="B14" s="318" t="s">
        <v>151</v>
      </c>
      <c r="C14" s="319"/>
      <c r="D14" s="319"/>
      <c r="E14" s="366">
        <f t="shared" si="0"/>
        <v>0</v>
      </c>
      <c r="F14" s="319"/>
      <c r="G14" s="319"/>
      <c r="H14" s="726">
        <f t="shared" si="1"/>
        <v>0</v>
      </c>
    </row>
    <row r="15" spans="1:8" ht="17.100000000000001" customHeight="1">
      <c r="A15" s="317"/>
      <c r="B15" s="318" t="s">
        <v>152</v>
      </c>
      <c r="C15" s="319"/>
      <c r="D15" s="319"/>
      <c r="E15" s="366">
        <f t="shared" si="0"/>
        <v>0</v>
      </c>
      <c r="F15" s="319"/>
      <c r="G15" s="320"/>
      <c r="H15" s="726">
        <f t="shared" si="1"/>
        <v>0</v>
      </c>
    </row>
    <row r="16" spans="1:8" ht="17.100000000000001" customHeight="1">
      <c r="A16" s="317"/>
      <c r="B16" s="318" t="s">
        <v>211</v>
      </c>
      <c r="C16" s="319"/>
      <c r="D16" s="319"/>
      <c r="E16" s="366">
        <f t="shared" si="0"/>
        <v>0</v>
      </c>
      <c r="F16" s="319"/>
      <c r="G16" s="319"/>
      <c r="H16" s="726">
        <f t="shared" si="1"/>
        <v>0</v>
      </c>
    </row>
    <row r="17" spans="1:8" ht="17.100000000000001" customHeight="1">
      <c r="A17" s="317"/>
      <c r="B17" s="318" t="s">
        <v>151</v>
      </c>
      <c r="C17" s="319"/>
      <c r="D17" s="319"/>
      <c r="E17" s="366">
        <f t="shared" si="0"/>
        <v>0</v>
      </c>
      <c r="F17" s="319"/>
      <c r="G17" s="319"/>
      <c r="H17" s="726">
        <f t="shared" si="1"/>
        <v>0</v>
      </c>
    </row>
    <row r="18" spans="1:8" ht="17.100000000000001" customHeight="1">
      <c r="A18" s="317"/>
      <c r="B18" s="318" t="s">
        <v>152</v>
      </c>
      <c r="C18" s="319"/>
      <c r="D18" s="319"/>
      <c r="E18" s="366">
        <f t="shared" si="0"/>
        <v>0</v>
      </c>
      <c r="F18" s="319"/>
      <c r="G18" s="319"/>
      <c r="H18" s="726">
        <f t="shared" si="1"/>
        <v>0</v>
      </c>
    </row>
    <row r="19" spans="1:8" ht="17.100000000000001" customHeight="1">
      <c r="A19" s="317"/>
      <c r="B19" s="318" t="s">
        <v>212</v>
      </c>
      <c r="C19" s="319">
        <v>85679902</v>
      </c>
      <c r="D19" s="319"/>
      <c r="E19" s="366">
        <f t="shared" si="0"/>
        <v>85679902</v>
      </c>
      <c r="F19" s="319">
        <v>19760631</v>
      </c>
      <c r="G19" s="319">
        <v>9543987</v>
      </c>
      <c r="H19" s="726">
        <f t="shared" si="1"/>
        <v>-76135915</v>
      </c>
    </row>
    <row r="20" spans="1:8" ht="17.100000000000001" customHeight="1">
      <c r="A20" s="317"/>
      <c r="B20" s="318" t="s">
        <v>11</v>
      </c>
      <c r="C20" s="319"/>
      <c r="D20" s="319"/>
      <c r="E20" s="366">
        <f t="shared" si="0"/>
        <v>0</v>
      </c>
      <c r="F20" s="319"/>
      <c r="G20" s="319"/>
      <c r="H20" s="726">
        <f t="shared" si="1"/>
        <v>0</v>
      </c>
    </row>
    <row r="21" spans="1:8" ht="25.5">
      <c r="A21" s="317"/>
      <c r="B21" s="318" t="s">
        <v>461</v>
      </c>
      <c r="C21" s="319"/>
      <c r="D21" s="319"/>
      <c r="E21" s="366">
        <f t="shared" si="0"/>
        <v>0</v>
      </c>
      <c r="F21" s="319"/>
      <c r="G21" s="319"/>
      <c r="H21" s="726">
        <f t="shared" si="1"/>
        <v>0</v>
      </c>
    </row>
    <row r="22" spans="1:8" ht="25.5">
      <c r="A22" s="317"/>
      <c r="B22" s="318" t="s">
        <v>462</v>
      </c>
      <c r="C22" s="319"/>
      <c r="D22" s="319"/>
      <c r="E22" s="366">
        <f t="shared" si="0"/>
        <v>0</v>
      </c>
      <c r="F22" s="319"/>
      <c r="G22" s="319"/>
      <c r="H22" s="726">
        <f t="shared" si="1"/>
        <v>0</v>
      </c>
    </row>
    <row r="23" spans="1:8" ht="17.100000000000001" customHeight="1" thickBot="1">
      <c r="A23" s="321"/>
      <c r="B23" s="322" t="s">
        <v>213</v>
      </c>
      <c r="C23" s="323">
        <v>45000000</v>
      </c>
      <c r="D23" s="323"/>
      <c r="E23" s="367">
        <f t="shared" si="0"/>
        <v>45000000</v>
      </c>
      <c r="F23" s="323">
        <v>45000000</v>
      </c>
      <c r="G23" s="323">
        <v>45000000</v>
      </c>
      <c r="H23" s="727">
        <f t="shared" si="1"/>
        <v>0</v>
      </c>
    </row>
    <row r="24" spans="1:8" s="376" customFormat="1" ht="28.5" customHeight="1" thickBot="1">
      <c r="A24" s="802" t="s">
        <v>115</v>
      </c>
      <c r="B24" s="803"/>
      <c r="C24" s="364">
        <f>SUM(C9:C23)</f>
        <v>130679902</v>
      </c>
      <c r="D24" s="364">
        <f>SUM(D9:D23)</f>
        <v>0</v>
      </c>
      <c r="E24" s="364">
        <f t="shared" si="0"/>
        <v>130679902</v>
      </c>
      <c r="F24" s="364">
        <f>SUM(F9:F23)</f>
        <v>64760631</v>
      </c>
      <c r="G24" s="364">
        <f>SUM(G9:G23)</f>
        <v>54543987</v>
      </c>
      <c r="H24" s="728">
        <f t="shared" si="1"/>
        <v>-76135915</v>
      </c>
    </row>
    <row r="25" spans="1:8" ht="22.5" customHeight="1" thickBot="1">
      <c r="A25" s="324"/>
      <c r="B25" s="324"/>
      <c r="C25" s="325"/>
      <c r="D25" s="325"/>
      <c r="E25" s="325"/>
      <c r="F25" s="326"/>
      <c r="G25" s="722" t="s">
        <v>531</v>
      </c>
      <c r="H25" s="723" t="str">
        <f>IF(($G$24-$C$24)&lt;=0,"",$G$24-$C$24)</f>
        <v/>
      </c>
    </row>
    <row r="26" spans="1:8" ht="10.5" customHeight="1" thickBot="1">
      <c r="A26" s="327"/>
      <c r="B26" s="327"/>
      <c r="C26" s="328"/>
      <c r="D26" s="328"/>
      <c r="E26" s="328"/>
      <c r="F26" s="329"/>
      <c r="G26" s="330"/>
      <c r="H26" s="326"/>
    </row>
    <row r="27" spans="1:8" s="310" customFormat="1" ht="38.25">
      <c r="A27" s="806" t="s">
        <v>512</v>
      </c>
      <c r="B27" s="807"/>
      <c r="C27" s="331" t="s">
        <v>225</v>
      </c>
      <c r="D27" s="331" t="s">
        <v>227</v>
      </c>
      <c r="E27" s="331" t="s">
        <v>226</v>
      </c>
      <c r="F27" s="332" t="s">
        <v>483</v>
      </c>
      <c r="G27" s="332" t="s">
        <v>484</v>
      </c>
      <c r="H27" s="309" t="s">
        <v>652</v>
      </c>
    </row>
    <row r="28" spans="1:8" s="310" customFormat="1" ht="17.25" thickBot="1">
      <c r="A28" s="333"/>
      <c r="B28" s="334" t="s">
        <v>511</v>
      </c>
      <c r="C28" s="335" t="s">
        <v>205</v>
      </c>
      <c r="D28" s="335" t="s">
        <v>206</v>
      </c>
      <c r="E28" s="335" t="s">
        <v>150</v>
      </c>
      <c r="F28" s="336" t="s">
        <v>207</v>
      </c>
      <c r="G28" s="336" t="s">
        <v>208</v>
      </c>
      <c r="H28" s="337" t="s">
        <v>513</v>
      </c>
    </row>
    <row r="29" spans="1:8" s="340" customFormat="1" ht="17.100000000000001" customHeight="1">
      <c r="A29" s="338" t="s">
        <v>220</v>
      </c>
      <c r="B29" s="339"/>
      <c r="C29" s="369">
        <f>SUM(C30:C33,C36,C39:C40)</f>
        <v>0</v>
      </c>
      <c r="D29" s="369">
        <f>SUM(D30:D33,D36,D39:D40)</f>
        <v>0</v>
      </c>
      <c r="E29" s="369">
        <f>SUM(E30:E33,E36,E39:E40)</f>
        <v>0</v>
      </c>
      <c r="F29" s="369">
        <f t="shared" ref="F29:H29" si="2">SUM(F30:F33,F36,F39:F40)</f>
        <v>0</v>
      </c>
      <c r="G29" s="369">
        <f t="shared" si="2"/>
        <v>0</v>
      </c>
      <c r="H29" s="369">
        <f t="shared" si="2"/>
        <v>0</v>
      </c>
    </row>
    <row r="30" spans="1:8" s="340" customFormat="1" ht="17.100000000000001" customHeight="1">
      <c r="A30" s="341" t="s">
        <v>514</v>
      </c>
      <c r="B30" s="342"/>
      <c r="C30" s="343"/>
      <c r="D30" s="343"/>
      <c r="E30" s="371">
        <f>C30+D30</f>
        <v>0</v>
      </c>
      <c r="F30" s="343"/>
      <c r="G30" s="343"/>
      <c r="H30" s="374">
        <f>G30-C30</f>
        <v>0</v>
      </c>
    </row>
    <row r="31" spans="1:8" s="340" customFormat="1" ht="17.100000000000001" customHeight="1">
      <c r="A31" s="341" t="s">
        <v>209</v>
      </c>
      <c r="B31" s="342"/>
      <c r="C31" s="343"/>
      <c r="D31" s="343"/>
      <c r="E31" s="371">
        <f t="shared" ref="E31:E49" si="3">C31+D31</f>
        <v>0</v>
      </c>
      <c r="F31" s="343"/>
      <c r="G31" s="343"/>
      <c r="H31" s="374">
        <f t="shared" ref="H31:H49" si="4">G31-C31</f>
        <v>0</v>
      </c>
    </row>
    <row r="32" spans="1:8" s="340" customFormat="1">
      <c r="A32" s="804" t="s">
        <v>6</v>
      </c>
      <c r="B32" s="805"/>
      <c r="C32" s="343"/>
      <c r="D32" s="343"/>
      <c r="E32" s="371">
        <f t="shared" si="3"/>
        <v>0</v>
      </c>
      <c r="F32" s="343"/>
      <c r="G32" s="343"/>
      <c r="H32" s="374">
        <f t="shared" si="4"/>
        <v>0</v>
      </c>
    </row>
    <row r="33" spans="1:8" s="340" customFormat="1" ht="17.100000000000001" customHeight="1">
      <c r="A33" s="341" t="s">
        <v>210</v>
      </c>
      <c r="B33" s="342"/>
      <c r="C33" s="344"/>
      <c r="D33" s="344"/>
      <c r="E33" s="372">
        <f>SUM(E34:E35)</f>
        <v>0</v>
      </c>
      <c r="F33" s="344"/>
      <c r="G33" s="344"/>
      <c r="H33" s="375">
        <f>SUM(H34:H35)</f>
        <v>0</v>
      </c>
    </row>
    <row r="34" spans="1:8" s="340" customFormat="1" ht="17.100000000000001" customHeight="1">
      <c r="A34" s="345" t="s">
        <v>151</v>
      </c>
      <c r="B34" s="346"/>
      <c r="C34" s="343"/>
      <c r="D34" s="343"/>
      <c r="E34" s="371">
        <f t="shared" si="3"/>
        <v>0</v>
      </c>
      <c r="F34" s="343"/>
      <c r="G34" s="343"/>
      <c r="H34" s="374">
        <f t="shared" si="4"/>
        <v>0</v>
      </c>
    </row>
    <row r="35" spans="1:8" s="340" customFormat="1" ht="17.100000000000001" customHeight="1">
      <c r="A35" s="345" t="s">
        <v>152</v>
      </c>
      <c r="B35" s="346"/>
      <c r="C35" s="343"/>
      <c r="D35" s="343"/>
      <c r="E35" s="371">
        <f t="shared" si="3"/>
        <v>0</v>
      </c>
      <c r="F35" s="343"/>
      <c r="G35" s="343"/>
      <c r="H35" s="374">
        <f t="shared" si="4"/>
        <v>0</v>
      </c>
    </row>
    <row r="36" spans="1:8" ht="17.100000000000001" customHeight="1">
      <c r="A36" s="804" t="s">
        <v>211</v>
      </c>
      <c r="B36" s="805"/>
      <c r="C36" s="347"/>
      <c r="D36" s="347"/>
      <c r="E36" s="372">
        <f>SUM(E37:E38)</f>
        <v>0</v>
      </c>
      <c r="F36" s="347"/>
      <c r="G36" s="347"/>
      <c r="H36" s="375">
        <f>SUM(H37:H38)</f>
        <v>0</v>
      </c>
    </row>
    <row r="37" spans="1:8" ht="17.100000000000001" customHeight="1">
      <c r="A37" s="721"/>
      <c r="B37" s="348" t="s">
        <v>151</v>
      </c>
      <c r="C37" s="349"/>
      <c r="D37" s="349"/>
      <c r="E37" s="371">
        <f t="shared" si="3"/>
        <v>0</v>
      </c>
      <c r="F37" s="349"/>
      <c r="G37" s="349"/>
      <c r="H37" s="374">
        <f t="shared" si="4"/>
        <v>0</v>
      </c>
    </row>
    <row r="38" spans="1:8" ht="17.100000000000001" customHeight="1">
      <c r="A38" s="721"/>
      <c r="B38" s="348" t="s">
        <v>152</v>
      </c>
      <c r="C38" s="349"/>
      <c r="D38" s="349"/>
      <c r="E38" s="371">
        <f t="shared" si="3"/>
        <v>0</v>
      </c>
      <c r="F38" s="349"/>
      <c r="G38" s="349"/>
      <c r="H38" s="374">
        <f t="shared" si="4"/>
        <v>0</v>
      </c>
    </row>
    <row r="39" spans="1:8" s="340" customFormat="1">
      <c r="A39" s="341" t="s">
        <v>11</v>
      </c>
      <c r="B39" s="342"/>
      <c r="C39" s="343"/>
      <c r="D39" s="343"/>
      <c r="E39" s="371">
        <f t="shared" si="3"/>
        <v>0</v>
      </c>
      <c r="F39" s="343"/>
      <c r="G39" s="343"/>
      <c r="H39" s="374">
        <f t="shared" si="4"/>
        <v>0</v>
      </c>
    </row>
    <row r="40" spans="1:8" s="340" customFormat="1" ht="27.75" customHeight="1">
      <c r="A40" s="804" t="s">
        <v>156</v>
      </c>
      <c r="B40" s="805"/>
      <c r="C40" s="343"/>
      <c r="D40" s="343"/>
      <c r="E40" s="371">
        <f t="shared" si="3"/>
        <v>0</v>
      </c>
      <c r="F40" s="343"/>
      <c r="G40" s="343"/>
      <c r="H40" s="374">
        <f t="shared" si="4"/>
        <v>0</v>
      </c>
    </row>
    <row r="41" spans="1:8" s="340" customFormat="1" ht="8.25" customHeight="1">
      <c r="A41" s="350"/>
      <c r="B41" s="351"/>
      <c r="C41" s="343"/>
      <c r="D41" s="343"/>
      <c r="E41" s="371"/>
      <c r="F41" s="343"/>
      <c r="G41" s="343"/>
      <c r="H41" s="374"/>
    </row>
    <row r="42" spans="1:8" s="340" customFormat="1" ht="17.100000000000001" customHeight="1">
      <c r="A42" s="350" t="s">
        <v>221</v>
      </c>
      <c r="B42" s="351"/>
      <c r="C42" s="369">
        <f t="shared" ref="C42:D42" si="5">SUM(C43:C46)</f>
        <v>85679902</v>
      </c>
      <c r="D42" s="369">
        <f t="shared" si="5"/>
        <v>0</v>
      </c>
      <c r="E42" s="369">
        <f>SUM(E43:E46)</f>
        <v>85679902</v>
      </c>
      <c r="F42" s="369">
        <f>SUM(F43:F46)</f>
        <v>19760630.629999999</v>
      </c>
      <c r="G42" s="369">
        <f>SUM(G43:G46)</f>
        <v>9543987</v>
      </c>
      <c r="H42" s="369">
        <f>SUM(H43:H46)</f>
        <v>-76135915</v>
      </c>
    </row>
    <row r="43" spans="1:8" s="340" customFormat="1" ht="17.100000000000001" customHeight="1">
      <c r="A43" s="352"/>
      <c r="B43" s="353" t="s">
        <v>222</v>
      </c>
      <c r="C43" s="343"/>
      <c r="D43" s="343"/>
      <c r="E43" s="371">
        <f t="shared" si="3"/>
        <v>0</v>
      </c>
      <c r="F43" s="343"/>
      <c r="G43" s="343"/>
      <c r="H43" s="374">
        <f t="shared" si="4"/>
        <v>0</v>
      </c>
    </row>
    <row r="44" spans="1:8" s="340" customFormat="1" ht="17.100000000000001" customHeight="1">
      <c r="A44" s="352"/>
      <c r="B44" s="353" t="s">
        <v>223</v>
      </c>
      <c r="C44" s="343">
        <v>85679902</v>
      </c>
      <c r="D44" s="343"/>
      <c r="E44" s="371">
        <f t="shared" si="3"/>
        <v>85679902</v>
      </c>
      <c r="F44" s="319">
        <v>19760630.629999999</v>
      </c>
      <c r="G44" s="343">
        <v>9543987</v>
      </c>
      <c r="H44" s="374">
        <f t="shared" si="4"/>
        <v>-76135915</v>
      </c>
    </row>
    <row r="45" spans="1:8" s="340" customFormat="1" ht="29.25" customHeight="1">
      <c r="A45" s="352"/>
      <c r="B45" s="354" t="s">
        <v>463</v>
      </c>
      <c r="C45" s="343"/>
      <c r="D45" s="343"/>
      <c r="E45" s="371">
        <f t="shared" si="3"/>
        <v>0</v>
      </c>
      <c r="F45" s="343"/>
      <c r="G45" s="343"/>
      <c r="H45" s="374">
        <f t="shared" si="4"/>
        <v>0</v>
      </c>
    </row>
    <row r="46" spans="1:8" s="340" customFormat="1" ht="29.25" customHeight="1">
      <c r="A46" s="352"/>
      <c r="B46" s="354" t="s">
        <v>464</v>
      </c>
      <c r="C46" s="343"/>
      <c r="D46" s="343"/>
      <c r="E46" s="371">
        <f t="shared" si="3"/>
        <v>0</v>
      </c>
      <c r="F46" s="343"/>
      <c r="G46" s="343"/>
      <c r="H46" s="374">
        <f t="shared" si="4"/>
        <v>0</v>
      </c>
    </row>
    <row r="47" spans="1:8" s="340" customFormat="1" ht="6" customHeight="1">
      <c r="A47" s="352"/>
      <c r="B47" s="353"/>
      <c r="C47" s="343"/>
      <c r="D47" s="343"/>
      <c r="E47" s="371"/>
      <c r="F47" s="343"/>
      <c r="G47" s="343"/>
      <c r="H47" s="374"/>
    </row>
    <row r="48" spans="1:8" s="340" customFormat="1" ht="17.100000000000001" customHeight="1">
      <c r="A48" s="350" t="s">
        <v>224</v>
      </c>
      <c r="B48" s="351"/>
      <c r="C48" s="369">
        <f>C49</f>
        <v>45000000</v>
      </c>
      <c r="D48" s="369">
        <f t="shared" ref="D48:H48" si="6">D49</f>
        <v>0</v>
      </c>
      <c r="E48" s="369">
        <f t="shared" si="6"/>
        <v>45000000</v>
      </c>
      <c r="F48" s="369">
        <f t="shared" si="6"/>
        <v>45000000</v>
      </c>
      <c r="G48" s="369">
        <f t="shared" si="6"/>
        <v>45000000</v>
      </c>
      <c r="H48" s="369">
        <f t="shared" si="6"/>
        <v>0</v>
      </c>
    </row>
    <row r="49" spans="1:8" s="340" customFormat="1" ht="17.100000000000001" customHeight="1">
      <c r="A49" s="350"/>
      <c r="B49" s="355" t="s">
        <v>213</v>
      </c>
      <c r="C49" s="343">
        <v>45000000</v>
      </c>
      <c r="D49" s="343"/>
      <c r="E49" s="371">
        <f t="shared" si="3"/>
        <v>45000000</v>
      </c>
      <c r="F49" s="343">
        <v>45000000</v>
      </c>
      <c r="G49" s="343">
        <v>45000000</v>
      </c>
      <c r="H49" s="374">
        <f t="shared" si="4"/>
        <v>0</v>
      </c>
    </row>
    <row r="50" spans="1:8" s="340" customFormat="1" ht="12.75" customHeight="1" thickBot="1">
      <c r="A50" s="356"/>
      <c r="B50" s="357"/>
      <c r="C50" s="358"/>
      <c r="D50" s="358"/>
      <c r="E50" s="373"/>
      <c r="F50" s="358"/>
      <c r="G50" s="358"/>
      <c r="H50" s="359"/>
    </row>
    <row r="51" spans="1:8" ht="21.75" customHeight="1" thickBot="1">
      <c r="A51" s="796" t="s">
        <v>115</v>
      </c>
      <c r="B51" s="797"/>
      <c r="C51" s="370">
        <f>C29+C42+C48</f>
        <v>130679902</v>
      </c>
      <c r="D51" s="370">
        <f t="shared" ref="D51:H51" si="7">D29+D42+D48</f>
        <v>0</v>
      </c>
      <c r="E51" s="370">
        <f t="shared" si="7"/>
        <v>130679902</v>
      </c>
      <c r="F51" s="370">
        <f t="shared" si="7"/>
        <v>64760630.629999995</v>
      </c>
      <c r="G51" s="370">
        <f t="shared" si="7"/>
        <v>54543987</v>
      </c>
      <c r="H51" s="370">
        <f t="shared" si="7"/>
        <v>-76135915</v>
      </c>
    </row>
    <row r="52" spans="1:8" ht="22.5" customHeight="1" thickBot="1">
      <c r="A52" s="324"/>
      <c r="B52" s="324"/>
      <c r="C52" s="360"/>
      <c r="D52" s="360"/>
      <c r="E52" s="360"/>
      <c r="F52" s="361"/>
      <c r="G52" s="724" t="s">
        <v>531</v>
      </c>
      <c r="H52" s="725" t="str">
        <f>IF(($G$51-$C$51)&lt;=0,"",$G$51-$C$51)</f>
        <v/>
      </c>
    </row>
    <row r="53" spans="1:8" ht="8.25" customHeight="1">
      <c r="A53" s="362"/>
      <c r="B53" s="183"/>
    </row>
    <row r="54" spans="1:8">
      <c r="A54" s="377"/>
      <c r="B54" s="183"/>
      <c r="H54" s="720"/>
    </row>
    <row r="55" spans="1:8">
      <c r="A55" s="378"/>
      <c r="B55" s="379" t="s">
        <v>302</v>
      </c>
      <c r="C55" s="380"/>
      <c r="D55" s="380"/>
      <c r="E55" s="380"/>
      <c r="F55" s="380"/>
      <c r="G55" s="380"/>
      <c r="H55" s="380"/>
    </row>
    <row r="56" spans="1:8">
      <c r="A56" s="378"/>
      <c r="B56" s="379" t="s">
        <v>303</v>
      </c>
      <c r="C56" s="380"/>
      <c r="D56" s="380"/>
      <c r="E56" s="380"/>
      <c r="F56" s="380"/>
      <c r="G56" s="380"/>
      <c r="H56" s="380"/>
    </row>
    <row r="57" spans="1:8">
      <c r="A57" s="378"/>
      <c r="B57" s="379"/>
      <c r="C57" s="380"/>
      <c r="D57" s="380"/>
      <c r="E57" s="380"/>
      <c r="F57" s="380"/>
      <c r="G57" s="380"/>
      <c r="H57" s="380"/>
    </row>
    <row r="58" spans="1:8">
      <c r="B58" s="155" t="s">
        <v>687</v>
      </c>
      <c r="F58" s="155" t="s">
        <v>689</v>
      </c>
    </row>
    <row r="59" spans="1:8">
      <c r="B59" s="155" t="s">
        <v>686</v>
      </c>
      <c r="F59" s="155" t="s">
        <v>688</v>
      </c>
    </row>
    <row r="60" spans="1:8">
      <c r="B60" s="155" t="s">
        <v>685</v>
      </c>
      <c r="F60" s="155" t="s">
        <v>678</v>
      </c>
    </row>
  </sheetData>
  <sheetProtection sheet="1" objects="1" scenarios="1" insertHyperlinks="0"/>
  <mergeCells count="12">
    <mergeCell ref="A51:B51"/>
    <mergeCell ref="A1:H1"/>
    <mergeCell ref="A2:H2"/>
    <mergeCell ref="A3:H3"/>
    <mergeCell ref="A4:H4"/>
    <mergeCell ref="A6:B7"/>
    <mergeCell ref="A24:B24"/>
    <mergeCell ref="A32:B32"/>
    <mergeCell ref="A36:B36"/>
    <mergeCell ref="A40:B40"/>
    <mergeCell ref="A27:B27"/>
    <mergeCell ref="C5:G5"/>
  </mergeCells>
  <printOptions horizontalCentered="1"/>
  <pageMargins left="0.39370078740157483" right="0.39370078740157483" top="0.39370078740157483" bottom="0.51181102362204722" header="0.31496062992125984" footer="0.31496062992125984"/>
  <pageSetup scale="78" fitToHeight="2" orientation="landscape" r:id="rId1"/>
  <headerFooter>
    <oddFooter>&amp;RHoja &amp;P de &amp;N</oddFooter>
  </headerFooter>
  <rowBreaks count="2" manualBreakCount="2">
    <brk id="26" max="7" man="1"/>
    <brk id="62" max="7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tabColor theme="7"/>
    <pageSetUpPr fitToPage="1"/>
  </sheetPr>
  <dimension ref="A1:E31"/>
  <sheetViews>
    <sheetView view="pageBreakPreview" topLeftCell="A13" zoomScale="120" zoomScaleSheetLayoutView="120" workbookViewId="0">
      <selection activeCell="C29" sqref="C29:C31"/>
    </sheetView>
  </sheetViews>
  <sheetFormatPr baseColWidth="10" defaultRowHeight="16.5"/>
  <cols>
    <col min="1" max="1" width="1.42578125" style="183" customWidth="1"/>
    <col min="2" max="2" width="43.85546875" style="183" customWidth="1"/>
    <col min="3" max="4" width="25.7109375" style="183" customWidth="1"/>
    <col min="5" max="5" width="62" style="376" customWidth="1"/>
    <col min="6" max="16384" width="11.42578125" style="183"/>
  </cols>
  <sheetData>
    <row r="1" spans="1:5">
      <c r="A1" s="759" t="s">
        <v>161</v>
      </c>
      <c r="B1" s="759"/>
      <c r="C1" s="759"/>
      <c r="D1" s="759"/>
    </row>
    <row r="2" spans="1:5" s="247" customFormat="1" ht="15.75">
      <c r="A2" s="759" t="s">
        <v>268</v>
      </c>
      <c r="B2" s="759"/>
      <c r="C2" s="759"/>
      <c r="D2" s="759"/>
      <c r="E2" s="682" t="s">
        <v>643</v>
      </c>
    </row>
    <row r="3" spans="1:5" s="247" customFormat="1">
      <c r="A3" s="760" t="s">
        <v>655</v>
      </c>
      <c r="B3" s="760"/>
      <c r="C3" s="760"/>
      <c r="D3" s="760"/>
      <c r="E3" s="681"/>
    </row>
    <row r="4" spans="1:5" s="247" customFormat="1">
      <c r="A4" s="760" t="s">
        <v>673</v>
      </c>
      <c r="B4" s="760"/>
      <c r="C4" s="760"/>
      <c r="D4" s="760"/>
      <c r="E4" s="681"/>
    </row>
    <row r="5" spans="1:5" s="249" customFormat="1" ht="17.25" thickBot="1">
      <c r="A5" s="248"/>
      <c r="B5" s="761" t="s">
        <v>554</v>
      </c>
      <c r="C5" s="761"/>
      <c r="D5" s="381" t="s">
        <v>676</v>
      </c>
      <c r="E5" s="683"/>
    </row>
    <row r="6" spans="1:5" s="250" customFormat="1" ht="27" customHeight="1" thickBot="1">
      <c r="A6" s="808" t="s">
        <v>252</v>
      </c>
      <c r="B6" s="809"/>
      <c r="C6" s="390"/>
      <c r="D6" s="391">
        <f>'ETCA-II-10  si'!F24</f>
        <v>64760631</v>
      </c>
      <c r="E6" s="684" t="str">
        <f>IF(D6&lt;&gt;'ETCA-II-10  si'!F24,"ERROR!!!!! EL MONTO NO COINCIDE CON LO REPORTADO EN EL FORMATO ETCA-II-10 EN EL TOTAL DE INGRESOS DEVEGADO ANUAL","")</f>
        <v/>
      </c>
    </row>
    <row r="7" spans="1:5" s="384" customFormat="1" ht="9.75" customHeight="1">
      <c r="A7" s="403"/>
      <c r="B7" s="382"/>
      <c r="C7" s="383"/>
      <c r="D7" s="405"/>
      <c r="E7" s="685"/>
    </row>
    <row r="8" spans="1:5" s="384" customFormat="1" ht="17.25" customHeight="1" thickBot="1">
      <c r="A8" s="404" t="s">
        <v>253</v>
      </c>
      <c r="B8" s="385"/>
      <c r="C8" s="386"/>
      <c r="D8" s="406"/>
      <c r="E8" s="685"/>
    </row>
    <row r="9" spans="1:5" ht="20.100000000000001" customHeight="1" thickBot="1">
      <c r="A9" s="392" t="s">
        <v>254</v>
      </c>
      <c r="B9" s="393"/>
      <c r="C9" s="394"/>
      <c r="D9" s="395">
        <f>SUM(C10:C14)</f>
        <v>632</v>
      </c>
      <c r="E9" s="684"/>
    </row>
    <row r="10" spans="1:5" ht="20.100000000000001" customHeight="1">
      <c r="A10" s="253"/>
      <c r="B10" s="412" t="s">
        <v>255</v>
      </c>
      <c r="C10" s="396"/>
      <c r="D10" s="686"/>
      <c r="E10" s="684"/>
    </row>
    <row r="11" spans="1:5" ht="33" customHeight="1">
      <c r="A11" s="253"/>
      <c r="B11" s="413" t="s">
        <v>256</v>
      </c>
      <c r="C11" s="396"/>
      <c r="D11" s="686"/>
      <c r="E11" s="684"/>
    </row>
    <row r="12" spans="1:5" ht="20.100000000000001" customHeight="1">
      <c r="A12" s="254"/>
      <c r="B12" s="413" t="s">
        <v>257</v>
      </c>
      <c r="C12" s="396"/>
      <c r="D12" s="686"/>
      <c r="E12" s="684"/>
    </row>
    <row r="13" spans="1:5" ht="20.100000000000001" customHeight="1">
      <c r="A13" s="254"/>
      <c r="B13" s="413" t="s">
        <v>258</v>
      </c>
      <c r="C13" s="396">
        <v>27</v>
      </c>
      <c r="D13" s="686"/>
      <c r="E13" s="684" t="str">
        <f>IF(C13&lt;&gt;'ETCA-I-02'!C25,"ERROR!!!!! EL MONTO NO COINCIDE CON LO REPORTADO EN EL FORMATO ETCA-I-02 EN EL MISMO RUBRO","")</f>
        <v/>
      </c>
    </row>
    <row r="14" spans="1:5" ht="24.75" customHeight="1" thickBot="1">
      <c r="A14" s="387" t="s">
        <v>259</v>
      </c>
      <c r="B14" s="416"/>
      <c r="C14" s="397">
        <v>605</v>
      </c>
      <c r="D14" s="687"/>
      <c r="E14" s="684"/>
    </row>
    <row r="15" spans="1:5" ht="7.5" customHeight="1">
      <c r="A15" s="417"/>
      <c r="B15" s="407"/>
      <c r="C15" s="408"/>
      <c r="D15" s="409"/>
      <c r="E15" s="684"/>
    </row>
    <row r="16" spans="1:5" ht="20.100000000000001" customHeight="1" thickBot="1">
      <c r="A16" s="418" t="s">
        <v>265</v>
      </c>
      <c r="B16" s="410"/>
      <c r="C16" s="411"/>
      <c r="D16" s="388"/>
      <c r="E16" s="684"/>
    </row>
    <row r="17" spans="1:5" ht="20.100000000000001" customHeight="1" thickBot="1">
      <c r="A17" s="392" t="s">
        <v>273</v>
      </c>
      <c r="B17" s="393"/>
      <c r="C17" s="394"/>
      <c r="D17" s="395">
        <f>SUM(C18:C22)</f>
        <v>45000000</v>
      </c>
      <c r="E17" s="684"/>
    </row>
    <row r="18" spans="1:5" ht="20.100000000000001" customHeight="1">
      <c r="A18" s="254"/>
      <c r="B18" s="412" t="s">
        <v>260</v>
      </c>
      <c r="C18" s="398"/>
      <c r="D18" s="686"/>
      <c r="E18" s="684"/>
    </row>
    <row r="19" spans="1:5" ht="20.100000000000001" customHeight="1">
      <c r="A19" s="254"/>
      <c r="B19" s="413" t="s">
        <v>261</v>
      </c>
      <c r="C19" s="398"/>
      <c r="D19" s="686"/>
      <c r="E19" s="684"/>
    </row>
    <row r="20" spans="1:5" ht="20.100000000000001" customHeight="1">
      <c r="A20" s="254"/>
      <c r="B20" s="413" t="s">
        <v>262</v>
      </c>
      <c r="C20" s="398">
        <v>45000000</v>
      </c>
      <c r="D20" s="686"/>
      <c r="E20" s="684"/>
    </row>
    <row r="21" spans="1:5" ht="20.100000000000001" customHeight="1">
      <c r="A21" s="389" t="s">
        <v>263</v>
      </c>
      <c r="B21" s="414"/>
      <c r="C21" s="398"/>
      <c r="D21" s="686"/>
      <c r="E21" s="684"/>
    </row>
    <row r="22" spans="1:5" ht="20.100000000000001" customHeight="1" thickBot="1">
      <c r="A22" s="254"/>
      <c r="B22" s="415"/>
      <c r="C22" s="399"/>
      <c r="D22" s="686"/>
      <c r="E22" s="684"/>
    </row>
    <row r="23" spans="1:5" ht="26.25" customHeight="1" thickBot="1">
      <c r="A23" s="400" t="s">
        <v>264</v>
      </c>
      <c r="B23" s="401"/>
      <c r="C23" s="402"/>
      <c r="D23" s="391">
        <f>D6+D9-D17</f>
        <v>19761263</v>
      </c>
      <c r="E23" s="684" t="str">
        <f>IF(D23&lt;&gt;'ETCA-I-02'!C27,"ERROR!!!!! EL MONTO NO COINCIDE CON LO REPORTADO EN EL FORMATO ETCA-I-02 EN EL TOTAL DE INGRESOS Y OTROS BENEFICIOS","")</f>
        <v/>
      </c>
    </row>
    <row r="29" spans="1:5">
      <c r="B29" s="155" t="s">
        <v>687</v>
      </c>
      <c r="C29" s="155" t="s">
        <v>689</v>
      </c>
    </row>
    <row r="30" spans="1:5">
      <c r="B30" s="155" t="s">
        <v>686</v>
      </c>
      <c r="C30" s="155" t="s">
        <v>688</v>
      </c>
    </row>
    <row r="31" spans="1:5">
      <c r="B31" s="155" t="s">
        <v>685</v>
      </c>
      <c r="C31" s="155" t="s">
        <v>678</v>
      </c>
    </row>
  </sheetData>
  <sheetProtection password="C0B5" sheet="1" objects="1" scenarios="1"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G81"/>
  <sheetViews>
    <sheetView view="pageBreakPreview" zoomScaleSheetLayoutView="100" workbookViewId="0">
      <selection activeCell="G10" sqref="G10"/>
    </sheetView>
  </sheetViews>
  <sheetFormatPr baseColWidth="10" defaultRowHeight="16.5"/>
  <cols>
    <col min="1" max="1" width="52.28515625" style="183" bestFit="1" customWidth="1"/>
    <col min="2" max="7" width="13.7109375" style="183" customWidth="1"/>
    <col min="8" max="16384" width="11.42578125" style="183"/>
  </cols>
  <sheetData>
    <row r="1" spans="1:7">
      <c r="A1" s="759" t="s">
        <v>161</v>
      </c>
      <c r="B1" s="759"/>
      <c r="C1" s="759"/>
      <c r="D1" s="759"/>
      <c r="E1" s="759"/>
      <c r="F1" s="759"/>
      <c r="G1" s="759"/>
    </row>
    <row r="2" spans="1:7" s="247" customFormat="1" ht="15.75">
      <c r="A2" s="759" t="s">
        <v>153</v>
      </c>
      <c r="B2" s="759"/>
      <c r="C2" s="759"/>
      <c r="D2" s="759"/>
      <c r="E2" s="759"/>
      <c r="F2" s="759"/>
      <c r="G2" s="759"/>
    </row>
    <row r="3" spans="1:7" s="247" customFormat="1" ht="15.75">
      <c r="A3" s="759" t="s">
        <v>372</v>
      </c>
      <c r="B3" s="759"/>
      <c r="C3" s="759"/>
      <c r="D3" s="759"/>
      <c r="E3" s="759"/>
      <c r="F3" s="759"/>
      <c r="G3" s="759"/>
    </row>
    <row r="4" spans="1:7" s="247" customFormat="1">
      <c r="A4" s="760" t="s">
        <v>655</v>
      </c>
      <c r="B4" s="760"/>
      <c r="C4" s="760"/>
      <c r="D4" s="760"/>
      <c r="E4" s="760"/>
      <c r="F4" s="760"/>
      <c r="G4" s="760"/>
    </row>
    <row r="5" spans="1:7" s="247" customFormat="1">
      <c r="A5" s="760" t="s">
        <v>654</v>
      </c>
      <c r="B5" s="760"/>
      <c r="C5" s="760"/>
      <c r="D5" s="760"/>
      <c r="E5" s="760"/>
      <c r="F5" s="760"/>
      <c r="G5" s="760"/>
    </row>
    <row r="6" spans="1:7" s="249" customFormat="1" ht="17.25" thickBot="1">
      <c r="A6" s="248"/>
      <c r="C6" s="419" t="s">
        <v>118</v>
      </c>
      <c r="D6" s="419"/>
      <c r="E6" s="419"/>
      <c r="F6" s="381" t="s">
        <v>546</v>
      </c>
      <c r="G6" s="249" t="s">
        <v>674</v>
      </c>
    </row>
    <row r="7" spans="1:7" s="422" customFormat="1" ht="36">
      <c r="A7" s="810" t="s">
        <v>639</v>
      </c>
      <c r="B7" s="420" t="s">
        <v>228</v>
      </c>
      <c r="C7" s="420" t="s">
        <v>154</v>
      </c>
      <c r="D7" s="433" t="s">
        <v>229</v>
      </c>
      <c r="E7" s="421" t="s">
        <v>485</v>
      </c>
      <c r="F7" s="421" t="s">
        <v>486</v>
      </c>
      <c r="G7" s="698" t="s">
        <v>370</v>
      </c>
    </row>
    <row r="8" spans="1:7" s="425" customFormat="1" ht="13.5" thickBot="1">
      <c r="A8" s="811"/>
      <c r="B8" s="423" t="s">
        <v>205</v>
      </c>
      <c r="C8" s="423" t="s">
        <v>206</v>
      </c>
      <c r="D8" s="434" t="s">
        <v>155</v>
      </c>
      <c r="E8" s="424" t="s">
        <v>207</v>
      </c>
      <c r="F8" s="424" t="s">
        <v>208</v>
      </c>
      <c r="G8" s="699" t="s">
        <v>515</v>
      </c>
    </row>
    <row r="9" spans="1:7" s="427" customFormat="1" ht="16.5" customHeight="1">
      <c r="A9" s="429" t="s">
        <v>22</v>
      </c>
      <c r="B9" s="435">
        <f>SUM(B10:B16)</f>
        <v>0</v>
      </c>
      <c r="C9" s="435">
        <f>SUM(C10:C16)</f>
        <v>0</v>
      </c>
      <c r="D9" s="435">
        <f>B9+C9</f>
        <v>0</v>
      </c>
      <c r="E9" s="435">
        <f>SUM(E10:E16)</f>
        <v>0</v>
      </c>
      <c r="F9" s="435">
        <f>SUM(F10:F16)</f>
        <v>0</v>
      </c>
      <c r="G9" s="700">
        <f>D9-E9</f>
        <v>0</v>
      </c>
    </row>
    <row r="10" spans="1:7" s="427" customFormat="1" ht="14.25">
      <c r="A10" s="430" t="s">
        <v>559</v>
      </c>
      <c r="B10" s="426"/>
      <c r="C10" s="426"/>
      <c r="D10" s="435">
        <f t="shared" ref="D10:D72" si="0">B10+C10</f>
        <v>0</v>
      </c>
      <c r="E10" s="426"/>
      <c r="F10" s="426"/>
      <c r="G10" s="700">
        <f t="shared" ref="G10:G73" si="1">D10-E10</f>
        <v>0</v>
      </c>
    </row>
    <row r="11" spans="1:7" s="427" customFormat="1" ht="14.25">
      <c r="A11" s="430" t="s">
        <v>560</v>
      </c>
      <c r="B11" s="426"/>
      <c r="C11" s="426"/>
      <c r="D11" s="435">
        <f t="shared" si="0"/>
        <v>0</v>
      </c>
      <c r="E11" s="426"/>
      <c r="F11" s="426"/>
      <c r="G11" s="700">
        <f t="shared" si="1"/>
        <v>0</v>
      </c>
    </row>
    <row r="12" spans="1:7" s="427" customFormat="1" ht="14.25">
      <c r="A12" s="430" t="s">
        <v>561</v>
      </c>
      <c r="B12" s="426"/>
      <c r="C12" s="426"/>
      <c r="D12" s="435">
        <f t="shared" si="0"/>
        <v>0</v>
      </c>
      <c r="E12" s="426"/>
      <c r="F12" s="426"/>
      <c r="G12" s="700">
        <f t="shared" si="1"/>
        <v>0</v>
      </c>
    </row>
    <row r="13" spans="1:7" s="427" customFormat="1" ht="14.25">
      <c r="A13" s="430" t="s">
        <v>562</v>
      </c>
      <c r="B13" s="426"/>
      <c r="C13" s="426"/>
      <c r="D13" s="435">
        <f t="shared" si="0"/>
        <v>0</v>
      </c>
      <c r="E13" s="426"/>
      <c r="F13" s="426"/>
      <c r="G13" s="700">
        <f t="shared" si="1"/>
        <v>0</v>
      </c>
    </row>
    <row r="14" spans="1:7" s="427" customFormat="1" ht="14.25">
      <c r="A14" s="430" t="s">
        <v>563</v>
      </c>
      <c r="B14" s="426"/>
      <c r="C14" s="426"/>
      <c r="D14" s="435">
        <f t="shared" si="0"/>
        <v>0</v>
      </c>
      <c r="E14" s="426"/>
      <c r="F14" s="426"/>
      <c r="G14" s="700">
        <f t="shared" si="1"/>
        <v>0</v>
      </c>
    </row>
    <row r="15" spans="1:7" s="427" customFormat="1" ht="14.25">
      <c r="A15" s="430" t="s">
        <v>564</v>
      </c>
      <c r="B15" s="426"/>
      <c r="C15" s="426"/>
      <c r="D15" s="435">
        <f t="shared" si="0"/>
        <v>0</v>
      </c>
      <c r="E15" s="426"/>
      <c r="F15" s="426"/>
      <c r="G15" s="700">
        <f t="shared" si="1"/>
        <v>0</v>
      </c>
    </row>
    <row r="16" spans="1:7" s="427" customFormat="1" ht="14.25">
      <c r="A16" s="430" t="s">
        <v>565</v>
      </c>
      <c r="B16" s="426"/>
      <c r="C16" s="426"/>
      <c r="D16" s="435">
        <f t="shared" si="0"/>
        <v>0</v>
      </c>
      <c r="E16" s="426"/>
      <c r="F16" s="426"/>
      <c r="G16" s="700">
        <f t="shared" si="1"/>
        <v>0</v>
      </c>
    </row>
    <row r="17" spans="1:7" s="427" customFormat="1" ht="16.5" customHeight="1">
      <c r="A17" s="431" t="s">
        <v>23</v>
      </c>
      <c r="B17" s="435">
        <f>SUM(B18:B26)</f>
        <v>0</v>
      </c>
      <c r="C17" s="435">
        <f>SUM(C18:C26)</f>
        <v>0</v>
      </c>
      <c r="D17" s="435">
        <f>B17+C17</f>
        <v>0</v>
      </c>
      <c r="E17" s="435">
        <f>SUM(E18:E26)</f>
        <v>0</v>
      </c>
      <c r="F17" s="435">
        <f>SUM(F18:F26)</f>
        <v>0</v>
      </c>
      <c r="G17" s="700">
        <f t="shared" si="1"/>
        <v>0</v>
      </c>
    </row>
    <row r="18" spans="1:7" s="427" customFormat="1" ht="30" customHeight="1">
      <c r="A18" s="430" t="s">
        <v>566</v>
      </c>
      <c r="B18" s="426"/>
      <c r="C18" s="426"/>
      <c r="D18" s="435">
        <f t="shared" si="0"/>
        <v>0</v>
      </c>
      <c r="E18" s="426"/>
      <c r="F18" s="426"/>
      <c r="G18" s="700">
        <f t="shared" si="1"/>
        <v>0</v>
      </c>
    </row>
    <row r="19" spans="1:7" s="427" customFormat="1" ht="14.25">
      <c r="A19" s="430" t="s">
        <v>567</v>
      </c>
      <c r="B19" s="426"/>
      <c r="C19" s="426"/>
      <c r="D19" s="435">
        <f t="shared" si="0"/>
        <v>0</v>
      </c>
      <c r="E19" s="426"/>
      <c r="F19" s="426"/>
      <c r="G19" s="700">
        <f t="shared" si="1"/>
        <v>0</v>
      </c>
    </row>
    <row r="20" spans="1:7" s="427" customFormat="1" ht="14.25">
      <c r="A20" s="430" t="s">
        <v>568</v>
      </c>
      <c r="B20" s="426"/>
      <c r="C20" s="426"/>
      <c r="D20" s="435">
        <f t="shared" si="0"/>
        <v>0</v>
      </c>
      <c r="E20" s="426"/>
      <c r="F20" s="426"/>
      <c r="G20" s="700">
        <f t="shared" si="1"/>
        <v>0</v>
      </c>
    </row>
    <row r="21" spans="1:7" s="427" customFormat="1" ht="14.25">
      <c r="A21" s="430" t="s">
        <v>569</v>
      </c>
      <c r="B21" s="426"/>
      <c r="C21" s="426"/>
      <c r="D21" s="435">
        <f t="shared" si="0"/>
        <v>0</v>
      </c>
      <c r="E21" s="426"/>
      <c r="F21" s="426"/>
      <c r="G21" s="700">
        <f t="shared" si="1"/>
        <v>0</v>
      </c>
    </row>
    <row r="22" spans="1:7" s="427" customFormat="1" ht="14.25">
      <c r="A22" s="430" t="s">
        <v>570</v>
      </c>
      <c r="B22" s="426"/>
      <c r="C22" s="426"/>
      <c r="D22" s="435">
        <f t="shared" si="0"/>
        <v>0</v>
      </c>
      <c r="E22" s="426"/>
      <c r="F22" s="426"/>
      <c r="G22" s="700">
        <f t="shared" si="1"/>
        <v>0</v>
      </c>
    </row>
    <row r="23" spans="1:7" s="427" customFormat="1" ht="14.25">
      <c r="A23" s="430" t="s">
        <v>571</v>
      </c>
      <c r="B23" s="426"/>
      <c r="C23" s="426"/>
      <c r="D23" s="435">
        <f t="shared" si="0"/>
        <v>0</v>
      </c>
      <c r="E23" s="426"/>
      <c r="F23" s="426"/>
      <c r="G23" s="700">
        <f t="shared" si="1"/>
        <v>0</v>
      </c>
    </row>
    <row r="24" spans="1:7" s="427" customFormat="1" ht="14.25">
      <c r="A24" s="430" t="s">
        <v>572</v>
      </c>
      <c r="B24" s="426"/>
      <c r="C24" s="426"/>
      <c r="D24" s="435">
        <f t="shared" si="0"/>
        <v>0</v>
      </c>
      <c r="E24" s="426"/>
      <c r="F24" s="426"/>
      <c r="G24" s="700">
        <f t="shared" si="1"/>
        <v>0</v>
      </c>
    </row>
    <row r="25" spans="1:7" s="427" customFormat="1" ht="14.25">
      <c r="A25" s="430" t="s">
        <v>573</v>
      </c>
      <c r="B25" s="426"/>
      <c r="C25" s="426"/>
      <c r="D25" s="435">
        <f t="shared" si="0"/>
        <v>0</v>
      </c>
      <c r="E25" s="426"/>
      <c r="F25" s="426"/>
      <c r="G25" s="700">
        <f t="shared" si="1"/>
        <v>0</v>
      </c>
    </row>
    <row r="26" spans="1:7" s="427" customFormat="1" ht="14.25">
      <c r="A26" s="430" t="s">
        <v>574</v>
      </c>
      <c r="B26" s="426"/>
      <c r="C26" s="426"/>
      <c r="D26" s="435">
        <f t="shared" si="0"/>
        <v>0</v>
      </c>
      <c r="E26" s="426"/>
      <c r="F26" s="426"/>
      <c r="G26" s="700">
        <f t="shared" si="1"/>
        <v>0</v>
      </c>
    </row>
    <row r="27" spans="1:7" s="427" customFormat="1" ht="16.5" customHeight="1">
      <c r="A27" s="431" t="s">
        <v>24</v>
      </c>
      <c r="B27" s="435">
        <f>SUM(B28:B36)</f>
        <v>0</v>
      </c>
      <c r="C27" s="435">
        <f>SUM(C28:C36)</f>
        <v>0</v>
      </c>
      <c r="D27" s="435">
        <f>B27+C27</f>
        <v>0</v>
      </c>
      <c r="E27" s="435">
        <f>SUM(E28:E36)</f>
        <v>0</v>
      </c>
      <c r="F27" s="435">
        <f>SUM(F28:F36)</f>
        <v>0</v>
      </c>
      <c r="G27" s="700">
        <f t="shared" si="1"/>
        <v>0</v>
      </c>
    </row>
    <row r="28" spans="1:7" s="427" customFormat="1" ht="14.25">
      <c r="A28" s="430" t="s">
        <v>575</v>
      </c>
      <c r="B28" s="426"/>
      <c r="C28" s="426"/>
      <c r="D28" s="435">
        <f t="shared" si="0"/>
        <v>0</v>
      </c>
      <c r="E28" s="426"/>
      <c r="F28" s="426"/>
      <c r="G28" s="700">
        <f t="shared" si="1"/>
        <v>0</v>
      </c>
    </row>
    <row r="29" spans="1:7" s="427" customFormat="1" ht="14.25">
      <c r="A29" s="430" t="s">
        <v>576</v>
      </c>
      <c r="B29" s="426"/>
      <c r="C29" s="426"/>
      <c r="D29" s="435">
        <f t="shared" si="0"/>
        <v>0</v>
      </c>
      <c r="E29" s="426"/>
      <c r="F29" s="426"/>
      <c r="G29" s="700">
        <f t="shared" si="1"/>
        <v>0</v>
      </c>
    </row>
    <row r="30" spans="1:7" s="427" customFormat="1" ht="14.25">
      <c r="A30" s="430" t="s">
        <v>577</v>
      </c>
      <c r="B30" s="426"/>
      <c r="C30" s="426"/>
      <c r="D30" s="435">
        <f t="shared" si="0"/>
        <v>0</v>
      </c>
      <c r="E30" s="426"/>
      <c r="F30" s="426"/>
      <c r="G30" s="700">
        <f t="shared" si="1"/>
        <v>0</v>
      </c>
    </row>
    <row r="31" spans="1:7" s="427" customFormat="1" ht="14.25">
      <c r="A31" s="430" t="s">
        <v>578</v>
      </c>
      <c r="B31" s="426"/>
      <c r="C31" s="426"/>
      <c r="D31" s="435">
        <f t="shared" si="0"/>
        <v>0</v>
      </c>
      <c r="E31" s="426"/>
      <c r="F31" s="426"/>
      <c r="G31" s="700">
        <f t="shared" si="1"/>
        <v>0</v>
      </c>
    </row>
    <row r="32" spans="1:7" s="427" customFormat="1" ht="22.5">
      <c r="A32" s="430" t="s">
        <v>579</v>
      </c>
      <c r="B32" s="426"/>
      <c r="C32" s="426"/>
      <c r="D32" s="435">
        <f t="shared" si="0"/>
        <v>0</v>
      </c>
      <c r="E32" s="426"/>
      <c r="F32" s="426"/>
      <c r="G32" s="700">
        <f t="shared" si="1"/>
        <v>0</v>
      </c>
    </row>
    <row r="33" spans="1:7" s="427" customFormat="1" ht="14.25">
      <c r="A33" s="430" t="s">
        <v>580</v>
      </c>
      <c r="B33" s="426"/>
      <c r="C33" s="426"/>
      <c r="D33" s="435">
        <f t="shared" si="0"/>
        <v>0</v>
      </c>
      <c r="E33" s="426"/>
      <c r="F33" s="426"/>
      <c r="G33" s="700">
        <f t="shared" si="1"/>
        <v>0</v>
      </c>
    </row>
    <row r="34" spans="1:7" s="427" customFormat="1" ht="14.25">
      <c r="A34" s="430" t="s">
        <v>581</v>
      </c>
      <c r="B34" s="426"/>
      <c r="C34" s="426"/>
      <c r="D34" s="435">
        <f t="shared" si="0"/>
        <v>0</v>
      </c>
      <c r="E34" s="426"/>
      <c r="F34" s="426"/>
      <c r="G34" s="700">
        <f t="shared" si="1"/>
        <v>0</v>
      </c>
    </row>
    <row r="35" spans="1:7" s="427" customFormat="1" ht="15" thickBot="1">
      <c r="A35" s="438" t="s">
        <v>582</v>
      </c>
      <c r="B35" s="439"/>
      <c r="C35" s="439"/>
      <c r="D35" s="440">
        <f t="shared" si="0"/>
        <v>0</v>
      </c>
      <c r="E35" s="439"/>
      <c r="F35" s="439"/>
      <c r="G35" s="701">
        <f t="shared" si="1"/>
        <v>0</v>
      </c>
    </row>
    <row r="36" spans="1:7" s="427" customFormat="1" ht="14.25">
      <c r="A36" s="430" t="s">
        <v>400</v>
      </c>
      <c r="B36" s="426"/>
      <c r="C36" s="426"/>
      <c r="D36" s="435">
        <f t="shared" si="0"/>
        <v>0</v>
      </c>
      <c r="E36" s="426"/>
      <c r="F36" s="426"/>
      <c r="G36" s="700">
        <f t="shared" si="1"/>
        <v>0</v>
      </c>
    </row>
    <row r="37" spans="1:7" s="427" customFormat="1" ht="21" customHeight="1">
      <c r="A37" s="431" t="s">
        <v>156</v>
      </c>
      <c r="B37" s="435">
        <f>SUM(B38:B46)</f>
        <v>0</v>
      </c>
      <c r="C37" s="435">
        <f>SUM(C38:C46)</f>
        <v>0</v>
      </c>
      <c r="D37" s="435">
        <f>B37+C37</f>
        <v>0</v>
      </c>
      <c r="E37" s="435">
        <f>SUM(E38:E46)</f>
        <v>0</v>
      </c>
      <c r="F37" s="435">
        <f>SUM(F38:F46)</f>
        <v>0</v>
      </c>
      <c r="G37" s="700">
        <f t="shared" si="1"/>
        <v>0</v>
      </c>
    </row>
    <row r="38" spans="1:7" s="427" customFormat="1" ht="14.25">
      <c r="A38" s="430" t="s">
        <v>25</v>
      </c>
      <c r="B38" s="426"/>
      <c r="C38" s="426"/>
      <c r="D38" s="435">
        <f t="shared" si="0"/>
        <v>0</v>
      </c>
      <c r="E38" s="426"/>
      <c r="F38" s="426"/>
      <c r="G38" s="700">
        <f t="shared" si="1"/>
        <v>0</v>
      </c>
    </row>
    <row r="39" spans="1:7" s="427" customFormat="1" ht="14.25">
      <c r="A39" s="430" t="s">
        <v>26</v>
      </c>
      <c r="B39" s="426"/>
      <c r="C39" s="426"/>
      <c r="D39" s="435">
        <f t="shared" si="0"/>
        <v>0</v>
      </c>
      <c r="E39" s="426"/>
      <c r="F39" s="426"/>
      <c r="G39" s="700">
        <f t="shared" si="1"/>
        <v>0</v>
      </c>
    </row>
    <row r="40" spans="1:7" s="427" customFormat="1" ht="14.25">
      <c r="A40" s="430" t="s">
        <v>27</v>
      </c>
      <c r="B40" s="426"/>
      <c r="C40" s="426"/>
      <c r="D40" s="435">
        <f t="shared" si="0"/>
        <v>0</v>
      </c>
      <c r="E40" s="426"/>
      <c r="F40" s="426"/>
      <c r="G40" s="700">
        <f t="shared" si="1"/>
        <v>0</v>
      </c>
    </row>
    <row r="41" spans="1:7" s="427" customFormat="1" ht="14.25">
      <c r="A41" s="430" t="s">
        <v>28</v>
      </c>
      <c r="B41" s="426"/>
      <c r="C41" s="426"/>
      <c r="D41" s="435">
        <f t="shared" si="0"/>
        <v>0</v>
      </c>
      <c r="E41" s="426"/>
      <c r="F41" s="426"/>
      <c r="G41" s="700">
        <f t="shared" si="1"/>
        <v>0</v>
      </c>
    </row>
    <row r="42" spans="1:7" s="427" customFormat="1" ht="14.25">
      <c r="A42" s="430" t="s">
        <v>29</v>
      </c>
      <c r="B42" s="426"/>
      <c r="C42" s="426"/>
      <c r="D42" s="435">
        <f t="shared" si="0"/>
        <v>0</v>
      </c>
      <c r="E42" s="426"/>
      <c r="F42" s="426"/>
      <c r="G42" s="700">
        <f t="shared" si="1"/>
        <v>0</v>
      </c>
    </row>
    <row r="43" spans="1:7" s="427" customFormat="1" ht="14.25">
      <c r="A43" s="430" t="s">
        <v>583</v>
      </c>
      <c r="B43" s="426"/>
      <c r="C43" s="426"/>
      <c r="D43" s="435">
        <f t="shared" si="0"/>
        <v>0</v>
      </c>
      <c r="E43" s="426"/>
      <c r="F43" s="426"/>
      <c r="G43" s="700">
        <f t="shared" si="1"/>
        <v>0</v>
      </c>
    </row>
    <row r="44" spans="1:7" s="427" customFormat="1" ht="14.25">
      <c r="A44" s="430" t="s">
        <v>31</v>
      </c>
      <c r="B44" s="426"/>
      <c r="C44" s="426"/>
      <c r="D44" s="435">
        <f t="shared" si="0"/>
        <v>0</v>
      </c>
      <c r="E44" s="426"/>
      <c r="F44" s="426"/>
      <c r="G44" s="700">
        <f t="shared" si="1"/>
        <v>0</v>
      </c>
    </row>
    <row r="45" spans="1:7" s="427" customFormat="1" ht="14.25">
      <c r="A45" s="430" t="s">
        <v>32</v>
      </c>
      <c r="B45" s="426"/>
      <c r="C45" s="426"/>
      <c r="D45" s="435">
        <f t="shared" si="0"/>
        <v>0</v>
      </c>
      <c r="E45" s="426"/>
      <c r="F45" s="426"/>
      <c r="G45" s="700">
        <f t="shared" si="1"/>
        <v>0</v>
      </c>
    </row>
    <row r="46" spans="1:7" s="427" customFormat="1" ht="14.25">
      <c r="A46" s="430" t="s">
        <v>33</v>
      </c>
      <c r="B46" s="426"/>
      <c r="C46" s="426"/>
      <c r="D46" s="435">
        <f t="shared" si="0"/>
        <v>0</v>
      </c>
      <c r="E46" s="426"/>
      <c r="F46" s="426"/>
      <c r="G46" s="700">
        <f t="shared" si="1"/>
        <v>0</v>
      </c>
    </row>
    <row r="47" spans="1:7" s="427" customFormat="1" ht="16.5" customHeight="1">
      <c r="A47" s="431" t="s">
        <v>157</v>
      </c>
      <c r="B47" s="435">
        <f>SUM(B48:B56)</f>
        <v>0</v>
      </c>
      <c r="C47" s="435">
        <f>SUM(C48:C56)</f>
        <v>0</v>
      </c>
      <c r="D47" s="435">
        <f>B47+C47</f>
        <v>0</v>
      </c>
      <c r="E47" s="435">
        <f>SUM(E48:E56)</f>
        <v>0</v>
      </c>
      <c r="F47" s="435">
        <f>SUM(F48:F56)</f>
        <v>0</v>
      </c>
      <c r="G47" s="700">
        <f t="shared" si="1"/>
        <v>0</v>
      </c>
    </row>
    <row r="48" spans="1:7" s="427" customFormat="1" ht="14.25">
      <c r="A48" s="430" t="s">
        <v>584</v>
      </c>
      <c r="B48" s="426"/>
      <c r="C48" s="426"/>
      <c r="D48" s="435">
        <f t="shared" si="0"/>
        <v>0</v>
      </c>
      <c r="E48" s="426"/>
      <c r="F48" s="426"/>
      <c r="G48" s="700">
        <f>D48-E48</f>
        <v>0</v>
      </c>
    </row>
    <row r="49" spans="1:7" s="427" customFormat="1" ht="14.25">
      <c r="A49" s="430" t="s">
        <v>585</v>
      </c>
      <c r="B49" s="426"/>
      <c r="C49" s="426"/>
      <c r="D49" s="435">
        <f t="shared" si="0"/>
        <v>0</v>
      </c>
      <c r="E49" s="426"/>
      <c r="F49" s="426"/>
      <c r="G49" s="700">
        <f t="shared" si="1"/>
        <v>0</v>
      </c>
    </row>
    <row r="50" spans="1:7" s="427" customFormat="1" ht="14.25">
      <c r="A50" s="430" t="s">
        <v>586</v>
      </c>
      <c r="B50" s="426"/>
      <c r="C50" s="426"/>
      <c r="D50" s="435">
        <f t="shared" si="0"/>
        <v>0</v>
      </c>
      <c r="E50" s="426"/>
      <c r="F50" s="426"/>
      <c r="G50" s="700">
        <f t="shared" si="1"/>
        <v>0</v>
      </c>
    </row>
    <row r="51" spans="1:7" s="427" customFormat="1" ht="14.25">
      <c r="A51" s="430" t="s">
        <v>587</v>
      </c>
      <c r="B51" s="426"/>
      <c r="C51" s="426"/>
      <c r="D51" s="435">
        <f t="shared" si="0"/>
        <v>0</v>
      </c>
      <c r="E51" s="426"/>
      <c r="F51" s="426"/>
      <c r="G51" s="700">
        <f t="shared" si="1"/>
        <v>0</v>
      </c>
    </row>
    <row r="52" spans="1:7" s="427" customFormat="1" ht="14.25">
      <c r="A52" s="430" t="s">
        <v>588</v>
      </c>
      <c r="B52" s="426"/>
      <c r="C52" s="426"/>
      <c r="D52" s="435">
        <f t="shared" si="0"/>
        <v>0</v>
      </c>
      <c r="E52" s="426"/>
      <c r="F52" s="426"/>
      <c r="G52" s="700">
        <f t="shared" si="1"/>
        <v>0</v>
      </c>
    </row>
    <row r="53" spans="1:7" s="427" customFormat="1" ht="14.25">
      <c r="A53" s="430" t="s">
        <v>589</v>
      </c>
      <c r="B53" s="426"/>
      <c r="C53" s="426"/>
      <c r="D53" s="435">
        <f t="shared" si="0"/>
        <v>0</v>
      </c>
      <c r="E53" s="426"/>
      <c r="F53" s="426"/>
      <c r="G53" s="700">
        <f t="shared" si="1"/>
        <v>0</v>
      </c>
    </row>
    <row r="54" spans="1:7" s="427" customFormat="1" ht="14.25">
      <c r="A54" s="430" t="s">
        <v>590</v>
      </c>
      <c r="B54" s="426"/>
      <c r="C54" s="426"/>
      <c r="D54" s="435">
        <f t="shared" si="0"/>
        <v>0</v>
      </c>
      <c r="E54" s="426"/>
      <c r="F54" s="426"/>
      <c r="G54" s="700">
        <f t="shared" si="1"/>
        <v>0</v>
      </c>
    </row>
    <row r="55" spans="1:7" s="427" customFormat="1" ht="14.25">
      <c r="A55" s="430" t="s">
        <v>591</v>
      </c>
      <c r="B55" s="426"/>
      <c r="C55" s="426"/>
      <c r="D55" s="435">
        <f t="shared" si="0"/>
        <v>0</v>
      </c>
      <c r="E55" s="426"/>
      <c r="F55" s="426"/>
      <c r="G55" s="700">
        <f t="shared" si="1"/>
        <v>0</v>
      </c>
    </row>
    <row r="56" spans="1:7" s="427" customFormat="1" ht="14.25">
      <c r="A56" s="430" t="s">
        <v>86</v>
      </c>
      <c r="B56" s="426"/>
      <c r="C56" s="426"/>
      <c r="D56" s="435">
        <f t="shared" si="0"/>
        <v>0</v>
      </c>
      <c r="E56" s="426"/>
      <c r="F56" s="426"/>
      <c r="G56" s="700">
        <f t="shared" si="1"/>
        <v>0</v>
      </c>
    </row>
    <row r="57" spans="1:7" s="427" customFormat="1" ht="16.5" customHeight="1">
      <c r="A57" s="431" t="s">
        <v>51</v>
      </c>
      <c r="B57" s="435">
        <f>SUM(B58:B60)</f>
        <v>0</v>
      </c>
      <c r="C57" s="435">
        <f>SUM(C58:C60)</f>
        <v>0</v>
      </c>
      <c r="D57" s="435">
        <f>B57+C57</f>
        <v>0</v>
      </c>
      <c r="E57" s="435">
        <f>SUM(E58:E60)</f>
        <v>0</v>
      </c>
      <c r="F57" s="435">
        <f>SUM(F58:F60)</f>
        <v>0</v>
      </c>
      <c r="G57" s="700">
        <f t="shared" si="1"/>
        <v>0</v>
      </c>
    </row>
    <row r="58" spans="1:7" s="427" customFormat="1" ht="14.25">
      <c r="A58" s="430" t="s">
        <v>592</v>
      </c>
      <c r="B58" s="426"/>
      <c r="C58" s="426"/>
      <c r="D58" s="435">
        <f t="shared" si="0"/>
        <v>0</v>
      </c>
      <c r="E58" s="426"/>
      <c r="F58" s="426"/>
      <c r="G58" s="700">
        <f t="shared" si="1"/>
        <v>0</v>
      </c>
    </row>
    <row r="59" spans="1:7" s="427" customFormat="1" ht="14.25">
      <c r="A59" s="430" t="s">
        <v>593</v>
      </c>
      <c r="B59" s="426"/>
      <c r="C59" s="426"/>
      <c r="D59" s="435">
        <f t="shared" si="0"/>
        <v>0</v>
      </c>
      <c r="E59" s="426"/>
      <c r="F59" s="426"/>
      <c r="G59" s="700">
        <f t="shared" si="1"/>
        <v>0</v>
      </c>
    </row>
    <row r="60" spans="1:7" s="427" customFormat="1" ht="14.25">
      <c r="A60" s="430" t="s">
        <v>594</v>
      </c>
      <c r="B60" s="426"/>
      <c r="C60" s="426"/>
      <c r="D60" s="435">
        <f t="shared" si="0"/>
        <v>0</v>
      </c>
      <c r="E60" s="426"/>
      <c r="F60" s="426"/>
      <c r="G60" s="700">
        <f t="shared" si="1"/>
        <v>0</v>
      </c>
    </row>
    <row r="61" spans="1:7" s="427" customFormat="1" ht="16.5" customHeight="1">
      <c r="A61" s="431" t="s">
        <v>595</v>
      </c>
      <c r="B61" s="435">
        <f>SUM(B62:B68)</f>
        <v>0</v>
      </c>
      <c r="C61" s="435">
        <f>SUM(C62:C68)</f>
        <v>0</v>
      </c>
      <c r="D61" s="435">
        <f>B61+C61</f>
        <v>0</v>
      </c>
      <c r="E61" s="435">
        <f>SUM(E62:E68)</f>
        <v>0</v>
      </c>
      <c r="F61" s="435">
        <f>SUM(F62:F68)</f>
        <v>0</v>
      </c>
      <c r="G61" s="700">
        <f t="shared" si="1"/>
        <v>0</v>
      </c>
    </row>
    <row r="62" spans="1:7" s="427" customFormat="1" ht="14.25">
      <c r="A62" s="430" t="s">
        <v>596</v>
      </c>
      <c r="B62" s="426"/>
      <c r="C62" s="426"/>
      <c r="D62" s="435">
        <f t="shared" si="0"/>
        <v>0</v>
      </c>
      <c r="E62" s="426"/>
      <c r="F62" s="426"/>
      <c r="G62" s="700">
        <f t="shared" si="1"/>
        <v>0</v>
      </c>
    </row>
    <row r="63" spans="1:7" s="427" customFormat="1" ht="15" thickBot="1">
      <c r="A63" s="438" t="s">
        <v>597</v>
      </c>
      <c r="B63" s="439"/>
      <c r="C63" s="439"/>
      <c r="D63" s="440">
        <f t="shared" si="0"/>
        <v>0</v>
      </c>
      <c r="E63" s="439"/>
      <c r="F63" s="439"/>
      <c r="G63" s="701">
        <f t="shared" si="1"/>
        <v>0</v>
      </c>
    </row>
    <row r="64" spans="1:7" s="427" customFormat="1" ht="14.25">
      <c r="A64" s="430" t="s">
        <v>598</v>
      </c>
      <c r="B64" s="426"/>
      <c r="C64" s="426"/>
      <c r="D64" s="435">
        <f t="shared" si="0"/>
        <v>0</v>
      </c>
      <c r="E64" s="426"/>
      <c r="F64" s="426"/>
      <c r="G64" s="700">
        <f t="shared" si="1"/>
        <v>0</v>
      </c>
    </row>
    <row r="65" spans="1:7" s="427" customFormat="1" ht="14.25">
      <c r="A65" s="430" t="s">
        <v>599</v>
      </c>
      <c r="B65" s="426"/>
      <c r="C65" s="426"/>
      <c r="D65" s="435">
        <f t="shared" si="0"/>
        <v>0</v>
      </c>
      <c r="E65" s="426"/>
      <c r="F65" s="426"/>
      <c r="G65" s="700">
        <f t="shared" si="1"/>
        <v>0</v>
      </c>
    </row>
    <row r="66" spans="1:7" s="427" customFormat="1" ht="14.25">
      <c r="A66" s="430" t="s">
        <v>600</v>
      </c>
      <c r="B66" s="426"/>
      <c r="C66" s="426"/>
      <c r="D66" s="435">
        <f t="shared" si="0"/>
        <v>0</v>
      </c>
      <c r="E66" s="426"/>
      <c r="F66" s="426"/>
      <c r="G66" s="700">
        <f t="shared" si="1"/>
        <v>0</v>
      </c>
    </row>
    <row r="67" spans="1:7" s="427" customFormat="1" ht="14.25">
      <c r="A67" s="430" t="s">
        <v>601</v>
      </c>
      <c r="B67" s="426"/>
      <c r="C67" s="426"/>
      <c r="D67" s="435">
        <f t="shared" si="0"/>
        <v>0</v>
      </c>
      <c r="E67" s="426"/>
      <c r="F67" s="426"/>
      <c r="G67" s="700">
        <f t="shared" si="1"/>
        <v>0</v>
      </c>
    </row>
    <row r="68" spans="1:7" s="427" customFormat="1" ht="14.25">
      <c r="A68" s="430" t="s">
        <v>602</v>
      </c>
      <c r="B68" s="426"/>
      <c r="C68" s="426"/>
      <c r="D68" s="435">
        <f t="shared" si="0"/>
        <v>0</v>
      </c>
      <c r="E68" s="426"/>
      <c r="F68" s="426"/>
      <c r="G68" s="700">
        <f t="shared" si="1"/>
        <v>0</v>
      </c>
    </row>
    <row r="69" spans="1:7" s="427" customFormat="1" ht="16.5" customHeight="1">
      <c r="A69" s="431" t="s">
        <v>11</v>
      </c>
      <c r="B69" s="435">
        <f>SUM(B70:B72)</f>
        <v>0</v>
      </c>
      <c r="C69" s="435">
        <f>SUM(C70:C72)</f>
        <v>0</v>
      </c>
      <c r="D69" s="435">
        <f>B69+C69</f>
        <v>0</v>
      </c>
      <c r="E69" s="435">
        <f>SUM(E70:E72)</f>
        <v>0</v>
      </c>
      <c r="F69" s="435">
        <f>SUM(F70:F72)</f>
        <v>0</v>
      </c>
      <c r="G69" s="700">
        <f t="shared" si="1"/>
        <v>0</v>
      </c>
    </row>
    <row r="70" spans="1:7" s="427" customFormat="1" ht="14.25">
      <c r="A70" s="430" t="s">
        <v>35</v>
      </c>
      <c r="B70" s="426"/>
      <c r="C70" s="426"/>
      <c r="D70" s="435">
        <f t="shared" si="0"/>
        <v>0</v>
      </c>
      <c r="E70" s="426"/>
      <c r="F70" s="426"/>
      <c r="G70" s="700">
        <f t="shared" si="1"/>
        <v>0</v>
      </c>
    </row>
    <row r="71" spans="1:7" s="427" customFormat="1" ht="14.25">
      <c r="A71" s="430" t="s">
        <v>36</v>
      </c>
      <c r="B71" s="426"/>
      <c r="C71" s="426"/>
      <c r="D71" s="435">
        <f t="shared" si="0"/>
        <v>0</v>
      </c>
      <c r="E71" s="426"/>
      <c r="F71" s="426"/>
      <c r="G71" s="700">
        <f t="shared" si="1"/>
        <v>0</v>
      </c>
    </row>
    <row r="72" spans="1:7" s="427" customFormat="1" ht="14.25">
      <c r="A72" s="430" t="s">
        <v>37</v>
      </c>
      <c r="B72" s="426"/>
      <c r="C72" s="426"/>
      <c r="D72" s="435">
        <f t="shared" si="0"/>
        <v>0</v>
      </c>
      <c r="E72" s="426"/>
      <c r="F72" s="426"/>
      <c r="G72" s="700">
        <f t="shared" si="1"/>
        <v>0</v>
      </c>
    </row>
    <row r="73" spans="1:7" s="427" customFormat="1" ht="16.5" customHeight="1">
      <c r="A73" s="431" t="s">
        <v>158</v>
      </c>
      <c r="B73" s="435">
        <f>SUM(B74:B80)</f>
        <v>0</v>
      </c>
      <c r="C73" s="435">
        <f>SUM(C74:C80)</f>
        <v>0</v>
      </c>
      <c r="D73" s="435">
        <f>B73+C73</f>
        <v>0</v>
      </c>
      <c r="E73" s="435">
        <f>SUM(E74:E80)</f>
        <v>0</v>
      </c>
      <c r="F73" s="435">
        <f>SUM(F74:F80)</f>
        <v>0</v>
      </c>
      <c r="G73" s="700">
        <f t="shared" si="1"/>
        <v>0</v>
      </c>
    </row>
    <row r="74" spans="1:7" s="427" customFormat="1" ht="14.25">
      <c r="A74" s="430" t="s">
        <v>603</v>
      </c>
      <c r="B74" s="426"/>
      <c r="C74" s="426"/>
      <c r="D74" s="435">
        <f t="shared" ref="D74:D80" si="2">B74+C74</f>
        <v>0</v>
      </c>
      <c r="E74" s="426"/>
      <c r="F74" s="426"/>
      <c r="G74" s="700">
        <f t="shared" ref="G74:G81" si="3">D74-E74</f>
        <v>0</v>
      </c>
    </row>
    <row r="75" spans="1:7" s="427" customFormat="1" ht="14.25">
      <c r="A75" s="430" t="s">
        <v>39</v>
      </c>
      <c r="B75" s="426"/>
      <c r="C75" s="426"/>
      <c r="D75" s="435">
        <f t="shared" si="2"/>
        <v>0</v>
      </c>
      <c r="E75" s="426"/>
      <c r="F75" s="426"/>
      <c r="G75" s="700">
        <f t="shared" si="3"/>
        <v>0</v>
      </c>
    </row>
    <row r="76" spans="1:7" s="427" customFormat="1" ht="14.25">
      <c r="A76" s="430" t="s">
        <v>40</v>
      </c>
      <c r="B76" s="426"/>
      <c r="C76" s="426"/>
      <c r="D76" s="435">
        <f t="shared" si="2"/>
        <v>0</v>
      </c>
      <c r="E76" s="426"/>
      <c r="F76" s="426"/>
      <c r="G76" s="700">
        <f t="shared" si="3"/>
        <v>0</v>
      </c>
    </row>
    <row r="77" spans="1:7" s="427" customFormat="1" ht="14.25">
      <c r="A77" s="430" t="s">
        <v>41</v>
      </c>
      <c r="B77" s="426"/>
      <c r="C77" s="426"/>
      <c r="D77" s="435">
        <f t="shared" si="2"/>
        <v>0</v>
      </c>
      <c r="E77" s="426"/>
      <c r="F77" s="426"/>
      <c r="G77" s="700">
        <f t="shared" si="3"/>
        <v>0</v>
      </c>
    </row>
    <row r="78" spans="1:7" s="427" customFormat="1" ht="14.25">
      <c r="A78" s="430" t="s">
        <v>42</v>
      </c>
      <c r="B78" s="426"/>
      <c r="C78" s="426"/>
      <c r="D78" s="435">
        <f t="shared" si="2"/>
        <v>0</v>
      </c>
      <c r="E78" s="426"/>
      <c r="F78" s="426"/>
      <c r="G78" s="700">
        <f t="shared" si="3"/>
        <v>0</v>
      </c>
    </row>
    <row r="79" spans="1:7" s="427" customFormat="1" ht="14.25">
      <c r="A79" s="430" t="s">
        <v>43</v>
      </c>
      <c r="B79" s="426"/>
      <c r="C79" s="426"/>
      <c r="D79" s="435">
        <f t="shared" si="2"/>
        <v>0</v>
      </c>
      <c r="E79" s="426"/>
      <c r="F79" s="426"/>
      <c r="G79" s="700">
        <f t="shared" si="3"/>
        <v>0</v>
      </c>
    </row>
    <row r="80" spans="1:7" s="427" customFormat="1" ht="15" thickBot="1">
      <c r="A80" s="438" t="s">
        <v>604</v>
      </c>
      <c r="B80" s="439"/>
      <c r="C80" s="439"/>
      <c r="D80" s="440">
        <f t="shared" si="2"/>
        <v>0</v>
      </c>
      <c r="E80" s="439"/>
      <c r="F80" s="439"/>
      <c r="G80" s="701">
        <f t="shared" si="3"/>
        <v>0</v>
      </c>
    </row>
    <row r="81" spans="1:7" s="428" customFormat="1" ht="17.25" customHeight="1" thickBot="1">
      <c r="A81" s="432" t="s">
        <v>159</v>
      </c>
      <c r="B81" s="436">
        <f>B73+B69+B61+B57+B47+B37+B27+B17+B9</f>
        <v>0</v>
      </c>
      <c r="C81" s="436">
        <f>C73+C69+C61+C57+C47+C37+C27+C17+C9</f>
        <v>0</v>
      </c>
      <c r="D81" s="436">
        <f>B81+C81</f>
        <v>0</v>
      </c>
      <c r="E81" s="436">
        <f>E73+E69+E61+E57+E47+E37+E27+E17+E9</f>
        <v>0</v>
      </c>
      <c r="F81" s="436">
        <f>F73+F69+F61+F57+F47+F37+F27+F17+F9</f>
        <v>0</v>
      </c>
      <c r="G81" s="437">
        <f t="shared" si="3"/>
        <v>0</v>
      </c>
    </row>
  </sheetData>
  <sheetProtection sheet="1" objects="1" scenarios="1" insertHyperlinks="0"/>
  <mergeCells count="6">
    <mergeCell ref="A7:A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91" fitToHeight="3" orientation="landscape" r:id="rId1"/>
  <headerFooter>
    <oddFooter>&amp;RHoja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G30"/>
  <sheetViews>
    <sheetView view="pageBreakPreview" zoomScaleSheetLayoutView="100" workbookViewId="0">
      <selection activeCell="A4" sqref="A4:G4"/>
    </sheetView>
  </sheetViews>
  <sheetFormatPr baseColWidth="10" defaultRowHeight="16.5"/>
  <cols>
    <col min="1" max="1" width="36.5703125" style="441" customWidth="1"/>
    <col min="2" max="2" width="13.7109375" style="441" customWidth="1"/>
    <col min="3" max="3" width="12" style="441" customWidth="1"/>
    <col min="4" max="4" width="13" style="441" customWidth="1"/>
    <col min="5" max="5" width="13.7109375" style="441" customWidth="1"/>
    <col min="6" max="6" width="15.7109375" style="441" customWidth="1"/>
    <col min="7" max="7" width="12.140625" style="441" customWidth="1"/>
    <col min="8" max="16384" width="11.42578125" style="441"/>
  </cols>
  <sheetData>
    <row r="1" spans="1:7">
      <c r="A1" s="759" t="s">
        <v>161</v>
      </c>
      <c r="B1" s="759"/>
      <c r="C1" s="759"/>
      <c r="D1" s="759"/>
      <c r="E1" s="759"/>
      <c r="F1" s="759"/>
      <c r="G1" s="759"/>
    </row>
    <row r="2" spans="1:7" s="442" customFormat="1" ht="15.75">
      <c r="A2" s="759" t="s">
        <v>153</v>
      </c>
      <c r="B2" s="759"/>
      <c r="C2" s="759"/>
      <c r="D2" s="759"/>
      <c r="E2" s="759"/>
      <c r="F2" s="759"/>
      <c r="G2" s="759"/>
    </row>
    <row r="3" spans="1:7" s="442" customFormat="1" ht="15.75">
      <c r="A3" s="759" t="s">
        <v>373</v>
      </c>
      <c r="B3" s="759"/>
      <c r="C3" s="759"/>
      <c r="D3" s="759"/>
      <c r="E3" s="759"/>
      <c r="F3" s="759"/>
      <c r="G3" s="759"/>
    </row>
    <row r="4" spans="1:7" s="442" customFormat="1">
      <c r="A4" s="760" t="s">
        <v>655</v>
      </c>
      <c r="B4" s="760"/>
      <c r="C4" s="760"/>
      <c r="D4" s="760"/>
      <c r="E4" s="760"/>
      <c r="F4" s="760"/>
      <c r="G4" s="760"/>
    </row>
    <row r="5" spans="1:7" s="442" customFormat="1">
      <c r="A5" s="760" t="s">
        <v>654</v>
      </c>
      <c r="B5" s="760"/>
      <c r="C5" s="760"/>
      <c r="D5" s="760"/>
      <c r="E5" s="760"/>
      <c r="F5" s="760"/>
      <c r="G5" s="760"/>
    </row>
    <row r="6" spans="1:7" s="443" customFormat="1" ht="17.25" thickBot="1">
      <c r="A6" s="248"/>
      <c r="B6" s="761" t="s">
        <v>118</v>
      </c>
      <c r="C6" s="761"/>
      <c r="D6" s="761"/>
      <c r="E6" s="761"/>
      <c r="F6" s="248" t="s">
        <v>546</v>
      </c>
      <c r="G6" s="729" t="s">
        <v>674</v>
      </c>
    </row>
    <row r="7" spans="1:7" s="444" customFormat="1" ht="38.25">
      <c r="A7" s="798" t="s">
        <v>110</v>
      </c>
      <c r="B7" s="307" t="s">
        <v>228</v>
      </c>
      <c r="C7" s="307" t="s">
        <v>154</v>
      </c>
      <c r="D7" s="307" t="s">
        <v>229</v>
      </c>
      <c r="E7" s="307" t="s">
        <v>485</v>
      </c>
      <c r="F7" s="307" t="s">
        <v>486</v>
      </c>
      <c r="G7" s="309" t="s">
        <v>370</v>
      </c>
    </row>
    <row r="8" spans="1:7" s="445" customFormat="1" ht="15.75" customHeight="1" thickBot="1">
      <c r="A8" s="800"/>
      <c r="B8" s="311" t="s">
        <v>205</v>
      </c>
      <c r="C8" s="311" t="s">
        <v>206</v>
      </c>
      <c r="D8" s="311" t="s">
        <v>155</v>
      </c>
      <c r="E8" s="311" t="s">
        <v>207</v>
      </c>
      <c r="F8" s="311" t="s">
        <v>208</v>
      </c>
      <c r="G8" s="313" t="s">
        <v>515</v>
      </c>
    </row>
    <row r="9" spans="1:7" ht="21.75" customHeight="1">
      <c r="A9" s="450" t="s">
        <v>374</v>
      </c>
      <c r="B9" s="451"/>
      <c r="C9" s="451"/>
      <c r="D9" s="454">
        <f>C9+B9</f>
        <v>0</v>
      </c>
      <c r="E9" s="451"/>
      <c r="F9" s="451"/>
      <c r="G9" s="458">
        <f>D9-E9</f>
        <v>0</v>
      </c>
    </row>
    <row r="10" spans="1:7" ht="22.5" customHeight="1">
      <c r="A10" s="450" t="s">
        <v>375</v>
      </c>
      <c r="B10" s="451"/>
      <c r="C10" s="451"/>
      <c r="D10" s="454">
        <f t="shared" ref="D10:D13" si="0">C10+B10</f>
        <v>0</v>
      </c>
      <c r="E10" s="451"/>
      <c r="F10" s="451"/>
      <c r="G10" s="458">
        <f t="shared" ref="G10:G13" si="1">D10-E10</f>
        <v>0</v>
      </c>
    </row>
    <row r="11" spans="1:7" ht="22.5" customHeight="1">
      <c r="A11" s="450" t="s">
        <v>376</v>
      </c>
      <c r="B11" s="451"/>
      <c r="C11" s="451"/>
      <c r="D11" s="454">
        <f t="shared" si="0"/>
        <v>0</v>
      </c>
      <c r="E11" s="451"/>
      <c r="F11" s="451"/>
      <c r="G11" s="458">
        <f t="shared" si="1"/>
        <v>0</v>
      </c>
    </row>
    <row r="12" spans="1:7" ht="23.25" customHeight="1">
      <c r="A12" s="450" t="s">
        <v>29</v>
      </c>
      <c r="B12" s="451"/>
      <c r="C12" s="451"/>
      <c r="D12" s="454">
        <f t="shared" si="0"/>
        <v>0</v>
      </c>
      <c r="E12" s="451"/>
      <c r="F12" s="451"/>
      <c r="G12" s="458">
        <f t="shared" si="1"/>
        <v>0</v>
      </c>
    </row>
    <row r="13" spans="1:7" ht="22.5" customHeight="1">
      <c r="A13" s="450" t="s">
        <v>35</v>
      </c>
      <c r="B13" s="451"/>
      <c r="C13" s="451"/>
      <c r="D13" s="454">
        <f t="shared" si="0"/>
        <v>0</v>
      </c>
      <c r="E13" s="451"/>
      <c r="F13" s="451"/>
      <c r="G13" s="458">
        <f t="shared" si="1"/>
        <v>0</v>
      </c>
    </row>
    <row r="14" spans="1:7" ht="10.5" customHeight="1" thickBot="1">
      <c r="A14" s="452"/>
      <c r="B14" s="453"/>
      <c r="C14" s="453"/>
      <c r="D14" s="455"/>
      <c r="E14" s="453"/>
      <c r="F14" s="453"/>
      <c r="G14" s="702"/>
    </row>
    <row r="15" spans="1:7" ht="16.5" customHeight="1" thickBot="1">
      <c r="A15" s="695" t="s">
        <v>159</v>
      </c>
      <c r="B15" s="456">
        <f>SUM(B9:B14)</f>
        <v>0</v>
      </c>
      <c r="C15" s="456">
        <f>SUM(C9:C14)</f>
        <v>0</v>
      </c>
      <c r="D15" s="457">
        <f>C15+B15</f>
        <v>0</v>
      </c>
      <c r="E15" s="456">
        <f>SUM(E9:E14)</f>
        <v>0</v>
      </c>
      <c r="F15" s="456">
        <f>SUM(F9:F14)</f>
        <v>0</v>
      </c>
      <c r="G15" s="703">
        <f>D15-E15</f>
        <v>0</v>
      </c>
    </row>
    <row r="16" spans="1:7" ht="12" customHeight="1"/>
    <row r="17" spans="1:7" s="447" customFormat="1" ht="15.75">
      <c r="A17" s="813" t="s">
        <v>494</v>
      </c>
      <c r="B17" s="813"/>
      <c r="C17" s="813"/>
      <c r="D17" s="813"/>
      <c r="E17" s="813"/>
      <c r="F17" s="813"/>
      <c r="G17" s="446"/>
    </row>
    <row r="18" spans="1:7" s="447" customFormat="1" ht="13.5">
      <c r="A18" s="448" t="s">
        <v>495</v>
      </c>
      <c r="B18" s="446"/>
      <c r="C18" s="446"/>
      <c r="D18" s="446"/>
      <c r="E18" s="446"/>
      <c r="F18" s="446"/>
      <c r="G18" s="446"/>
    </row>
    <row r="19" spans="1:7" s="447" customFormat="1" ht="28.5" customHeight="1">
      <c r="A19" s="812" t="s">
        <v>496</v>
      </c>
      <c r="B19" s="812"/>
      <c r="C19" s="812"/>
      <c r="D19" s="812"/>
      <c r="E19" s="812"/>
      <c r="F19" s="812"/>
      <c r="G19" s="812"/>
    </row>
    <row r="20" spans="1:7" s="447" customFormat="1" ht="13.5">
      <c r="A20" s="448" t="s">
        <v>497</v>
      </c>
      <c r="B20" s="446"/>
      <c r="C20" s="446"/>
      <c r="D20" s="446"/>
      <c r="E20" s="446"/>
      <c r="F20" s="446"/>
      <c r="G20" s="446"/>
    </row>
    <row r="21" spans="1:7" s="447" customFormat="1" ht="25.5" customHeight="1">
      <c r="A21" s="812" t="s">
        <v>498</v>
      </c>
      <c r="B21" s="812"/>
      <c r="C21" s="812"/>
      <c r="D21" s="812"/>
      <c r="E21" s="812"/>
      <c r="F21" s="812"/>
      <c r="G21" s="812"/>
    </row>
    <row r="22" spans="1:7" s="447" customFormat="1" ht="13.5">
      <c r="A22" s="814" t="s">
        <v>499</v>
      </c>
      <c r="B22" s="814"/>
      <c r="C22" s="814"/>
      <c r="D22" s="814"/>
      <c r="E22" s="446"/>
      <c r="F22" s="446"/>
      <c r="G22" s="446"/>
    </row>
    <row r="23" spans="1:7" s="447" customFormat="1" ht="13.5" customHeight="1">
      <c r="A23" s="812" t="s">
        <v>500</v>
      </c>
      <c r="B23" s="812"/>
      <c r="C23" s="812"/>
      <c r="D23" s="812"/>
      <c r="E23" s="812"/>
      <c r="F23" s="812"/>
      <c r="G23" s="812"/>
    </row>
    <row r="24" spans="1:7" s="447" customFormat="1" ht="13.5">
      <c r="A24" s="448" t="s">
        <v>501</v>
      </c>
      <c r="B24" s="446"/>
      <c r="C24" s="446"/>
      <c r="D24" s="446"/>
      <c r="E24" s="446"/>
      <c r="F24" s="446"/>
      <c r="G24" s="446"/>
    </row>
    <row r="25" spans="1:7" s="447" customFormat="1" ht="13.5" customHeight="1">
      <c r="A25" s="812" t="s">
        <v>502</v>
      </c>
      <c r="B25" s="812"/>
      <c r="C25" s="812"/>
      <c r="D25" s="812"/>
      <c r="E25" s="812"/>
      <c r="F25" s="812"/>
      <c r="G25" s="812"/>
    </row>
    <row r="26" spans="1:7" s="447" customFormat="1" ht="13.5">
      <c r="A26" s="449" t="s">
        <v>503</v>
      </c>
      <c r="B26" s="446"/>
      <c r="C26" s="446"/>
      <c r="D26" s="446"/>
      <c r="E26" s="446"/>
      <c r="F26" s="446"/>
      <c r="G26" s="446"/>
    </row>
    <row r="27" spans="1:7" s="447" customFormat="1" ht="13.5">
      <c r="A27" s="448" t="s">
        <v>504</v>
      </c>
      <c r="B27" s="446"/>
      <c r="C27" s="446"/>
      <c r="D27" s="446"/>
      <c r="E27" s="446"/>
      <c r="F27" s="446"/>
      <c r="G27" s="446"/>
    </row>
    <row r="28" spans="1:7" s="447" customFormat="1" ht="13.5" customHeight="1">
      <c r="A28" s="812" t="s">
        <v>505</v>
      </c>
      <c r="B28" s="812"/>
      <c r="C28" s="812"/>
      <c r="D28" s="812"/>
      <c r="E28" s="812"/>
      <c r="F28" s="812"/>
      <c r="G28" s="812"/>
    </row>
    <row r="29" spans="1:7" s="447" customFormat="1" ht="13.5">
      <c r="A29" s="449" t="s">
        <v>503</v>
      </c>
      <c r="B29" s="446"/>
      <c r="C29" s="446"/>
      <c r="D29" s="446"/>
      <c r="E29" s="446"/>
      <c r="F29" s="446"/>
      <c r="G29" s="446"/>
    </row>
    <row r="30" spans="1:7" ht="8.25" customHeight="1"/>
  </sheetData>
  <sheetProtection sheet="1" objects="1" scenarios="1" insertHyperlinks="0"/>
  <mergeCells count="14">
    <mergeCell ref="A25:G25"/>
    <mergeCell ref="A28:G28"/>
    <mergeCell ref="A17:F17"/>
    <mergeCell ref="A19:G19"/>
    <mergeCell ref="A21:G21"/>
    <mergeCell ref="A22:D22"/>
    <mergeCell ref="A23:G23"/>
    <mergeCell ref="B6:E6"/>
    <mergeCell ref="A7:A8"/>
    <mergeCell ref="A1:G1"/>
    <mergeCell ref="A2:G2"/>
    <mergeCell ref="A3:G3"/>
    <mergeCell ref="A4:G4"/>
    <mergeCell ref="A5:G5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</sheetPr>
  <dimension ref="A1:G31"/>
  <sheetViews>
    <sheetView view="pageBreakPreview" zoomScale="115" zoomScaleSheetLayoutView="115" workbookViewId="0">
      <selection activeCell="A4" sqref="A4:G4"/>
    </sheetView>
  </sheetViews>
  <sheetFormatPr baseColWidth="10" defaultRowHeight="16.5"/>
  <cols>
    <col min="1" max="1" width="39.85546875" style="441" customWidth="1"/>
    <col min="2" max="7" width="13.7109375" style="441" customWidth="1"/>
    <col min="8" max="16384" width="11.42578125" style="441"/>
  </cols>
  <sheetData>
    <row r="1" spans="1:7">
      <c r="A1" s="759" t="s">
        <v>161</v>
      </c>
      <c r="B1" s="759"/>
      <c r="C1" s="759"/>
      <c r="D1" s="759"/>
      <c r="E1" s="759"/>
      <c r="F1" s="759"/>
      <c r="G1" s="759"/>
    </row>
    <row r="2" spans="1:7" s="443" customFormat="1">
      <c r="A2" s="759" t="s">
        <v>153</v>
      </c>
      <c r="B2" s="759"/>
      <c r="C2" s="759"/>
      <c r="D2" s="759"/>
      <c r="E2" s="759"/>
      <c r="F2" s="759"/>
      <c r="G2" s="759"/>
    </row>
    <row r="3" spans="1:7" s="443" customFormat="1">
      <c r="A3" s="759" t="s">
        <v>385</v>
      </c>
      <c r="B3" s="759"/>
      <c r="C3" s="759"/>
      <c r="D3" s="759"/>
      <c r="E3" s="759"/>
      <c r="F3" s="759"/>
      <c r="G3" s="759"/>
    </row>
    <row r="4" spans="1:7" s="443" customFormat="1">
      <c r="A4" s="760" t="s">
        <v>655</v>
      </c>
      <c r="B4" s="760"/>
      <c r="C4" s="760"/>
      <c r="D4" s="760"/>
      <c r="E4" s="760"/>
      <c r="F4" s="760"/>
      <c r="G4" s="760"/>
    </row>
    <row r="5" spans="1:7" s="443" customFormat="1">
      <c r="A5" s="760" t="s">
        <v>654</v>
      </c>
      <c r="B5" s="760"/>
      <c r="C5" s="760"/>
      <c r="D5" s="760"/>
      <c r="E5" s="760"/>
      <c r="F5" s="760"/>
      <c r="G5" s="760"/>
    </row>
    <row r="6" spans="1:7" s="443" customFormat="1" ht="17.25" thickBot="1">
      <c r="A6" s="248"/>
      <c r="B6" s="761" t="s">
        <v>118</v>
      </c>
      <c r="C6" s="761"/>
      <c r="D6" s="761"/>
      <c r="E6" s="761"/>
      <c r="F6" s="248" t="s">
        <v>640</v>
      </c>
      <c r="G6" s="729" t="s">
        <v>674</v>
      </c>
    </row>
    <row r="7" spans="1:7" s="461" customFormat="1" ht="38.25">
      <c r="A7" s="815" t="s">
        <v>385</v>
      </c>
      <c r="B7" s="307" t="s">
        <v>228</v>
      </c>
      <c r="C7" s="307" t="s">
        <v>154</v>
      </c>
      <c r="D7" s="307" t="s">
        <v>229</v>
      </c>
      <c r="E7" s="307" t="s">
        <v>485</v>
      </c>
      <c r="F7" s="307" t="s">
        <v>486</v>
      </c>
      <c r="G7" s="309" t="s">
        <v>370</v>
      </c>
    </row>
    <row r="8" spans="1:7" s="464" customFormat="1" ht="17.25" thickBot="1">
      <c r="A8" s="816"/>
      <c r="B8" s="462" t="s">
        <v>205</v>
      </c>
      <c r="C8" s="462" t="s">
        <v>206</v>
      </c>
      <c r="D8" s="462" t="s">
        <v>155</v>
      </c>
      <c r="E8" s="462" t="s">
        <v>207</v>
      </c>
      <c r="F8" s="462" t="s">
        <v>208</v>
      </c>
      <c r="G8" s="463" t="s">
        <v>515</v>
      </c>
    </row>
    <row r="9" spans="1:7" ht="21" customHeight="1">
      <c r="A9" s="465" t="s">
        <v>377</v>
      </c>
      <c r="B9" s="451"/>
      <c r="C9" s="451"/>
      <c r="D9" s="454">
        <f>IF($A9="","",B9+C9)</f>
        <v>0</v>
      </c>
      <c r="E9" s="451"/>
      <c r="F9" s="451"/>
      <c r="G9" s="458">
        <f>IF($A9="","",D9-E9)</f>
        <v>0</v>
      </c>
    </row>
    <row r="10" spans="1:7" ht="21" customHeight="1">
      <c r="A10" s="465" t="s">
        <v>378</v>
      </c>
      <c r="B10" s="451"/>
      <c r="C10" s="451"/>
      <c r="D10" s="454">
        <f t="shared" ref="D10:D29" si="0">IF($A10="","",B10+C10)</f>
        <v>0</v>
      </c>
      <c r="E10" s="451"/>
      <c r="F10" s="451"/>
      <c r="G10" s="458">
        <f t="shared" ref="G10:G31" si="1">IF($A10="","",D10-E10)</f>
        <v>0</v>
      </c>
    </row>
    <row r="11" spans="1:7" ht="21" customHeight="1">
      <c r="A11" s="465" t="s">
        <v>379</v>
      </c>
      <c r="B11" s="451"/>
      <c r="C11" s="451"/>
      <c r="D11" s="454">
        <f t="shared" si="0"/>
        <v>0</v>
      </c>
      <c r="E11" s="451"/>
      <c r="F11" s="451"/>
      <c r="G11" s="458">
        <f t="shared" si="1"/>
        <v>0</v>
      </c>
    </row>
    <row r="12" spans="1:7" ht="21" customHeight="1">
      <c r="A12" s="465" t="s">
        <v>380</v>
      </c>
      <c r="B12" s="451"/>
      <c r="C12" s="451"/>
      <c r="D12" s="454">
        <f t="shared" si="0"/>
        <v>0</v>
      </c>
      <c r="E12" s="451"/>
      <c r="F12" s="451"/>
      <c r="G12" s="458">
        <f t="shared" si="1"/>
        <v>0</v>
      </c>
    </row>
    <row r="13" spans="1:7" ht="21" customHeight="1">
      <c r="A13" s="465" t="s">
        <v>381</v>
      </c>
      <c r="B13" s="451"/>
      <c r="C13" s="451"/>
      <c r="D13" s="454">
        <f t="shared" si="0"/>
        <v>0</v>
      </c>
      <c r="E13" s="451"/>
      <c r="F13" s="451"/>
      <c r="G13" s="458">
        <f t="shared" si="1"/>
        <v>0</v>
      </c>
    </row>
    <row r="14" spans="1:7" ht="21" customHeight="1">
      <c r="A14" s="465" t="s">
        <v>382</v>
      </c>
      <c r="B14" s="451"/>
      <c r="C14" s="451"/>
      <c r="D14" s="454">
        <f t="shared" si="0"/>
        <v>0</v>
      </c>
      <c r="E14" s="451"/>
      <c r="F14" s="451"/>
      <c r="G14" s="458">
        <f t="shared" si="1"/>
        <v>0</v>
      </c>
    </row>
    <row r="15" spans="1:7" ht="21" customHeight="1">
      <c r="A15" s="465" t="s">
        <v>383</v>
      </c>
      <c r="B15" s="451"/>
      <c r="C15" s="451"/>
      <c r="D15" s="454">
        <f t="shared" si="0"/>
        <v>0</v>
      </c>
      <c r="E15" s="451"/>
      <c r="F15" s="451"/>
      <c r="G15" s="458">
        <f t="shared" si="1"/>
        <v>0</v>
      </c>
    </row>
    <row r="16" spans="1:7" ht="21" customHeight="1">
      <c r="A16" s="465" t="s">
        <v>384</v>
      </c>
      <c r="B16" s="451"/>
      <c r="C16" s="451"/>
      <c r="D16" s="454">
        <f t="shared" si="0"/>
        <v>0</v>
      </c>
      <c r="E16" s="451"/>
      <c r="F16" s="451"/>
      <c r="G16" s="458">
        <f t="shared" si="1"/>
        <v>0</v>
      </c>
    </row>
    <row r="17" spans="1:7" ht="21" customHeight="1">
      <c r="A17" s="465" t="s">
        <v>613</v>
      </c>
      <c r="B17" s="451"/>
      <c r="C17" s="451"/>
      <c r="D17" s="454"/>
      <c r="E17" s="451"/>
      <c r="F17" s="451"/>
      <c r="G17" s="458"/>
    </row>
    <row r="18" spans="1:7" ht="21" customHeight="1">
      <c r="A18" s="465" t="s">
        <v>613</v>
      </c>
      <c r="B18" s="451"/>
      <c r="C18" s="451"/>
      <c r="D18" s="454"/>
      <c r="E18" s="451"/>
      <c r="F18" s="451"/>
      <c r="G18" s="458"/>
    </row>
    <row r="19" spans="1:7" ht="21" customHeight="1">
      <c r="A19" s="465" t="s">
        <v>613</v>
      </c>
      <c r="B19" s="451"/>
      <c r="C19" s="451"/>
      <c r="D19" s="454"/>
      <c r="E19" s="451"/>
      <c r="F19" s="451"/>
      <c r="G19" s="458"/>
    </row>
    <row r="20" spans="1:7" ht="21" customHeight="1">
      <c r="A20" s="465"/>
      <c r="B20" s="451"/>
      <c r="C20" s="451"/>
      <c r="D20" s="454" t="str">
        <f t="shared" si="0"/>
        <v/>
      </c>
      <c r="E20" s="451"/>
      <c r="F20" s="451"/>
      <c r="G20" s="458" t="str">
        <f t="shared" si="1"/>
        <v/>
      </c>
    </row>
    <row r="21" spans="1:7" ht="21" customHeight="1">
      <c r="A21" s="465"/>
      <c r="B21" s="451"/>
      <c r="C21" s="451"/>
      <c r="D21" s="454" t="str">
        <f t="shared" si="0"/>
        <v/>
      </c>
      <c r="E21" s="451"/>
      <c r="F21" s="451"/>
      <c r="G21" s="458" t="str">
        <f t="shared" si="1"/>
        <v/>
      </c>
    </row>
    <row r="22" spans="1:7" ht="21" customHeight="1">
      <c r="A22" s="465"/>
      <c r="B22" s="451"/>
      <c r="C22" s="451"/>
      <c r="D22" s="454" t="str">
        <f t="shared" si="0"/>
        <v/>
      </c>
      <c r="E22" s="451"/>
      <c r="F22" s="451"/>
      <c r="G22" s="458" t="str">
        <f t="shared" si="1"/>
        <v/>
      </c>
    </row>
    <row r="23" spans="1:7" ht="21" customHeight="1">
      <c r="A23" s="465"/>
      <c r="B23" s="451"/>
      <c r="C23" s="451"/>
      <c r="D23" s="454" t="str">
        <f t="shared" si="0"/>
        <v/>
      </c>
      <c r="E23" s="451"/>
      <c r="F23" s="451"/>
      <c r="G23" s="458" t="str">
        <f t="shared" si="1"/>
        <v/>
      </c>
    </row>
    <row r="24" spans="1:7" ht="21" customHeight="1">
      <c r="A24" s="465"/>
      <c r="B24" s="451"/>
      <c r="C24" s="451"/>
      <c r="D24" s="454" t="str">
        <f t="shared" si="0"/>
        <v/>
      </c>
      <c r="E24" s="451"/>
      <c r="F24" s="451"/>
      <c r="G24" s="458" t="str">
        <f t="shared" si="1"/>
        <v/>
      </c>
    </row>
    <row r="25" spans="1:7" ht="21" customHeight="1">
      <c r="A25" s="465"/>
      <c r="B25" s="451"/>
      <c r="C25" s="451"/>
      <c r="D25" s="454" t="str">
        <f t="shared" si="0"/>
        <v/>
      </c>
      <c r="E25" s="451"/>
      <c r="F25" s="451"/>
      <c r="G25" s="458" t="str">
        <f t="shared" si="1"/>
        <v/>
      </c>
    </row>
    <row r="26" spans="1:7" ht="21" customHeight="1">
      <c r="A26" s="465"/>
      <c r="B26" s="451"/>
      <c r="C26" s="451"/>
      <c r="D26" s="454" t="str">
        <f t="shared" si="0"/>
        <v/>
      </c>
      <c r="E26" s="451"/>
      <c r="F26" s="451"/>
      <c r="G26" s="458" t="str">
        <f t="shared" si="1"/>
        <v/>
      </c>
    </row>
    <row r="27" spans="1:7" ht="21" customHeight="1">
      <c r="A27" s="465"/>
      <c r="B27" s="451"/>
      <c r="C27" s="451"/>
      <c r="D27" s="454" t="str">
        <f t="shared" si="0"/>
        <v/>
      </c>
      <c r="E27" s="451"/>
      <c r="F27" s="451"/>
      <c r="G27" s="458" t="str">
        <f t="shared" si="1"/>
        <v/>
      </c>
    </row>
    <row r="28" spans="1:7" ht="21" customHeight="1">
      <c r="A28" s="465"/>
      <c r="B28" s="451"/>
      <c r="C28" s="451"/>
      <c r="D28" s="454" t="str">
        <f t="shared" si="0"/>
        <v/>
      </c>
      <c r="E28" s="451"/>
      <c r="F28" s="451"/>
      <c r="G28" s="458" t="str">
        <f t="shared" si="1"/>
        <v/>
      </c>
    </row>
    <row r="29" spans="1:7" ht="21" customHeight="1">
      <c r="A29" s="465"/>
      <c r="B29" s="451"/>
      <c r="C29" s="451"/>
      <c r="D29" s="454" t="str">
        <f t="shared" si="0"/>
        <v/>
      </c>
      <c r="E29" s="451"/>
      <c r="F29" s="451"/>
      <c r="G29" s="458" t="str">
        <f t="shared" si="1"/>
        <v/>
      </c>
    </row>
    <row r="30" spans="1:7" ht="21" customHeight="1" thickBot="1">
      <c r="A30" s="465"/>
      <c r="B30" s="451"/>
      <c r="C30" s="451"/>
      <c r="D30" s="454" t="str">
        <f>IF($A30="","",B30+C30)</f>
        <v/>
      </c>
      <c r="E30" s="451"/>
      <c r="F30" s="451"/>
      <c r="G30" s="458" t="str">
        <f t="shared" si="1"/>
        <v/>
      </c>
    </row>
    <row r="31" spans="1:7" ht="21" customHeight="1" thickBot="1">
      <c r="A31" s="466" t="s">
        <v>159</v>
      </c>
      <c r="B31" s="467">
        <f>SUM(B9:B30)</f>
        <v>0</v>
      </c>
      <c r="C31" s="467">
        <f t="shared" ref="C31:F31" si="2">SUM(C9:C30)</f>
        <v>0</v>
      </c>
      <c r="D31" s="467">
        <f>IF($A31="","",B31+C31)</f>
        <v>0</v>
      </c>
      <c r="E31" s="467">
        <f t="shared" si="2"/>
        <v>0</v>
      </c>
      <c r="F31" s="467">
        <f t="shared" si="2"/>
        <v>0</v>
      </c>
      <c r="G31" s="468">
        <f t="shared" si="1"/>
        <v>0</v>
      </c>
    </row>
  </sheetData>
  <sheetProtection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51181102362204722" right="0.15748031496062992" top="0.74803149606299213" bottom="0.74803149606299213" header="0.31496062992125984" footer="0.31496062992125984"/>
  <pageSetup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G15"/>
  <sheetViews>
    <sheetView view="pageBreakPreview" zoomScaleSheetLayoutView="100" workbookViewId="0">
      <selection activeCell="A4" sqref="A4:G4"/>
    </sheetView>
  </sheetViews>
  <sheetFormatPr baseColWidth="10" defaultRowHeight="16.5"/>
  <cols>
    <col min="1" max="1" width="39.85546875" style="441" customWidth="1"/>
    <col min="2" max="7" width="13.7109375" style="441" customWidth="1"/>
    <col min="8" max="16384" width="11.42578125" style="441"/>
  </cols>
  <sheetData>
    <row r="1" spans="1:7">
      <c r="A1" s="759" t="s">
        <v>161</v>
      </c>
      <c r="B1" s="759"/>
      <c r="C1" s="759"/>
      <c r="D1" s="759"/>
      <c r="E1" s="759"/>
      <c r="F1" s="759"/>
      <c r="G1" s="759"/>
    </row>
    <row r="2" spans="1:7" s="443" customFormat="1">
      <c r="A2" s="759" t="s">
        <v>153</v>
      </c>
      <c r="B2" s="759"/>
      <c r="C2" s="759"/>
      <c r="D2" s="759"/>
      <c r="E2" s="759"/>
      <c r="F2" s="759"/>
      <c r="G2" s="759"/>
    </row>
    <row r="3" spans="1:7" s="443" customFormat="1">
      <c r="A3" s="760" t="s">
        <v>387</v>
      </c>
      <c r="B3" s="760"/>
      <c r="C3" s="760"/>
      <c r="D3" s="760"/>
      <c r="E3" s="760"/>
      <c r="F3" s="760"/>
      <c r="G3" s="760"/>
    </row>
    <row r="4" spans="1:7" s="443" customFormat="1">
      <c r="A4" s="760" t="s">
        <v>655</v>
      </c>
      <c r="B4" s="760"/>
      <c r="C4" s="760"/>
      <c r="D4" s="760"/>
      <c r="E4" s="760"/>
      <c r="F4" s="760"/>
      <c r="G4" s="760"/>
    </row>
    <row r="5" spans="1:7" s="443" customFormat="1">
      <c r="A5" s="760" t="s">
        <v>654</v>
      </c>
      <c r="B5" s="760"/>
      <c r="C5" s="760"/>
      <c r="D5" s="760"/>
      <c r="E5" s="760"/>
      <c r="F5" s="760"/>
      <c r="G5" s="760"/>
    </row>
    <row r="6" spans="1:7" s="443" customFormat="1" ht="17.25" thickBot="1">
      <c r="A6" s="248"/>
      <c r="B6" s="761" t="s">
        <v>118</v>
      </c>
      <c r="C6" s="761"/>
      <c r="D6" s="761"/>
      <c r="E6" s="761"/>
      <c r="F6" s="91" t="s">
        <v>546</v>
      </c>
      <c r="G6" s="696" t="s">
        <v>674</v>
      </c>
    </row>
    <row r="7" spans="1:7" s="461" customFormat="1" ht="53.25" customHeight="1">
      <c r="A7" s="817" t="s">
        <v>387</v>
      </c>
      <c r="B7" s="470" t="s">
        <v>228</v>
      </c>
      <c r="C7" s="470" t="s">
        <v>154</v>
      </c>
      <c r="D7" s="470" t="s">
        <v>229</v>
      </c>
      <c r="E7" s="470" t="s">
        <v>485</v>
      </c>
      <c r="F7" s="470" t="s">
        <v>486</v>
      </c>
      <c r="G7" s="471" t="s">
        <v>370</v>
      </c>
    </row>
    <row r="8" spans="1:7" s="469" customFormat="1" ht="15.75" customHeight="1" thickBot="1">
      <c r="A8" s="818"/>
      <c r="B8" s="462" t="s">
        <v>205</v>
      </c>
      <c r="C8" s="462" t="s">
        <v>206</v>
      </c>
      <c r="D8" s="462" t="s">
        <v>155</v>
      </c>
      <c r="E8" s="462" t="s">
        <v>207</v>
      </c>
      <c r="F8" s="462" t="s">
        <v>208</v>
      </c>
      <c r="G8" s="463" t="s">
        <v>515</v>
      </c>
    </row>
    <row r="9" spans="1:7" ht="30" customHeight="1">
      <c r="A9" s="472"/>
      <c r="B9" s="473"/>
      <c r="C9" s="473"/>
      <c r="D9" s="474"/>
      <c r="E9" s="473"/>
      <c r="F9" s="473"/>
      <c r="G9" s="475"/>
    </row>
    <row r="10" spans="1:7" ht="30" customHeight="1">
      <c r="A10" s="450" t="s">
        <v>421</v>
      </c>
      <c r="B10" s="476"/>
      <c r="C10" s="476"/>
      <c r="D10" s="477">
        <f>B10+C10</f>
        <v>0</v>
      </c>
      <c r="E10" s="476"/>
      <c r="F10" s="476"/>
      <c r="G10" s="483">
        <f>D10-E10</f>
        <v>0</v>
      </c>
    </row>
    <row r="11" spans="1:7" ht="30" customHeight="1">
      <c r="A11" s="450" t="s">
        <v>388</v>
      </c>
      <c r="B11" s="476"/>
      <c r="C11" s="476"/>
      <c r="D11" s="477">
        <f t="shared" ref="D11:D13" si="0">B11+C11</f>
        <v>0</v>
      </c>
      <c r="E11" s="476"/>
      <c r="F11" s="476"/>
      <c r="G11" s="483">
        <f t="shared" ref="G11:G13" si="1">D11-E11</f>
        <v>0</v>
      </c>
    </row>
    <row r="12" spans="1:7" ht="30" customHeight="1">
      <c r="A12" s="450" t="s">
        <v>389</v>
      </c>
      <c r="B12" s="476"/>
      <c r="C12" s="476"/>
      <c r="D12" s="477">
        <f t="shared" si="0"/>
        <v>0</v>
      </c>
      <c r="E12" s="476"/>
      <c r="F12" s="476"/>
      <c r="G12" s="483">
        <f t="shared" si="1"/>
        <v>0</v>
      </c>
    </row>
    <row r="13" spans="1:7" ht="30" customHeight="1">
      <c r="A13" s="450" t="s">
        <v>390</v>
      </c>
      <c r="B13" s="476"/>
      <c r="C13" s="476"/>
      <c r="D13" s="477">
        <f t="shared" si="0"/>
        <v>0</v>
      </c>
      <c r="E13" s="476"/>
      <c r="F13" s="476"/>
      <c r="G13" s="483">
        <f t="shared" si="1"/>
        <v>0</v>
      </c>
    </row>
    <row r="14" spans="1:7" ht="30" customHeight="1" thickBot="1">
      <c r="A14" s="452"/>
      <c r="B14" s="478"/>
      <c r="C14" s="478"/>
      <c r="D14" s="479"/>
      <c r="E14" s="478"/>
      <c r="F14" s="478"/>
      <c r="G14" s="704"/>
    </row>
    <row r="15" spans="1:7" s="461" customFormat="1" ht="30" customHeight="1" thickBot="1">
      <c r="A15" s="695" t="s">
        <v>159</v>
      </c>
      <c r="B15" s="480">
        <f>SUM(B10:B13)</f>
        <v>0</v>
      </c>
      <c r="C15" s="480">
        <f>SUM(C10:C13)</f>
        <v>0</v>
      </c>
      <c r="D15" s="480">
        <f>B15+C15</f>
        <v>0</v>
      </c>
      <c r="E15" s="480">
        <f>SUM(E10:E13)</f>
        <v>0</v>
      </c>
      <c r="F15" s="480">
        <f>SUM(F10:F13)</f>
        <v>0</v>
      </c>
      <c r="G15" s="705">
        <f>D15-E15</f>
        <v>0</v>
      </c>
    </row>
  </sheetData>
  <sheetProtection sheet="1" objects="1" scenarios="1" insertHyperlinks="0"/>
  <mergeCells count="7">
    <mergeCell ref="A7:A8"/>
    <mergeCell ref="A5:G5"/>
    <mergeCell ref="A1:G1"/>
    <mergeCell ref="A2:G2"/>
    <mergeCell ref="A3:G3"/>
    <mergeCell ref="A4:G4"/>
    <mergeCell ref="B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27"/>
  <sheetViews>
    <sheetView view="pageBreakPreview" zoomScaleSheetLayoutView="100" workbookViewId="0">
      <selection activeCell="A5" sqref="A5:G5"/>
    </sheetView>
  </sheetViews>
  <sheetFormatPr baseColWidth="10" defaultRowHeight="16.5"/>
  <cols>
    <col min="1" max="1" width="39.85546875" style="441" customWidth="1"/>
    <col min="2" max="7" width="13.7109375" style="441" customWidth="1"/>
    <col min="8" max="16384" width="11.42578125" style="441"/>
  </cols>
  <sheetData>
    <row r="1" spans="1:7">
      <c r="A1" s="760" t="s">
        <v>161</v>
      </c>
      <c r="B1" s="760"/>
      <c r="C1" s="760"/>
      <c r="D1" s="760"/>
      <c r="E1" s="760"/>
      <c r="F1" s="760"/>
      <c r="G1" s="760"/>
    </row>
    <row r="2" spans="1:7">
      <c r="A2" s="760" t="s">
        <v>153</v>
      </c>
      <c r="B2" s="760"/>
      <c r="C2" s="760"/>
      <c r="D2" s="760"/>
      <c r="E2" s="760"/>
      <c r="F2" s="760"/>
      <c r="G2" s="760"/>
    </row>
    <row r="3" spans="1:7">
      <c r="A3" s="760" t="s">
        <v>612</v>
      </c>
      <c r="B3" s="760"/>
      <c r="C3" s="760"/>
      <c r="D3" s="760"/>
      <c r="E3" s="760"/>
      <c r="F3" s="760"/>
      <c r="G3" s="760"/>
    </row>
    <row r="4" spans="1:7">
      <c r="A4" s="760" t="s">
        <v>655</v>
      </c>
      <c r="B4" s="760"/>
      <c r="C4" s="760"/>
      <c r="D4" s="760"/>
      <c r="E4" s="760"/>
      <c r="F4" s="760"/>
      <c r="G4" s="760"/>
    </row>
    <row r="5" spans="1:7">
      <c r="A5" s="760" t="s">
        <v>654</v>
      </c>
      <c r="B5" s="760"/>
      <c r="C5" s="760"/>
      <c r="D5" s="760"/>
      <c r="E5" s="760"/>
      <c r="F5" s="760"/>
      <c r="G5" s="760"/>
    </row>
    <row r="6" spans="1:7" ht="17.25" thickBot="1">
      <c r="A6" s="248"/>
      <c r="B6" s="761" t="s">
        <v>118</v>
      </c>
      <c r="C6" s="761"/>
      <c r="D6" s="761"/>
      <c r="E6" s="761"/>
      <c r="F6" s="91" t="s">
        <v>546</v>
      </c>
      <c r="G6" s="696" t="s">
        <v>674</v>
      </c>
    </row>
    <row r="7" spans="1:7" s="447" customFormat="1" ht="40.5">
      <c r="A7" s="819" t="s">
        <v>110</v>
      </c>
      <c r="B7" s="481" t="s">
        <v>228</v>
      </c>
      <c r="C7" s="481" t="s">
        <v>154</v>
      </c>
      <c r="D7" s="481" t="s">
        <v>229</v>
      </c>
      <c r="E7" s="481" t="s">
        <v>485</v>
      </c>
      <c r="F7" s="481" t="s">
        <v>486</v>
      </c>
      <c r="G7" s="482" t="s">
        <v>370</v>
      </c>
    </row>
    <row r="8" spans="1:7" s="447" customFormat="1" ht="15.75" customHeight="1" thickBot="1">
      <c r="A8" s="820"/>
      <c r="B8" s="462" t="s">
        <v>205</v>
      </c>
      <c r="C8" s="462" t="s">
        <v>206</v>
      </c>
      <c r="D8" s="462" t="s">
        <v>155</v>
      </c>
      <c r="E8" s="462" t="s">
        <v>207</v>
      </c>
      <c r="F8" s="462" t="s">
        <v>208</v>
      </c>
      <c r="G8" s="463" t="s">
        <v>515</v>
      </c>
    </row>
    <row r="9" spans="1:7">
      <c r="A9" s="472"/>
      <c r="B9" s="476"/>
      <c r="C9" s="476"/>
      <c r="D9" s="477"/>
      <c r="E9" s="476"/>
      <c r="F9" s="476"/>
      <c r="G9" s="483"/>
    </row>
    <row r="10" spans="1:7" ht="25.5">
      <c r="A10" s="484" t="s">
        <v>605</v>
      </c>
      <c r="B10" s="476"/>
      <c r="C10" s="476"/>
      <c r="D10" s="477">
        <f>IF(A10="","",B10+C10)</f>
        <v>0</v>
      </c>
      <c r="E10" s="476"/>
      <c r="F10" s="476"/>
      <c r="G10" s="483">
        <f>IF(A10="","",D10-E10)</f>
        <v>0</v>
      </c>
    </row>
    <row r="11" spans="1:7" ht="8.25" customHeight="1">
      <c r="A11" s="484"/>
      <c r="B11" s="476"/>
      <c r="C11" s="476"/>
      <c r="D11" s="477" t="str">
        <f t="shared" ref="D11:D24" si="0">IF(A11="","",B11+C11)</f>
        <v/>
      </c>
      <c r="E11" s="476"/>
      <c r="F11" s="476"/>
      <c r="G11" s="483" t="str">
        <f t="shared" ref="G11:G24" si="1">IF(A11="","",D11-E11)</f>
        <v/>
      </c>
    </row>
    <row r="12" spans="1:7">
      <c r="A12" s="484" t="s">
        <v>606</v>
      </c>
      <c r="B12" s="476"/>
      <c r="C12" s="476"/>
      <c r="D12" s="477">
        <f t="shared" si="0"/>
        <v>0</v>
      </c>
      <c r="E12" s="476"/>
      <c r="F12" s="476"/>
      <c r="G12" s="483">
        <f t="shared" si="1"/>
        <v>0</v>
      </c>
    </row>
    <row r="13" spans="1:7" ht="8.25" customHeight="1">
      <c r="A13" s="484"/>
      <c r="B13" s="476"/>
      <c r="C13" s="476"/>
      <c r="D13" s="477" t="str">
        <f t="shared" si="0"/>
        <v/>
      </c>
      <c r="E13" s="476"/>
      <c r="F13" s="476"/>
      <c r="G13" s="483" t="str">
        <f t="shared" si="1"/>
        <v/>
      </c>
    </row>
    <row r="14" spans="1:7" ht="25.5">
      <c r="A14" s="484" t="s">
        <v>607</v>
      </c>
      <c r="B14" s="476"/>
      <c r="C14" s="476"/>
      <c r="D14" s="477">
        <f t="shared" si="0"/>
        <v>0</v>
      </c>
      <c r="E14" s="476"/>
      <c r="F14" s="476"/>
      <c r="G14" s="483">
        <f t="shared" si="1"/>
        <v>0</v>
      </c>
    </row>
    <row r="15" spans="1:7" ht="8.25" customHeight="1">
      <c r="A15" s="484"/>
      <c r="B15" s="476"/>
      <c r="C15" s="476"/>
      <c r="D15" s="477" t="str">
        <f t="shared" si="0"/>
        <v/>
      </c>
      <c r="E15" s="476"/>
      <c r="F15" s="476"/>
      <c r="G15" s="483" t="str">
        <f t="shared" si="1"/>
        <v/>
      </c>
    </row>
    <row r="16" spans="1:7" ht="25.5">
      <c r="A16" s="484" t="s">
        <v>608</v>
      </c>
      <c r="B16" s="476"/>
      <c r="C16" s="476"/>
      <c r="D16" s="477">
        <f t="shared" si="0"/>
        <v>0</v>
      </c>
      <c r="E16" s="476"/>
      <c r="F16" s="476"/>
      <c r="G16" s="483">
        <f t="shared" si="1"/>
        <v>0</v>
      </c>
    </row>
    <row r="17" spans="1:7" ht="8.25" customHeight="1">
      <c r="A17" s="484"/>
      <c r="B17" s="476"/>
      <c r="C17" s="476"/>
      <c r="D17" s="477" t="str">
        <f t="shared" si="0"/>
        <v/>
      </c>
      <c r="E17" s="476"/>
      <c r="F17" s="476"/>
      <c r="G17" s="483" t="str">
        <f t="shared" si="1"/>
        <v/>
      </c>
    </row>
    <row r="18" spans="1:7" ht="25.5">
      <c r="A18" s="484" t="s">
        <v>609</v>
      </c>
      <c r="B18" s="476"/>
      <c r="C18" s="476"/>
      <c r="D18" s="477">
        <f t="shared" si="0"/>
        <v>0</v>
      </c>
      <c r="E18" s="476"/>
      <c r="F18" s="476"/>
      <c r="G18" s="483">
        <f t="shared" si="1"/>
        <v>0</v>
      </c>
    </row>
    <row r="19" spans="1:7" ht="8.25" customHeight="1">
      <c r="A19" s="484"/>
      <c r="B19" s="476"/>
      <c r="C19" s="476"/>
      <c r="D19" s="477" t="str">
        <f t="shared" si="0"/>
        <v/>
      </c>
      <c r="E19" s="476"/>
      <c r="F19" s="476"/>
      <c r="G19" s="483" t="str">
        <f t="shared" si="1"/>
        <v/>
      </c>
    </row>
    <row r="20" spans="1:7" ht="25.5">
      <c r="A20" s="484" t="s">
        <v>610</v>
      </c>
      <c r="B20" s="476"/>
      <c r="C20" s="476"/>
      <c r="D20" s="477">
        <f t="shared" si="0"/>
        <v>0</v>
      </c>
      <c r="E20" s="476"/>
      <c r="F20" s="476"/>
      <c r="G20" s="483">
        <f t="shared" si="1"/>
        <v>0</v>
      </c>
    </row>
    <row r="21" spans="1:7" ht="8.25" customHeight="1">
      <c r="A21" s="484"/>
      <c r="B21" s="476"/>
      <c r="C21" s="476"/>
      <c r="D21" s="477" t="str">
        <f t="shared" si="0"/>
        <v/>
      </c>
      <c r="E21" s="476"/>
      <c r="F21" s="476"/>
      <c r="G21" s="483" t="str">
        <f t="shared" si="1"/>
        <v/>
      </c>
    </row>
    <row r="22" spans="1:7" ht="25.5">
      <c r="A22" s="484" t="s">
        <v>611</v>
      </c>
      <c r="B22" s="476"/>
      <c r="C22" s="476"/>
      <c r="D22" s="477">
        <f t="shared" si="0"/>
        <v>0</v>
      </c>
      <c r="E22" s="476"/>
      <c r="F22" s="476"/>
      <c r="G22" s="483">
        <f t="shared" si="1"/>
        <v>0</v>
      </c>
    </row>
    <row r="23" spans="1:7" ht="8.25" customHeight="1" thickBot="1">
      <c r="A23" s="472"/>
      <c r="B23" s="476"/>
      <c r="C23" s="476"/>
      <c r="D23" s="477" t="str">
        <f t="shared" si="0"/>
        <v/>
      </c>
      <c r="E23" s="476"/>
      <c r="F23" s="476"/>
      <c r="G23" s="483" t="str">
        <f t="shared" si="1"/>
        <v/>
      </c>
    </row>
    <row r="24" spans="1:7" ht="25.5" customHeight="1" thickBot="1">
      <c r="A24" s="466" t="s">
        <v>159</v>
      </c>
      <c r="B24" s="467">
        <f>SUM(B10:B22)</f>
        <v>0</v>
      </c>
      <c r="C24" s="467">
        <f>SUM(C10:C22)</f>
        <v>0</v>
      </c>
      <c r="D24" s="467">
        <f t="shared" si="0"/>
        <v>0</v>
      </c>
      <c r="E24" s="467">
        <f>SUM(E10:E23)</f>
        <v>0</v>
      </c>
      <c r="F24" s="467">
        <f>SUM(F10:F23)</f>
        <v>0</v>
      </c>
      <c r="G24" s="468">
        <f t="shared" si="1"/>
        <v>0</v>
      </c>
    </row>
    <row r="26" spans="1:7">
      <c r="F26" s="461"/>
    </row>
    <row r="27" spans="1:7">
      <c r="F27" s="461"/>
    </row>
  </sheetData>
  <sheetProtection sheet="1" objects="1" scenarios="1"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45"/>
  <sheetViews>
    <sheetView view="pageBreakPreview" zoomScaleSheetLayoutView="100" workbookViewId="0">
      <selection activeCell="A4" sqref="A4:G4"/>
    </sheetView>
  </sheetViews>
  <sheetFormatPr baseColWidth="10" defaultRowHeight="15"/>
  <cols>
    <col min="1" max="1" width="36.7109375" style="485" customWidth="1"/>
    <col min="2" max="5" width="11.42578125" style="501"/>
    <col min="6" max="6" width="11.85546875" style="501" customWidth="1"/>
    <col min="7" max="7" width="11.42578125" style="501"/>
    <col min="8" max="16384" width="11.42578125" style="485"/>
  </cols>
  <sheetData>
    <row r="1" spans="1:7" ht="16.5">
      <c r="A1" s="760" t="s">
        <v>161</v>
      </c>
      <c r="B1" s="760"/>
      <c r="C1" s="760"/>
      <c r="D1" s="760"/>
      <c r="E1" s="760"/>
      <c r="F1" s="760"/>
      <c r="G1" s="760"/>
    </row>
    <row r="2" spans="1:7" ht="16.5">
      <c r="A2" s="760" t="s">
        <v>153</v>
      </c>
      <c r="B2" s="760"/>
      <c r="C2" s="760"/>
      <c r="D2" s="760"/>
      <c r="E2" s="760"/>
      <c r="F2" s="760"/>
      <c r="G2" s="760"/>
    </row>
    <row r="3" spans="1:7" ht="16.5">
      <c r="A3" s="760" t="s">
        <v>391</v>
      </c>
      <c r="B3" s="760"/>
      <c r="C3" s="760"/>
      <c r="D3" s="760"/>
      <c r="E3" s="760"/>
      <c r="F3" s="760"/>
      <c r="G3" s="760"/>
    </row>
    <row r="4" spans="1:7" ht="16.5">
      <c r="A4" s="760" t="s">
        <v>655</v>
      </c>
      <c r="B4" s="760"/>
      <c r="C4" s="760"/>
      <c r="D4" s="760"/>
      <c r="E4" s="760"/>
      <c r="F4" s="760"/>
      <c r="G4" s="760"/>
    </row>
    <row r="5" spans="1:7" ht="16.5">
      <c r="A5" s="760" t="s">
        <v>654</v>
      </c>
      <c r="B5" s="760"/>
      <c r="C5" s="760"/>
      <c r="D5" s="760"/>
      <c r="E5" s="760"/>
      <c r="F5" s="760"/>
      <c r="G5" s="760"/>
    </row>
    <row r="6" spans="1:7" ht="17.25" thickBot="1">
      <c r="A6" s="248"/>
      <c r="B6" s="821"/>
      <c r="C6" s="821"/>
      <c r="D6" s="821"/>
      <c r="E6" s="821"/>
      <c r="F6" s="486" t="s">
        <v>546</v>
      </c>
      <c r="G6" s="697" t="s">
        <v>674</v>
      </c>
    </row>
    <row r="7" spans="1:7" s="489" customFormat="1" ht="40.5">
      <c r="A7" s="819" t="s">
        <v>110</v>
      </c>
      <c r="B7" s="487" t="s">
        <v>228</v>
      </c>
      <c r="C7" s="487" t="s">
        <v>154</v>
      </c>
      <c r="D7" s="487" t="s">
        <v>229</v>
      </c>
      <c r="E7" s="487" t="s">
        <v>485</v>
      </c>
      <c r="F7" s="487" t="s">
        <v>486</v>
      </c>
      <c r="G7" s="488" t="s">
        <v>370</v>
      </c>
    </row>
    <row r="8" spans="1:7" s="489" customFormat="1" ht="15.75" customHeight="1" thickBot="1">
      <c r="A8" s="820"/>
      <c r="B8" s="490" t="s">
        <v>205</v>
      </c>
      <c r="C8" s="490" t="s">
        <v>206</v>
      </c>
      <c r="D8" s="490" t="s">
        <v>155</v>
      </c>
      <c r="E8" s="490" t="s">
        <v>207</v>
      </c>
      <c r="F8" s="490" t="s">
        <v>208</v>
      </c>
      <c r="G8" s="491" t="s">
        <v>515</v>
      </c>
    </row>
    <row r="9" spans="1:7" ht="16.5">
      <c r="A9" s="492"/>
      <c r="B9" s="493"/>
      <c r="C9" s="493"/>
      <c r="D9" s="493"/>
      <c r="E9" s="493"/>
      <c r="F9" s="493"/>
      <c r="G9" s="494"/>
    </row>
    <row r="10" spans="1:7">
      <c r="A10" s="495" t="s">
        <v>392</v>
      </c>
      <c r="B10" s="502">
        <f>SUM(B11:B18)</f>
        <v>0</v>
      </c>
      <c r="C10" s="502">
        <f>SUM(C11:C18)</f>
        <v>0</v>
      </c>
      <c r="D10" s="502">
        <f>IF(A10="","",B10+C10)</f>
        <v>0</v>
      </c>
      <c r="E10" s="502">
        <f>SUM(E11:E18)</f>
        <v>0</v>
      </c>
      <c r="F10" s="502">
        <f>SUM(F11:F18)</f>
        <v>0</v>
      </c>
      <c r="G10" s="706">
        <f>IF(A10="","",D10-E10)</f>
        <v>0</v>
      </c>
    </row>
    <row r="11" spans="1:7">
      <c r="A11" s="496" t="s">
        <v>393</v>
      </c>
      <c r="B11" s="497"/>
      <c r="C11" s="497"/>
      <c r="D11" s="504">
        <f t="shared" ref="D11:D45" si="0">IF(A11="","",B11+C11)</f>
        <v>0</v>
      </c>
      <c r="E11" s="497"/>
      <c r="F11" s="497"/>
      <c r="G11" s="707">
        <f t="shared" ref="G11:G45" si="1">IF(A11="","",D11-E11)</f>
        <v>0</v>
      </c>
    </row>
    <row r="12" spans="1:7">
      <c r="A12" s="496" t="s">
        <v>394</v>
      </c>
      <c r="B12" s="497"/>
      <c r="C12" s="497"/>
      <c r="D12" s="504">
        <f t="shared" si="0"/>
        <v>0</v>
      </c>
      <c r="E12" s="497"/>
      <c r="F12" s="497"/>
      <c r="G12" s="707">
        <f t="shared" si="1"/>
        <v>0</v>
      </c>
    </row>
    <row r="13" spans="1:7">
      <c r="A13" s="496" t="s">
        <v>396</v>
      </c>
      <c r="B13" s="497"/>
      <c r="C13" s="497"/>
      <c r="D13" s="504">
        <f t="shared" si="0"/>
        <v>0</v>
      </c>
      <c r="E13" s="497"/>
      <c r="F13" s="497"/>
      <c r="G13" s="707">
        <f t="shared" si="1"/>
        <v>0</v>
      </c>
    </row>
    <row r="14" spans="1:7">
      <c r="A14" s="496" t="s">
        <v>395</v>
      </c>
      <c r="B14" s="497"/>
      <c r="C14" s="497"/>
      <c r="D14" s="504">
        <f t="shared" si="0"/>
        <v>0</v>
      </c>
      <c r="E14" s="497"/>
      <c r="F14" s="497"/>
      <c r="G14" s="707">
        <f t="shared" si="1"/>
        <v>0</v>
      </c>
    </row>
    <row r="15" spans="1:7">
      <c r="A15" s="496" t="s">
        <v>397</v>
      </c>
      <c r="B15" s="497"/>
      <c r="C15" s="497"/>
      <c r="D15" s="504">
        <f t="shared" si="0"/>
        <v>0</v>
      </c>
      <c r="E15" s="497"/>
      <c r="F15" s="497"/>
      <c r="G15" s="707">
        <f t="shared" si="1"/>
        <v>0</v>
      </c>
    </row>
    <row r="16" spans="1:7">
      <c r="A16" s="496" t="s">
        <v>398</v>
      </c>
      <c r="B16" s="497"/>
      <c r="C16" s="497"/>
      <c r="D16" s="504">
        <f t="shared" si="0"/>
        <v>0</v>
      </c>
      <c r="E16" s="497"/>
      <c r="F16" s="497"/>
      <c r="G16" s="707">
        <f t="shared" si="1"/>
        <v>0</v>
      </c>
    </row>
    <row r="17" spans="1:7">
      <c r="A17" s="496" t="s">
        <v>399</v>
      </c>
      <c r="B17" s="497"/>
      <c r="C17" s="497"/>
      <c r="D17" s="504">
        <f t="shared" si="0"/>
        <v>0</v>
      </c>
      <c r="E17" s="497"/>
      <c r="F17" s="497"/>
      <c r="G17" s="707">
        <f t="shared" si="1"/>
        <v>0</v>
      </c>
    </row>
    <row r="18" spans="1:7">
      <c r="A18" s="496" t="s">
        <v>400</v>
      </c>
      <c r="B18" s="497"/>
      <c r="C18" s="497"/>
      <c r="D18" s="504">
        <f t="shared" si="0"/>
        <v>0</v>
      </c>
      <c r="E18" s="497"/>
      <c r="F18" s="497"/>
      <c r="G18" s="707">
        <f t="shared" si="1"/>
        <v>0</v>
      </c>
    </row>
    <row r="19" spans="1:7">
      <c r="A19" s="498"/>
      <c r="B19" s="497"/>
      <c r="C19" s="497"/>
      <c r="D19" s="504" t="str">
        <f t="shared" si="0"/>
        <v/>
      </c>
      <c r="E19" s="497"/>
      <c r="F19" s="497"/>
      <c r="G19" s="707" t="str">
        <f t="shared" si="1"/>
        <v/>
      </c>
    </row>
    <row r="20" spans="1:7">
      <c r="A20" s="495" t="s">
        <v>401</v>
      </c>
      <c r="B20" s="502">
        <f>SUM(B21:B27)</f>
        <v>0</v>
      </c>
      <c r="C20" s="502">
        <f>SUM(C21:C27)</f>
        <v>0</v>
      </c>
      <c r="D20" s="502">
        <f t="shared" si="0"/>
        <v>0</v>
      </c>
      <c r="E20" s="502">
        <f>SUM(E21:E27)</f>
        <v>0</v>
      </c>
      <c r="F20" s="502">
        <f>SUM(F21:F27)</f>
        <v>0</v>
      </c>
      <c r="G20" s="706">
        <f t="shared" si="1"/>
        <v>0</v>
      </c>
    </row>
    <row r="21" spans="1:7">
      <c r="A21" s="496" t="s">
        <v>402</v>
      </c>
      <c r="B21" s="497"/>
      <c r="C21" s="497"/>
      <c r="D21" s="504">
        <f t="shared" si="0"/>
        <v>0</v>
      </c>
      <c r="E21" s="497"/>
      <c r="F21" s="497"/>
      <c r="G21" s="707">
        <f t="shared" si="1"/>
        <v>0</v>
      </c>
    </row>
    <row r="22" spans="1:7">
      <c r="A22" s="496" t="s">
        <v>403</v>
      </c>
      <c r="B22" s="497"/>
      <c r="C22" s="497"/>
      <c r="D22" s="504">
        <f t="shared" si="0"/>
        <v>0</v>
      </c>
      <c r="E22" s="497"/>
      <c r="F22" s="497"/>
      <c r="G22" s="707">
        <f t="shared" si="1"/>
        <v>0</v>
      </c>
    </row>
    <row r="23" spans="1:7">
      <c r="A23" s="496" t="s">
        <v>404</v>
      </c>
      <c r="B23" s="497"/>
      <c r="C23" s="497"/>
      <c r="D23" s="504">
        <f t="shared" si="0"/>
        <v>0</v>
      </c>
      <c r="E23" s="497"/>
      <c r="F23" s="497"/>
      <c r="G23" s="707">
        <f t="shared" si="1"/>
        <v>0</v>
      </c>
    </row>
    <row r="24" spans="1:7" ht="22.5">
      <c r="A24" s="496" t="s">
        <v>405</v>
      </c>
      <c r="B24" s="497"/>
      <c r="C24" s="497"/>
      <c r="D24" s="504">
        <f t="shared" si="0"/>
        <v>0</v>
      </c>
      <c r="E24" s="497"/>
      <c r="F24" s="497"/>
      <c r="G24" s="707">
        <f t="shared" si="1"/>
        <v>0</v>
      </c>
    </row>
    <row r="25" spans="1:7">
      <c r="A25" s="496" t="s">
        <v>406</v>
      </c>
      <c r="B25" s="497"/>
      <c r="C25" s="497"/>
      <c r="D25" s="504">
        <f t="shared" si="0"/>
        <v>0</v>
      </c>
      <c r="E25" s="497"/>
      <c r="F25" s="497"/>
      <c r="G25" s="707">
        <f t="shared" si="1"/>
        <v>0</v>
      </c>
    </row>
    <row r="26" spans="1:7">
      <c r="A26" s="496" t="s">
        <v>407</v>
      </c>
      <c r="B26" s="497"/>
      <c r="C26" s="497"/>
      <c r="D26" s="504">
        <f t="shared" si="0"/>
        <v>0</v>
      </c>
      <c r="E26" s="497"/>
      <c r="F26" s="497"/>
      <c r="G26" s="707">
        <f t="shared" si="1"/>
        <v>0</v>
      </c>
    </row>
    <row r="27" spans="1:7">
      <c r="A27" s="496" t="s">
        <v>408</v>
      </c>
      <c r="B27" s="497"/>
      <c r="C27" s="497"/>
      <c r="D27" s="504">
        <f t="shared" si="0"/>
        <v>0</v>
      </c>
      <c r="E27" s="497"/>
      <c r="F27" s="497"/>
      <c r="G27" s="707">
        <f t="shared" si="1"/>
        <v>0</v>
      </c>
    </row>
    <row r="28" spans="1:7">
      <c r="A28" s="498"/>
      <c r="B28" s="497"/>
      <c r="C28" s="497"/>
      <c r="D28" s="504" t="str">
        <f t="shared" si="0"/>
        <v/>
      </c>
      <c r="E28" s="497"/>
      <c r="F28" s="497"/>
      <c r="G28" s="707" t="str">
        <f t="shared" si="1"/>
        <v/>
      </c>
    </row>
    <row r="29" spans="1:7">
      <c r="A29" s="495" t="s">
        <v>409</v>
      </c>
      <c r="B29" s="502">
        <f>SUM(B30:B38)</f>
        <v>0</v>
      </c>
      <c r="C29" s="502">
        <f>SUM(C30:C38)</f>
        <v>0</v>
      </c>
      <c r="D29" s="502">
        <f t="shared" si="0"/>
        <v>0</v>
      </c>
      <c r="E29" s="502">
        <f>SUM(E30:E38)</f>
        <v>0</v>
      </c>
      <c r="F29" s="502">
        <f>SUM(F30:F38)</f>
        <v>0</v>
      </c>
      <c r="G29" s="706">
        <f t="shared" si="1"/>
        <v>0</v>
      </c>
    </row>
    <row r="30" spans="1:7" ht="22.5">
      <c r="A30" s="496" t="s">
        <v>410</v>
      </c>
      <c r="B30" s="497"/>
      <c r="C30" s="497"/>
      <c r="D30" s="504">
        <f t="shared" si="0"/>
        <v>0</v>
      </c>
      <c r="E30" s="497"/>
      <c r="F30" s="497"/>
      <c r="G30" s="707">
        <f t="shared" si="1"/>
        <v>0</v>
      </c>
    </row>
    <row r="31" spans="1:7">
      <c r="A31" s="496" t="s">
        <v>411</v>
      </c>
      <c r="B31" s="497"/>
      <c r="C31" s="497"/>
      <c r="D31" s="504">
        <f t="shared" si="0"/>
        <v>0</v>
      </c>
      <c r="E31" s="497"/>
      <c r="F31" s="497"/>
      <c r="G31" s="707">
        <f t="shared" si="1"/>
        <v>0</v>
      </c>
    </row>
    <row r="32" spans="1:7">
      <c r="A32" s="496" t="s">
        <v>455</v>
      </c>
      <c r="B32" s="497"/>
      <c r="C32" s="497"/>
      <c r="D32" s="504">
        <f t="shared" si="0"/>
        <v>0</v>
      </c>
      <c r="E32" s="497"/>
      <c r="F32" s="497"/>
      <c r="G32" s="707">
        <f t="shared" si="1"/>
        <v>0</v>
      </c>
    </row>
    <row r="33" spans="1:7">
      <c r="A33" s="496" t="s">
        <v>422</v>
      </c>
      <c r="B33" s="497"/>
      <c r="C33" s="497"/>
      <c r="D33" s="504">
        <f t="shared" si="0"/>
        <v>0</v>
      </c>
      <c r="E33" s="497"/>
      <c r="F33" s="497"/>
      <c r="G33" s="707">
        <f t="shared" si="1"/>
        <v>0</v>
      </c>
    </row>
    <row r="34" spans="1:7">
      <c r="A34" s="496" t="s">
        <v>412</v>
      </c>
      <c r="B34" s="497"/>
      <c r="C34" s="497"/>
      <c r="D34" s="504">
        <f t="shared" si="0"/>
        <v>0</v>
      </c>
      <c r="E34" s="497"/>
      <c r="F34" s="497"/>
      <c r="G34" s="707">
        <f t="shared" si="1"/>
        <v>0</v>
      </c>
    </row>
    <row r="35" spans="1:7">
      <c r="A35" s="496" t="s">
        <v>456</v>
      </c>
      <c r="B35" s="497"/>
      <c r="C35" s="497"/>
      <c r="D35" s="504">
        <f t="shared" si="0"/>
        <v>0</v>
      </c>
      <c r="E35" s="497"/>
      <c r="F35" s="497"/>
      <c r="G35" s="707">
        <f t="shared" si="1"/>
        <v>0</v>
      </c>
    </row>
    <row r="36" spans="1:7">
      <c r="A36" s="496" t="s">
        <v>413</v>
      </c>
      <c r="B36" s="497"/>
      <c r="C36" s="497"/>
      <c r="D36" s="504">
        <f t="shared" si="0"/>
        <v>0</v>
      </c>
      <c r="E36" s="497"/>
      <c r="F36" s="497"/>
      <c r="G36" s="707">
        <f t="shared" si="1"/>
        <v>0</v>
      </c>
    </row>
    <row r="37" spans="1:7">
      <c r="A37" s="496" t="s">
        <v>414</v>
      </c>
      <c r="B37" s="497"/>
      <c r="C37" s="497"/>
      <c r="D37" s="504">
        <f t="shared" si="0"/>
        <v>0</v>
      </c>
      <c r="E37" s="497"/>
      <c r="F37" s="497"/>
      <c r="G37" s="707">
        <f t="shared" si="1"/>
        <v>0</v>
      </c>
    </row>
    <row r="38" spans="1:7">
      <c r="A38" s="496" t="s">
        <v>415</v>
      </c>
      <c r="B38" s="497"/>
      <c r="C38" s="497"/>
      <c r="D38" s="504">
        <f t="shared" si="0"/>
        <v>0</v>
      </c>
      <c r="E38" s="497"/>
      <c r="F38" s="497"/>
      <c r="G38" s="707">
        <f t="shared" si="1"/>
        <v>0</v>
      </c>
    </row>
    <row r="39" spans="1:7">
      <c r="A39" s="498"/>
      <c r="B39" s="497"/>
      <c r="C39" s="497"/>
      <c r="D39" s="504" t="str">
        <f t="shared" si="0"/>
        <v/>
      </c>
      <c r="E39" s="497"/>
      <c r="F39" s="497"/>
      <c r="G39" s="707" t="str">
        <f t="shared" si="1"/>
        <v/>
      </c>
    </row>
    <row r="40" spans="1:7" ht="22.5">
      <c r="A40" s="495" t="s">
        <v>416</v>
      </c>
      <c r="B40" s="502">
        <f>SUM(B41:B44)</f>
        <v>0</v>
      </c>
      <c r="C40" s="502">
        <f>SUM(C41:C44)</f>
        <v>0</v>
      </c>
      <c r="D40" s="502">
        <f t="shared" si="0"/>
        <v>0</v>
      </c>
      <c r="E40" s="502">
        <f>SUM(E41:E44)</f>
        <v>0</v>
      </c>
      <c r="F40" s="502">
        <f>SUM(F41:F44)</f>
        <v>0</v>
      </c>
      <c r="G40" s="706">
        <f t="shared" si="1"/>
        <v>0</v>
      </c>
    </row>
    <row r="41" spans="1:7" ht="22.5">
      <c r="A41" s="499" t="s">
        <v>417</v>
      </c>
      <c r="B41" s="497"/>
      <c r="C41" s="497"/>
      <c r="D41" s="504">
        <f t="shared" si="0"/>
        <v>0</v>
      </c>
      <c r="E41" s="497"/>
      <c r="F41" s="497"/>
      <c r="G41" s="707">
        <f t="shared" si="1"/>
        <v>0</v>
      </c>
    </row>
    <row r="42" spans="1:7" ht="33.75">
      <c r="A42" s="499" t="s">
        <v>418</v>
      </c>
      <c r="B42" s="497"/>
      <c r="C42" s="497"/>
      <c r="D42" s="504">
        <f t="shared" si="0"/>
        <v>0</v>
      </c>
      <c r="E42" s="497"/>
      <c r="F42" s="497"/>
      <c r="G42" s="707">
        <f t="shared" si="1"/>
        <v>0</v>
      </c>
    </row>
    <row r="43" spans="1:7">
      <c r="A43" s="496" t="s">
        <v>419</v>
      </c>
      <c r="B43" s="497"/>
      <c r="C43" s="497"/>
      <c r="D43" s="504">
        <f t="shared" si="0"/>
        <v>0</v>
      </c>
      <c r="E43" s="497"/>
      <c r="F43" s="497"/>
      <c r="G43" s="707">
        <f t="shared" si="1"/>
        <v>0</v>
      </c>
    </row>
    <row r="44" spans="1:7" ht="15.75" thickBot="1">
      <c r="A44" s="496" t="s">
        <v>420</v>
      </c>
      <c r="B44" s="497"/>
      <c r="C44" s="497"/>
      <c r="D44" s="504">
        <f t="shared" si="0"/>
        <v>0</v>
      </c>
      <c r="E44" s="497"/>
      <c r="F44" s="497"/>
      <c r="G44" s="707">
        <f t="shared" si="1"/>
        <v>0</v>
      </c>
    </row>
    <row r="45" spans="1:7" s="489" customFormat="1" ht="28.5" customHeight="1" thickBot="1">
      <c r="A45" s="500" t="s">
        <v>159</v>
      </c>
      <c r="B45" s="503">
        <f>SUM(B10,B20,B29,B40)</f>
        <v>0</v>
      </c>
      <c r="C45" s="503">
        <f>SUM(C10,C20,C29,C40)</f>
        <v>0</v>
      </c>
      <c r="D45" s="503">
        <f t="shared" si="0"/>
        <v>0</v>
      </c>
      <c r="E45" s="503">
        <f>SUM(E10,E20,E29,E40)</f>
        <v>0</v>
      </c>
      <c r="F45" s="503">
        <f>SUM(F10,F20,F29,F40)</f>
        <v>0</v>
      </c>
      <c r="G45" s="708">
        <f t="shared" si="1"/>
        <v>0</v>
      </c>
    </row>
  </sheetData>
  <sheetProtection sheet="1" objects="1" scenarios="1"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9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>
    <tabColor theme="7" tint="-0.249977111117893"/>
    <pageSetUpPr fitToPage="1"/>
  </sheetPr>
  <dimension ref="A1:D39"/>
  <sheetViews>
    <sheetView view="pageBreakPreview" zoomScale="60" workbookViewId="0">
      <selection activeCell="C11" sqref="C11"/>
    </sheetView>
  </sheetViews>
  <sheetFormatPr baseColWidth="10" defaultRowHeight="16.5"/>
  <cols>
    <col min="1" max="1" width="63.28515625" style="441" customWidth="1"/>
    <col min="2" max="2" width="25.7109375" style="441" customWidth="1"/>
    <col min="3" max="3" width="25.7109375" style="670" customWidth="1"/>
    <col min="4" max="4" width="89.140625" style="441" customWidth="1"/>
    <col min="5" max="16384" width="11.42578125" style="441"/>
  </cols>
  <sheetData>
    <row r="1" spans="1:4">
      <c r="A1" s="759" t="s">
        <v>161</v>
      </c>
      <c r="B1" s="759"/>
      <c r="C1" s="759"/>
      <c r="D1" s="691" t="s">
        <v>643</v>
      </c>
    </row>
    <row r="2" spans="1:4" s="442" customFormat="1" ht="15.75">
      <c r="A2" s="759" t="s">
        <v>269</v>
      </c>
      <c r="B2" s="759"/>
      <c r="C2" s="759"/>
    </row>
    <row r="3" spans="1:4" s="442" customFormat="1">
      <c r="A3" s="760" t="s">
        <v>655</v>
      </c>
      <c r="B3" s="760"/>
      <c r="C3" s="760"/>
    </row>
    <row r="4" spans="1:4" s="442" customFormat="1">
      <c r="A4" s="760" t="s">
        <v>654</v>
      </c>
      <c r="B4" s="760"/>
      <c r="C4" s="760"/>
    </row>
    <row r="5" spans="1:4" s="443" customFormat="1">
      <c r="A5" s="653"/>
      <c r="B5" s="653"/>
    </row>
    <row r="6" spans="1:4" s="443" customFormat="1" ht="17.25" thickBot="1">
      <c r="A6" s="248"/>
      <c r="B6" s="654" t="s">
        <v>546</v>
      </c>
      <c r="C6" s="654" t="s">
        <v>674</v>
      </c>
    </row>
    <row r="7" spans="1:4" s="656" customFormat="1" ht="27" customHeight="1" thickBot="1">
      <c r="A7" s="655" t="s">
        <v>270</v>
      </c>
      <c r="B7" s="256"/>
      <c r="C7" s="391">
        <f>'ETCA-II-11 '!E81</f>
        <v>0</v>
      </c>
      <c r="D7" s="671" t="str">
        <f>IF(C7&lt;&gt;'ETCA-II-11 '!E81,"ERROR!!!!! EL MONTO NO COINCIDE CON LO REPORTADO EN EL FORMATO ETCA-II-11, EN EL TOTAL DE EGRESOS DEVENGADO ANUAL (4)","")</f>
        <v/>
      </c>
    </row>
    <row r="8" spans="1:4" s="656" customFormat="1" ht="9.75" customHeight="1">
      <c r="A8" s="657"/>
      <c r="B8" s="408"/>
      <c r="C8" s="672"/>
      <c r="D8" s="671"/>
    </row>
    <row r="9" spans="1:4" s="656" customFormat="1" ht="17.25" customHeight="1" thickBot="1">
      <c r="A9" s="658" t="s">
        <v>265</v>
      </c>
      <c r="B9" s="411"/>
      <c r="C9" s="673"/>
      <c r="D9" s="671"/>
    </row>
    <row r="10" spans="1:4" ht="20.100000000000001" customHeight="1">
      <c r="A10" s="659" t="s">
        <v>271</v>
      </c>
      <c r="B10" s="660"/>
      <c r="C10" s="674">
        <f>SUM(B11:B27)</f>
        <v>0</v>
      </c>
      <c r="D10" s="675"/>
    </row>
    <row r="11" spans="1:4" ht="20.100000000000001" customHeight="1">
      <c r="A11" s="661" t="s">
        <v>274</v>
      </c>
      <c r="B11" s="662"/>
      <c r="C11" s="676"/>
      <c r="D11" s="675"/>
    </row>
    <row r="12" spans="1:4" ht="33" customHeight="1">
      <c r="A12" s="661" t="s">
        <v>275</v>
      </c>
      <c r="B12" s="662"/>
      <c r="C12" s="676"/>
      <c r="D12" s="675"/>
    </row>
    <row r="13" spans="1:4" ht="20.100000000000001" customHeight="1">
      <c r="A13" s="661" t="s">
        <v>276</v>
      </c>
      <c r="B13" s="662"/>
      <c r="C13" s="676"/>
      <c r="D13" s="675"/>
    </row>
    <row r="14" spans="1:4" ht="20.100000000000001" customHeight="1">
      <c r="A14" s="661" t="s">
        <v>277</v>
      </c>
      <c r="B14" s="662"/>
      <c r="C14" s="676"/>
      <c r="D14" s="675"/>
    </row>
    <row r="15" spans="1:4" ht="20.100000000000001" customHeight="1">
      <c r="A15" s="661" t="s">
        <v>278</v>
      </c>
      <c r="B15" s="662"/>
      <c r="C15" s="676"/>
      <c r="D15" s="675"/>
    </row>
    <row r="16" spans="1:4" ht="20.100000000000001" customHeight="1">
      <c r="A16" s="661" t="s">
        <v>279</v>
      </c>
      <c r="B16" s="662"/>
      <c r="C16" s="676"/>
      <c r="D16" s="675"/>
    </row>
    <row r="17" spans="1:4" ht="20.100000000000001" customHeight="1">
      <c r="A17" s="661" t="s">
        <v>280</v>
      </c>
      <c r="B17" s="662"/>
      <c r="C17" s="676"/>
      <c r="D17" s="675"/>
    </row>
    <row r="18" spans="1:4" ht="20.100000000000001" customHeight="1">
      <c r="A18" s="661" t="s">
        <v>281</v>
      </c>
      <c r="B18" s="662"/>
      <c r="C18" s="676"/>
      <c r="D18" s="675"/>
    </row>
    <row r="19" spans="1:4" ht="20.100000000000001" customHeight="1">
      <c r="A19" s="661" t="s">
        <v>282</v>
      </c>
      <c r="B19" s="662"/>
      <c r="C19" s="676"/>
      <c r="D19" s="675"/>
    </row>
    <row r="20" spans="1:4" ht="20.100000000000001" customHeight="1">
      <c r="A20" s="661" t="s">
        <v>283</v>
      </c>
      <c r="B20" s="662"/>
      <c r="C20" s="676"/>
      <c r="D20" s="675"/>
    </row>
    <row r="21" spans="1:4" ht="20.100000000000001" customHeight="1">
      <c r="A21" s="661" t="s">
        <v>284</v>
      </c>
      <c r="B21" s="662"/>
      <c r="C21" s="676"/>
      <c r="D21" s="675"/>
    </row>
    <row r="22" spans="1:4" ht="20.100000000000001" customHeight="1">
      <c r="A22" s="661" t="s">
        <v>285</v>
      </c>
      <c r="B22" s="662"/>
      <c r="C22" s="676"/>
      <c r="D22" s="675"/>
    </row>
    <row r="23" spans="1:4" ht="20.100000000000001" customHeight="1">
      <c r="A23" s="661" t="s">
        <v>286</v>
      </c>
      <c r="B23" s="662"/>
      <c r="C23" s="676"/>
      <c r="D23" s="675"/>
    </row>
    <row r="24" spans="1:4" ht="20.100000000000001" customHeight="1">
      <c r="A24" s="661" t="s">
        <v>287</v>
      </c>
      <c r="B24" s="662"/>
      <c r="C24" s="676"/>
      <c r="D24" s="675"/>
    </row>
    <row r="25" spans="1:4" ht="20.100000000000001" customHeight="1">
      <c r="A25" s="661" t="s">
        <v>288</v>
      </c>
      <c r="B25" s="662"/>
      <c r="C25" s="676"/>
      <c r="D25" s="675"/>
    </row>
    <row r="26" spans="1:4" ht="20.100000000000001" customHeight="1">
      <c r="A26" s="661" t="s">
        <v>289</v>
      </c>
      <c r="B26" s="662"/>
      <c r="C26" s="676"/>
      <c r="D26" s="675"/>
    </row>
    <row r="27" spans="1:4" ht="20.100000000000001" customHeight="1" thickBot="1">
      <c r="A27" s="663" t="s">
        <v>290</v>
      </c>
      <c r="B27" s="664"/>
      <c r="C27" s="677"/>
      <c r="D27" s="675"/>
    </row>
    <row r="28" spans="1:4" ht="7.5" customHeight="1">
      <c r="A28" s="665"/>
      <c r="B28" s="408"/>
      <c r="C28" s="678"/>
      <c r="D28" s="675"/>
    </row>
    <row r="29" spans="1:4" ht="20.100000000000001" customHeight="1" thickBot="1">
      <c r="A29" s="666" t="s">
        <v>253</v>
      </c>
      <c r="B29" s="411"/>
      <c r="C29" s="679"/>
      <c r="D29" s="675"/>
    </row>
    <row r="30" spans="1:4" ht="20.100000000000001" customHeight="1">
      <c r="A30" s="659" t="s">
        <v>272</v>
      </c>
      <c r="B30" s="660"/>
      <c r="C30" s="674">
        <f>SUM(B31:B37)</f>
        <v>0</v>
      </c>
      <c r="D30" s="675"/>
    </row>
    <row r="31" spans="1:4">
      <c r="A31" s="661" t="s">
        <v>291</v>
      </c>
      <c r="B31" s="662"/>
      <c r="C31" s="676"/>
      <c r="D31" s="675" t="str">
        <f>IF(B31&lt;&gt;'ETCA-I-02'!C55,"ERROR!!!!! EL MONTO NO COINCIDE CON LO REPORTADO EN EL FORMATO ETCA-I-02, EN EL MISMO RUBRO","")</f>
        <v>ERROR!!!!! EL MONTO NO COINCIDE CON LO REPORTADO EN EL FORMATO ETCA-I-02, EN EL MISMO RUBRO</v>
      </c>
    </row>
    <row r="32" spans="1:4" ht="20.100000000000001" customHeight="1">
      <c r="A32" s="661" t="s">
        <v>46</v>
      </c>
      <c r="B32" s="662"/>
      <c r="C32" s="676"/>
      <c r="D32" s="675"/>
    </row>
    <row r="33" spans="1:4" ht="20.100000000000001" customHeight="1">
      <c r="A33" s="661" t="s">
        <v>292</v>
      </c>
      <c r="B33" s="662"/>
      <c r="C33" s="676"/>
      <c r="D33" s="675"/>
    </row>
    <row r="34" spans="1:4" ht="25.5" customHeight="1">
      <c r="A34" s="661" t="s">
        <v>293</v>
      </c>
      <c r="B34" s="662"/>
      <c r="C34" s="676"/>
      <c r="D34" s="675"/>
    </row>
    <row r="35" spans="1:4" ht="20.100000000000001" customHeight="1">
      <c r="A35" s="661" t="s">
        <v>294</v>
      </c>
      <c r="B35" s="662"/>
      <c r="C35" s="676"/>
      <c r="D35" s="675"/>
    </row>
    <row r="36" spans="1:4" ht="20.100000000000001" customHeight="1">
      <c r="A36" s="661" t="s">
        <v>295</v>
      </c>
      <c r="B36" s="662"/>
      <c r="C36" s="676"/>
      <c r="D36" s="675"/>
    </row>
    <row r="37" spans="1:4" ht="20.100000000000001" customHeight="1">
      <c r="A37" s="667" t="s">
        <v>296</v>
      </c>
      <c r="B37" s="662"/>
      <c r="C37" s="676"/>
      <c r="D37" s="675"/>
    </row>
    <row r="38" spans="1:4" ht="20.100000000000001" customHeight="1" thickBot="1">
      <c r="A38" s="668"/>
      <c r="B38" s="669"/>
      <c r="C38" s="677"/>
      <c r="D38" s="675"/>
    </row>
    <row r="39" spans="1:4" ht="26.25" customHeight="1" thickBot="1">
      <c r="A39" s="663" t="s">
        <v>297</v>
      </c>
      <c r="B39" s="669"/>
      <c r="C39" s="680">
        <f>C7-C10+C30</f>
        <v>0</v>
      </c>
      <c r="D39" s="675" t="str">
        <f>IF(C39&lt;&gt;'ETCA-I-02'!C64,"ERROR!!!!! EL MONTO NO COINCIDE CON LO REPORTADO EN EL FORMATO ETCA-I-02, EN EL MISMO RUBRO","")</f>
        <v>ERROR!!!!! EL MONTO NO COINCIDE CON LO REPORTADO EN EL FORMATO ETCA-I-02, EN EL MISMO RUBRO</v>
      </c>
    </row>
  </sheetData>
  <sheetProtection sheet="1" objects="1" scenarios="1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I35"/>
  <sheetViews>
    <sheetView view="pageBreakPreview" zoomScaleNormal="112" zoomScaleSheetLayoutView="100" workbookViewId="0">
      <selection activeCell="A4" sqref="A4:I4"/>
    </sheetView>
  </sheetViews>
  <sheetFormatPr baseColWidth="10" defaultRowHeight="16.5"/>
  <cols>
    <col min="1" max="1" width="10.42578125" style="35" customWidth="1"/>
    <col min="2" max="2" width="39.7109375" style="6" customWidth="1"/>
    <col min="3" max="7" width="12.7109375" style="6" customWidth="1"/>
    <col min="8" max="8" width="11.7109375" style="6" customWidth="1"/>
    <col min="9" max="9" width="9.42578125" style="6" customWidth="1"/>
    <col min="10" max="16384" width="11.42578125" style="3"/>
  </cols>
  <sheetData>
    <row r="1" spans="1:9" s="6" customFormat="1">
      <c r="A1" s="828" t="s">
        <v>161</v>
      </c>
      <c r="B1" s="828"/>
      <c r="C1" s="828"/>
      <c r="D1" s="828"/>
      <c r="E1" s="828"/>
      <c r="F1" s="828"/>
      <c r="G1" s="828"/>
      <c r="H1" s="828"/>
      <c r="I1" s="828"/>
    </row>
    <row r="2" spans="1:9" s="31" customFormat="1" ht="15.75">
      <c r="A2" s="828" t="s">
        <v>153</v>
      </c>
      <c r="B2" s="828"/>
      <c r="C2" s="828"/>
      <c r="D2" s="828"/>
      <c r="E2" s="828"/>
      <c r="F2" s="828"/>
      <c r="G2" s="828"/>
      <c r="H2" s="828"/>
      <c r="I2" s="828"/>
    </row>
    <row r="3" spans="1:9" s="31" customFormat="1" ht="15.75">
      <c r="A3" s="828" t="s">
        <v>162</v>
      </c>
      <c r="B3" s="828"/>
      <c r="C3" s="828"/>
      <c r="D3" s="828"/>
      <c r="E3" s="828"/>
      <c r="F3" s="828"/>
      <c r="G3" s="828"/>
      <c r="H3" s="828"/>
      <c r="I3" s="828"/>
    </row>
    <row r="4" spans="1:9" s="31" customFormat="1">
      <c r="A4" s="829" t="s">
        <v>655</v>
      </c>
      <c r="B4" s="829"/>
      <c r="C4" s="829"/>
      <c r="D4" s="829"/>
      <c r="E4" s="829"/>
      <c r="F4" s="829"/>
      <c r="G4" s="829"/>
      <c r="H4" s="829"/>
      <c r="I4" s="829"/>
    </row>
    <row r="5" spans="1:9" s="31" customFormat="1">
      <c r="A5" s="829" t="s">
        <v>654</v>
      </c>
      <c r="B5" s="829"/>
      <c r="C5" s="829"/>
      <c r="D5" s="829"/>
      <c r="E5" s="829"/>
      <c r="F5" s="829"/>
      <c r="G5" s="829"/>
      <c r="H5" s="829"/>
      <c r="I5" s="829"/>
    </row>
    <row r="6" spans="1:9" s="32" customFormat="1" ht="17.25" thickBot="1">
      <c r="A6" s="79"/>
      <c r="B6" s="79"/>
      <c r="C6" s="822" t="s">
        <v>118</v>
      </c>
      <c r="D6" s="822"/>
      <c r="E6" s="822"/>
      <c r="F6" s="79"/>
      <c r="G6" s="4" t="s">
        <v>546</v>
      </c>
      <c r="H6" s="823" t="s">
        <v>674</v>
      </c>
      <c r="I6" s="823"/>
    </row>
    <row r="7" spans="1:9" ht="38.25" customHeight="1">
      <c r="A7" s="824" t="s">
        <v>641</v>
      </c>
      <c r="B7" s="825"/>
      <c r="C7" s="301" t="s">
        <v>228</v>
      </c>
      <c r="D7" s="301" t="s">
        <v>154</v>
      </c>
      <c r="E7" s="301" t="s">
        <v>229</v>
      </c>
      <c r="F7" s="302" t="s">
        <v>485</v>
      </c>
      <c r="G7" s="302" t="s">
        <v>486</v>
      </c>
      <c r="H7" s="301" t="s">
        <v>370</v>
      </c>
      <c r="I7" s="303" t="s">
        <v>230</v>
      </c>
    </row>
    <row r="8" spans="1:9" ht="18" customHeight="1" thickBot="1">
      <c r="A8" s="826"/>
      <c r="B8" s="827"/>
      <c r="C8" s="459" t="s">
        <v>205</v>
      </c>
      <c r="D8" s="459" t="s">
        <v>206</v>
      </c>
      <c r="E8" s="459" t="s">
        <v>155</v>
      </c>
      <c r="F8" s="548" t="s">
        <v>207</v>
      </c>
      <c r="G8" s="548" t="s">
        <v>208</v>
      </c>
      <c r="H8" s="459" t="s">
        <v>515</v>
      </c>
      <c r="I8" s="460" t="s">
        <v>516</v>
      </c>
    </row>
    <row r="9" spans="1:9" ht="6" customHeight="1">
      <c r="A9" s="526"/>
      <c r="B9" s="527"/>
      <c r="C9" s="528"/>
      <c r="D9" s="528"/>
      <c r="E9" s="528"/>
      <c r="F9" s="528"/>
      <c r="G9" s="528"/>
      <c r="H9" s="528"/>
      <c r="I9" s="529"/>
    </row>
    <row r="10" spans="1:9" ht="20.100000000000001" customHeight="1">
      <c r="A10" s="530">
        <v>1000</v>
      </c>
      <c r="B10" s="531" t="s">
        <v>163</v>
      </c>
      <c r="C10" s="532"/>
      <c r="D10" s="532"/>
      <c r="E10" s="532"/>
      <c r="F10" s="532"/>
      <c r="G10" s="532"/>
      <c r="H10" s="532"/>
      <c r="I10" s="533"/>
    </row>
    <row r="11" spans="1:9" s="36" customFormat="1" ht="17.25" customHeight="1">
      <c r="A11" s="534">
        <v>1100</v>
      </c>
      <c r="B11" s="535" t="s">
        <v>164</v>
      </c>
      <c r="C11" s="536"/>
      <c r="D11" s="536"/>
      <c r="E11" s="536"/>
      <c r="F11" s="536"/>
      <c r="G11" s="536"/>
      <c r="H11" s="536"/>
      <c r="I11" s="537"/>
    </row>
    <row r="12" spans="1:9" s="36" customFormat="1" ht="17.25" customHeight="1">
      <c r="A12" s="538">
        <v>113</v>
      </c>
      <c r="B12" s="535" t="s">
        <v>165</v>
      </c>
      <c r="C12" s="304"/>
      <c r="D12" s="304"/>
      <c r="E12" s="304"/>
      <c r="F12" s="304"/>
      <c r="G12" s="304"/>
      <c r="H12" s="304"/>
      <c r="I12" s="539"/>
    </row>
    <row r="13" spans="1:9" s="36" customFormat="1" ht="17.25" customHeight="1">
      <c r="A13" s="540">
        <v>11301</v>
      </c>
      <c r="B13" s="535" t="s">
        <v>166</v>
      </c>
      <c r="C13" s="304"/>
      <c r="D13" s="304"/>
      <c r="E13" s="304"/>
      <c r="F13" s="304"/>
      <c r="G13" s="304"/>
      <c r="H13" s="304"/>
      <c r="I13" s="539"/>
    </row>
    <row r="14" spans="1:9" s="36" customFormat="1" ht="17.25" customHeight="1">
      <c r="A14" s="540">
        <v>11306</v>
      </c>
      <c r="B14" s="535" t="s">
        <v>167</v>
      </c>
      <c r="C14" s="304"/>
      <c r="D14" s="304"/>
      <c r="E14" s="304"/>
      <c r="F14" s="304"/>
      <c r="G14" s="304"/>
      <c r="H14" s="304"/>
      <c r="I14" s="539"/>
    </row>
    <row r="15" spans="1:9" s="36" customFormat="1" ht="17.25" customHeight="1">
      <c r="A15" s="540">
        <v>11307</v>
      </c>
      <c r="B15" s="535" t="s">
        <v>168</v>
      </c>
      <c r="C15" s="304"/>
      <c r="D15" s="304"/>
      <c r="E15" s="304"/>
      <c r="F15" s="304"/>
      <c r="G15" s="304"/>
      <c r="H15" s="304"/>
      <c r="I15" s="539"/>
    </row>
    <row r="16" spans="1:9" s="36" customFormat="1" ht="17.25" customHeight="1">
      <c r="A16" s="540">
        <v>11309</v>
      </c>
      <c r="B16" s="535" t="s">
        <v>169</v>
      </c>
      <c r="C16" s="304"/>
      <c r="D16" s="304"/>
      <c r="E16" s="304"/>
      <c r="F16" s="304"/>
      <c r="G16" s="304"/>
      <c r="H16" s="304"/>
      <c r="I16" s="539"/>
    </row>
    <row r="17" spans="1:9" s="36" customFormat="1" ht="17.25" customHeight="1">
      <c r="A17" s="540">
        <v>11310</v>
      </c>
      <c r="B17" s="535" t="s">
        <v>170</v>
      </c>
      <c r="C17" s="304"/>
      <c r="D17" s="304"/>
      <c r="E17" s="304"/>
      <c r="F17" s="304"/>
      <c r="G17" s="304"/>
      <c r="H17" s="304"/>
      <c r="I17" s="539"/>
    </row>
    <row r="18" spans="1:9" s="36" customFormat="1" ht="17.25" customHeight="1">
      <c r="A18" s="538">
        <v>121</v>
      </c>
      <c r="B18" s="535" t="s">
        <v>171</v>
      </c>
      <c r="C18" s="304"/>
      <c r="D18" s="304"/>
      <c r="E18" s="304"/>
      <c r="F18" s="304"/>
      <c r="G18" s="304"/>
      <c r="H18" s="304"/>
      <c r="I18" s="539"/>
    </row>
    <row r="19" spans="1:9" s="36" customFormat="1" ht="17.25" customHeight="1">
      <c r="A19" s="540">
        <v>12101</v>
      </c>
      <c r="B19" s="535" t="s">
        <v>172</v>
      </c>
      <c r="C19" s="304"/>
      <c r="D19" s="304"/>
      <c r="E19" s="304"/>
      <c r="F19" s="304"/>
      <c r="G19" s="304"/>
      <c r="H19" s="304"/>
      <c r="I19" s="539"/>
    </row>
    <row r="20" spans="1:9" s="36" customFormat="1" ht="17.25" customHeight="1">
      <c r="A20" s="538">
        <v>122</v>
      </c>
      <c r="B20" s="535" t="s">
        <v>173</v>
      </c>
      <c r="C20" s="304"/>
      <c r="D20" s="304"/>
      <c r="E20" s="304"/>
      <c r="F20" s="304"/>
      <c r="G20" s="304"/>
      <c r="H20" s="304"/>
      <c r="I20" s="539"/>
    </row>
    <row r="21" spans="1:9" s="36" customFormat="1" ht="17.25" customHeight="1">
      <c r="A21" s="540">
        <v>12201</v>
      </c>
      <c r="B21" s="535" t="s">
        <v>173</v>
      </c>
      <c r="C21" s="304"/>
      <c r="D21" s="304"/>
      <c r="E21" s="304"/>
      <c r="F21" s="304"/>
      <c r="G21" s="304"/>
      <c r="H21" s="304"/>
      <c r="I21" s="539"/>
    </row>
    <row r="22" spans="1:9" s="36" customFormat="1" ht="17.25" customHeight="1">
      <c r="A22" s="534">
        <v>1300</v>
      </c>
      <c r="B22" s="535" t="s">
        <v>174</v>
      </c>
      <c r="C22" s="304"/>
      <c r="D22" s="304"/>
      <c r="E22" s="304"/>
      <c r="F22" s="304"/>
      <c r="G22" s="304"/>
      <c r="H22" s="304"/>
      <c r="I22" s="539"/>
    </row>
    <row r="23" spans="1:9" s="36" customFormat="1" ht="17.25" customHeight="1">
      <c r="A23" s="538">
        <v>131</v>
      </c>
      <c r="B23" s="535" t="s">
        <v>175</v>
      </c>
      <c r="C23" s="304"/>
      <c r="D23" s="304"/>
      <c r="E23" s="304"/>
      <c r="F23" s="304"/>
      <c r="G23" s="304"/>
      <c r="H23" s="304"/>
      <c r="I23" s="539"/>
    </row>
    <row r="24" spans="1:9" s="36" customFormat="1" ht="29.25" customHeight="1">
      <c r="A24" s="540">
        <v>13101</v>
      </c>
      <c r="B24" s="535" t="s">
        <v>176</v>
      </c>
      <c r="C24" s="304"/>
      <c r="D24" s="304"/>
      <c r="E24" s="304"/>
      <c r="F24" s="304"/>
      <c r="G24" s="304"/>
      <c r="H24" s="304"/>
      <c r="I24" s="539"/>
    </row>
    <row r="25" spans="1:9" s="36" customFormat="1" ht="17.25" customHeight="1">
      <c r="A25" s="538">
        <v>132</v>
      </c>
      <c r="B25" s="535" t="s">
        <v>177</v>
      </c>
      <c r="C25" s="304"/>
      <c r="D25" s="304"/>
      <c r="E25" s="304"/>
      <c r="F25" s="304"/>
      <c r="G25" s="304"/>
      <c r="H25" s="304"/>
      <c r="I25" s="539"/>
    </row>
    <row r="26" spans="1:9" s="36" customFormat="1" ht="17.25" customHeight="1">
      <c r="A26" s="540">
        <v>13201</v>
      </c>
      <c r="B26" s="535" t="s">
        <v>178</v>
      </c>
      <c r="C26" s="304"/>
      <c r="D26" s="304"/>
      <c r="E26" s="304"/>
      <c r="F26" s="304"/>
      <c r="G26" s="304"/>
      <c r="H26" s="304"/>
      <c r="I26" s="539"/>
    </row>
    <row r="27" spans="1:9" s="36" customFormat="1" ht="17.25" customHeight="1">
      <c r="A27" s="540">
        <v>13202</v>
      </c>
      <c r="B27" s="535" t="s">
        <v>179</v>
      </c>
      <c r="C27" s="304"/>
      <c r="D27" s="304"/>
      <c r="E27" s="304"/>
      <c r="F27" s="304"/>
      <c r="G27" s="304"/>
      <c r="H27" s="304"/>
      <c r="I27" s="539"/>
    </row>
    <row r="28" spans="1:9" s="36" customFormat="1" ht="17.25" customHeight="1">
      <c r="A28" s="540">
        <v>13203</v>
      </c>
      <c r="B28" s="535" t="s">
        <v>180</v>
      </c>
      <c r="C28" s="304"/>
      <c r="D28" s="304"/>
      <c r="E28" s="304"/>
      <c r="F28" s="304"/>
      <c r="G28" s="304"/>
      <c r="H28" s="304"/>
      <c r="I28" s="539"/>
    </row>
    <row r="29" spans="1:9" s="36" customFormat="1" ht="17.25" customHeight="1">
      <c r="A29" s="540">
        <v>13204</v>
      </c>
      <c r="B29" s="535" t="s">
        <v>181</v>
      </c>
      <c r="C29" s="304"/>
      <c r="D29" s="304"/>
      <c r="E29" s="304"/>
      <c r="F29" s="304"/>
      <c r="G29" s="304"/>
      <c r="H29" s="304"/>
      <c r="I29" s="539"/>
    </row>
    <row r="30" spans="1:9" s="36" customFormat="1" ht="17.25" customHeight="1">
      <c r="A30" s="538">
        <v>134</v>
      </c>
      <c r="B30" s="535" t="s">
        <v>182</v>
      </c>
      <c r="C30" s="304"/>
      <c r="D30" s="304"/>
      <c r="E30" s="304"/>
      <c r="F30" s="304"/>
      <c r="G30" s="304"/>
      <c r="H30" s="304"/>
      <c r="I30" s="541"/>
    </row>
    <row r="31" spans="1:9" s="36" customFormat="1" ht="17.25" customHeight="1">
      <c r="A31" s="540">
        <v>13403</v>
      </c>
      <c r="B31" s="535" t="s">
        <v>183</v>
      </c>
      <c r="C31" s="304"/>
      <c r="D31" s="304"/>
      <c r="E31" s="304"/>
      <c r="F31" s="304"/>
      <c r="G31" s="304"/>
      <c r="H31" s="304"/>
      <c r="I31" s="541"/>
    </row>
    <row r="32" spans="1:9" s="36" customFormat="1" ht="17.25" customHeight="1">
      <c r="A32" s="542"/>
      <c r="B32" s="535" t="s">
        <v>613</v>
      </c>
      <c r="C32" s="304"/>
      <c r="D32" s="304"/>
      <c r="E32" s="304"/>
      <c r="F32" s="304"/>
      <c r="G32" s="304"/>
      <c r="H32" s="304"/>
      <c r="I32" s="541"/>
    </row>
    <row r="33" spans="1:9" s="36" customFormat="1" ht="17.25" customHeight="1">
      <c r="A33" s="542"/>
      <c r="B33" s="535" t="s">
        <v>613</v>
      </c>
      <c r="C33" s="304"/>
      <c r="D33" s="304"/>
      <c r="E33" s="304"/>
      <c r="F33" s="304"/>
      <c r="G33" s="304"/>
      <c r="H33" s="304"/>
      <c r="I33" s="541"/>
    </row>
    <row r="34" spans="1:9" s="36" customFormat="1" ht="17.25" customHeight="1" thickBot="1">
      <c r="A34" s="543"/>
      <c r="B34" s="544" t="s">
        <v>613</v>
      </c>
      <c r="C34" s="306"/>
      <c r="D34" s="306"/>
      <c r="E34" s="306"/>
      <c r="F34" s="306"/>
      <c r="G34" s="306"/>
      <c r="H34" s="306"/>
      <c r="I34" s="545"/>
    </row>
    <row r="35" spans="1:9" s="6" customFormat="1" ht="20.25" customHeight="1" thickBot="1">
      <c r="A35" s="305"/>
      <c r="B35" s="306" t="s">
        <v>159</v>
      </c>
      <c r="C35" s="546"/>
      <c r="D35" s="546"/>
      <c r="E35" s="546"/>
      <c r="F35" s="546"/>
      <c r="G35" s="546"/>
      <c r="H35" s="546"/>
      <c r="I35" s="547"/>
    </row>
  </sheetData>
  <mergeCells count="8">
    <mergeCell ref="C6:E6"/>
    <mergeCell ref="H6:I6"/>
    <mergeCell ref="A7:B8"/>
    <mergeCell ref="A1:I1"/>
    <mergeCell ref="A2:I2"/>
    <mergeCell ref="A3:I3"/>
    <mergeCell ref="A4:I4"/>
    <mergeCell ref="A5:I5"/>
  </mergeCells>
  <pageMargins left="0.39370078740157483" right="0.39370078740157483" top="0.51181102362204722" bottom="0.19685039370078741" header="0.31496062992125984" footer="0.15748031496062992"/>
  <pageSetup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7"/>
    <pageSetUpPr fitToPage="1"/>
  </sheetPr>
  <dimension ref="A1:G76"/>
  <sheetViews>
    <sheetView view="pageBreakPreview" zoomScale="75" zoomScaleSheetLayoutView="75" workbookViewId="0">
      <selection activeCell="C74" sqref="C74:C76"/>
    </sheetView>
  </sheetViews>
  <sheetFormatPr baseColWidth="10" defaultRowHeight="16.5"/>
  <cols>
    <col min="1" max="1" width="1.5703125" style="155" customWidth="1"/>
    <col min="2" max="2" width="101.7109375" style="155" bestFit="1" customWidth="1"/>
    <col min="3" max="3" width="18.42578125" style="155" customWidth="1"/>
    <col min="4" max="4" width="18" style="716" customWidth="1"/>
    <col min="5" max="5" width="59.42578125" style="153" customWidth="1"/>
    <col min="6" max="6" width="22.7109375" style="153" customWidth="1"/>
    <col min="7" max="16384" width="11.42578125" style="153"/>
  </cols>
  <sheetData>
    <row r="1" spans="1:7" s="152" customFormat="1" ht="20.25">
      <c r="A1" s="751" t="s">
        <v>161</v>
      </c>
      <c r="B1" s="751"/>
      <c r="C1" s="751"/>
      <c r="D1" s="751"/>
      <c r="E1" s="688" t="s">
        <v>643</v>
      </c>
      <c r="G1" s="91"/>
    </row>
    <row r="2" spans="1:7" ht="15.75">
      <c r="A2" s="750" t="s">
        <v>0</v>
      </c>
      <c r="B2" s="750"/>
      <c r="C2" s="750"/>
      <c r="D2" s="750"/>
    </row>
    <row r="3" spans="1:7">
      <c r="A3" s="749" t="s">
        <v>655</v>
      </c>
      <c r="B3" s="749"/>
      <c r="C3" s="749"/>
      <c r="D3" s="749"/>
    </row>
    <row r="4" spans="1:7">
      <c r="A4" s="749" t="s">
        <v>654</v>
      </c>
      <c r="B4" s="749"/>
      <c r="C4" s="749"/>
      <c r="D4" s="749"/>
    </row>
    <row r="5" spans="1:7" s="155" customFormat="1" ht="17.25" thickBot="1">
      <c r="A5" s="752" t="s">
        <v>547</v>
      </c>
      <c r="B5" s="752"/>
      <c r="C5" s="91" t="s">
        <v>546</v>
      </c>
      <c r="D5" s="710" t="s">
        <v>674</v>
      </c>
    </row>
    <row r="6" spans="1:7" ht="27.75" customHeight="1" thickBot="1">
      <c r="A6" s="747"/>
      <c r="B6" s="748"/>
      <c r="C6" s="180">
        <v>2016</v>
      </c>
      <c r="D6" s="711">
        <v>2015</v>
      </c>
    </row>
    <row r="7" spans="1:7" ht="17.25" thickTop="1">
      <c r="A7" s="156" t="s">
        <v>1</v>
      </c>
      <c r="B7" s="157"/>
      <c r="C7" s="158"/>
      <c r="D7" s="712"/>
    </row>
    <row r="8" spans="1:7">
      <c r="A8" s="159" t="s">
        <v>2</v>
      </c>
      <c r="B8" s="160"/>
      <c r="C8" s="170">
        <f>SUM(C9:C16)</f>
        <v>19760631</v>
      </c>
      <c r="D8" s="171">
        <f>SUM(D9:D16)</f>
        <v>54780664</v>
      </c>
    </row>
    <row r="9" spans="1:7">
      <c r="A9" s="161"/>
      <c r="B9" s="162" t="s">
        <v>3</v>
      </c>
      <c r="C9" s="163" t="s">
        <v>648</v>
      </c>
      <c r="D9" s="164" t="s">
        <v>648</v>
      </c>
    </row>
    <row r="10" spans="1:7">
      <c r="A10" s="161"/>
      <c r="B10" s="162" t="s">
        <v>4</v>
      </c>
      <c r="C10" s="163"/>
      <c r="D10" s="164"/>
    </row>
    <row r="11" spans="1:7">
      <c r="A11" s="161"/>
      <c r="B11" s="162" t="s">
        <v>5</v>
      </c>
      <c r="C11" s="163"/>
      <c r="D11" s="164"/>
    </row>
    <row r="12" spans="1:7">
      <c r="A12" s="161"/>
      <c r="B12" s="162" t="s">
        <v>6</v>
      </c>
      <c r="C12" s="163"/>
      <c r="D12" s="164"/>
    </row>
    <row r="13" spans="1:7" ht="18.75">
      <c r="A13" s="161"/>
      <c r="B13" s="162" t="s">
        <v>160</v>
      </c>
      <c r="C13" s="163"/>
      <c r="D13" s="164"/>
    </row>
    <row r="14" spans="1:7">
      <c r="A14" s="161"/>
      <c r="B14" s="162" t="s">
        <v>7</v>
      </c>
      <c r="C14" s="163"/>
      <c r="D14" s="164"/>
    </row>
    <row r="15" spans="1:7">
      <c r="A15" s="161"/>
      <c r="B15" s="162" t="s">
        <v>8</v>
      </c>
      <c r="C15" s="163">
        <v>19760631</v>
      </c>
      <c r="D15" s="164">
        <v>54780664</v>
      </c>
    </row>
    <row r="16" spans="1:7">
      <c r="A16" s="161"/>
      <c r="B16" s="162" t="s">
        <v>9</v>
      </c>
      <c r="C16" s="163"/>
      <c r="D16" s="164"/>
    </row>
    <row r="17" spans="1:4">
      <c r="A17" s="159" t="s">
        <v>10</v>
      </c>
      <c r="B17" s="160"/>
      <c r="C17" s="170">
        <f>SUM(C18:C19)</f>
        <v>0</v>
      </c>
      <c r="D17" s="171">
        <f>SUM(D18:D19)</f>
        <v>0</v>
      </c>
    </row>
    <row r="18" spans="1:4">
      <c r="A18" s="161"/>
      <c r="B18" s="162" t="s">
        <v>11</v>
      </c>
      <c r="C18" s="163"/>
      <c r="D18" s="164"/>
    </row>
    <row r="19" spans="1:4">
      <c r="A19" s="161"/>
      <c r="B19" s="162" t="s">
        <v>12</v>
      </c>
      <c r="C19" s="163" t="s">
        <v>648</v>
      </c>
      <c r="D19" s="164" t="s">
        <v>648</v>
      </c>
    </row>
    <row r="20" spans="1:4">
      <c r="A20" s="159" t="s">
        <v>13</v>
      </c>
      <c r="B20" s="160"/>
      <c r="C20" s="172">
        <f>SUM(C21:C25)</f>
        <v>632</v>
      </c>
      <c r="D20" s="171">
        <f>SUM(D21:D25)</f>
        <v>34565</v>
      </c>
    </row>
    <row r="21" spans="1:4">
      <c r="A21" s="161"/>
      <c r="B21" s="162" t="s">
        <v>14</v>
      </c>
      <c r="C21" s="163">
        <v>605</v>
      </c>
      <c r="D21" s="164">
        <v>17069</v>
      </c>
    </row>
    <row r="22" spans="1:4">
      <c r="A22" s="161"/>
      <c r="B22" s="162" t="s">
        <v>15</v>
      </c>
      <c r="C22" s="163"/>
      <c r="D22" s="164"/>
    </row>
    <row r="23" spans="1:4">
      <c r="A23" s="161"/>
      <c r="B23" s="162" t="s">
        <v>16</v>
      </c>
      <c r="C23" s="163"/>
      <c r="D23" s="164"/>
    </row>
    <row r="24" spans="1:4">
      <c r="A24" s="161"/>
      <c r="B24" s="162" t="s">
        <v>17</v>
      </c>
      <c r="C24" s="163"/>
      <c r="D24" s="164"/>
    </row>
    <row r="25" spans="1:4">
      <c r="A25" s="161"/>
      <c r="B25" s="162" t="s">
        <v>18</v>
      </c>
      <c r="C25" s="163">
        <v>27</v>
      </c>
      <c r="D25" s="164">
        <v>17496</v>
      </c>
    </row>
    <row r="26" spans="1:4">
      <c r="A26" s="161"/>
      <c r="B26" s="158"/>
      <c r="C26" s="163" t="s">
        <v>648</v>
      </c>
      <c r="D26" s="164"/>
    </row>
    <row r="27" spans="1:4">
      <c r="A27" s="165" t="s">
        <v>19</v>
      </c>
      <c r="B27" s="166"/>
      <c r="C27" s="173">
        <f>C20+C17+C8</f>
        <v>19761263</v>
      </c>
      <c r="D27" s="174">
        <f>D20+D17+D8</f>
        <v>54815229</v>
      </c>
    </row>
    <row r="28" spans="1:4">
      <c r="A28" s="161"/>
      <c r="B28" s="158"/>
      <c r="C28" s="163"/>
      <c r="D28" s="164"/>
    </row>
    <row r="29" spans="1:4">
      <c r="A29" s="156" t="s">
        <v>20</v>
      </c>
      <c r="B29" s="157"/>
      <c r="C29" s="163"/>
      <c r="D29" s="164"/>
    </row>
    <row r="30" spans="1:4">
      <c r="A30" s="159" t="s">
        <v>21</v>
      </c>
      <c r="B30" s="160"/>
      <c r="C30" s="170">
        <f>SUM(C31:C33)</f>
        <v>19888315</v>
      </c>
      <c r="D30" s="171">
        <f>SUM(D31:D33)</f>
        <v>75670514</v>
      </c>
    </row>
    <row r="31" spans="1:4">
      <c r="A31" s="161"/>
      <c r="B31" s="162" t="s">
        <v>22</v>
      </c>
      <c r="C31" s="163">
        <v>14018796</v>
      </c>
      <c r="D31" s="164">
        <v>52530149</v>
      </c>
    </row>
    <row r="32" spans="1:4">
      <c r="A32" s="161"/>
      <c r="B32" s="162" t="s">
        <v>23</v>
      </c>
      <c r="C32" s="163">
        <v>546401</v>
      </c>
      <c r="D32" s="164">
        <v>1463818</v>
      </c>
    </row>
    <row r="33" spans="1:4">
      <c r="A33" s="161"/>
      <c r="B33" s="162" t="s">
        <v>24</v>
      </c>
      <c r="C33" s="163">
        <v>5323118</v>
      </c>
      <c r="D33" s="164">
        <v>21676547</v>
      </c>
    </row>
    <row r="34" spans="1:4">
      <c r="A34" s="159" t="s">
        <v>12</v>
      </c>
      <c r="B34" s="160"/>
      <c r="C34" s="172">
        <f>SUM(C35:C43)</f>
        <v>0</v>
      </c>
      <c r="D34" s="175">
        <f>SUM(D35:D43)</f>
        <v>0</v>
      </c>
    </row>
    <row r="35" spans="1:4">
      <c r="A35" s="161"/>
      <c r="B35" s="162" t="s">
        <v>25</v>
      </c>
      <c r="C35" s="163"/>
      <c r="D35" s="164"/>
    </row>
    <row r="36" spans="1:4">
      <c r="A36" s="161"/>
      <c r="B36" s="162" t="s">
        <v>26</v>
      </c>
      <c r="C36" s="163"/>
      <c r="D36" s="164"/>
    </row>
    <row r="37" spans="1:4">
      <c r="A37" s="161"/>
      <c r="B37" s="162" t="s">
        <v>27</v>
      </c>
      <c r="C37" s="163"/>
      <c r="D37" s="164"/>
    </row>
    <row r="38" spans="1:4">
      <c r="A38" s="161"/>
      <c r="B38" s="162" t="s">
        <v>28</v>
      </c>
      <c r="C38" s="163"/>
      <c r="D38" s="164"/>
    </row>
    <row r="39" spans="1:4">
      <c r="A39" s="161"/>
      <c r="B39" s="162" t="s">
        <v>29</v>
      </c>
      <c r="C39" s="163"/>
      <c r="D39" s="164"/>
    </row>
    <row r="40" spans="1:4">
      <c r="A40" s="161"/>
      <c r="B40" s="162" t="s">
        <v>30</v>
      </c>
      <c r="C40" s="163"/>
      <c r="D40" s="164"/>
    </row>
    <row r="41" spans="1:4">
      <c r="A41" s="161"/>
      <c r="B41" s="162" t="s">
        <v>31</v>
      </c>
      <c r="C41" s="163"/>
      <c r="D41" s="164"/>
    </row>
    <row r="42" spans="1:4">
      <c r="A42" s="161"/>
      <c r="B42" s="162" t="s">
        <v>32</v>
      </c>
      <c r="C42" s="163"/>
      <c r="D42" s="164"/>
    </row>
    <row r="43" spans="1:4">
      <c r="A43" s="161"/>
      <c r="B43" s="162" t="s">
        <v>33</v>
      </c>
      <c r="C43" s="163"/>
      <c r="D43" s="164"/>
    </row>
    <row r="44" spans="1:4">
      <c r="A44" s="159" t="s">
        <v>34</v>
      </c>
      <c r="B44" s="160"/>
      <c r="C44" s="172">
        <f>SUM(C45:C47)</f>
        <v>0</v>
      </c>
      <c r="D44" s="175">
        <f>SUM(D45:D47)</f>
        <v>0</v>
      </c>
    </row>
    <row r="45" spans="1:4">
      <c r="A45" s="161"/>
      <c r="B45" s="162" t="s">
        <v>35</v>
      </c>
      <c r="C45" s="163"/>
      <c r="D45" s="164"/>
    </row>
    <row r="46" spans="1:4">
      <c r="A46" s="161"/>
      <c r="B46" s="162" t="s">
        <v>36</v>
      </c>
      <c r="C46" s="163"/>
      <c r="D46" s="164"/>
    </row>
    <row r="47" spans="1:4">
      <c r="A47" s="161"/>
      <c r="B47" s="162" t="s">
        <v>37</v>
      </c>
      <c r="C47" s="163"/>
      <c r="D47" s="164"/>
    </row>
    <row r="48" spans="1:4">
      <c r="A48" s="159" t="s">
        <v>38</v>
      </c>
      <c r="B48" s="160"/>
      <c r="C48" s="172">
        <f>SUM(C49:C53)</f>
        <v>0</v>
      </c>
      <c r="D48" s="175">
        <f>SUM(D49:D53)</f>
        <v>1416928</v>
      </c>
    </row>
    <row r="49" spans="1:4">
      <c r="A49" s="161"/>
      <c r="B49" s="162" t="s">
        <v>39</v>
      </c>
      <c r="C49" s="163"/>
      <c r="D49" s="164">
        <v>1416928</v>
      </c>
    </row>
    <row r="50" spans="1:4">
      <c r="A50" s="161"/>
      <c r="B50" s="162" t="s">
        <v>40</v>
      </c>
      <c r="C50" s="163"/>
      <c r="D50" s="164"/>
    </row>
    <row r="51" spans="1:4">
      <c r="A51" s="161"/>
      <c r="B51" s="162" t="s">
        <v>41</v>
      </c>
      <c r="C51" s="163"/>
      <c r="D51" s="164"/>
    </row>
    <row r="52" spans="1:4">
      <c r="A52" s="161"/>
      <c r="B52" s="162" t="s">
        <v>42</v>
      </c>
      <c r="C52" s="163"/>
      <c r="D52" s="164"/>
    </row>
    <row r="53" spans="1:4">
      <c r="A53" s="161"/>
      <c r="B53" s="162" t="s">
        <v>43</v>
      </c>
      <c r="C53" s="163"/>
      <c r="D53" s="164"/>
    </row>
    <row r="54" spans="1:4">
      <c r="A54" s="159" t="s">
        <v>44</v>
      </c>
      <c r="B54" s="160"/>
      <c r="C54" s="176">
        <f>SUM(C55:C60)</f>
        <v>2526903</v>
      </c>
      <c r="D54" s="177">
        <f>SUM(D55:D60)</f>
        <v>5689654</v>
      </c>
    </row>
    <row r="55" spans="1:4">
      <c r="A55" s="161"/>
      <c r="B55" s="162" t="s">
        <v>45</v>
      </c>
      <c r="C55" s="163">
        <v>1748837</v>
      </c>
      <c r="D55" s="164">
        <v>5627378</v>
      </c>
    </row>
    <row r="56" spans="1:4">
      <c r="A56" s="161"/>
      <c r="B56" s="162" t="s">
        <v>46</v>
      </c>
      <c r="C56" s="163"/>
      <c r="D56" s="164"/>
    </row>
    <row r="57" spans="1:4">
      <c r="A57" s="161"/>
      <c r="B57" s="162" t="s">
        <v>47</v>
      </c>
      <c r="C57" s="163"/>
      <c r="D57" s="164"/>
    </row>
    <row r="58" spans="1:4">
      <c r="A58" s="161"/>
      <c r="B58" s="162" t="s">
        <v>48</v>
      </c>
      <c r="C58" s="163"/>
      <c r="D58" s="164"/>
    </row>
    <row r="59" spans="1:4">
      <c r="A59" s="161"/>
      <c r="B59" s="162" t="s">
        <v>49</v>
      </c>
      <c r="C59" s="163"/>
      <c r="D59" s="164"/>
    </row>
    <row r="60" spans="1:4">
      <c r="A60" s="161"/>
      <c r="B60" s="162" t="s">
        <v>50</v>
      </c>
      <c r="C60" s="163">
        <v>778066</v>
      </c>
      <c r="D60" s="164">
        <v>62276</v>
      </c>
    </row>
    <row r="61" spans="1:4">
      <c r="A61" s="159" t="s">
        <v>51</v>
      </c>
      <c r="B61" s="160"/>
      <c r="C61" s="176">
        <f>C62</f>
        <v>0</v>
      </c>
      <c r="D61" s="177">
        <f>D62</f>
        <v>0</v>
      </c>
    </row>
    <row r="62" spans="1:4">
      <c r="A62" s="161"/>
      <c r="B62" s="162" t="s">
        <v>52</v>
      </c>
      <c r="C62" s="163"/>
      <c r="D62" s="164"/>
    </row>
    <row r="63" spans="1:4">
      <c r="A63" s="161"/>
      <c r="B63" s="167"/>
      <c r="C63" s="163"/>
      <c r="D63" s="164"/>
    </row>
    <row r="64" spans="1:4">
      <c r="A64" s="159" t="s">
        <v>53</v>
      </c>
      <c r="B64" s="160"/>
      <c r="C64" s="173">
        <f>C61+C54+C48+C34+C30</f>
        <v>22415218</v>
      </c>
      <c r="D64" s="174">
        <f>D61+D54+D48+D34+D30</f>
        <v>82777096</v>
      </c>
    </row>
    <row r="65" spans="1:5">
      <c r="A65" s="161"/>
      <c r="B65" s="167"/>
      <c r="C65" s="163"/>
      <c r="D65" s="164"/>
    </row>
    <row r="66" spans="1:5" ht="20.25">
      <c r="A66" s="159" t="s">
        <v>54</v>
      </c>
      <c r="B66" s="160"/>
      <c r="C66" s="173">
        <f>C27-C64</f>
        <v>-2653955</v>
      </c>
      <c r="D66" s="174">
        <f>D27-D64</f>
        <v>-27961867</v>
      </c>
      <c r="E66" s="717" t="str">
        <f>IF(C66-'ETCA-I-01'!E41&gt;0.99,"ERROR!!!, NO COINCIDEN LOS MONTOS CON LO REPORTADO EN EL FORMATO ETCA-I-01 EN EL EJERCICIO 2016","")</f>
        <v/>
      </c>
    </row>
    <row r="67" spans="1:5" ht="21" thickBot="1">
      <c r="A67" s="168"/>
      <c r="B67" s="169"/>
      <c r="C67" s="169"/>
      <c r="D67" s="713"/>
      <c r="E67" s="718" t="str">
        <f>IF(D66-'ETCA-I-01'!F41&gt;0.99,"ERROR!!!, NO COINCIDEN LOS MONTOS CON LO REPORTADO EN EL FORMATO ETCA-I-01 EN EL EJERCICIO 2015","")</f>
        <v/>
      </c>
    </row>
    <row r="68" spans="1:5" s="690" customFormat="1" ht="5.25" customHeight="1">
      <c r="A68" s="689"/>
      <c r="B68" s="689"/>
      <c r="C68" s="689"/>
      <c r="D68" s="714"/>
    </row>
    <row r="69" spans="1:5" s="690" customFormat="1">
      <c r="B69" s="88" t="s">
        <v>650</v>
      </c>
      <c r="C69" s="689"/>
      <c r="D69" s="714"/>
    </row>
    <row r="70" spans="1:5">
      <c r="C70" s="146"/>
      <c r="D70" s="715" t="s">
        <v>638</v>
      </c>
    </row>
    <row r="74" spans="1:5">
      <c r="B74" s="155" t="s">
        <v>687</v>
      </c>
      <c r="C74" s="155" t="s">
        <v>689</v>
      </c>
    </row>
    <row r="75" spans="1:5">
      <c r="B75" s="155" t="s">
        <v>686</v>
      </c>
      <c r="C75" s="155" t="s">
        <v>688</v>
      </c>
    </row>
    <row r="76" spans="1:5">
      <c r="B76" s="155" t="s">
        <v>685</v>
      </c>
      <c r="C76" s="155" t="s">
        <v>678</v>
      </c>
    </row>
  </sheetData>
  <sheetProtection sheet="1" objects="1" scenarios="1"/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57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7">
    <tabColor theme="7" tint="-0.249977111117893"/>
  </sheetPr>
  <dimension ref="A1:J41"/>
  <sheetViews>
    <sheetView view="pageBreakPreview" zoomScaleSheetLayoutView="100" workbookViewId="0">
      <selection activeCell="C39" sqref="C39:C41"/>
    </sheetView>
  </sheetViews>
  <sheetFormatPr baseColWidth="10" defaultRowHeight="16.5"/>
  <cols>
    <col min="1" max="1" width="4.28515625" style="185" customWidth="1"/>
    <col min="2" max="2" width="41.5703125" style="152" customWidth="1"/>
    <col min="3" max="5" width="16.7109375" style="152" customWidth="1"/>
    <col min="6" max="16384" width="11.42578125" style="152"/>
  </cols>
  <sheetData>
    <row r="1" spans="1:7">
      <c r="A1" s="830" t="s">
        <v>161</v>
      </c>
      <c r="B1" s="830"/>
      <c r="C1" s="830"/>
      <c r="D1" s="830"/>
      <c r="E1" s="830"/>
    </row>
    <row r="2" spans="1:7">
      <c r="A2" s="834" t="s">
        <v>188</v>
      </c>
      <c r="B2" s="834"/>
      <c r="C2" s="834"/>
      <c r="D2" s="834"/>
      <c r="E2" s="834"/>
    </row>
    <row r="3" spans="1:7">
      <c r="A3" s="749" t="s">
        <v>653</v>
      </c>
      <c r="B3" s="749"/>
      <c r="C3" s="749"/>
      <c r="D3" s="749"/>
      <c r="E3" s="749"/>
      <c r="G3" s="550"/>
    </row>
    <row r="4" spans="1:7">
      <c r="A4" s="749" t="s">
        <v>654</v>
      </c>
      <c r="B4" s="749"/>
      <c r="C4" s="749"/>
      <c r="D4" s="749"/>
      <c r="E4" s="749"/>
    </row>
    <row r="5" spans="1:7" ht="17.25" thickBot="1">
      <c r="A5" s="551"/>
      <c r="B5" s="834" t="s">
        <v>555</v>
      </c>
      <c r="C5" s="834"/>
      <c r="D5" s="91" t="s">
        <v>546</v>
      </c>
      <c r="E5" s="551" t="s">
        <v>674</v>
      </c>
    </row>
    <row r="6" spans="1:7" s="310" customFormat="1" ht="30" customHeight="1">
      <c r="A6" s="835" t="s">
        <v>231</v>
      </c>
      <c r="B6" s="836"/>
      <c r="C6" s="552" t="s">
        <v>232</v>
      </c>
      <c r="D6" s="553" t="s">
        <v>233</v>
      </c>
      <c r="E6" s="554" t="s">
        <v>188</v>
      </c>
    </row>
    <row r="7" spans="1:7" s="310" customFormat="1" ht="30" customHeight="1" thickBot="1">
      <c r="A7" s="837"/>
      <c r="B7" s="838"/>
      <c r="C7" s="555" t="s">
        <v>234</v>
      </c>
      <c r="D7" s="555" t="s">
        <v>235</v>
      </c>
      <c r="E7" s="556" t="s">
        <v>236</v>
      </c>
    </row>
    <row r="8" spans="1:7" s="310" customFormat="1" ht="21" customHeight="1">
      <c r="A8" s="839" t="s">
        <v>237</v>
      </c>
      <c r="B8" s="840"/>
      <c r="C8" s="840"/>
      <c r="D8" s="840"/>
      <c r="E8" s="841"/>
    </row>
    <row r="9" spans="1:7" s="310" customFormat="1" ht="20.25" customHeight="1">
      <c r="A9" s="557">
        <v>1</v>
      </c>
      <c r="B9" s="558" t="s">
        <v>671</v>
      </c>
      <c r="C9" s="559">
        <v>90000000</v>
      </c>
      <c r="D9" s="560"/>
      <c r="E9" s="570">
        <f>IF(B9="","",C9-D9)</f>
        <v>90000000</v>
      </c>
    </row>
    <row r="10" spans="1:7" s="310" customFormat="1" ht="20.25" customHeight="1">
      <c r="A10" s="557">
        <v>2</v>
      </c>
      <c r="B10" s="558"/>
      <c r="C10" s="559"/>
      <c r="D10" s="560"/>
      <c r="E10" s="570" t="str">
        <f t="shared" ref="E10:E18" si="0">IF(B10="","",C10-D10)</f>
        <v/>
      </c>
    </row>
    <row r="11" spans="1:7" s="310" customFormat="1" ht="20.25" customHeight="1">
      <c r="A11" s="557">
        <v>3</v>
      </c>
      <c r="B11" s="558"/>
      <c r="C11" s="559"/>
      <c r="D11" s="560"/>
      <c r="E11" s="570" t="str">
        <f t="shared" si="0"/>
        <v/>
      </c>
    </row>
    <row r="12" spans="1:7" s="310" customFormat="1" ht="20.25" customHeight="1">
      <c r="A12" s="557">
        <v>4</v>
      </c>
      <c r="B12" s="558"/>
      <c r="C12" s="559"/>
      <c r="D12" s="560"/>
      <c r="E12" s="570" t="str">
        <f t="shared" si="0"/>
        <v/>
      </c>
    </row>
    <row r="13" spans="1:7" s="310" customFormat="1" ht="20.25" customHeight="1">
      <c r="A13" s="557">
        <v>5</v>
      </c>
      <c r="B13" s="558"/>
      <c r="C13" s="559"/>
      <c r="D13" s="560"/>
      <c r="E13" s="570" t="str">
        <f t="shared" si="0"/>
        <v/>
      </c>
    </row>
    <row r="14" spans="1:7" s="310" customFormat="1" ht="20.25" customHeight="1">
      <c r="A14" s="557">
        <v>6</v>
      </c>
      <c r="B14" s="558"/>
      <c r="C14" s="559"/>
      <c r="D14" s="560"/>
      <c r="E14" s="570" t="str">
        <f t="shared" si="0"/>
        <v/>
      </c>
    </row>
    <row r="15" spans="1:7" s="310" customFormat="1" ht="20.25" customHeight="1">
      <c r="A15" s="557">
        <v>7</v>
      </c>
      <c r="B15" s="558"/>
      <c r="C15" s="559"/>
      <c r="D15" s="560"/>
      <c r="E15" s="570" t="str">
        <f t="shared" si="0"/>
        <v/>
      </c>
    </row>
    <row r="16" spans="1:7" s="310" customFormat="1" ht="20.25" customHeight="1">
      <c r="A16" s="557">
        <v>8</v>
      </c>
      <c r="B16" s="558"/>
      <c r="C16" s="559"/>
      <c r="D16" s="560"/>
      <c r="E16" s="570" t="str">
        <f t="shared" si="0"/>
        <v/>
      </c>
    </row>
    <row r="17" spans="1:5" s="310" customFormat="1" ht="20.25" customHeight="1">
      <c r="A17" s="557">
        <v>9</v>
      </c>
      <c r="B17" s="558"/>
      <c r="C17" s="559"/>
      <c r="D17" s="560"/>
      <c r="E17" s="570" t="str">
        <f t="shared" si="0"/>
        <v/>
      </c>
    </row>
    <row r="18" spans="1:5" s="310" customFormat="1" ht="20.25" customHeight="1">
      <c r="A18" s="557">
        <v>10</v>
      </c>
      <c r="B18" s="558"/>
      <c r="C18" s="559"/>
      <c r="D18" s="560"/>
      <c r="E18" s="570" t="str">
        <f t="shared" si="0"/>
        <v/>
      </c>
    </row>
    <row r="19" spans="1:5" s="310" customFormat="1" ht="20.25" customHeight="1">
      <c r="A19" s="557"/>
      <c r="B19" s="562" t="s">
        <v>238</v>
      </c>
      <c r="C19" s="568">
        <f>SUM(C9:C18)</f>
        <v>90000000</v>
      </c>
      <c r="D19" s="569">
        <f>SUM(D9:D18)</f>
        <v>0</v>
      </c>
      <c r="E19" s="570">
        <f>SUM(E9:E18)</f>
        <v>90000000</v>
      </c>
    </row>
    <row r="20" spans="1:5" s="310" customFormat="1" ht="21" customHeight="1">
      <c r="A20" s="831" t="s">
        <v>239</v>
      </c>
      <c r="B20" s="832"/>
      <c r="C20" s="832"/>
      <c r="D20" s="832"/>
      <c r="E20" s="833"/>
    </row>
    <row r="21" spans="1:5" s="310" customFormat="1" ht="20.25" customHeight="1">
      <c r="A21" s="557">
        <v>1</v>
      </c>
      <c r="B21" s="558"/>
      <c r="C21" s="559"/>
      <c r="D21" s="560"/>
      <c r="E21" s="570" t="str">
        <f>IF(B21="","",C21-D21)</f>
        <v/>
      </c>
    </row>
    <row r="22" spans="1:5" s="310" customFormat="1" ht="20.25" customHeight="1">
      <c r="A22" s="557">
        <v>2</v>
      </c>
      <c r="B22" s="558"/>
      <c r="C22" s="559"/>
      <c r="D22" s="560"/>
      <c r="E22" s="570" t="str">
        <f t="shared" ref="E22:E30" si="1">IF(B22="","",C22-D22)</f>
        <v/>
      </c>
    </row>
    <row r="23" spans="1:5" s="310" customFormat="1" ht="20.25" customHeight="1">
      <c r="A23" s="557">
        <v>3</v>
      </c>
      <c r="B23" s="558"/>
      <c r="C23" s="559"/>
      <c r="D23" s="560"/>
      <c r="E23" s="570" t="str">
        <f t="shared" si="1"/>
        <v/>
      </c>
    </row>
    <row r="24" spans="1:5" s="310" customFormat="1" ht="20.25" customHeight="1">
      <c r="A24" s="557">
        <v>4</v>
      </c>
      <c r="B24" s="558"/>
      <c r="C24" s="559"/>
      <c r="D24" s="560"/>
      <c r="E24" s="570" t="str">
        <f t="shared" si="1"/>
        <v/>
      </c>
    </row>
    <row r="25" spans="1:5" s="310" customFormat="1" ht="20.25" customHeight="1">
      <c r="A25" s="557">
        <v>5</v>
      </c>
      <c r="B25" s="558"/>
      <c r="C25" s="559"/>
      <c r="D25" s="560"/>
      <c r="E25" s="570" t="str">
        <f t="shared" si="1"/>
        <v/>
      </c>
    </row>
    <row r="26" spans="1:5" s="310" customFormat="1" ht="20.25" customHeight="1">
      <c r="A26" s="557">
        <v>6</v>
      </c>
      <c r="B26" s="558"/>
      <c r="C26" s="559"/>
      <c r="D26" s="560"/>
      <c r="E26" s="570" t="str">
        <f t="shared" si="1"/>
        <v/>
      </c>
    </row>
    <row r="27" spans="1:5" s="310" customFormat="1" ht="20.25" customHeight="1">
      <c r="A27" s="557">
        <v>7</v>
      </c>
      <c r="B27" s="558"/>
      <c r="C27" s="559"/>
      <c r="D27" s="560"/>
      <c r="E27" s="570" t="str">
        <f t="shared" si="1"/>
        <v/>
      </c>
    </row>
    <row r="28" spans="1:5" s="310" customFormat="1" ht="20.25" customHeight="1">
      <c r="A28" s="557">
        <v>8</v>
      </c>
      <c r="B28" s="558"/>
      <c r="C28" s="559"/>
      <c r="D28" s="560"/>
      <c r="E28" s="570" t="str">
        <f>IF(B28="","",C28-D29)</f>
        <v/>
      </c>
    </row>
    <row r="29" spans="1:5" s="310" customFormat="1" ht="20.25" customHeight="1">
      <c r="A29" s="557">
        <v>9</v>
      </c>
      <c r="B29" s="558"/>
      <c r="C29" s="559"/>
      <c r="D29" s="560"/>
      <c r="E29" s="570" t="str">
        <f>IF(B29="","",C29-#REF!)</f>
        <v/>
      </c>
    </row>
    <row r="30" spans="1:5" s="310" customFormat="1" ht="20.25" customHeight="1">
      <c r="A30" s="557">
        <v>10</v>
      </c>
      <c r="B30" s="558"/>
      <c r="C30" s="559"/>
      <c r="D30" s="560"/>
      <c r="E30" s="570" t="str">
        <f t="shared" si="1"/>
        <v/>
      </c>
    </row>
    <row r="31" spans="1:5" s="564" customFormat="1" ht="39.950000000000003" customHeight="1" thickBot="1">
      <c r="A31" s="557"/>
      <c r="B31" s="563" t="s">
        <v>240</v>
      </c>
      <c r="C31" s="568">
        <f>SUM(C21:C30)</f>
        <v>0</v>
      </c>
      <c r="D31" s="569">
        <f>SUM(D21:D30)</f>
        <v>0</v>
      </c>
      <c r="E31" s="570">
        <f>SUM(E21:E30)</f>
        <v>0</v>
      </c>
    </row>
    <row r="32" spans="1:5" ht="30" customHeight="1" thickBot="1">
      <c r="A32" s="565"/>
      <c r="B32" s="566" t="s">
        <v>241</v>
      </c>
      <c r="C32" s="571">
        <f>SUM(C19,C31)</f>
        <v>90000000</v>
      </c>
      <c r="D32" s="571">
        <f t="shared" ref="D32:E32" si="2">SUM(D19,D31)</f>
        <v>0</v>
      </c>
      <c r="E32" s="572">
        <f t="shared" si="2"/>
        <v>90000000</v>
      </c>
    </row>
    <row r="33" spans="1:10">
      <c r="A33" s="88" t="s">
        <v>650</v>
      </c>
      <c r="J33" s="567"/>
    </row>
    <row r="39" spans="1:10">
      <c r="B39" s="155" t="s">
        <v>687</v>
      </c>
      <c r="C39" s="155" t="s">
        <v>693</v>
      </c>
    </row>
    <row r="40" spans="1:10">
      <c r="B40" s="155" t="s">
        <v>686</v>
      </c>
      <c r="C40" s="155" t="s">
        <v>694</v>
      </c>
    </row>
    <row r="41" spans="1:10">
      <c r="B41" s="155" t="s">
        <v>685</v>
      </c>
      <c r="C41" s="155" t="s">
        <v>695</v>
      </c>
    </row>
  </sheetData>
  <sheetProtection sheet="1" objects="1" scenarios="1" insertHyperlinks="0" selectLockedCells="1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81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8">
    <tabColor theme="7" tint="-0.249977111117893"/>
  </sheetPr>
  <dimension ref="A1:I43"/>
  <sheetViews>
    <sheetView view="pageBreakPreview" topLeftCell="A16" zoomScaleSheetLayoutView="100" workbookViewId="0">
      <selection activeCell="C41" sqref="C41:C43"/>
    </sheetView>
  </sheetViews>
  <sheetFormatPr baseColWidth="10" defaultRowHeight="16.5"/>
  <cols>
    <col min="1" max="1" width="4.85546875" style="185" customWidth="1"/>
    <col min="2" max="2" width="41" style="152" customWidth="1"/>
    <col min="3" max="4" width="25.7109375" style="152" customWidth="1"/>
    <col min="5" max="16384" width="11.42578125" style="152"/>
  </cols>
  <sheetData>
    <row r="1" spans="1:6">
      <c r="A1" s="573"/>
      <c r="B1" s="830" t="s">
        <v>161</v>
      </c>
      <c r="C1" s="830"/>
      <c r="D1" s="830"/>
    </row>
    <row r="2" spans="1:6">
      <c r="A2" s="152"/>
      <c r="B2" s="834" t="s">
        <v>532</v>
      </c>
      <c r="C2" s="834"/>
      <c r="D2" s="834"/>
      <c r="F2" s="550"/>
    </row>
    <row r="3" spans="1:6">
      <c r="B3" s="749" t="s">
        <v>655</v>
      </c>
      <c r="C3" s="749"/>
      <c r="D3" s="749"/>
    </row>
    <row r="4" spans="1:6">
      <c r="B4" s="749" t="s">
        <v>654</v>
      </c>
      <c r="C4" s="749"/>
      <c r="D4" s="749"/>
    </row>
    <row r="5" spans="1:6">
      <c r="A5" s="574"/>
      <c r="B5" s="834" t="s">
        <v>556</v>
      </c>
      <c r="C5" s="834"/>
      <c r="D5" s="381" t="s">
        <v>677</v>
      </c>
    </row>
    <row r="6" spans="1:6" ht="6.75" customHeight="1" thickBot="1"/>
    <row r="7" spans="1:6" s="310" customFormat="1" ht="30" customHeight="1">
      <c r="A7" s="835" t="s">
        <v>231</v>
      </c>
      <c r="B7" s="836"/>
      <c r="C7" s="842" t="s">
        <v>197</v>
      </c>
      <c r="D7" s="844" t="s">
        <v>242</v>
      </c>
    </row>
    <row r="8" spans="1:6" s="310" customFormat="1" ht="4.5" customHeight="1" thickBot="1">
      <c r="A8" s="837"/>
      <c r="B8" s="838"/>
      <c r="C8" s="843"/>
      <c r="D8" s="845"/>
    </row>
    <row r="9" spans="1:6" s="310" customFormat="1" ht="21" customHeight="1">
      <c r="A9" s="839" t="s">
        <v>237</v>
      </c>
      <c r="B9" s="840"/>
      <c r="C9" s="840"/>
      <c r="D9" s="841"/>
    </row>
    <row r="10" spans="1:6" s="310" customFormat="1" ht="20.25" customHeight="1">
      <c r="A10" s="557">
        <v>1</v>
      </c>
      <c r="B10" s="558" t="s">
        <v>672</v>
      </c>
      <c r="C10" s="575">
        <v>377543.23</v>
      </c>
      <c r="D10" s="576"/>
    </row>
    <row r="11" spans="1:6" s="310" customFormat="1" ht="20.25" customHeight="1">
      <c r="A11" s="557">
        <v>2</v>
      </c>
      <c r="B11" s="558"/>
      <c r="C11" s="575"/>
      <c r="D11" s="576"/>
    </row>
    <row r="12" spans="1:6" s="310" customFormat="1" ht="20.25" customHeight="1">
      <c r="A12" s="557">
        <v>3</v>
      </c>
      <c r="B12" s="558"/>
      <c r="C12" s="575"/>
      <c r="D12" s="576"/>
    </row>
    <row r="13" spans="1:6" s="310" customFormat="1" ht="20.25" customHeight="1">
      <c r="A13" s="557">
        <v>4</v>
      </c>
      <c r="B13" s="558"/>
      <c r="C13" s="575"/>
      <c r="D13" s="576"/>
    </row>
    <row r="14" spans="1:6" s="310" customFormat="1" ht="20.25" customHeight="1">
      <c r="A14" s="557">
        <v>5</v>
      </c>
      <c r="B14" s="558"/>
      <c r="C14" s="575"/>
      <c r="D14" s="576"/>
    </row>
    <row r="15" spans="1:6" s="310" customFormat="1" ht="20.25" customHeight="1">
      <c r="A15" s="557">
        <v>6</v>
      </c>
      <c r="B15" s="558"/>
      <c r="C15" s="575"/>
      <c r="D15" s="576"/>
    </row>
    <row r="16" spans="1:6" s="310" customFormat="1" ht="20.25" customHeight="1">
      <c r="A16" s="557">
        <v>7</v>
      </c>
      <c r="B16" s="558"/>
      <c r="C16" s="575"/>
      <c r="D16" s="576"/>
    </row>
    <row r="17" spans="1:4" s="310" customFormat="1" ht="20.25" customHeight="1">
      <c r="A17" s="557">
        <v>8</v>
      </c>
      <c r="B17" s="558"/>
      <c r="C17" s="575"/>
      <c r="D17" s="576"/>
    </row>
    <row r="18" spans="1:4" s="310" customFormat="1" ht="20.25" customHeight="1">
      <c r="A18" s="557">
        <v>9</v>
      </c>
      <c r="B18" s="558"/>
      <c r="C18" s="575"/>
      <c r="D18" s="576"/>
    </row>
    <row r="19" spans="1:4" s="310" customFormat="1" ht="20.25" customHeight="1">
      <c r="A19" s="557">
        <v>10</v>
      </c>
      <c r="B19" s="558"/>
      <c r="C19" s="575"/>
      <c r="D19" s="576"/>
    </row>
    <row r="20" spans="1:4" s="310" customFormat="1" ht="20.25" customHeight="1">
      <c r="A20" s="557"/>
      <c r="B20" s="562" t="s">
        <v>243</v>
      </c>
      <c r="C20" s="568">
        <f>SUM(C10:C19)</f>
        <v>377543.23</v>
      </c>
      <c r="D20" s="570">
        <f>SUM(D10:D19)</f>
        <v>0</v>
      </c>
    </row>
    <row r="21" spans="1:4" s="310" customFormat="1" ht="21" customHeight="1">
      <c r="A21" s="831" t="s">
        <v>239</v>
      </c>
      <c r="B21" s="832"/>
      <c r="C21" s="832"/>
      <c r="D21" s="833"/>
    </row>
    <row r="22" spans="1:4" s="310" customFormat="1" ht="20.25" customHeight="1">
      <c r="A22" s="557">
        <v>1</v>
      </c>
      <c r="B22" s="558"/>
      <c r="C22" s="575"/>
      <c r="D22" s="576"/>
    </row>
    <row r="23" spans="1:4" s="310" customFormat="1" ht="20.25" customHeight="1">
      <c r="A23" s="557">
        <v>2</v>
      </c>
      <c r="B23" s="558"/>
      <c r="C23" s="575"/>
      <c r="D23" s="576"/>
    </row>
    <row r="24" spans="1:4" s="310" customFormat="1" ht="20.25" customHeight="1">
      <c r="A24" s="557">
        <v>3</v>
      </c>
      <c r="B24" s="558"/>
      <c r="C24" s="575"/>
      <c r="D24" s="576"/>
    </row>
    <row r="25" spans="1:4" s="310" customFormat="1" ht="20.25" customHeight="1">
      <c r="A25" s="557">
        <v>4</v>
      </c>
      <c r="B25" s="558"/>
      <c r="C25" s="575"/>
      <c r="D25" s="576"/>
    </row>
    <row r="26" spans="1:4" s="310" customFormat="1" ht="20.25" customHeight="1">
      <c r="A26" s="557">
        <v>5</v>
      </c>
      <c r="B26" s="558"/>
      <c r="C26" s="575"/>
      <c r="D26" s="576"/>
    </row>
    <row r="27" spans="1:4" s="310" customFormat="1" ht="20.25" customHeight="1">
      <c r="A27" s="557">
        <v>6</v>
      </c>
      <c r="B27" s="558"/>
      <c r="C27" s="575"/>
      <c r="D27" s="576"/>
    </row>
    <row r="28" spans="1:4" s="310" customFormat="1" ht="20.25" customHeight="1">
      <c r="A28" s="557">
        <v>7</v>
      </c>
      <c r="B28" s="558"/>
      <c r="C28" s="575"/>
      <c r="D28" s="576"/>
    </row>
    <row r="29" spans="1:4" s="310" customFormat="1" ht="20.25" customHeight="1">
      <c r="A29" s="557">
        <v>8</v>
      </c>
      <c r="B29" s="558"/>
      <c r="C29" s="575"/>
      <c r="D29" s="576"/>
    </row>
    <row r="30" spans="1:4" s="310" customFormat="1" ht="20.25" customHeight="1">
      <c r="A30" s="557">
        <v>9</v>
      </c>
      <c r="B30" s="558"/>
      <c r="C30" s="575"/>
      <c r="D30" s="576"/>
    </row>
    <row r="31" spans="1:4" s="310" customFormat="1" ht="20.25" customHeight="1">
      <c r="A31" s="557">
        <v>10</v>
      </c>
      <c r="B31" s="558"/>
      <c r="C31" s="575"/>
      <c r="D31" s="576"/>
    </row>
    <row r="32" spans="1:4" s="564" customFormat="1" ht="39.950000000000003" customHeight="1" thickBot="1">
      <c r="A32" s="557"/>
      <c r="B32" s="563" t="s">
        <v>244</v>
      </c>
      <c r="C32" s="568">
        <f>SUM(C22:C31)</f>
        <v>0</v>
      </c>
      <c r="D32" s="570">
        <f>SUM(D22:D31)</f>
        <v>0</v>
      </c>
    </row>
    <row r="33" spans="1:9" ht="30" customHeight="1" thickBot="1">
      <c r="A33" s="565"/>
      <c r="B33" s="566" t="s">
        <v>241</v>
      </c>
      <c r="C33" s="571">
        <f>SUM(C32,C20)</f>
        <v>377543.23</v>
      </c>
      <c r="D33" s="577">
        <f>SUM(D32,D20)</f>
        <v>0</v>
      </c>
    </row>
    <row r="34" spans="1:9">
      <c r="A34" s="88" t="s">
        <v>650</v>
      </c>
      <c r="I34" s="567"/>
    </row>
    <row r="41" spans="1:9">
      <c r="B41" s="155" t="s">
        <v>687</v>
      </c>
      <c r="C41" s="155" t="s">
        <v>693</v>
      </c>
    </row>
    <row r="42" spans="1:9">
      <c r="B42" s="155" t="s">
        <v>686</v>
      </c>
      <c r="C42" s="155" t="s">
        <v>694</v>
      </c>
    </row>
    <row r="43" spans="1:9">
      <c r="B43" s="155" t="s">
        <v>685</v>
      </c>
      <c r="C43" s="155" t="s">
        <v>695</v>
      </c>
    </row>
  </sheetData>
  <sheetProtection sheet="1" objects="1" scenarios="1" insertHyperlinks="0" selectLockedCells="1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82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H40"/>
  <sheetViews>
    <sheetView view="pageBreakPreview" topLeftCell="A10" zoomScaleSheetLayoutView="100" workbookViewId="0">
      <selection activeCell="F9" sqref="F9"/>
    </sheetView>
  </sheetViews>
  <sheetFormatPr baseColWidth="10" defaultRowHeight="15"/>
  <cols>
    <col min="1" max="1" width="47.5703125" style="597" bestFit="1" customWidth="1"/>
    <col min="2" max="16384" width="11.42578125" style="578"/>
  </cols>
  <sheetData>
    <row r="1" spans="1:8" ht="16.5" customHeight="1">
      <c r="A1" s="846" t="s">
        <v>161</v>
      </c>
      <c r="B1" s="846"/>
      <c r="C1" s="846"/>
      <c r="D1" s="846"/>
      <c r="E1" s="846"/>
      <c r="F1" s="846"/>
      <c r="G1" s="846"/>
      <c r="H1" s="846"/>
    </row>
    <row r="2" spans="1:8" ht="16.5" customHeight="1">
      <c r="A2" s="846" t="s">
        <v>424</v>
      </c>
      <c r="B2" s="846"/>
      <c r="C2" s="846"/>
      <c r="D2" s="846"/>
      <c r="E2" s="846"/>
      <c r="F2" s="846"/>
      <c r="G2" s="846"/>
      <c r="H2" s="846"/>
    </row>
    <row r="3" spans="1:8" ht="16.5">
      <c r="A3" s="847" t="s">
        <v>655</v>
      </c>
      <c r="B3" s="847"/>
      <c r="C3" s="847"/>
      <c r="D3" s="847"/>
      <c r="E3" s="847"/>
      <c r="F3" s="847"/>
      <c r="G3" s="847"/>
      <c r="H3" s="847"/>
    </row>
    <row r="4" spans="1:8" ht="16.5">
      <c r="A4" s="847" t="s">
        <v>654</v>
      </c>
      <c r="B4" s="847"/>
      <c r="C4" s="847"/>
      <c r="D4" s="847"/>
      <c r="E4" s="847"/>
      <c r="F4" s="847"/>
      <c r="G4" s="847"/>
      <c r="H4" s="847"/>
    </row>
    <row r="5" spans="1:8" ht="17.25" thickBot="1">
      <c r="A5" s="579"/>
      <c r="B5" s="761" t="s">
        <v>118</v>
      </c>
      <c r="C5" s="761"/>
      <c r="D5" s="761"/>
      <c r="E5" s="248"/>
      <c r="F5" s="91" t="s">
        <v>546</v>
      </c>
      <c r="G5" s="848" t="s">
        <v>674</v>
      </c>
      <c r="H5" s="848"/>
    </row>
    <row r="6" spans="1:8" ht="38.25">
      <c r="A6" s="815" t="s">
        <v>110</v>
      </c>
      <c r="B6" s="307" t="s">
        <v>228</v>
      </c>
      <c r="C6" s="307" t="s">
        <v>154</v>
      </c>
      <c r="D6" s="307" t="s">
        <v>229</v>
      </c>
      <c r="E6" s="308" t="s">
        <v>485</v>
      </c>
      <c r="F6" s="308" t="s">
        <v>486</v>
      </c>
      <c r="G6" s="307" t="s">
        <v>370</v>
      </c>
      <c r="H6" s="309" t="s">
        <v>230</v>
      </c>
    </row>
    <row r="7" spans="1:8" ht="15.75" thickBot="1">
      <c r="A7" s="816"/>
      <c r="B7" s="462" t="s">
        <v>205</v>
      </c>
      <c r="C7" s="462" t="s">
        <v>206</v>
      </c>
      <c r="D7" s="462" t="s">
        <v>155</v>
      </c>
      <c r="E7" s="580" t="s">
        <v>207</v>
      </c>
      <c r="F7" s="580" t="s">
        <v>208</v>
      </c>
      <c r="G7" s="462" t="s">
        <v>515</v>
      </c>
      <c r="H7" s="463" t="s">
        <v>516</v>
      </c>
    </row>
    <row r="8" spans="1:8" ht="16.5">
      <c r="A8" s="598"/>
      <c r="B8" s="581"/>
      <c r="C8" s="581"/>
      <c r="D8" s="581"/>
      <c r="E8" s="581"/>
      <c r="F8" s="581"/>
      <c r="G8" s="581"/>
      <c r="H8" s="582"/>
    </row>
    <row r="9" spans="1:8" s="586" customFormat="1">
      <c r="A9" s="583" t="s">
        <v>423</v>
      </c>
      <c r="B9" s="584"/>
      <c r="C9" s="584"/>
      <c r="D9" s="584"/>
      <c r="E9" s="584"/>
      <c r="F9" s="584"/>
      <c r="G9" s="584"/>
      <c r="H9" s="585"/>
    </row>
    <row r="10" spans="1:8" s="590" customFormat="1">
      <c r="A10" s="587" t="s">
        <v>425</v>
      </c>
      <c r="B10" s="588"/>
      <c r="C10" s="588"/>
      <c r="D10" s="588">
        <f>SUM(D11:D13)</f>
        <v>0</v>
      </c>
      <c r="E10" s="588"/>
      <c r="F10" s="588"/>
      <c r="G10" s="588">
        <f>SUM(G11:G13)</f>
        <v>0</v>
      </c>
      <c r="H10" s="589">
        <f t="shared" ref="H10:H39" si="0">IF(D10&lt;&gt;0,(E10/D10)*100,0)</f>
        <v>0</v>
      </c>
    </row>
    <row r="11" spans="1:8" s="593" customFormat="1">
      <c r="A11" s="599" t="s">
        <v>426</v>
      </c>
      <c r="B11" s="591"/>
      <c r="C11" s="591"/>
      <c r="D11" s="591">
        <f>B11-C11</f>
        <v>0</v>
      </c>
      <c r="E11" s="591"/>
      <c r="F11" s="591"/>
      <c r="G11" s="591">
        <f>D11-E11</f>
        <v>0</v>
      </c>
      <c r="H11" s="592">
        <f t="shared" si="0"/>
        <v>0</v>
      </c>
    </row>
    <row r="12" spans="1:8" s="593" customFormat="1">
      <c r="A12" s="599" t="s">
        <v>427</v>
      </c>
      <c r="B12" s="591"/>
      <c r="C12" s="591"/>
      <c r="D12" s="591">
        <f t="shared" ref="D12:D13" si="1">B12-C12</f>
        <v>0</v>
      </c>
      <c r="E12" s="591"/>
      <c r="F12" s="591"/>
      <c r="G12" s="591">
        <f t="shared" ref="G12:G13" si="2">D12-E12</f>
        <v>0</v>
      </c>
      <c r="H12" s="592">
        <f t="shared" si="0"/>
        <v>0</v>
      </c>
    </row>
    <row r="13" spans="1:8" s="593" customFormat="1">
      <c r="A13" s="599" t="s">
        <v>428</v>
      </c>
      <c r="B13" s="591"/>
      <c r="C13" s="591"/>
      <c r="D13" s="591">
        <f t="shared" si="1"/>
        <v>0</v>
      </c>
      <c r="E13" s="591"/>
      <c r="F13" s="591"/>
      <c r="G13" s="591">
        <f t="shared" si="2"/>
        <v>0</v>
      </c>
      <c r="H13" s="592">
        <f t="shared" si="0"/>
        <v>0</v>
      </c>
    </row>
    <row r="14" spans="1:8" s="590" customFormat="1">
      <c r="A14" s="587" t="s">
        <v>429</v>
      </c>
      <c r="B14" s="588"/>
      <c r="C14" s="588"/>
      <c r="D14" s="588">
        <f>SUM(D15:D22)</f>
        <v>0</v>
      </c>
      <c r="E14" s="588"/>
      <c r="F14" s="588"/>
      <c r="G14" s="588">
        <f>SUM(G15:G22)</f>
        <v>0</v>
      </c>
      <c r="H14" s="589">
        <f t="shared" si="0"/>
        <v>0</v>
      </c>
    </row>
    <row r="15" spans="1:8" s="593" customFormat="1">
      <c r="A15" s="599" t="s">
        <v>430</v>
      </c>
      <c r="B15" s="591"/>
      <c r="C15" s="591"/>
      <c r="D15" s="591">
        <f>B15-C15</f>
        <v>0</v>
      </c>
      <c r="E15" s="591"/>
      <c r="F15" s="591"/>
      <c r="G15" s="591">
        <f>D15-E15</f>
        <v>0</v>
      </c>
      <c r="H15" s="592">
        <f t="shared" si="0"/>
        <v>0</v>
      </c>
    </row>
    <row r="16" spans="1:8" s="593" customFormat="1">
      <c r="A16" s="599" t="s">
        <v>431</v>
      </c>
      <c r="B16" s="591"/>
      <c r="C16" s="591"/>
      <c r="D16" s="591">
        <f t="shared" ref="D16:D22" si="3">B16-C16</f>
        <v>0</v>
      </c>
      <c r="E16" s="591"/>
      <c r="F16" s="591"/>
      <c r="G16" s="591">
        <f t="shared" ref="G16:G39" si="4">D16-E16</f>
        <v>0</v>
      </c>
      <c r="H16" s="592">
        <f t="shared" si="0"/>
        <v>0</v>
      </c>
    </row>
    <row r="17" spans="1:8" s="593" customFormat="1">
      <c r="A17" s="599" t="s">
        <v>432</v>
      </c>
      <c r="B17" s="591"/>
      <c r="C17" s="591"/>
      <c r="D17" s="591">
        <f t="shared" si="3"/>
        <v>0</v>
      </c>
      <c r="E17" s="591"/>
      <c r="F17" s="591"/>
      <c r="G17" s="591">
        <f t="shared" si="4"/>
        <v>0</v>
      </c>
      <c r="H17" s="592">
        <f t="shared" si="0"/>
        <v>0</v>
      </c>
    </row>
    <row r="18" spans="1:8" s="593" customFormat="1">
      <c r="A18" s="599" t="s">
        <v>433</v>
      </c>
      <c r="B18" s="591"/>
      <c r="C18" s="591"/>
      <c r="D18" s="591">
        <f t="shared" si="3"/>
        <v>0</v>
      </c>
      <c r="E18" s="591"/>
      <c r="F18" s="591"/>
      <c r="G18" s="591">
        <f t="shared" si="4"/>
        <v>0</v>
      </c>
      <c r="H18" s="592">
        <f t="shared" si="0"/>
        <v>0</v>
      </c>
    </row>
    <row r="19" spans="1:8" s="593" customFormat="1">
      <c r="A19" s="599" t="s">
        <v>434</v>
      </c>
      <c r="B19" s="591"/>
      <c r="C19" s="591"/>
      <c r="D19" s="591">
        <f t="shared" si="3"/>
        <v>0</v>
      </c>
      <c r="E19" s="591"/>
      <c r="F19" s="591"/>
      <c r="G19" s="591">
        <f t="shared" si="4"/>
        <v>0</v>
      </c>
      <c r="H19" s="592">
        <f t="shared" si="0"/>
        <v>0</v>
      </c>
    </row>
    <row r="20" spans="1:8" s="593" customFormat="1" ht="27">
      <c r="A20" s="599" t="s">
        <v>435</v>
      </c>
      <c r="B20" s="591"/>
      <c r="C20" s="591"/>
      <c r="D20" s="591">
        <f t="shared" si="3"/>
        <v>0</v>
      </c>
      <c r="E20" s="591"/>
      <c r="F20" s="591"/>
      <c r="G20" s="591">
        <f t="shared" si="4"/>
        <v>0</v>
      </c>
      <c r="H20" s="592">
        <f t="shared" si="0"/>
        <v>0</v>
      </c>
    </row>
    <row r="21" spans="1:8" s="593" customFormat="1">
      <c r="A21" s="599" t="s">
        <v>436</v>
      </c>
      <c r="B21" s="591"/>
      <c r="C21" s="591"/>
      <c r="D21" s="591">
        <f t="shared" si="3"/>
        <v>0</v>
      </c>
      <c r="E21" s="591"/>
      <c r="F21" s="591"/>
      <c r="G21" s="591">
        <f t="shared" si="4"/>
        <v>0</v>
      </c>
      <c r="H21" s="592">
        <f t="shared" si="0"/>
        <v>0</v>
      </c>
    </row>
    <row r="22" spans="1:8" s="593" customFormat="1">
      <c r="A22" s="599" t="s">
        <v>437</v>
      </c>
      <c r="B22" s="591"/>
      <c r="C22" s="591"/>
      <c r="D22" s="591">
        <f t="shared" si="3"/>
        <v>0</v>
      </c>
      <c r="E22" s="591"/>
      <c r="F22" s="591"/>
      <c r="G22" s="591">
        <f t="shared" si="4"/>
        <v>0</v>
      </c>
      <c r="H22" s="592">
        <f t="shared" si="0"/>
        <v>0</v>
      </c>
    </row>
    <row r="23" spans="1:8" s="590" customFormat="1">
      <c r="A23" s="587" t="s">
        <v>438</v>
      </c>
      <c r="B23" s="588"/>
      <c r="C23" s="588"/>
      <c r="D23" s="588">
        <f>SUM(D24:D26)</f>
        <v>0</v>
      </c>
      <c r="E23" s="588"/>
      <c r="F23" s="588"/>
      <c r="G23" s="588">
        <f>SUM(G24:G26)</f>
        <v>0</v>
      </c>
      <c r="H23" s="589">
        <f t="shared" si="0"/>
        <v>0</v>
      </c>
    </row>
    <row r="24" spans="1:8" s="593" customFormat="1" ht="27">
      <c r="A24" s="599" t="s">
        <v>439</v>
      </c>
      <c r="B24" s="591"/>
      <c r="C24" s="591"/>
      <c r="D24" s="591">
        <f>B24-C24</f>
        <v>0</v>
      </c>
      <c r="E24" s="591"/>
      <c r="F24" s="591"/>
      <c r="G24" s="591">
        <f t="shared" si="4"/>
        <v>0</v>
      </c>
      <c r="H24" s="592">
        <f t="shared" si="0"/>
        <v>0</v>
      </c>
    </row>
    <row r="25" spans="1:8" s="593" customFormat="1">
      <c r="A25" s="599" t="s">
        <v>440</v>
      </c>
      <c r="B25" s="591"/>
      <c r="C25" s="591"/>
      <c r="D25" s="591">
        <f t="shared" ref="D25:D26" si="5">B25-C25</f>
        <v>0</v>
      </c>
      <c r="E25" s="591"/>
      <c r="F25" s="591"/>
      <c r="G25" s="591">
        <f t="shared" si="4"/>
        <v>0</v>
      </c>
      <c r="H25" s="592">
        <f t="shared" si="0"/>
        <v>0</v>
      </c>
    </row>
    <row r="26" spans="1:8" s="593" customFormat="1">
      <c r="A26" s="599" t="s">
        <v>441</v>
      </c>
      <c r="B26" s="591"/>
      <c r="C26" s="591"/>
      <c r="D26" s="591">
        <f t="shared" si="5"/>
        <v>0</v>
      </c>
      <c r="E26" s="591"/>
      <c r="F26" s="591"/>
      <c r="G26" s="591">
        <f t="shared" si="4"/>
        <v>0</v>
      </c>
      <c r="H26" s="592">
        <f t="shared" si="0"/>
        <v>0</v>
      </c>
    </row>
    <row r="27" spans="1:8" s="590" customFormat="1">
      <c r="A27" s="587" t="s">
        <v>442</v>
      </c>
      <c r="B27" s="588"/>
      <c r="C27" s="588"/>
      <c r="D27" s="588">
        <f>SUM(D28:D29)</f>
        <v>0</v>
      </c>
      <c r="E27" s="588"/>
      <c r="F27" s="588"/>
      <c r="G27" s="588">
        <f>SUM(G28:G29)</f>
        <v>0</v>
      </c>
      <c r="H27" s="589">
        <f t="shared" si="0"/>
        <v>0</v>
      </c>
    </row>
    <row r="28" spans="1:8" s="593" customFormat="1">
      <c r="A28" s="599" t="s">
        <v>443</v>
      </c>
      <c r="B28" s="591"/>
      <c r="C28" s="591"/>
      <c r="D28" s="591">
        <f>B28-C28</f>
        <v>0</v>
      </c>
      <c r="E28" s="591"/>
      <c r="F28" s="591"/>
      <c r="G28" s="591">
        <f t="shared" si="4"/>
        <v>0</v>
      </c>
      <c r="H28" s="592">
        <f t="shared" si="0"/>
        <v>0</v>
      </c>
    </row>
    <row r="29" spans="1:8" s="593" customFormat="1">
      <c r="A29" s="599" t="s">
        <v>444</v>
      </c>
      <c r="B29" s="591"/>
      <c r="C29" s="591"/>
      <c r="D29" s="591">
        <f>B29-C29</f>
        <v>0</v>
      </c>
      <c r="E29" s="591"/>
      <c r="F29" s="591"/>
      <c r="G29" s="591">
        <f t="shared" si="4"/>
        <v>0</v>
      </c>
      <c r="H29" s="592">
        <f t="shared" si="0"/>
        <v>0</v>
      </c>
    </row>
    <row r="30" spans="1:8" s="590" customFormat="1">
      <c r="A30" s="587" t="s">
        <v>445</v>
      </c>
      <c r="B30" s="588"/>
      <c r="C30" s="588"/>
      <c r="D30" s="588">
        <f>SUM(D31:D34)</f>
        <v>0</v>
      </c>
      <c r="E30" s="588"/>
      <c r="F30" s="588"/>
      <c r="G30" s="588">
        <f>SUM(G31:G34)</f>
        <v>0</v>
      </c>
      <c r="H30" s="589">
        <f t="shared" si="0"/>
        <v>0</v>
      </c>
    </row>
    <row r="31" spans="1:8" s="593" customFormat="1">
      <c r="A31" s="599" t="s">
        <v>29</v>
      </c>
      <c r="B31" s="591"/>
      <c r="C31" s="591"/>
      <c r="D31" s="591">
        <f>B31-C31</f>
        <v>0</v>
      </c>
      <c r="E31" s="591"/>
      <c r="F31" s="591"/>
      <c r="G31" s="591">
        <f t="shared" si="4"/>
        <v>0</v>
      </c>
      <c r="H31" s="592">
        <f t="shared" si="0"/>
        <v>0</v>
      </c>
    </row>
    <row r="32" spans="1:8" s="593" customFormat="1">
      <c r="A32" s="599" t="s">
        <v>446</v>
      </c>
      <c r="B32" s="591"/>
      <c r="C32" s="591"/>
      <c r="D32" s="591">
        <f t="shared" ref="D32:D33" si="6">B32-C32</f>
        <v>0</v>
      </c>
      <c r="E32" s="591"/>
      <c r="F32" s="591"/>
      <c r="G32" s="591">
        <f t="shared" si="4"/>
        <v>0</v>
      </c>
      <c r="H32" s="592">
        <f t="shared" si="0"/>
        <v>0</v>
      </c>
    </row>
    <row r="33" spans="1:8" s="593" customFormat="1">
      <c r="A33" s="599" t="s">
        <v>447</v>
      </c>
      <c r="B33" s="591"/>
      <c r="C33" s="591"/>
      <c r="D33" s="591">
        <f t="shared" si="6"/>
        <v>0</v>
      </c>
      <c r="E33" s="591"/>
      <c r="F33" s="591"/>
      <c r="G33" s="591">
        <f t="shared" si="4"/>
        <v>0</v>
      </c>
      <c r="H33" s="592">
        <f t="shared" si="0"/>
        <v>0</v>
      </c>
    </row>
    <row r="34" spans="1:8" s="593" customFormat="1">
      <c r="A34" s="599" t="s">
        <v>448</v>
      </c>
      <c r="B34" s="591"/>
      <c r="C34" s="591"/>
      <c r="D34" s="591">
        <f>B34-C34</f>
        <v>0</v>
      </c>
      <c r="E34" s="591"/>
      <c r="F34" s="591"/>
      <c r="G34" s="591">
        <f t="shared" si="4"/>
        <v>0</v>
      </c>
      <c r="H34" s="592">
        <f t="shared" si="0"/>
        <v>0</v>
      </c>
    </row>
    <row r="35" spans="1:8" s="590" customFormat="1">
      <c r="A35" s="587" t="s">
        <v>449</v>
      </c>
      <c r="B35" s="588"/>
      <c r="C35" s="588"/>
      <c r="D35" s="588">
        <f>D36</f>
        <v>0</v>
      </c>
      <c r="E35" s="588"/>
      <c r="F35" s="588"/>
      <c r="G35" s="588">
        <f>G36</f>
        <v>0</v>
      </c>
      <c r="H35" s="589">
        <f t="shared" si="0"/>
        <v>0</v>
      </c>
    </row>
    <row r="36" spans="1:8" s="593" customFormat="1">
      <c r="A36" s="599" t="s">
        <v>450</v>
      </c>
      <c r="B36" s="591"/>
      <c r="C36" s="591"/>
      <c r="D36" s="591">
        <f>B36-C36</f>
        <v>0</v>
      </c>
      <c r="E36" s="591"/>
      <c r="F36" s="591"/>
      <c r="G36" s="591">
        <f t="shared" si="4"/>
        <v>0</v>
      </c>
      <c r="H36" s="592">
        <f t="shared" si="0"/>
        <v>0</v>
      </c>
    </row>
    <row r="37" spans="1:8" s="590" customFormat="1">
      <c r="A37" s="587" t="s">
        <v>451</v>
      </c>
      <c r="B37" s="588"/>
      <c r="C37" s="588"/>
      <c r="D37" s="588">
        <f>B37-C37</f>
        <v>0</v>
      </c>
      <c r="E37" s="588"/>
      <c r="F37" s="588"/>
      <c r="G37" s="588">
        <f t="shared" si="4"/>
        <v>0</v>
      </c>
      <c r="H37" s="589">
        <f t="shared" si="0"/>
        <v>0</v>
      </c>
    </row>
    <row r="38" spans="1:8" s="590" customFormat="1" ht="27">
      <c r="A38" s="587" t="s">
        <v>517</v>
      </c>
      <c r="B38" s="588"/>
      <c r="C38" s="588"/>
      <c r="D38" s="588">
        <f t="shared" ref="D38:D39" si="7">B38-C38</f>
        <v>0</v>
      </c>
      <c r="E38" s="588"/>
      <c r="F38" s="588"/>
      <c r="G38" s="588">
        <f t="shared" si="4"/>
        <v>0</v>
      </c>
      <c r="H38" s="589">
        <f t="shared" si="0"/>
        <v>0</v>
      </c>
    </row>
    <row r="39" spans="1:8" s="590" customFormat="1" ht="15.75" thickBot="1">
      <c r="A39" s="587" t="s">
        <v>452</v>
      </c>
      <c r="B39" s="588"/>
      <c r="C39" s="588"/>
      <c r="D39" s="588">
        <f t="shared" si="7"/>
        <v>0</v>
      </c>
      <c r="E39" s="588"/>
      <c r="F39" s="588"/>
      <c r="G39" s="588">
        <f t="shared" si="4"/>
        <v>0</v>
      </c>
      <c r="H39" s="594">
        <f t="shared" si="0"/>
        <v>0</v>
      </c>
    </row>
    <row r="40" spans="1:8" ht="32.25" customHeight="1" thickBot="1">
      <c r="A40" s="600" t="s">
        <v>159</v>
      </c>
      <c r="B40" s="595">
        <f t="shared" ref="B40:G40" si="8">SUM(B$10,B$14,B$23,B$27,B$30,B$35,B$37,B$38,B$39)</f>
        <v>0</v>
      </c>
      <c r="C40" s="595">
        <f t="shared" si="8"/>
        <v>0</v>
      </c>
      <c r="D40" s="595">
        <f t="shared" si="8"/>
        <v>0</v>
      </c>
      <c r="E40" s="595">
        <f t="shared" si="8"/>
        <v>0</v>
      </c>
      <c r="F40" s="595">
        <f t="shared" si="8"/>
        <v>0</v>
      </c>
      <c r="G40" s="595">
        <f t="shared" si="8"/>
        <v>0</v>
      </c>
      <c r="H40" s="596">
        <f>IF(D40&lt;&gt;0,(E40/D40)*100,0)</f>
        <v>0</v>
      </c>
    </row>
  </sheetData>
  <sheetProtection sheet="1" objects="1" scenarios="1"/>
  <mergeCells count="7">
    <mergeCell ref="A1:H1"/>
    <mergeCell ref="A2:H2"/>
    <mergeCell ref="A4:H4"/>
    <mergeCell ref="A3:H3"/>
    <mergeCell ref="A6:A7"/>
    <mergeCell ref="B5:D5"/>
    <mergeCell ref="G5:H5"/>
  </mergeCells>
  <printOptions horizontalCentered="1"/>
  <pageMargins left="0.39370078740157483" right="0.39370078740157483" top="0.74803149606299213" bottom="0.74803149606299213" header="0.31496062992125984" footer="0.31496062992125984"/>
  <pageSetup scale="77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"/>
  <sheetViews>
    <sheetView workbookViewId="0">
      <selection activeCell="M11" sqref="M11"/>
    </sheetView>
  </sheetViews>
  <sheetFormatPr baseColWidth="10" defaultRowHeight="15"/>
  <sheetData/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G53"/>
  <sheetViews>
    <sheetView view="pageBreakPreview" topLeftCell="A28" zoomScaleSheetLayoutView="100" workbookViewId="0">
      <selection activeCell="D51" sqref="D51:D53"/>
    </sheetView>
  </sheetViews>
  <sheetFormatPr baseColWidth="10" defaultRowHeight="16.5"/>
  <cols>
    <col min="1" max="1" width="1.85546875" style="604" customWidth="1"/>
    <col min="2" max="2" width="34.7109375" style="62" customWidth="1"/>
    <col min="3" max="3" width="20.85546875" style="62" customWidth="1"/>
    <col min="4" max="4" width="25.5703125" style="62" customWidth="1"/>
    <col min="5" max="5" width="15" style="62" customWidth="1"/>
    <col min="6" max="16384" width="11.42578125" style="62"/>
  </cols>
  <sheetData>
    <row r="1" spans="1:7" ht="16.5" customHeight="1">
      <c r="A1" s="849" t="s">
        <v>533</v>
      </c>
      <c r="B1" s="849"/>
      <c r="C1" s="849"/>
      <c r="D1" s="849"/>
      <c r="E1" s="849"/>
    </row>
    <row r="2" spans="1:7">
      <c r="A2" s="850" t="s">
        <v>457</v>
      </c>
      <c r="B2" s="850"/>
      <c r="C2" s="850"/>
      <c r="D2" s="850"/>
      <c r="E2" s="850"/>
    </row>
    <row r="3" spans="1:7">
      <c r="A3" s="784" t="s">
        <v>655</v>
      </c>
      <c r="B3" s="784"/>
      <c r="C3" s="784"/>
      <c r="D3" s="784"/>
      <c r="E3" s="784"/>
      <c r="G3" s="601"/>
    </row>
    <row r="4" spans="1:7">
      <c r="A4" s="850" t="s">
        <v>654</v>
      </c>
      <c r="B4" s="850"/>
      <c r="C4" s="850"/>
      <c r="D4" s="850"/>
      <c r="E4" s="850"/>
    </row>
    <row r="5" spans="1:7">
      <c r="A5" s="602"/>
      <c r="B5" s="602"/>
      <c r="C5" s="602" t="s">
        <v>298</v>
      </c>
      <c r="D5" s="4" t="s">
        <v>546</v>
      </c>
      <c r="E5" s="603" t="s">
        <v>674</v>
      </c>
    </row>
    <row r="6" spans="1:7" ht="6.75" customHeight="1" thickBot="1"/>
    <row r="7" spans="1:7" s="606" customFormat="1" ht="17.25" customHeight="1">
      <c r="A7" s="851"/>
      <c r="B7" s="852"/>
      <c r="C7" s="605"/>
      <c r="D7" s="605"/>
      <c r="E7" s="621"/>
    </row>
    <row r="8" spans="1:7" s="606" customFormat="1" ht="20.25" customHeight="1">
      <c r="A8" s="608"/>
      <c r="B8" s="607"/>
      <c r="C8" s="607"/>
      <c r="D8" s="607"/>
      <c r="E8" s="609"/>
      <c r="F8" s="610"/>
    </row>
    <row r="9" spans="1:7" s="606" customFormat="1" ht="20.25" customHeight="1">
      <c r="A9" s="611"/>
      <c r="B9" s="620" t="s">
        <v>458</v>
      </c>
      <c r="C9" s="607"/>
      <c r="D9" s="607"/>
      <c r="E9" s="609"/>
      <c r="F9" s="610"/>
    </row>
    <row r="10" spans="1:7" s="606" customFormat="1" ht="20.25" customHeight="1">
      <c r="A10" s="611"/>
      <c r="B10" s="620" t="s">
        <v>459</v>
      </c>
      <c r="C10" s="607"/>
      <c r="D10" s="607" t="s">
        <v>465</v>
      </c>
      <c r="E10" s="612" t="s">
        <v>466</v>
      </c>
      <c r="F10" s="610"/>
    </row>
    <row r="11" spans="1:7" s="606" customFormat="1" ht="20.25" customHeight="1">
      <c r="A11" s="608"/>
      <c r="E11" s="609"/>
      <c r="F11" s="610"/>
    </row>
    <row r="12" spans="1:7" s="606" customFormat="1" ht="20.25" customHeight="1">
      <c r="A12" s="611"/>
      <c r="E12" s="609"/>
      <c r="F12" s="610"/>
    </row>
    <row r="13" spans="1:7">
      <c r="A13" s="613"/>
      <c r="E13" s="614"/>
      <c r="F13" s="18"/>
    </row>
    <row r="14" spans="1:7">
      <c r="A14" s="613"/>
      <c r="B14" s="18"/>
      <c r="C14" s="18"/>
      <c r="D14" s="18"/>
      <c r="E14" s="614"/>
      <c r="F14" s="18"/>
    </row>
    <row r="15" spans="1:7">
      <c r="A15" s="613"/>
      <c r="B15" s="18"/>
      <c r="C15" s="18"/>
      <c r="D15" s="18"/>
      <c r="E15" s="614"/>
      <c r="F15" s="18"/>
    </row>
    <row r="16" spans="1:7">
      <c r="A16" s="613"/>
      <c r="B16" s="18"/>
      <c r="C16" s="18"/>
      <c r="D16" s="18"/>
      <c r="E16" s="614"/>
      <c r="F16" s="18"/>
    </row>
    <row r="17" spans="1:6">
      <c r="A17" s="613"/>
      <c r="B17" s="18"/>
      <c r="C17" s="18"/>
      <c r="D17" s="18"/>
      <c r="E17" s="614"/>
      <c r="F17" s="18"/>
    </row>
    <row r="18" spans="1:6">
      <c r="A18" s="613"/>
      <c r="B18" s="18" t="s">
        <v>670</v>
      </c>
      <c r="C18" s="18"/>
      <c r="D18" s="18"/>
      <c r="E18" s="614"/>
      <c r="F18" s="18"/>
    </row>
    <row r="19" spans="1:6">
      <c r="A19" s="613"/>
      <c r="B19" s="18"/>
      <c r="C19" s="18"/>
      <c r="D19" s="18"/>
      <c r="E19" s="614"/>
      <c r="F19" s="18"/>
    </row>
    <row r="20" spans="1:6">
      <c r="A20" s="613"/>
      <c r="B20" s="18"/>
      <c r="C20" s="18"/>
      <c r="D20" s="18"/>
      <c r="E20" s="614"/>
      <c r="F20" s="18"/>
    </row>
    <row r="21" spans="1:6">
      <c r="A21" s="613"/>
      <c r="B21" s="18"/>
      <c r="C21" s="18"/>
      <c r="D21" s="18"/>
      <c r="E21" s="614"/>
      <c r="F21" s="18"/>
    </row>
    <row r="22" spans="1:6">
      <c r="A22" s="613"/>
      <c r="B22" s="18"/>
      <c r="C22" s="18"/>
      <c r="D22" s="18"/>
      <c r="E22" s="614"/>
      <c r="F22" s="18"/>
    </row>
    <row r="23" spans="1:6">
      <c r="A23" s="613"/>
      <c r="B23" s="18"/>
      <c r="C23" s="18"/>
      <c r="D23" s="18"/>
      <c r="E23" s="614"/>
      <c r="F23" s="18"/>
    </row>
    <row r="24" spans="1:6">
      <c r="A24" s="613"/>
      <c r="B24" s="18"/>
      <c r="C24" s="18"/>
      <c r="D24" s="18"/>
      <c r="E24" s="614"/>
      <c r="F24" s="18"/>
    </row>
    <row r="25" spans="1:6">
      <c r="A25" s="613"/>
      <c r="B25" s="18"/>
      <c r="C25" s="18"/>
      <c r="D25" s="18"/>
      <c r="E25" s="614"/>
      <c r="F25" s="18"/>
    </row>
    <row r="26" spans="1:6">
      <c r="A26" s="613"/>
      <c r="B26" s="18"/>
      <c r="C26" s="18"/>
      <c r="D26" s="18"/>
      <c r="E26" s="614"/>
      <c r="F26" s="18"/>
    </row>
    <row r="27" spans="1:6">
      <c r="A27" s="613"/>
      <c r="B27" s="18"/>
      <c r="C27" s="18"/>
      <c r="D27" s="18"/>
      <c r="E27" s="614"/>
      <c r="F27" s="18"/>
    </row>
    <row r="28" spans="1:6">
      <c r="A28" s="613"/>
      <c r="B28" s="18"/>
      <c r="C28" s="18"/>
      <c r="D28" s="18"/>
      <c r="E28" s="614"/>
      <c r="F28" s="18"/>
    </row>
    <row r="29" spans="1:6">
      <c r="A29" s="613"/>
      <c r="B29" s="18"/>
      <c r="C29" s="18"/>
      <c r="D29" s="18"/>
      <c r="E29" s="614"/>
      <c r="F29" s="18"/>
    </row>
    <row r="30" spans="1:6">
      <c r="A30" s="613"/>
      <c r="B30" s="18"/>
      <c r="C30" s="18"/>
      <c r="D30" s="18"/>
      <c r="E30" s="614"/>
      <c r="F30" s="18"/>
    </row>
    <row r="31" spans="1:6">
      <c r="A31" s="613"/>
      <c r="B31" s="18"/>
      <c r="C31" s="18"/>
      <c r="D31" s="18"/>
      <c r="E31" s="614"/>
      <c r="F31" s="18"/>
    </row>
    <row r="32" spans="1:6">
      <c r="A32" s="613"/>
      <c r="B32" s="18"/>
      <c r="C32" s="18"/>
      <c r="D32" s="18"/>
      <c r="E32" s="614"/>
      <c r="F32" s="18"/>
    </row>
    <row r="33" spans="1:6">
      <c r="A33" s="613"/>
      <c r="B33" s="18"/>
      <c r="C33" s="18"/>
      <c r="D33" s="18"/>
      <c r="E33" s="614"/>
      <c r="F33" s="18"/>
    </row>
    <row r="34" spans="1:6">
      <c r="A34" s="613"/>
      <c r="B34" s="18"/>
      <c r="C34" s="18"/>
      <c r="D34" s="18"/>
      <c r="E34" s="614"/>
      <c r="F34" s="18"/>
    </row>
    <row r="35" spans="1:6">
      <c r="A35" s="613"/>
      <c r="B35" s="18"/>
      <c r="C35" s="18"/>
      <c r="D35" s="18"/>
      <c r="E35" s="614"/>
      <c r="F35" s="18"/>
    </row>
    <row r="36" spans="1:6">
      <c r="A36" s="613"/>
      <c r="B36" s="18"/>
      <c r="C36" s="18"/>
      <c r="D36" s="18"/>
      <c r="E36" s="614"/>
      <c r="F36" s="18"/>
    </row>
    <row r="37" spans="1:6">
      <c r="A37" s="613"/>
      <c r="B37" s="18"/>
      <c r="C37" s="18"/>
      <c r="D37" s="18"/>
      <c r="E37" s="614"/>
      <c r="F37" s="18"/>
    </row>
    <row r="38" spans="1:6">
      <c r="A38" s="613"/>
      <c r="B38" s="619"/>
      <c r="C38" s="619"/>
      <c r="D38" s="619"/>
      <c r="E38" s="614"/>
      <c r="F38" s="18"/>
    </row>
    <row r="39" spans="1:6">
      <c r="A39" s="613"/>
      <c r="B39" s="619"/>
      <c r="C39" s="619"/>
      <c r="D39" s="619"/>
      <c r="E39" s="614"/>
    </row>
    <row r="40" spans="1:6">
      <c r="A40" s="613"/>
      <c r="B40" s="619"/>
      <c r="C40" s="619"/>
      <c r="D40" s="619"/>
      <c r="E40" s="614"/>
    </row>
    <row r="41" spans="1:6">
      <c r="A41" s="613"/>
      <c r="B41" s="18"/>
      <c r="C41" s="18"/>
      <c r="D41" s="18"/>
      <c r="E41" s="614"/>
    </row>
    <row r="42" spans="1:6" ht="17.25" thickBot="1">
      <c r="A42" s="615"/>
      <c r="B42" s="616"/>
      <c r="C42" s="616"/>
      <c r="D42" s="616"/>
      <c r="E42" s="617"/>
    </row>
    <row r="43" spans="1:6">
      <c r="A43" s="88" t="s">
        <v>650</v>
      </c>
    </row>
    <row r="45" spans="1:6" ht="25.5">
      <c r="A45" s="618" t="s">
        <v>466</v>
      </c>
      <c r="B45" s="62" t="s">
        <v>510</v>
      </c>
    </row>
    <row r="46" spans="1:6">
      <c r="B46" s="62" t="s">
        <v>493</v>
      </c>
    </row>
    <row r="51" spans="2:4">
      <c r="B51" s="155" t="s">
        <v>687</v>
      </c>
      <c r="D51" s="155" t="s">
        <v>689</v>
      </c>
    </row>
    <row r="52" spans="2:4">
      <c r="B52" s="155" t="s">
        <v>686</v>
      </c>
      <c r="D52" s="155" t="s">
        <v>688</v>
      </c>
    </row>
    <row r="53" spans="2:4">
      <c r="B53" s="155" t="s">
        <v>685</v>
      </c>
      <c r="D53" s="155" t="s">
        <v>678</v>
      </c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76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9">
    <tabColor theme="7" tint="-0.249977111117893"/>
  </sheetPr>
  <dimension ref="A1:J37"/>
  <sheetViews>
    <sheetView tabSelected="1" view="pageBreakPreview" zoomScaleSheetLayoutView="100" workbookViewId="0">
      <selection activeCell="E41" sqref="E41"/>
    </sheetView>
  </sheetViews>
  <sheetFormatPr baseColWidth="10" defaultRowHeight="16.5"/>
  <cols>
    <col min="1" max="1" width="4.28515625" style="185" customWidth="1"/>
    <col min="2" max="2" width="41" style="152" customWidth="1"/>
    <col min="3" max="5" width="15.7109375" style="152" customWidth="1"/>
    <col min="6" max="16384" width="11.42578125" style="152"/>
  </cols>
  <sheetData>
    <row r="1" spans="1:7">
      <c r="B1" s="853" t="s">
        <v>161</v>
      </c>
      <c r="C1" s="853"/>
      <c r="D1" s="853"/>
      <c r="E1" s="853"/>
    </row>
    <row r="2" spans="1:7">
      <c r="A2" s="551"/>
      <c r="B2" s="834" t="s">
        <v>526</v>
      </c>
      <c r="C2" s="834"/>
      <c r="D2" s="834"/>
      <c r="E2" s="834"/>
    </row>
    <row r="3" spans="1:7">
      <c r="B3" s="749" t="s">
        <v>655</v>
      </c>
      <c r="C3" s="749"/>
      <c r="D3" s="749"/>
      <c r="E3" s="749"/>
      <c r="G3" s="622"/>
    </row>
    <row r="4" spans="1:7">
      <c r="B4" s="749" t="s">
        <v>654</v>
      </c>
      <c r="C4" s="749"/>
      <c r="D4" s="749"/>
      <c r="E4" s="749"/>
    </row>
    <row r="5" spans="1:7">
      <c r="A5" s="574"/>
      <c r="B5" s="834" t="s">
        <v>642</v>
      </c>
      <c r="C5" s="834"/>
      <c r="D5" s="91" t="s">
        <v>546</v>
      </c>
      <c r="E5" s="551" t="s">
        <v>674</v>
      </c>
    </row>
    <row r="6" spans="1:7" ht="6.75" customHeight="1" thickBot="1"/>
    <row r="7" spans="1:7" s="310" customFormat="1">
      <c r="A7" s="855" t="s">
        <v>110</v>
      </c>
      <c r="B7" s="856"/>
      <c r="C7" s="859" t="s">
        <v>520</v>
      </c>
      <c r="D7" s="623" t="s">
        <v>197</v>
      </c>
      <c r="E7" s="863" t="s">
        <v>507</v>
      </c>
    </row>
    <row r="8" spans="1:7" s="310" customFormat="1" ht="17.25" thickBot="1">
      <c r="A8" s="857"/>
      <c r="B8" s="858"/>
      <c r="C8" s="860"/>
      <c r="D8" s="624"/>
      <c r="E8" s="864"/>
    </row>
    <row r="9" spans="1:7" s="310" customFormat="1" ht="20.25" customHeight="1">
      <c r="A9" s="625" t="s">
        <v>518</v>
      </c>
      <c r="B9" s="558"/>
      <c r="C9" s="568">
        <f>C10+C11</f>
        <v>85679902</v>
      </c>
      <c r="D9" s="568">
        <f>D10+D11</f>
        <v>19760631</v>
      </c>
      <c r="E9" s="636">
        <f>E10+E11</f>
        <v>9543987</v>
      </c>
    </row>
    <row r="10" spans="1:7" s="310" customFormat="1" ht="20.25" customHeight="1">
      <c r="A10" s="557"/>
      <c r="B10" s="627" t="s">
        <v>521</v>
      </c>
      <c r="C10" s="559"/>
      <c r="D10" s="559"/>
      <c r="E10" s="626"/>
    </row>
    <row r="11" spans="1:7" s="310" customFormat="1" ht="20.25" customHeight="1">
      <c r="A11" s="557"/>
      <c r="B11" s="627" t="s">
        <v>522</v>
      </c>
      <c r="C11" s="559">
        <v>85679902</v>
      </c>
      <c r="D11" s="559">
        <v>19760631</v>
      </c>
      <c r="E11" s="626">
        <v>9543987</v>
      </c>
    </row>
    <row r="12" spans="1:7" s="310" customFormat="1" ht="20.25" customHeight="1">
      <c r="A12" s="625" t="s">
        <v>519</v>
      </c>
      <c r="B12" s="627"/>
      <c r="C12" s="568">
        <f>C13+C14</f>
        <v>130657512.18000001</v>
      </c>
      <c r="D12" s="568">
        <f>D13+D14</f>
        <v>26500401.710000001</v>
      </c>
      <c r="E12" s="636">
        <f>E13+E14</f>
        <v>23366404.370000001</v>
      </c>
    </row>
    <row r="13" spans="1:7" s="310" customFormat="1" ht="20.25" customHeight="1">
      <c r="A13" s="557"/>
      <c r="B13" s="627" t="s">
        <v>523</v>
      </c>
      <c r="C13" s="559"/>
      <c r="D13" s="559"/>
      <c r="E13" s="626"/>
    </row>
    <row r="14" spans="1:7" s="310" customFormat="1" ht="20.25" customHeight="1">
      <c r="A14" s="557"/>
      <c r="B14" s="627" t="s">
        <v>524</v>
      </c>
      <c r="C14" s="559">
        <v>130657512.18000001</v>
      </c>
      <c r="D14" s="559">
        <v>26500401.710000001</v>
      </c>
      <c r="E14" s="626">
        <v>23366404.370000001</v>
      </c>
    </row>
    <row r="15" spans="1:7" s="310" customFormat="1" ht="20.25" customHeight="1">
      <c r="A15" s="625" t="s">
        <v>250</v>
      </c>
      <c r="B15" s="627"/>
      <c r="C15" s="568">
        <f>C9-C12</f>
        <v>-44977610.180000007</v>
      </c>
      <c r="D15" s="568">
        <f>D9-D12</f>
        <v>-6739770.7100000009</v>
      </c>
      <c r="E15" s="636">
        <f>E9-E12</f>
        <v>-13822417.370000001</v>
      </c>
    </row>
    <row r="16" spans="1:7" s="310" customFormat="1" ht="20.25" customHeight="1" thickBot="1">
      <c r="A16" s="557"/>
      <c r="B16" s="558"/>
      <c r="C16" s="559"/>
      <c r="D16" s="559"/>
      <c r="E16" s="561"/>
    </row>
    <row r="17" spans="1:10" s="310" customFormat="1">
      <c r="A17" s="855" t="s">
        <v>110</v>
      </c>
      <c r="B17" s="856"/>
      <c r="C17" s="859" t="s">
        <v>520</v>
      </c>
      <c r="D17" s="628" t="s">
        <v>197</v>
      </c>
      <c r="E17" s="861" t="s">
        <v>507</v>
      </c>
    </row>
    <row r="18" spans="1:10" s="310" customFormat="1" ht="12" customHeight="1" thickBot="1">
      <c r="A18" s="857"/>
      <c r="B18" s="858"/>
      <c r="C18" s="860"/>
      <c r="D18" s="629"/>
      <c r="E18" s="862"/>
    </row>
    <row r="19" spans="1:10" s="310" customFormat="1" ht="20.25" customHeight="1">
      <c r="A19" s="625" t="s">
        <v>245</v>
      </c>
      <c r="B19" s="558"/>
      <c r="C19" s="559">
        <v>-44977610.18</v>
      </c>
      <c r="D19" s="559">
        <v>-6739770.71</v>
      </c>
      <c r="E19" s="561">
        <v>-13822417.369999999</v>
      </c>
    </row>
    <row r="20" spans="1:10" s="310" customFormat="1" ht="20.25" customHeight="1">
      <c r="A20" s="625" t="s">
        <v>246</v>
      </c>
      <c r="B20" s="558"/>
      <c r="C20" s="559">
        <v>4070488.29</v>
      </c>
      <c r="D20" s="559">
        <v>373543</v>
      </c>
      <c r="E20" s="561">
        <v>0</v>
      </c>
    </row>
    <row r="21" spans="1:10" s="310" customFormat="1" ht="20.25" customHeight="1">
      <c r="A21" s="625" t="s">
        <v>251</v>
      </c>
      <c r="B21" s="558"/>
      <c r="C21" s="568">
        <f>C19-C20</f>
        <v>-49048098.469999999</v>
      </c>
      <c r="D21" s="568">
        <f>D19-D20</f>
        <v>-7113313.71</v>
      </c>
      <c r="E21" s="636">
        <f>E19-E20</f>
        <v>-13822417.369999999</v>
      </c>
    </row>
    <row r="22" spans="1:10" s="310" customFormat="1" ht="20.25" customHeight="1" thickBot="1">
      <c r="A22" s="557"/>
      <c r="B22" s="558"/>
      <c r="C22" s="575"/>
      <c r="D22" s="575"/>
      <c r="E22" s="576"/>
    </row>
    <row r="23" spans="1:10" s="310" customFormat="1" ht="28.5" customHeight="1">
      <c r="A23" s="855" t="s">
        <v>110</v>
      </c>
      <c r="B23" s="856"/>
      <c r="C23" s="859" t="s">
        <v>520</v>
      </c>
      <c r="D23" s="628" t="s">
        <v>197</v>
      </c>
      <c r="E23" s="861" t="s">
        <v>507</v>
      </c>
    </row>
    <row r="24" spans="1:10" s="310" customFormat="1" ht="0.75" customHeight="1" thickBot="1">
      <c r="A24" s="857"/>
      <c r="B24" s="858"/>
      <c r="C24" s="860"/>
      <c r="D24" s="629"/>
      <c r="E24" s="862"/>
    </row>
    <row r="25" spans="1:10" s="310" customFormat="1" ht="20.25" customHeight="1">
      <c r="A25" s="625" t="s">
        <v>247</v>
      </c>
      <c r="B25" s="558"/>
      <c r="C25" s="559">
        <v>45000000</v>
      </c>
      <c r="D25" s="559">
        <v>45000000</v>
      </c>
      <c r="E25" s="561">
        <v>45000000</v>
      </c>
    </row>
    <row r="26" spans="1:10" s="310" customFormat="1" ht="20.25" customHeight="1">
      <c r="A26" s="625" t="s">
        <v>248</v>
      </c>
      <c r="B26" s="558"/>
      <c r="C26" s="559">
        <v>0</v>
      </c>
      <c r="D26" s="559">
        <v>0</v>
      </c>
      <c r="E26" s="561">
        <v>0</v>
      </c>
    </row>
    <row r="27" spans="1:10" s="310" customFormat="1" ht="20.25" customHeight="1">
      <c r="A27" s="625" t="s">
        <v>249</v>
      </c>
      <c r="B27" s="558"/>
      <c r="C27" s="568">
        <f>C25-C26</f>
        <v>45000000</v>
      </c>
      <c r="D27" s="568">
        <f>D25-D26</f>
        <v>45000000</v>
      </c>
      <c r="E27" s="636">
        <f>E25-E26</f>
        <v>45000000</v>
      </c>
    </row>
    <row r="28" spans="1:10" s="310" customFormat="1" ht="20.25" customHeight="1" thickBot="1">
      <c r="A28" s="630"/>
      <c r="B28" s="631"/>
      <c r="C28" s="632"/>
      <c r="D28" s="632"/>
      <c r="E28" s="633"/>
    </row>
    <row r="29" spans="1:10">
      <c r="A29" s="88" t="s">
        <v>650</v>
      </c>
      <c r="B29" s="635"/>
      <c r="C29" s="635"/>
      <c r="D29" s="635"/>
      <c r="E29" s="635"/>
      <c r="J29" s="567"/>
    </row>
    <row r="30" spans="1:10" ht="49.5" customHeight="1">
      <c r="A30" s="854" t="s">
        <v>508</v>
      </c>
      <c r="B30" s="854"/>
      <c r="C30" s="854"/>
      <c r="D30" s="854"/>
      <c r="E30" s="854"/>
    </row>
    <row r="31" spans="1:10">
      <c r="A31" s="634"/>
      <c r="B31" s="635"/>
      <c r="C31" s="635"/>
      <c r="D31" s="635"/>
      <c r="E31" s="635"/>
    </row>
    <row r="32" spans="1:10" ht="75" customHeight="1">
      <c r="A32" s="854" t="s">
        <v>506</v>
      </c>
      <c r="B32" s="854"/>
      <c r="C32" s="854"/>
      <c r="D32" s="854"/>
      <c r="E32" s="854"/>
    </row>
    <row r="33" spans="1:5">
      <c r="A33" s="634"/>
      <c r="B33" s="635"/>
      <c r="C33" s="635"/>
      <c r="D33" s="635"/>
      <c r="E33" s="635"/>
    </row>
    <row r="34" spans="1:5" ht="44.25" customHeight="1">
      <c r="A34" s="854" t="s">
        <v>509</v>
      </c>
      <c r="B34" s="854"/>
      <c r="C34" s="854"/>
      <c r="D34" s="854"/>
      <c r="E34" s="854"/>
    </row>
    <row r="35" spans="1:5">
      <c r="B35" s="155" t="s">
        <v>687</v>
      </c>
      <c r="C35" s="155" t="s">
        <v>702</v>
      </c>
    </row>
    <row r="36" spans="1:5">
      <c r="B36" s="155" t="s">
        <v>686</v>
      </c>
      <c r="C36" s="155" t="s">
        <v>703</v>
      </c>
    </row>
    <row r="37" spans="1:5">
      <c r="B37" s="155" t="s">
        <v>685</v>
      </c>
      <c r="C37" s="155" t="s">
        <v>704</v>
      </c>
    </row>
  </sheetData>
  <sheetProtection sheet="1" objects="1" scenarios="1"/>
  <mergeCells count="17">
    <mergeCell ref="A7:B8"/>
    <mergeCell ref="C7:C8"/>
    <mergeCell ref="E7:E8"/>
    <mergeCell ref="C17:C18"/>
    <mergeCell ref="E17:E18"/>
    <mergeCell ref="A17:B18"/>
    <mergeCell ref="A30:E30"/>
    <mergeCell ref="A32:E32"/>
    <mergeCell ref="A34:E34"/>
    <mergeCell ref="A23:B24"/>
    <mergeCell ref="C23:C24"/>
    <mergeCell ref="E23:E24"/>
    <mergeCell ref="B1:E1"/>
    <mergeCell ref="B2:E2"/>
    <mergeCell ref="B3:E3"/>
    <mergeCell ref="B4:E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8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>
    <tabColor theme="7" tint="-0.249977111117893"/>
  </sheetPr>
  <dimension ref="A1:D32"/>
  <sheetViews>
    <sheetView view="pageBreakPreview" zoomScaleSheetLayoutView="100" workbookViewId="0">
      <selection activeCell="C30" sqref="C30:C32"/>
    </sheetView>
  </sheetViews>
  <sheetFormatPr baseColWidth="10" defaultRowHeight="16.5"/>
  <cols>
    <col min="1" max="1" width="2.85546875" style="7" customWidth="1"/>
    <col min="2" max="2" width="40.28515625" style="3" customWidth="1"/>
    <col min="3" max="3" width="31.5703125" style="3" customWidth="1"/>
    <col min="4" max="4" width="23" style="3" customWidth="1"/>
    <col min="5" max="16384" width="11.42578125" style="3"/>
  </cols>
  <sheetData>
    <row r="1" spans="1:4">
      <c r="A1" s="869" t="s">
        <v>161</v>
      </c>
      <c r="B1" s="869"/>
      <c r="C1" s="869"/>
      <c r="D1" s="869"/>
    </row>
    <row r="2" spans="1:4">
      <c r="A2" s="871" t="s">
        <v>363</v>
      </c>
      <c r="B2" s="871"/>
      <c r="C2" s="871"/>
      <c r="D2" s="871"/>
    </row>
    <row r="3" spans="1:4">
      <c r="A3" s="870" t="s">
        <v>656</v>
      </c>
      <c r="B3" s="870"/>
      <c r="C3" s="870"/>
      <c r="D3" s="870"/>
    </row>
    <row r="4" spans="1:4">
      <c r="A4" s="871" t="s">
        <v>654</v>
      </c>
      <c r="B4" s="871"/>
      <c r="C4" s="871"/>
      <c r="D4" s="871"/>
    </row>
    <row r="5" spans="1:4">
      <c r="A5" s="42"/>
      <c r="B5" s="871" t="s">
        <v>557</v>
      </c>
      <c r="C5" s="871"/>
      <c r="D5" s="82" t="s">
        <v>677</v>
      </c>
    </row>
    <row r="6" spans="1:4" ht="6.75" customHeight="1" thickBot="1"/>
    <row r="7" spans="1:4" s="34" customFormat="1" ht="30" customHeight="1">
      <c r="A7" s="874" t="s">
        <v>366</v>
      </c>
      <c r="B7" s="875"/>
      <c r="C7" s="872" t="s">
        <v>364</v>
      </c>
      <c r="D7" s="873"/>
    </row>
    <row r="8" spans="1:4" s="34" customFormat="1" ht="32.25" customHeight="1" thickBot="1">
      <c r="A8" s="876"/>
      <c r="B8" s="877"/>
      <c r="C8" s="44" t="s">
        <v>365</v>
      </c>
      <c r="D8" s="45" t="s">
        <v>367</v>
      </c>
    </row>
    <row r="9" spans="1:4" s="34" customFormat="1" ht="31.5" customHeight="1">
      <c r="A9" s="38">
        <v>1</v>
      </c>
      <c r="B9" s="730" t="s">
        <v>657</v>
      </c>
      <c r="C9" s="731" t="s">
        <v>658</v>
      </c>
      <c r="D9" s="732" t="s">
        <v>659</v>
      </c>
    </row>
    <row r="10" spans="1:4" s="34" customFormat="1" ht="31.5" customHeight="1">
      <c r="A10" s="38">
        <v>2</v>
      </c>
      <c r="B10" s="730" t="s">
        <v>657</v>
      </c>
      <c r="C10" s="731" t="s">
        <v>660</v>
      </c>
      <c r="D10" s="732" t="s">
        <v>661</v>
      </c>
    </row>
    <row r="11" spans="1:4" s="34" customFormat="1" ht="31.5" customHeight="1">
      <c r="A11" s="38">
        <v>3</v>
      </c>
      <c r="B11" s="730" t="s">
        <v>657</v>
      </c>
      <c r="C11" s="731" t="s">
        <v>662</v>
      </c>
      <c r="D11" s="732" t="s">
        <v>663</v>
      </c>
    </row>
    <row r="12" spans="1:4" s="34" customFormat="1" ht="31.5" customHeight="1">
      <c r="A12" s="38">
        <v>4</v>
      </c>
      <c r="B12" s="730" t="s">
        <v>657</v>
      </c>
      <c r="C12" s="731" t="s">
        <v>662</v>
      </c>
      <c r="D12" s="732" t="s">
        <v>664</v>
      </c>
    </row>
    <row r="13" spans="1:4" s="34" customFormat="1" ht="31.5" customHeight="1">
      <c r="A13" s="38">
        <v>5</v>
      </c>
      <c r="B13" s="730" t="s">
        <v>657</v>
      </c>
      <c r="C13" s="731" t="s">
        <v>662</v>
      </c>
      <c r="D13" s="732" t="s">
        <v>665</v>
      </c>
    </row>
    <row r="14" spans="1:4" s="34" customFormat="1" ht="31.5" customHeight="1">
      <c r="A14" s="38">
        <v>6</v>
      </c>
      <c r="B14" s="733" t="s">
        <v>666</v>
      </c>
      <c r="C14" s="731" t="s">
        <v>667</v>
      </c>
      <c r="D14" s="732">
        <v>300158640</v>
      </c>
    </row>
    <row r="15" spans="1:4" s="34" customFormat="1" ht="31.5" customHeight="1">
      <c r="A15" s="38"/>
      <c r="B15" s="58"/>
      <c r="C15" s="39"/>
      <c r="D15" s="40"/>
    </row>
    <row r="16" spans="1:4" s="34" customFormat="1" ht="31.5" customHeight="1">
      <c r="A16" s="38"/>
      <c r="B16" s="58"/>
      <c r="C16" s="39"/>
      <c r="D16" s="40"/>
    </row>
    <row r="17" spans="1:4" s="34" customFormat="1" ht="31.5" customHeight="1">
      <c r="A17" s="38"/>
      <c r="B17" s="58"/>
      <c r="C17" s="39"/>
      <c r="D17" s="40"/>
    </row>
    <row r="18" spans="1:4" s="34" customFormat="1" ht="31.5" customHeight="1">
      <c r="A18" s="38"/>
      <c r="B18" s="58"/>
      <c r="C18" s="39"/>
      <c r="D18" s="40"/>
    </row>
    <row r="19" spans="1:4" s="34" customFormat="1" ht="31.5" customHeight="1">
      <c r="A19" s="38"/>
      <c r="B19" s="58"/>
      <c r="C19" s="39"/>
      <c r="D19" s="40"/>
    </row>
    <row r="20" spans="1:4" s="34" customFormat="1" ht="31.5" customHeight="1">
      <c r="A20" s="38"/>
      <c r="B20" s="58"/>
      <c r="C20" s="39"/>
      <c r="D20" s="40"/>
    </row>
    <row r="21" spans="1:4" s="34" customFormat="1" ht="31.5" customHeight="1">
      <c r="A21" s="38"/>
      <c r="B21" s="58"/>
      <c r="C21" s="39"/>
      <c r="D21" s="40"/>
    </row>
    <row r="22" spans="1:4" s="34" customFormat="1" ht="31.5" customHeight="1">
      <c r="A22" s="38"/>
      <c r="B22" s="58"/>
      <c r="C22" s="39"/>
      <c r="D22" s="40"/>
    </row>
    <row r="23" spans="1:4" s="34" customFormat="1" ht="31.5" customHeight="1">
      <c r="A23" s="38"/>
      <c r="B23" s="58"/>
      <c r="C23" s="39"/>
      <c r="D23" s="40"/>
    </row>
    <row r="24" spans="1:4" s="34" customFormat="1" ht="31.5" customHeight="1">
      <c r="A24" s="38">
        <v>10</v>
      </c>
      <c r="B24" s="58"/>
      <c r="C24" s="39"/>
      <c r="D24" s="40"/>
    </row>
    <row r="25" spans="1:4" s="34" customFormat="1" ht="31.5" customHeight="1">
      <c r="A25" s="865"/>
      <c r="B25" s="866"/>
      <c r="C25" s="867"/>
      <c r="D25" s="868"/>
    </row>
    <row r="26" spans="1:4">
      <c r="A26" s="88" t="s">
        <v>650</v>
      </c>
      <c r="B26" s="62"/>
    </row>
    <row r="27" spans="1:4" ht="18.75">
      <c r="B27" s="637" t="s">
        <v>482</v>
      </c>
    </row>
    <row r="30" spans="1:4">
      <c r="B30" s="155" t="s">
        <v>687</v>
      </c>
      <c r="C30" s="155" t="s">
        <v>693</v>
      </c>
    </row>
    <row r="31" spans="1:4">
      <c r="B31" s="155" t="s">
        <v>686</v>
      </c>
      <c r="C31" s="155" t="s">
        <v>694</v>
      </c>
    </row>
    <row r="32" spans="1:4">
      <c r="B32" s="155" t="s">
        <v>685</v>
      </c>
      <c r="C32" s="155" t="s">
        <v>695</v>
      </c>
    </row>
  </sheetData>
  <mergeCells count="8">
    <mergeCell ref="A25:D25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86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>
    <tabColor theme="7" tint="-0.249977111117893"/>
  </sheetPr>
  <dimension ref="A1:D29"/>
  <sheetViews>
    <sheetView view="pageBreakPreview" zoomScaleSheetLayoutView="100" workbookViewId="0">
      <selection activeCell="C11" sqref="C11"/>
    </sheetView>
  </sheetViews>
  <sheetFormatPr baseColWidth="10" defaultRowHeight="16.5"/>
  <cols>
    <col min="1" max="1" width="2.7109375" style="7" bestFit="1" customWidth="1"/>
    <col min="2" max="2" width="37" style="3" customWidth="1"/>
    <col min="3" max="3" width="36.42578125" style="3" customWidth="1"/>
    <col min="4" max="4" width="21.42578125" style="3" customWidth="1"/>
    <col min="5" max="16384" width="11.42578125" style="3"/>
  </cols>
  <sheetData>
    <row r="1" spans="1:4">
      <c r="A1" s="869" t="s">
        <v>161</v>
      </c>
      <c r="B1" s="869"/>
      <c r="C1" s="869"/>
      <c r="D1" s="869"/>
    </row>
    <row r="2" spans="1:4">
      <c r="A2" s="871" t="s">
        <v>488</v>
      </c>
      <c r="B2" s="871"/>
      <c r="C2" s="871"/>
      <c r="D2" s="871"/>
    </row>
    <row r="3" spans="1:4">
      <c r="A3" s="870" t="s">
        <v>655</v>
      </c>
      <c r="B3" s="870"/>
      <c r="C3" s="870"/>
      <c r="D3" s="870"/>
    </row>
    <row r="4" spans="1:4">
      <c r="A4" s="871" t="s">
        <v>654</v>
      </c>
      <c r="B4" s="871"/>
      <c r="C4" s="871"/>
      <c r="D4" s="871"/>
    </row>
    <row r="5" spans="1:4">
      <c r="A5" s="42"/>
      <c r="B5" s="871" t="s">
        <v>558</v>
      </c>
      <c r="C5" s="871"/>
      <c r="D5" s="82" t="s">
        <v>677</v>
      </c>
    </row>
    <row r="6" spans="1:4" ht="6.75" customHeight="1"/>
    <row r="7" spans="1:4" s="34" customFormat="1" ht="30" customHeight="1">
      <c r="A7" s="879" t="s">
        <v>368</v>
      </c>
      <c r="B7" s="879"/>
      <c r="C7" s="879" t="s">
        <v>369</v>
      </c>
      <c r="D7" s="879" t="s">
        <v>525</v>
      </c>
    </row>
    <row r="8" spans="1:4" s="34" customFormat="1" ht="32.25" customHeight="1">
      <c r="A8" s="880"/>
      <c r="B8" s="880"/>
      <c r="C8" s="880"/>
      <c r="D8" s="880"/>
    </row>
    <row r="9" spans="1:4" s="34" customFormat="1" ht="24" customHeight="1">
      <c r="A9" s="47"/>
      <c r="B9" s="61" t="s">
        <v>468</v>
      </c>
      <c r="C9" s="48"/>
      <c r="D9" s="49"/>
    </row>
    <row r="10" spans="1:4" s="34" customFormat="1" ht="30" customHeight="1">
      <c r="A10" s="46">
        <v>1</v>
      </c>
      <c r="B10" s="59"/>
      <c r="C10" s="46"/>
      <c r="D10" s="50"/>
    </row>
    <row r="11" spans="1:4" s="34" customFormat="1" ht="30" customHeight="1">
      <c r="A11" s="39">
        <v>2</v>
      </c>
      <c r="B11" s="60"/>
      <c r="C11" s="39"/>
      <c r="D11" s="41"/>
    </row>
    <row r="12" spans="1:4" s="34" customFormat="1" ht="30" customHeight="1">
      <c r="A12" s="39">
        <v>3</v>
      </c>
      <c r="B12" s="60"/>
      <c r="C12" s="39"/>
      <c r="D12" s="41"/>
    </row>
    <row r="13" spans="1:4" s="34" customFormat="1" ht="30" customHeight="1">
      <c r="A13" s="39">
        <v>4</v>
      </c>
      <c r="B13" s="60"/>
      <c r="C13" s="39"/>
      <c r="D13" s="41"/>
    </row>
    <row r="14" spans="1:4" s="34" customFormat="1" ht="30" customHeight="1">
      <c r="A14" s="39">
        <v>5</v>
      </c>
      <c r="B14" s="60"/>
      <c r="C14" s="39"/>
      <c r="D14" s="41"/>
    </row>
    <row r="15" spans="1:4" s="34" customFormat="1" ht="30" customHeight="1">
      <c r="A15" s="39">
        <v>6</v>
      </c>
      <c r="B15" s="60"/>
      <c r="C15" s="39"/>
      <c r="D15" s="41"/>
    </row>
    <row r="16" spans="1:4" s="34" customFormat="1" ht="30" customHeight="1">
      <c r="A16" s="39">
        <v>7</v>
      </c>
      <c r="B16" s="60"/>
      <c r="C16" s="39"/>
      <c r="D16" s="41"/>
    </row>
    <row r="17" spans="1:4" s="34" customFormat="1" ht="30" customHeight="1">
      <c r="A17" s="39">
        <v>8</v>
      </c>
      <c r="B17" s="60"/>
      <c r="C17" s="39"/>
      <c r="D17" s="41"/>
    </row>
    <row r="18" spans="1:4" s="34" customFormat="1" ht="30" customHeight="1">
      <c r="A18" s="639">
        <v>9</v>
      </c>
      <c r="B18" s="60"/>
      <c r="C18" s="39"/>
      <c r="D18" s="41"/>
    </row>
    <row r="19" spans="1:4" s="34" customFormat="1" ht="22.5" customHeight="1">
      <c r="A19" s="47"/>
      <c r="B19" s="61" t="s">
        <v>469</v>
      </c>
      <c r="C19" s="48"/>
      <c r="D19" s="51"/>
    </row>
    <row r="20" spans="1:4" s="34" customFormat="1" ht="30" customHeight="1">
      <c r="A20" s="39"/>
      <c r="B20" s="60" t="s">
        <v>489</v>
      </c>
      <c r="C20" s="39"/>
      <c r="D20" s="41"/>
    </row>
    <row r="21" spans="1:4" s="34" customFormat="1" ht="30" customHeight="1">
      <c r="A21" s="39">
        <v>10</v>
      </c>
      <c r="B21" s="60"/>
      <c r="C21" s="39"/>
      <c r="D21" s="41"/>
    </row>
    <row r="22" spans="1:4" s="34" customFormat="1" ht="30" customHeight="1">
      <c r="A22" s="39">
        <v>11</v>
      </c>
      <c r="B22" s="60"/>
      <c r="C22" s="39"/>
      <c r="D22" s="41"/>
    </row>
    <row r="23" spans="1:4" s="34" customFormat="1" ht="30" customHeight="1">
      <c r="A23" s="39"/>
      <c r="B23" s="60" t="s">
        <v>490</v>
      </c>
      <c r="C23" s="39"/>
      <c r="D23" s="41"/>
    </row>
    <row r="24" spans="1:4" s="34" customFormat="1" ht="30" customHeight="1">
      <c r="A24" s="39">
        <v>12</v>
      </c>
      <c r="B24" s="60"/>
      <c r="C24" s="39"/>
      <c r="D24" s="41"/>
    </row>
    <row r="25" spans="1:4" s="34" customFormat="1" ht="30" customHeight="1">
      <c r="A25" s="39">
        <v>13</v>
      </c>
      <c r="B25" s="60"/>
      <c r="C25" s="39"/>
      <c r="D25" s="41"/>
    </row>
    <row r="26" spans="1:4" s="34" customFormat="1" ht="30" customHeight="1">
      <c r="A26" s="39"/>
      <c r="B26" s="60" t="s">
        <v>491</v>
      </c>
      <c r="C26" s="39"/>
      <c r="D26" s="41"/>
    </row>
    <row r="27" spans="1:4" s="34" customFormat="1">
      <c r="A27" s="878"/>
      <c r="B27" s="878"/>
      <c r="C27" s="878"/>
      <c r="D27" s="878"/>
    </row>
    <row r="28" spans="1:4">
      <c r="A28" s="88" t="s">
        <v>650</v>
      </c>
    </row>
    <row r="29" spans="1:4" ht="23.25">
      <c r="B29" s="638" t="s">
        <v>481</v>
      </c>
    </row>
  </sheetData>
  <mergeCells count="9">
    <mergeCell ref="A27:D27"/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J43"/>
  <sheetViews>
    <sheetView view="pageBreakPreview" zoomScaleSheetLayoutView="100" workbookViewId="0">
      <selection activeCell="G43" sqref="G43"/>
    </sheetView>
  </sheetViews>
  <sheetFormatPr baseColWidth="10" defaultRowHeight="16.5"/>
  <cols>
    <col min="1" max="1" width="3.7109375" style="185" customWidth="1"/>
    <col min="2" max="2" width="35.7109375" style="152" customWidth="1"/>
    <col min="3" max="3" width="26.7109375" style="152" customWidth="1"/>
    <col min="4" max="5" width="15.7109375" style="152" customWidth="1"/>
    <col min="6" max="16384" width="11.42578125" style="152"/>
  </cols>
  <sheetData>
    <row r="1" spans="1:5">
      <c r="A1" s="573"/>
      <c r="B1" s="640"/>
      <c r="C1" s="641" t="s">
        <v>161</v>
      </c>
      <c r="D1" s="640"/>
      <c r="E1" s="550"/>
    </row>
    <row r="2" spans="1:5">
      <c r="A2" s="834" t="s">
        <v>470</v>
      </c>
      <c r="B2" s="834"/>
      <c r="C2" s="834"/>
      <c r="D2" s="834"/>
      <c r="E2" s="834"/>
    </row>
    <row r="3" spans="1:5">
      <c r="C3" s="145" t="s">
        <v>655</v>
      </c>
    </row>
    <row r="4" spans="1:5">
      <c r="B4" s="574"/>
      <c r="C4" s="574" t="s">
        <v>654</v>
      </c>
      <c r="D4" s="574"/>
      <c r="E4" s="574"/>
    </row>
    <row r="5" spans="1:5">
      <c r="A5" s="574"/>
      <c r="B5" s="574"/>
      <c r="C5" s="574" t="s">
        <v>298</v>
      </c>
      <c r="D5" s="91" t="s">
        <v>546</v>
      </c>
      <c r="E5" s="642" t="s">
        <v>674</v>
      </c>
    </row>
    <row r="6" spans="1:5" ht="6.75" customHeight="1" thickBot="1"/>
    <row r="7" spans="1:5" s="310" customFormat="1" ht="30" customHeight="1">
      <c r="A7" s="835" t="s">
        <v>471</v>
      </c>
      <c r="B7" s="836"/>
      <c r="C7" s="643" t="s">
        <v>477</v>
      </c>
      <c r="D7" s="644" t="s">
        <v>478</v>
      </c>
      <c r="E7" s="645" t="s">
        <v>472</v>
      </c>
    </row>
    <row r="8" spans="1:5" s="310" customFormat="1" ht="30" customHeight="1" thickBot="1">
      <c r="A8" s="837"/>
      <c r="B8" s="838"/>
      <c r="C8" s="555" t="s">
        <v>234</v>
      </c>
      <c r="D8" s="555" t="s">
        <v>235</v>
      </c>
      <c r="E8" s="556" t="s">
        <v>474</v>
      </c>
    </row>
    <row r="9" spans="1:5" s="310" customFormat="1" ht="12.75" customHeight="1">
      <c r="A9" s="839"/>
      <c r="B9" s="881"/>
      <c r="C9" s="840"/>
      <c r="D9" s="840"/>
      <c r="E9" s="882"/>
    </row>
    <row r="10" spans="1:5" s="310" customFormat="1" ht="20.25" customHeight="1">
      <c r="A10" s="557">
        <v>1</v>
      </c>
      <c r="B10" s="646" t="s">
        <v>669</v>
      </c>
      <c r="C10" s="559"/>
      <c r="D10" s="560"/>
      <c r="E10" s="570">
        <f>IF(B10&lt;&gt;"",C10+D10,"")</f>
        <v>0</v>
      </c>
    </row>
    <row r="11" spans="1:5" s="310" customFormat="1" ht="20.25" customHeight="1">
      <c r="A11" s="557">
        <v>2</v>
      </c>
      <c r="B11" s="646" t="s">
        <v>668</v>
      </c>
      <c r="C11" s="559"/>
      <c r="D11" s="560"/>
      <c r="E11" s="570">
        <f t="shared" ref="E11:E19" si="0">IF(B11&lt;&gt;"",C11+D11,"")</f>
        <v>0</v>
      </c>
    </row>
    <row r="12" spans="1:5" s="310" customFormat="1" ht="20.25" customHeight="1">
      <c r="A12" s="557">
        <v>3</v>
      </c>
      <c r="B12" s="646"/>
      <c r="C12" s="559"/>
      <c r="D12" s="560"/>
      <c r="E12" s="570" t="str">
        <f t="shared" si="0"/>
        <v/>
      </c>
    </row>
    <row r="13" spans="1:5" s="310" customFormat="1" ht="20.25" customHeight="1">
      <c r="A13" s="557">
        <v>4</v>
      </c>
      <c r="B13" s="646"/>
      <c r="C13" s="559"/>
      <c r="D13" s="560"/>
      <c r="E13" s="570" t="str">
        <f t="shared" si="0"/>
        <v/>
      </c>
    </row>
    <row r="14" spans="1:5" s="310" customFormat="1" ht="20.25" customHeight="1">
      <c r="A14" s="557">
        <v>5</v>
      </c>
      <c r="B14" s="646"/>
      <c r="C14" s="559"/>
      <c r="D14" s="560"/>
      <c r="E14" s="570" t="str">
        <f t="shared" si="0"/>
        <v/>
      </c>
    </row>
    <row r="15" spans="1:5" s="310" customFormat="1" ht="20.25" customHeight="1">
      <c r="A15" s="557">
        <v>6</v>
      </c>
      <c r="B15" s="646"/>
      <c r="C15" s="559"/>
      <c r="D15" s="560"/>
      <c r="E15" s="570" t="str">
        <f t="shared" si="0"/>
        <v/>
      </c>
    </row>
    <row r="16" spans="1:5" s="310" customFormat="1" ht="20.25" customHeight="1">
      <c r="A16" s="557">
        <v>7</v>
      </c>
      <c r="B16" s="646"/>
      <c r="C16" s="559"/>
      <c r="D16" s="560"/>
      <c r="E16" s="570" t="str">
        <f t="shared" si="0"/>
        <v/>
      </c>
    </row>
    <row r="17" spans="1:7" s="310" customFormat="1" ht="20.25" customHeight="1">
      <c r="A17" s="557">
        <v>8</v>
      </c>
      <c r="B17" s="646"/>
      <c r="C17" s="559"/>
      <c r="D17" s="560"/>
      <c r="E17" s="570" t="str">
        <f t="shared" si="0"/>
        <v/>
      </c>
    </row>
    <row r="18" spans="1:7" s="310" customFormat="1" ht="20.25" customHeight="1">
      <c r="A18" s="557">
        <v>9</v>
      </c>
      <c r="B18" s="646"/>
      <c r="C18" s="559"/>
      <c r="D18" s="560"/>
      <c r="E18" s="570" t="str">
        <f t="shared" si="0"/>
        <v/>
      </c>
    </row>
    <row r="19" spans="1:7" s="310" customFormat="1" ht="20.25" customHeight="1">
      <c r="A19" s="557">
        <v>10</v>
      </c>
      <c r="B19" s="646"/>
      <c r="C19" s="559"/>
      <c r="D19" s="560"/>
      <c r="E19" s="570" t="str">
        <f t="shared" si="0"/>
        <v/>
      </c>
    </row>
    <row r="20" spans="1:7" s="310" customFormat="1" ht="20.25" customHeight="1">
      <c r="A20" s="557"/>
      <c r="B20" s="647" t="s">
        <v>475</v>
      </c>
      <c r="C20" s="568">
        <f>SUM(C10:C19)</f>
        <v>0</v>
      </c>
      <c r="D20" s="568">
        <f>SUM(D10:D19)</f>
        <v>0</v>
      </c>
      <c r="E20" s="570">
        <f>C20+D20</f>
        <v>0</v>
      </c>
      <c r="G20" s="648"/>
    </row>
    <row r="21" spans="1:7" s="310" customFormat="1" ht="21" customHeight="1">
      <c r="A21" s="831" t="s">
        <v>473</v>
      </c>
      <c r="B21" s="832"/>
      <c r="C21" s="832"/>
      <c r="D21" s="832"/>
      <c r="E21" s="833"/>
    </row>
    <row r="22" spans="1:7" s="310" customFormat="1" ht="20.25" customHeight="1">
      <c r="A22" s="557">
        <v>1</v>
      </c>
      <c r="B22" s="558"/>
      <c r="C22" s="559"/>
      <c r="D22" s="560"/>
      <c r="E22" s="570" t="str">
        <f>IF(B22&lt;&gt;"",C22+D22,"")</f>
        <v/>
      </c>
    </row>
    <row r="23" spans="1:7" s="310" customFormat="1" ht="20.25" customHeight="1">
      <c r="A23" s="557">
        <v>2</v>
      </c>
      <c r="B23" s="558"/>
      <c r="C23" s="559"/>
      <c r="D23" s="560"/>
      <c r="E23" s="570" t="str">
        <f t="shared" ref="E23:E31" si="1">IF(B23&lt;&gt;"",C23+D23,"")</f>
        <v/>
      </c>
    </row>
    <row r="24" spans="1:7" s="310" customFormat="1" ht="20.25" customHeight="1">
      <c r="A24" s="557">
        <v>3</v>
      </c>
      <c r="B24" s="558"/>
      <c r="C24" s="559"/>
      <c r="D24" s="560"/>
      <c r="E24" s="570" t="str">
        <f t="shared" si="1"/>
        <v/>
      </c>
    </row>
    <row r="25" spans="1:7" s="310" customFormat="1" ht="20.25" customHeight="1">
      <c r="A25" s="557">
        <v>4</v>
      </c>
      <c r="B25" s="558"/>
      <c r="C25" s="559"/>
      <c r="D25" s="560"/>
      <c r="E25" s="570" t="str">
        <f t="shared" si="1"/>
        <v/>
      </c>
    </row>
    <row r="26" spans="1:7" s="310" customFormat="1" ht="20.25" customHeight="1">
      <c r="A26" s="557">
        <v>5</v>
      </c>
      <c r="B26" s="558"/>
      <c r="C26" s="559"/>
      <c r="D26" s="560"/>
      <c r="E26" s="570" t="str">
        <f t="shared" si="1"/>
        <v/>
      </c>
    </row>
    <row r="27" spans="1:7" s="310" customFormat="1" ht="20.25" customHeight="1">
      <c r="A27" s="557">
        <v>6</v>
      </c>
      <c r="B27" s="558"/>
      <c r="C27" s="559"/>
      <c r="D27" s="560"/>
      <c r="E27" s="570" t="str">
        <f t="shared" si="1"/>
        <v/>
      </c>
    </row>
    <row r="28" spans="1:7" s="310" customFormat="1" ht="20.25" customHeight="1">
      <c r="A28" s="557">
        <v>7</v>
      </c>
      <c r="B28" s="558"/>
      <c r="C28" s="559"/>
      <c r="D28" s="560"/>
      <c r="E28" s="570" t="str">
        <f t="shared" si="1"/>
        <v/>
      </c>
    </row>
    <row r="29" spans="1:7" s="310" customFormat="1" ht="20.25" customHeight="1">
      <c r="A29" s="557">
        <v>8</v>
      </c>
      <c r="B29" s="558"/>
      <c r="C29" s="559"/>
      <c r="D29" s="560"/>
      <c r="E29" s="570" t="str">
        <f t="shared" si="1"/>
        <v/>
      </c>
    </row>
    <row r="30" spans="1:7" s="310" customFormat="1" ht="20.25" customHeight="1">
      <c r="A30" s="557">
        <v>9</v>
      </c>
      <c r="B30" s="558"/>
      <c r="C30" s="559"/>
      <c r="D30" s="560"/>
      <c r="E30" s="570" t="str">
        <f t="shared" si="1"/>
        <v/>
      </c>
    </row>
    <row r="31" spans="1:7" s="310" customFormat="1" ht="20.25" customHeight="1">
      <c r="A31" s="557">
        <v>10</v>
      </c>
      <c r="B31" s="558"/>
      <c r="C31" s="559"/>
      <c r="D31" s="560"/>
      <c r="E31" s="570" t="str">
        <f t="shared" si="1"/>
        <v/>
      </c>
    </row>
    <row r="32" spans="1:7" s="564" customFormat="1" ht="22.5" customHeight="1" thickBot="1">
      <c r="A32" s="557"/>
      <c r="B32" s="563" t="s">
        <v>476</v>
      </c>
      <c r="C32" s="651">
        <f>SUM(C22:C31)</f>
        <v>0</v>
      </c>
      <c r="D32" s="652">
        <f>SUM(D22:D31)</f>
        <v>0</v>
      </c>
      <c r="E32" s="650">
        <f>C32+D32</f>
        <v>0</v>
      </c>
    </row>
    <row r="33" spans="1:10" ht="30" customHeight="1" thickBot="1">
      <c r="A33" s="565"/>
      <c r="B33" s="566" t="s">
        <v>241</v>
      </c>
      <c r="C33" s="571">
        <f>SUM(C20,C32)</f>
        <v>0</v>
      </c>
      <c r="D33" s="571">
        <f t="shared" ref="D33:E33" si="2">SUM(D20,D32)</f>
        <v>0</v>
      </c>
      <c r="E33" s="572">
        <f t="shared" si="2"/>
        <v>0</v>
      </c>
    </row>
    <row r="34" spans="1:10" ht="12.75" customHeight="1">
      <c r="J34" s="567"/>
    </row>
    <row r="35" spans="1:10" ht="20.25">
      <c r="B35" s="649" t="s">
        <v>480</v>
      </c>
    </row>
    <row r="41" spans="1:10">
      <c r="B41" s="152" t="s">
        <v>697</v>
      </c>
      <c r="C41" s="152" t="s">
        <v>699</v>
      </c>
    </row>
    <row r="42" spans="1:10">
      <c r="B42" s="152" t="s">
        <v>696</v>
      </c>
      <c r="C42" s="152" t="s">
        <v>700</v>
      </c>
    </row>
    <row r="43" spans="1:10">
      <c r="B43" s="152" t="s">
        <v>698</v>
      </c>
      <c r="C43" s="152" t="s">
        <v>701</v>
      </c>
    </row>
  </sheetData>
  <sheetProtection sheet="1" objects="1" scenarios="1"/>
  <mergeCells count="4">
    <mergeCell ref="A2:E2"/>
    <mergeCell ref="A7:B8"/>
    <mergeCell ref="A9:E9"/>
    <mergeCell ref="A21:E21"/>
  </mergeCells>
  <printOptions horizontalCentered="1"/>
  <pageMargins left="0.39370078740157483" right="0.39370078740157483" top="0.74803149606299213" bottom="0.74803149606299213" header="0.31496062992125984" footer="0.31496062992125984"/>
  <pageSetup scale="83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9"/>
  <sheetViews>
    <sheetView showGridLines="0" view="pageBreakPreview" topLeftCell="B6" zoomScale="80" zoomScaleNormal="115" zoomScaleSheetLayoutView="80" workbookViewId="0">
      <selection activeCell="D24" sqref="D24"/>
    </sheetView>
  </sheetViews>
  <sheetFormatPr baseColWidth="10" defaultRowHeight="15" customHeight="1"/>
  <cols>
    <col min="1" max="1" width="0.5703125" style="3" hidden="1" customWidth="1"/>
    <col min="2" max="2" width="3.28515625" style="3" customWidth="1"/>
    <col min="3" max="3" width="14.42578125" style="3" customWidth="1"/>
    <col min="4" max="4" width="71.42578125" style="3" customWidth="1"/>
    <col min="5" max="5" width="3" style="3" customWidth="1"/>
    <col min="6" max="16384" width="11.42578125" style="3"/>
  </cols>
  <sheetData>
    <row r="1" spans="1:4" ht="15" hidden="1" customHeight="1">
      <c r="A1" s="869" t="s">
        <v>300</v>
      </c>
      <c r="B1" s="869"/>
      <c r="C1" s="869"/>
      <c r="D1" s="869"/>
    </row>
    <row r="2" spans="1:4" ht="15" hidden="1" customHeight="1">
      <c r="A2" s="869" t="s">
        <v>301</v>
      </c>
      <c r="B2" s="869"/>
      <c r="C2" s="869"/>
      <c r="D2" s="869"/>
    </row>
    <row r="3" spans="1:4" ht="15" hidden="1" customHeight="1">
      <c r="A3" s="870" t="s">
        <v>467</v>
      </c>
      <c r="B3" s="870"/>
      <c r="C3" s="870"/>
      <c r="D3" s="870"/>
    </row>
    <row r="4" spans="1:4" ht="15" hidden="1" customHeight="1">
      <c r="A4" s="870" t="s">
        <v>299</v>
      </c>
      <c r="B4" s="870"/>
      <c r="C4" s="870"/>
      <c r="D4" s="870"/>
    </row>
    <row r="5" spans="1:4" ht="15" hidden="1" customHeight="1">
      <c r="A5" s="870" t="s">
        <v>196</v>
      </c>
      <c r="B5" s="870"/>
      <c r="C5" s="870"/>
      <c r="D5" s="870"/>
    </row>
    <row r="6" spans="1:4" ht="27.75" customHeight="1">
      <c r="A6" s="43"/>
      <c r="B6" s="43"/>
      <c r="C6" s="52" t="s">
        <v>492</v>
      </c>
      <c r="D6" s="43"/>
    </row>
    <row r="7" spans="1:4" ht="9" customHeight="1">
      <c r="A7" s="43"/>
      <c r="B7" s="43"/>
      <c r="C7" s="43"/>
      <c r="D7" s="43"/>
    </row>
    <row r="8" spans="1:4" ht="15" customHeight="1">
      <c r="B8" s="53"/>
      <c r="C8" s="54" t="s">
        <v>649</v>
      </c>
      <c r="D8" s="53"/>
    </row>
    <row r="9" spans="1:4" ht="9.75" customHeight="1">
      <c r="D9" s="37"/>
    </row>
    <row r="10" spans="1:4" s="33" customFormat="1" ht="15" customHeight="1">
      <c r="B10" s="55" t="s">
        <v>184</v>
      </c>
      <c r="C10" s="56" t="s">
        <v>185</v>
      </c>
      <c r="D10" s="55" t="s">
        <v>190</v>
      </c>
    </row>
    <row r="11" spans="1:4" s="33" customFormat="1" ht="6.75" customHeight="1">
      <c r="B11" s="57"/>
      <c r="C11" s="57"/>
      <c r="D11" s="57"/>
    </row>
    <row r="12" spans="1:4" s="33" customFormat="1" ht="15" customHeight="1">
      <c r="B12" s="63"/>
      <c r="C12" s="884" t="s">
        <v>191</v>
      </c>
      <c r="D12" s="884"/>
    </row>
    <row r="13" spans="1:4" ht="15" customHeight="1">
      <c r="B13" s="64">
        <v>1</v>
      </c>
      <c r="C13" s="65" t="s">
        <v>534</v>
      </c>
      <c r="D13" s="66" t="s">
        <v>386</v>
      </c>
    </row>
    <row r="14" spans="1:4" ht="15" customHeight="1">
      <c r="B14" s="64">
        <v>2</v>
      </c>
      <c r="C14" s="65" t="s">
        <v>535</v>
      </c>
      <c r="D14" s="66" t="s">
        <v>0</v>
      </c>
    </row>
    <row r="15" spans="1:4" ht="15" customHeight="1">
      <c r="B15" s="64">
        <v>4</v>
      </c>
      <c r="C15" s="65" t="s">
        <v>536</v>
      </c>
      <c r="D15" s="66" t="s">
        <v>454</v>
      </c>
    </row>
    <row r="16" spans="1:4" ht="15" customHeight="1">
      <c r="B16" s="64">
        <v>5</v>
      </c>
      <c r="C16" s="65" t="s">
        <v>537</v>
      </c>
      <c r="D16" s="66" t="s">
        <v>119</v>
      </c>
    </row>
    <row r="17" spans="2:4" ht="15" customHeight="1">
      <c r="B17" s="64">
        <v>3</v>
      </c>
      <c r="C17" s="65" t="s">
        <v>538</v>
      </c>
      <c r="D17" s="66" t="s">
        <v>108</v>
      </c>
    </row>
    <row r="18" spans="2:4" ht="15" customHeight="1">
      <c r="B18" s="64">
        <v>8</v>
      </c>
      <c r="C18" s="65" t="s">
        <v>539</v>
      </c>
      <c r="D18" s="66" t="s">
        <v>127</v>
      </c>
    </row>
    <row r="19" spans="2:4" ht="15" customHeight="1">
      <c r="B19" s="64">
        <v>9</v>
      </c>
      <c r="C19" s="65" t="s">
        <v>540</v>
      </c>
      <c r="D19" s="66" t="s">
        <v>128</v>
      </c>
    </row>
    <row r="20" spans="2:4" ht="15" customHeight="1">
      <c r="B20" s="64">
        <v>6</v>
      </c>
      <c r="C20" s="65" t="s">
        <v>614</v>
      </c>
      <c r="D20" s="66" t="s">
        <v>186</v>
      </c>
    </row>
    <row r="21" spans="2:4" ht="15" customHeight="1">
      <c r="B21" s="64">
        <v>7</v>
      </c>
      <c r="C21" s="65" t="s">
        <v>615</v>
      </c>
      <c r="D21" s="66" t="s">
        <v>187</v>
      </c>
    </row>
    <row r="22" spans="2:4" ht="6.75" customHeight="1">
      <c r="B22" s="57"/>
      <c r="C22" s="57"/>
      <c r="D22" s="57"/>
    </row>
    <row r="23" spans="2:4" s="33" customFormat="1" ht="15" customHeight="1">
      <c r="B23" s="75"/>
      <c r="C23" s="883" t="s">
        <v>192</v>
      </c>
      <c r="D23" s="883"/>
    </row>
    <row r="24" spans="2:4" ht="15" customHeight="1">
      <c r="B24" s="64">
        <v>10</v>
      </c>
      <c r="C24" s="65" t="s">
        <v>541</v>
      </c>
      <c r="D24" s="66" t="s">
        <v>148</v>
      </c>
    </row>
    <row r="25" spans="2:4" ht="15" customHeight="1">
      <c r="B25" s="67">
        <v>11</v>
      </c>
      <c r="C25" s="65" t="s">
        <v>616</v>
      </c>
      <c r="D25" s="68" t="s">
        <v>268</v>
      </c>
    </row>
    <row r="26" spans="2:4" ht="25.5">
      <c r="B26" s="72">
        <v>12</v>
      </c>
      <c r="C26" s="73" t="s">
        <v>542</v>
      </c>
      <c r="D26" s="83" t="s">
        <v>617</v>
      </c>
    </row>
    <row r="27" spans="2:4" ht="25.5">
      <c r="B27" s="72">
        <v>13</v>
      </c>
      <c r="C27" s="73" t="s">
        <v>620</v>
      </c>
      <c r="D27" s="83" t="s">
        <v>619</v>
      </c>
    </row>
    <row r="28" spans="2:4" ht="27">
      <c r="B28" s="72">
        <v>14</v>
      </c>
      <c r="C28" s="73" t="s">
        <v>622</v>
      </c>
      <c r="D28" s="84" t="s">
        <v>621</v>
      </c>
    </row>
    <row r="29" spans="2:4" ht="27">
      <c r="B29" s="72">
        <v>15</v>
      </c>
      <c r="C29" s="73" t="s">
        <v>623</v>
      </c>
      <c r="D29" s="84" t="s">
        <v>624</v>
      </c>
    </row>
    <row r="30" spans="2:4" ht="27">
      <c r="B30" s="85">
        <v>16</v>
      </c>
      <c r="C30" s="73" t="s">
        <v>626</v>
      </c>
      <c r="D30" s="84" t="s">
        <v>625</v>
      </c>
    </row>
    <row r="31" spans="2:4" ht="27">
      <c r="B31" s="85">
        <v>17</v>
      </c>
      <c r="C31" s="73" t="s">
        <v>627</v>
      </c>
      <c r="D31" s="84" t="s">
        <v>628</v>
      </c>
    </row>
    <row r="32" spans="2:4" ht="15" customHeight="1">
      <c r="B32" s="70">
        <v>18</v>
      </c>
      <c r="C32" s="69" t="s">
        <v>629</v>
      </c>
      <c r="D32" s="71" t="s">
        <v>269</v>
      </c>
    </row>
    <row r="33" spans="2:4" ht="25.5">
      <c r="B33" s="85">
        <v>19</v>
      </c>
      <c r="C33" s="73" t="s">
        <v>637</v>
      </c>
      <c r="D33" s="83" t="s">
        <v>618</v>
      </c>
    </row>
    <row r="34" spans="2:4" ht="15" customHeight="1">
      <c r="B34" s="64">
        <v>20</v>
      </c>
      <c r="C34" s="69" t="s">
        <v>543</v>
      </c>
      <c r="D34" s="68" t="s">
        <v>188</v>
      </c>
    </row>
    <row r="35" spans="2:4" ht="15" customHeight="1">
      <c r="B35" s="64">
        <v>21</v>
      </c>
      <c r="C35" s="65" t="s">
        <v>630</v>
      </c>
      <c r="D35" s="66" t="s">
        <v>189</v>
      </c>
    </row>
    <row r="36" spans="2:4" ht="7.5" customHeight="1">
      <c r="B36" s="80"/>
      <c r="C36" s="81"/>
      <c r="D36" s="81"/>
    </row>
    <row r="37" spans="2:4" s="33" customFormat="1" ht="15" customHeight="1">
      <c r="B37" s="75"/>
      <c r="C37" s="883" t="s">
        <v>193</v>
      </c>
      <c r="D37" s="883"/>
    </row>
    <row r="38" spans="2:4" ht="16.5">
      <c r="B38" s="72">
        <v>22</v>
      </c>
      <c r="C38" s="73" t="s">
        <v>544</v>
      </c>
      <c r="D38" s="74" t="s">
        <v>631</v>
      </c>
    </row>
    <row r="39" spans="2:4" ht="39.75">
      <c r="B39" s="72">
        <v>23</v>
      </c>
      <c r="C39" s="73" t="s">
        <v>632</v>
      </c>
      <c r="D39" s="74" t="s">
        <v>460</v>
      </c>
    </row>
    <row r="40" spans="2:4" ht="15" customHeight="1">
      <c r="B40" s="64">
        <v>24</v>
      </c>
      <c r="C40" s="65" t="s">
        <v>633</v>
      </c>
      <c r="D40" s="66" t="s">
        <v>371</v>
      </c>
    </row>
    <row r="41" spans="2:4" ht="7.5" customHeight="1">
      <c r="B41" s="80"/>
      <c r="C41" s="81"/>
      <c r="D41" s="81"/>
    </row>
    <row r="42" spans="2:4" s="33" customFormat="1" ht="15" customHeight="1">
      <c r="B42" s="75"/>
      <c r="C42" s="883" t="s">
        <v>487</v>
      </c>
      <c r="D42" s="883"/>
    </row>
    <row r="43" spans="2:4" s="33" customFormat="1" ht="15" customHeight="1">
      <c r="B43" s="75"/>
      <c r="C43" s="76" t="s">
        <v>194</v>
      </c>
      <c r="D43" s="76"/>
    </row>
    <row r="44" spans="2:4" ht="15" customHeight="1">
      <c r="B44" s="77"/>
      <c r="C44" s="78" t="s">
        <v>195</v>
      </c>
      <c r="D44" s="77"/>
    </row>
    <row r="45" spans="2:4" ht="15" customHeight="1">
      <c r="B45" s="64">
        <v>25</v>
      </c>
      <c r="C45" s="65" t="s">
        <v>545</v>
      </c>
      <c r="D45" s="66" t="s">
        <v>526</v>
      </c>
    </row>
    <row r="46" spans="2:4" ht="15" customHeight="1">
      <c r="B46" s="64">
        <v>26</v>
      </c>
      <c r="C46" s="69" t="s">
        <v>634</v>
      </c>
      <c r="D46" s="68" t="s">
        <v>363</v>
      </c>
    </row>
    <row r="47" spans="2:4" ht="15" customHeight="1">
      <c r="B47" s="64">
        <v>27</v>
      </c>
      <c r="C47" s="65" t="s">
        <v>635</v>
      </c>
      <c r="D47" s="66" t="s">
        <v>453</v>
      </c>
    </row>
    <row r="48" spans="2:4" ht="15" customHeight="1">
      <c r="B48" s="64">
        <v>28</v>
      </c>
      <c r="C48" s="65" t="s">
        <v>636</v>
      </c>
      <c r="D48" s="66" t="s">
        <v>479</v>
      </c>
    </row>
    <row r="49" spans="2:4" ht="15" customHeight="1">
      <c r="B49" s="64"/>
      <c r="C49" s="65" t="s">
        <v>552</v>
      </c>
      <c r="D49" s="66" t="s">
        <v>553</v>
      </c>
    </row>
  </sheetData>
  <mergeCells count="9">
    <mergeCell ref="C23:D23"/>
    <mergeCell ref="C37:D37"/>
    <mergeCell ref="C42:D42"/>
    <mergeCell ref="A1:D1"/>
    <mergeCell ref="A2:D2"/>
    <mergeCell ref="A3:D3"/>
    <mergeCell ref="A4:D4"/>
    <mergeCell ref="A5:D5"/>
    <mergeCell ref="C12:D12"/>
  </mergeCells>
  <printOptions horizontalCentered="1"/>
  <pageMargins left="0.39370078740157483" right="0.39370078740157483" top="0.51181102362204722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theme="7"/>
    <pageSetUpPr fitToPage="1"/>
  </sheetPr>
  <dimension ref="A1:G37"/>
  <sheetViews>
    <sheetView view="pageBreakPreview" topLeftCell="A34" zoomScaleSheetLayoutView="100" workbookViewId="0">
      <selection activeCell="B10" sqref="B10"/>
    </sheetView>
  </sheetViews>
  <sheetFormatPr baseColWidth="10" defaultRowHeight="16.5"/>
  <cols>
    <col min="1" max="1" width="36.7109375" style="152" customWidth="1"/>
    <col min="2" max="6" width="11.7109375" style="152" customWidth="1"/>
    <col min="7" max="7" width="17" style="228" bestFit="1" customWidth="1"/>
    <col min="8" max="16384" width="11.42578125" style="152"/>
  </cols>
  <sheetData>
    <row r="1" spans="1:7" ht="18.75">
      <c r="A1" s="751" t="s">
        <v>161</v>
      </c>
      <c r="B1" s="751"/>
      <c r="C1" s="751"/>
      <c r="D1" s="751"/>
      <c r="E1" s="751"/>
      <c r="F1" s="751"/>
      <c r="G1" s="719" t="s">
        <v>647</v>
      </c>
    </row>
    <row r="2" spans="1:7" s="153" customFormat="1" ht="18">
      <c r="A2" s="750" t="s">
        <v>109</v>
      </c>
      <c r="B2" s="750"/>
      <c r="C2" s="750"/>
      <c r="D2" s="750"/>
      <c r="E2" s="750"/>
      <c r="F2" s="750"/>
      <c r="G2" s="719"/>
    </row>
    <row r="3" spans="1:7" s="153" customFormat="1" ht="18">
      <c r="A3" s="749" t="s">
        <v>655</v>
      </c>
      <c r="B3" s="749"/>
      <c r="C3" s="749"/>
      <c r="D3" s="749"/>
      <c r="E3" s="749"/>
      <c r="F3" s="749"/>
      <c r="G3" s="719"/>
    </row>
    <row r="4" spans="1:7" s="153" customFormat="1" ht="18">
      <c r="A4" s="749" t="s">
        <v>654</v>
      </c>
      <c r="B4" s="749"/>
      <c r="C4" s="749"/>
      <c r="D4" s="749"/>
      <c r="E4" s="749"/>
      <c r="F4" s="749"/>
      <c r="G4" s="719"/>
    </row>
    <row r="5" spans="1:7" s="155" customFormat="1" ht="19.5" thickBot="1">
      <c r="A5" s="752" t="s">
        <v>549</v>
      </c>
      <c r="B5" s="752"/>
      <c r="C5" s="752"/>
      <c r="D5" s="752"/>
      <c r="E5" s="91" t="s">
        <v>546</v>
      </c>
      <c r="F5" s="154" t="s">
        <v>674</v>
      </c>
      <c r="G5" s="719"/>
    </row>
    <row r="6" spans="1:7" s="182" customFormat="1" ht="77.25" thickBot="1">
      <c r="A6" s="506" t="s">
        <v>110</v>
      </c>
      <c r="B6" s="274" t="s">
        <v>111</v>
      </c>
      <c r="C6" s="274" t="s">
        <v>112</v>
      </c>
      <c r="D6" s="274" t="s">
        <v>113</v>
      </c>
      <c r="E6" s="274" t="s">
        <v>114</v>
      </c>
      <c r="F6" s="507" t="s">
        <v>115</v>
      </c>
      <c r="G6" s="719"/>
    </row>
    <row r="7" spans="1:7" s="183" customFormat="1" ht="18">
      <c r="A7" s="508"/>
      <c r="B7" s="509"/>
      <c r="C7" s="509"/>
      <c r="D7" s="509"/>
      <c r="E7" s="509"/>
      <c r="F7" s="510"/>
      <c r="G7" s="719"/>
    </row>
    <row r="8" spans="1:7" s="184" customFormat="1" ht="27">
      <c r="A8" s="511" t="s">
        <v>103</v>
      </c>
      <c r="B8" s="512"/>
      <c r="C8" s="512"/>
      <c r="D8" s="512"/>
      <c r="E8" s="512"/>
      <c r="F8" s="513"/>
      <c r="G8" s="719"/>
    </row>
    <row r="9" spans="1:7" s="184" customFormat="1" ht="16.5" customHeight="1">
      <c r="A9" s="511"/>
      <c r="B9" s="512"/>
      <c r="C9" s="512"/>
      <c r="D9" s="512"/>
      <c r="E9" s="512"/>
      <c r="F9" s="513"/>
      <c r="G9" s="719"/>
    </row>
    <row r="10" spans="1:7" s="184" customFormat="1" ht="16.5" customHeight="1">
      <c r="A10" s="511" t="s">
        <v>116</v>
      </c>
      <c r="B10" s="514">
        <f>SUM(B11:B13)</f>
        <v>0</v>
      </c>
      <c r="C10" s="514">
        <f t="shared" ref="C10:F10" si="0">SUM(C11:C13)</f>
        <v>0</v>
      </c>
      <c r="D10" s="514">
        <f t="shared" si="0"/>
        <v>0</v>
      </c>
      <c r="E10" s="514">
        <f t="shared" si="0"/>
        <v>0</v>
      </c>
      <c r="F10" s="515">
        <f t="shared" si="0"/>
        <v>0</v>
      </c>
      <c r="G10" s="719"/>
    </row>
    <row r="11" spans="1:7" s="184" customFormat="1" ht="16.5" customHeight="1">
      <c r="A11" s="516" t="s">
        <v>36</v>
      </c>
      <c r="B11" s="517"/>
      <c r="C11" s="517"/>
      <c r="D11" s="517"/>
      <c r="E11" s="517"/>
      <c r="F11" s="518">
        <f>SUM(B11:E11)</f>
        <v>0</v>
      </c>
      <c r="G11" s="719"/>
    </row>
    <row r="12" spans="1:7" s="184" customFormat="1" ht="16.5" customHeight="1">
      <c r="A12" s="516" t="s">
        <v>96</v>
      </c>
      <c r="B12" s="517"/>
      <c r="C12" s="517"/>
      <c r="D12" s="517"/>
      <c r="E12" s="517"/>
      <c r="F12" s="518">
        <f t="shared" ref="F12:F13" si="1">SUM(B12:E12)</f>
        <v>0</v>
      </c>
      <c r="G12" s="719"/>
    </row>
    <row r="13" spans="1:7" s="184" customFormat="1" ht="16.5" customHeight="1">
      <c r="A13" s="516" t="s">
        <v>97</v>
      </c>
      <c r="B13" s="517"/>
      <c r="C13" s="517"/>
      <c r="D13" s="517"/>
      <c r="E13" s="517"/>
      <c r="F13" s="518">
        <f t="shared" si="1"/>
        <v>0</v>
      </c>
      <c r="G13" s="719"/>
    </row>
    <row r="14" spans="1:7" s="184" customFormat="1" ht="16.5" customHeight="1">
      <c r="A14" s="511"/>
      <c r="B14" s="517"/>
      <c r="C14" s="517"/>
      <c r="D14" s="517"/>
      <c r="E14" s="517"/>
      <c r="F14" s="519"/>
      <c r="G14" s="719"/>
    </row>
    <row r="15" spans="1:7" s="184" customFormat="1" ht="27">
      <c r="A15" s="511" t="s">
        <v>117</v>
      </c>
      <c r="B15" s="514">
        <f>SUM(B16:B19)</f>
        <v>0</v>
      </c>
      <c r="C15" s="514">
        <f t="shared" ref="C15:F15" si="2">SUM(C16:C19)</f>
        <v>0</v>
      </c>
      <c r="D15" s="514">
        <f t="shared" si="2"/>
        <v>0</v>
      </c>
      <c r="E15" s="514">
        <f t="shared" si="2"/>
        <v>0</v>
      </c>
      <c r="F15" s="515">
        <f t="shared" si="2"/>
        <v>0</v>
      </c>
      <c r="G15" s="719"/>
    </row>
    <row r="16" spans="1:7" s="184" customFormat="1" ht="16.5" customHeight="1">
      <c r="A16" s="516" t="s">
        <v>54</v>
      </c>
      <c r="B16" s="517"/>
      <c r="C16" s="517"/>
      <c r="D16" s="517"/>
      <c r="E16" s="517"/>
      <c r="F16" s="518">
        <f>SUM(B16:E16)</f>
        <v>0</v>
      </c>
      <c r="G16" s="719"/>
    </row>
    <row r="17" spans="1:7" s="184" customFormat="1" ht="16.5" customHeight="1">
      <c r="A17" s="516" t="s">
        <v>100</v>
      </c>
      <c r="B17" s="517"/>
      <c r="C17" s="517"/>
      <c r="D17" s="517"/>
      <c r="E17" s="517"/>
      <c r="F17" s="518">
        <f t="shared" ref="F17:F19" si="3">SUM(B17:E17)</f>
        <v>0</v>
      </c>
      <c r="G17" s="719"/>
    </row>
    <row r="18" spans="1:7" s="184" customFormat="1" ht="16.5" customHeight="1">
      <c r="A18" s="516" t="s">
        <v>101</v>
      </c>
      <c r="B18" s="517"/>
      <c r="C18" s="517"/>
      <c r="D18" s="517"/>
      <c r="E18" s="517"/>
      <c r="F18" s="518">
        <f t="shared" si="3"/>
        <v>0</v>
      </c>
      <c r="G18" s="719"/>
    </row>
    <row r="19" spans="1:7" s="184" customFormat="1" ht="16.5" customHeight="1">
      <c r="A19" s="516" t="s">
        <v>102</v>
      </c>
      <c r="B19" s="517"/>
      <c r="C19" s="517"/>
      <c r="D19" s="517"/>
      <c r="E19" s="517"/>
      <c r="F19" s="518">
        <f t="shared" si="3"/>
        <v>0</v>
      </c>
      <c r="G19" s="719"/>
    </row>
    <row r="20" spans="1:7" s="184" customFormat="1" ht="16.5" customHeight="1">
      <c r="A20" s="511"/>
      <c r="B20" s="517"/>
      <c r="C20" s="517"/>
      <c r="D20" s="517"/>
      <c r="E20" s="517"/>
      <c r="F20" s="519"/>
      <c r="G20" s="719"/>
    </row>
    <row r="21" spans="1:7" s="184" customFormat="1" ht="27">
      <c r="A21" s="511" t="s">
        <v>644</v>
      </c>
      <c r="B21" s="520">
        <f>B15++B10</f>
        <v>0</v>
      </c>
      <c r="C21" s="520">
        <f t="shared" ref="C21:F21" si="4">C15++C10</f>
        <v>0</v>
      </c>
      <c r="D21" s="520">
        <f t="shared" si="4"/>
        <v>0</v>
      </c>
      <c r="E21" s="520">
        <f t="shared" si="4"/>
        <v>0</v>
      </c>
      <c r="F21" s="515">
        <f t="shared" si="4"/>
        <v>0</v>
      </c>
      <c r="G21" s="719"/>
    </row>
    <row r="22" spans="1:7" s="184" customFormat="1" ht="16.5" customHeight="1">
      <c r="A22" s="511"/>
      <c r="B22" s="517"/>
      <c r="C22" s="517"/>
      <c r="D22" s="517"/>
      <c r="E22" s="517"/>
      <c r="F22" s="519"/>
      <c r="G22" s="719"/>
    </row>
    <row r="23" spans="1:7" s="184" customFormat="1" ht="27">
      <c r="A23" s="511" t="s">
        <v>645</v>
      </c>
      <c r="B23" s="514">
        <f>SUM(B24:B26)</f>
        <v>0</v>
      </c>
      <c r="C23" s="514">
        <f t="shared" ref="C23:F23" si="5">SUM(C24:C26)</f>
        <v>0</v>
      </c>
      <c r="D23" s="514">
        <f t="shared" si="5"/>
        <v>0</v>
      </c>
      <c r="E23" s="514">
        <f t="shared" si="5"/>
        <v>0</v>
      </c>
      <c r="F23" s="515">
        <f t="shared" si="5"/>
        <v>0</v>
      </c>
      <c r="G23" s="719"/>
    </row>
    <row r="24" spans="1:7" s="184" customFormat="1" ht="16.5" customHeight="1">
      <c r="A24" s="516" t="s">
        <v>36</v>
      </c>
      <c r="B24" s="517"/>
      <c r="C24" s="517"/>
      <c r="D24" s="517"/>
      <c r="E24" s="517"/>
      <c r="F24" s="518">
        <f t="shared" ref="F24:F26" si="6">SUM(B24:E24)</f>
        <v>0</v>
      </c>
      <c r="G24" s="719"/>
    </row>
    <row r="25" spans="1:7" s="184" customFormat="1" ht="16.5" customHeight="1">
      <c r="A25" s="516" t="s">
        <v>96</v>
      </c>
      <c r="B25" s="517"/>
      <c r="C25" s="517"/>
      <c r="D25" s="517"/>
      <c r="E25" s="517"/>
      <c r="F25" s="518">
        <f t="shared" si="6"/>
        <v>0</v>
      </c>
      <c r="G25" s="719"/>
    </row>
    <row r="26" spans="1:7" s="184" customFormat="1" ht="16.5" customHeight="1">
      <c r="A26" s="516" t="s">
        <v>97</v>
      </c>
      <c r="B26" s="517"/>
      <c r="C26" s="517"/>
      <c r="D26" s="517"/>
      <c r="E26" s="517"/>
      <c r="F26" s="518">
        <f t="shared" si="6"/>
        <v>0</v>
      </c>
      <c r="G26" s="719"/>
    </row>
    <row r="27" spans="1:7" s="184" customFormat="1" ht="16.5" customHeight="1">
      <c r="A27" s="511"/>
      <c r="B27" s="517"/>
      <c r="C27" s="517"/>
      <c r="D27" s="517"/>
      <c r="E27" s="517"/>
      <c r="F27" s="519"/>
      <c r="G27" s="719"/>
    </row>
    <row r="28" spans="1:7" s="184" customFormat="1" ht="27">
      <c r="A28" s="511" t="s">
        <v>117</v>
      </c>
      <c r="B28" s="514">
        <f>SUM(B29:B32)</f>
        <v>0</v>
      </c>
      <c r="C28" s="514">
        <f t="shared" ref="C28:F28" si="7">SUM(C29:C32)</f>
        <v>0</v>
      </c>
      <c r="D28" s="514">
        <f t="shared" si="7"/>
        <v>0</v>
      </c>
      <c r="E28" s="514">
        <f t="shared" si="7"/>
        <v>0</v>
      </c>
      <c r="F28" s="515">
        <f t="shared" si="7"/>
        <v>0</v>
      </c>
      <c r="G28" s="719"/>
    </row>
    <row r="29" spans="1:7" s="184" customFormat="1" ht="16.5" customHeight="1">
      <c r="A29" s="516" t="s">
        <v>54</v>
      </c>
      <c r="B29" s="517"/>
      <c r="C29" s="517"/>
      <c r="D29" s="517" t="s">
        <v>648</v>
      </c>
      <c r="E29" s="517"/>
      <c r="F29" s="518">
        <f t="shared" ref="F29:F32" si="8">SUM(B29:E29)</f>
        <v>0</v>
      </c>
      <c r="G29" s="719"/>
    </row>
    <row r="30" spans="1:7" s="184" customFormat="1" ht="16.5" customHeight="1">
      <c r="A30" s="516" t="s">
        <v>100</v>
      </c>
      <c r="B30" s="517"/>
      <c r="C30" s="517"/>
      <c r="D30" s="517"/>
      <c r="E30" s="517"/>
      <c r="F30" s="518">
        <f t="shared" si="8"/>
        <v>0</v>
      </c>
      <c r="G30" s="719"/>
    </row>
    <row r="31" spans="1:7" s="184" customFormat="1" ht="16.5" customHeight="1">
      <c r="A31" s="516" t="s">
        <v>101</v>
      </c>
      <c r="B31" s="517"/>
      <c r="C31" s="517"/>
      <c r="D31" s="517"/>
      <c r="E31" s="517"/>
      <c r="F31" s="518">
        <f t="shared" si="8"/>
        <v>0</v>
      </c>
      <c r="G31" s="719"/>
    </row>
    <row r="32" spans="1:7" s="184" customFormat="1" ht="16.5" customHeight="1">
      <c r="A32" s="516" t="s">
        <v>102</v>
      </c>
      <c r="B32" s="517"/>
      <c r="C32" s="517"/>
      <c r="D32" s="517"/>
      <c r="E32" s="517"/>
      <c r="F32" s="518">
        <f t="shared" si="8"/>
        <v>0</v>
      </c>
      <c r="G32" s="719"/>
    </row>
    <row r="33" spans="1:7" s="184" customFormat="1" ht="16.5" customHeight="1">
      <c r="A33" s="511"/>
      <c r="B33" s="521"/>
      <c r="C33" s="521"/>
      <c r="D33" s="521"/>
      <c r="E33" s="521"/>
      <c r="F33" s="522"/>
      <c r="G33" s="719"/>
    </row>
    <row r="34" spans="1:7" s="184" customFormat="1" ht="16.5" customHeight="1">
      <c r="A34" s="511" t="s">
        <v>646</v>
      </c>
      <c r="B34" s="520">
        <f>B28+B23+B21</f>
        <v>0</v>
      </c>
      <c r="C34" s="520">
        <f t="shared" ref="C34:F34" si="9">C28+C23+C21</f>
        <v>0</v>
      </c>
      <c r="D34" s="520">
        <f t="shared" si="9"/>
        <v>0</v>
      </c>
      <c r="E34" s="520">
        <f t="shared" si="9"/>
        <v>0</v>
      </c>
      <c r="F34" s="515">
        <f t="shared" si="9"/>
        <v>0</v>
      </c>
    </row>
    <row r="35" spans="1:7" s="183" customFormat="1" ht="16.5" customHeight="1" thickBot="1">
      <c r="A35" s="523"/>
      <c r="B35" s="524"/>
      <c r="C35" s="524"/>
      <c r="D35" s="524"/>
      <c r="E35" s="524"/>
      <c r="F35" s="525"/>
      <c r="G35" s="719"/>
    </row>
    <row r="36" spans="1:7" ht="216.75">
      <c r="A36" s="88"/>
      <c r="B36" s="709" t="str">
        <f>IF(B$34-'ETCA-I-01'!E36&gt;0.99,"ERROR!!!,NO CONCUERDA CON LO REPORTADO EN EL ETCA-I-01 EN EL MISMO RUBRO","")</f>
        <v/>
      </c>
      <c r="C36" s="709" t="str">
        <f>IF(C$34-'ETCA-I-01'!E42&gt;0.99,"ERROR!!!,NO CONCUERDA CON LO REPORTADO EN EL ETCA-I-01 EN EL MISMO RUBRO","")</f>
        <v>ERROR!!!,NO CONCUERDA CON LO REPORTADO EN EL ETCA-I-01 EN EL MISMO RUBRO</v>
      </c>
      <c r="D36" s="709" t="str">
        <f>IF(D$34-'ETCA-I-01'!E$41&gt;0.99,"ERROR!!!,NO CONCUERDA CON LO REPORTADO EN EL ETCA-I-01 EN EL MISMO RUBRO","")</f>
        <v>ERROR!!!,NO CONCUERDA CON LO REPORTADO EN EL ETCA-I-01 EN EL MISMO RUBRO</v>
      </c>
      <c r="E36" s="709" t="str">
        <f>IF($F$34-'ETCA-I-01'!$E$50&gt;1,"ERROR!!!,NO CONCUERDA CON LO REPORTADO EN EL ETCA-I-01 EN EL MISMO RUBRO DEL EJERCICIO ACTUAL","")</f>
        <v/>
      </c>
      <c r="F36" s="709" t="str">
        <f>IF($F$34-'ETCA-I-01'!$E$50&gt;1,"ERROR!!!,NO CONCUERDA CON LO REPORTADO EN EL ETCA-I-01 EN EL MISMO RUBRO DEL EJERCICIO ACTUAL","")</f>
        <v/>
      </c>
    </row>
    <row r="37" spans="1:7">
      <c r="A37" s="152" t="s">
        <v>651</v>
      </c>
    </row>
  </sheetData>
  <sheetProtection sheet="1" objects="1" scenarios="1" insertHyperlinks="0"/>
  <mergeCells count="5">
    <mergeCell ref="A4:F4"/>
    <mergeCell ref="A2:F2"/>
    <mergeCell ref="A3:F3"/>
    <mergeCell ref="A1:F1"/>
    <mergeCell ref="A5:D5"/>
  </mergeCells>
  <printOptions horizontalCentered="1"/>
  <pageMargins left="0.39370078740157483" right="0.39370078740157483" top="0.74803149606299213" bottom="0.74803149606299213" header="0.31496062992125984" footer="0.31496062992125984"/>
  <pageSetup scale="7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theme="7"/>
    <pageSetUpPr fitToPage="1"/>
  </sheetPr>
  <dimension ref="A1:F71"/>
  <sheetViews>
    <sheetView view="pageBreakPreview" topLeftCell="A52" zoomScale="120" zoomScaleSheetLayoutView="120" workbookViewId="0">
      <selection activeCell="B68" sqref="B68:B71"/>
    </sheetView>
  </sheetViews>
  <sheetFormatPr baseColWidth="10" defaultRowHeight="16.5"/>
  <cols>
    <col min="1" max="1" width="80.85546875" style="185" bestFit="1" customWidth="1"/>
    <col min="2" max="3" width="17" style="185" customWidth="1"/>
    <col min="4" max="16384" width="11.42578125" style="185"/>
  </cols>
  <sheetData>
    <row r="1" spans="1:6">
      <c r="A1" s="751" t="s">
        <v>161</v>
      </c>
      <c r="B1" s="751"/>
      <c r="C1" s="751"/>
    </row>
    <row r="2" spans="1:6" s="153" customFormat="1" ht="15.75">
      <c r="A2" s="750" t="s">
        <v>119</v>
      </c>
      <c r="B2" s="750"/>
      <c r="C2" s="750"/>
    </row>
    <row r="3" spans="1:6" s="153" customFormat="1">
      <c r="A3" s="749" t="s">
        <v>655</v>
      </c>
      <c r="B3" s="749"/>
      <c r="C3" s="749"/>
    </row>
    <row r="4" spans="1:6" s="153" customFormat="1">
      <c r="A4" s="749" t="s">
        <v>654</v>
      </c>
      <c r="B4" s="749"/>
      <c r="C4" s="749"/>
    </row>
    <row r="5" spans="1:6" s="155" customFormat="1" ht="17.25" thickBot="1">
      <c r="A5" s="96" t="s">
        <v>550</v>
      </c>
      <c r="B5" s="91" t="s">
        <v>546</v>
      </c>
      <c r="C5" s="97" t="s">
        <v>674</v>
      </c>
    </row>
    <row r="6" spans="1:6" ht="30" customHeight="1" thickBot="1">
      <c r="A6" s="195"/>
      <c r="B6" s="196" t="s">
        <v>120</v>
      </c>
      <c r="C6" s="197" t="s">
        <v>121</v>
      </c>
    </row>
    <row r="7" spans="1:6" ht="17.25" thickTop="1">
      <c r="A7" s="186" t="s">
        <v>122</v>
      </c>
      <c r="B7" s="198">
        <f>B8+B17</f>
        <v>1867071</v>
      </c>
      <c r="C7" s="199">
        <f>C8+C17</f>
        <v>46627459</v>
      </c>
      <c r="E7" s="185">
        <v>1867071</v>
      </c>
      <c r="F7" s="185">
        <v>46627459</v>
      </c>
    </row>
    <row r="8" spans="1:6">
      <c r="A8" s="187" t="s">
        <v>58</v>
      </c>
      <c r="B8" s="200">
        <f>SUM(B9:B15)</f>
        <v>0</v>
      </c>
      <c r="C8" s="201">
        <f>SUM(C9:C15)</f>
        <v>40009778</v>
      </c>
      <c r="E8" s="185">
        <v>47533967</v>
      </c>
      <c r="F8" s="185">
        <v>119620</v>
      </c>
    </row>
    <row r="9" spans="1:6" s="190" customFormat="1" ht="13.5">
      <c r="A9" s="188" t="s">
        <v>60</v>
      </c>
      <c r="B9" s="189"/>
      <c r="C9" s="202">
        <f>38182357-1</f>
        <v>38182356</v>
      </c>
      <c r="E9" s="190">
        <v>27961862</v>
      </c>
      <c r="F9" s="190">
        <v>30615821</v>
      </c>
    </row>
    <row r="10" spans="1:6" s="190" customFormat="1" ht="13.5">
      <c r="A10" s="188" t="s">
        <v>62</v>
      </c>
      <c r="B10" s="189"/>
      <c r="C10" s="202">
        <f>1810592-1</f>
        <v>1810591</v>
      </c>
    </row>
    <row r="11" spans="1:6" s="190" customFormat="1" ht="13.5">
      <c r="A11" s="188" t="s">
        <v>64</v>
      </c>
      <c r="B11" s="189"/>
      <c r="C11" s="202">
        <f>16832-1</f>
        <v>16831</v>
      </c>
      <c r="E11" s="190">
        <f>SUM(E7:E9)</f>
        <v>77362900</v>
      </c>
      <c r="F11" s="190">
        <f>SUM(F7:F9)</f>
        <v>77362900</v>
      </c>
    </row>
    <row r="12" spans="1:6" s="190" customFormat="1" ht="13.5">
      <c r="A12" s="188" t="s">
        <v>123</v>
      </c>
      <c r="B12" s="189"/>
      <c r="C12" s="202"/>
    </row>
    <row r="13" spans="1:6" s="190" customFormat="1" ht="13.5">
      <c r="A13" s="188" t="s">
        <v>68</v>
      </c>
      <c r="B13" s="189"/>
      <c r="C13" s="202"/>
    </row>
    <row r="14" spans="1:6" s="190" customFormat="1" ht="13.5">
      <c r="A14" s="188" t="s">
        <v>70</v>
      </c>
      <c r="B14" s="189">
        <v>0</v>
      </c>
      <c r="C14" s="202">
        <v>0</v>
      </c>
    </row>
    <row r="15" spans="1:6" s="190" customFormat="1" ht="13.5">
      <c r="A15" s="188" t="s">
        <v>72</v>
      </c>
      <c r="B15" s="189"/>
      <c r="C15" s="202"/>
      <c r="F15" s="190">
        <f>+E11-F11</f>
        <v>0</v>
      </c>
    </row>
    <row r="16" spans="1:6" ht="5.25" customHeight="1">
      <c r="A16" s="186"/>
      <c r="B16" s="203"/>
      <c r="C16" s="204"/>
    </row>
    <row r="17" spans="1:3">
      <c r="A17" s="187" t="s">
        <v>75</v>
      </c>
      <c r="B17" s="200">
        <f>SUM(B18:B26)</f>
        <v>1867071</v>
      </c>
      <c r="C17" s="201">
        <f>SUM(C18:C26)</f>
        <v>6617681</v>
      </c>
    </row>
    <row r="18" spans="1:3" s="190" customFormat="1" ht="13.5">
      <c r="A18" s="188" t="s">
        <v>77</v>
      </c>
      <c r="B18" s="189"/>
      <c r="C18" s="202"/>
    </row>
    <row r="19" spans="1:3" s="190" customFormat="1" ht="13.5">
      <c r="A19" s="188" t="s">
        <v>79</v>
      </c>
      <c r="B19" s="189"/>
      <c r="C19" s="202"/>
    </row>
    <row r="20" spans="1:3" s="190" customFormat="1" ht="13.5">
      <c r="A20" s="188" t="s">
        <v>82</v>
      </c>
      <c r="B20" s="189">
        <v>0</v>
      </c>
      <c r="C20" s="202">
        <v>0</v>
      </c>
    </row>
    <row r="21" spans="1:3" s="190" customFormat="1" ht="13.5">
      <c r="A21" s="188" t="s">
        <v>85</v>
      </c>
      <c r="B21" s="189"/>
      <c r="C21" s="202">
        <f>6617682-1</f>
        <v>6617681</v>
      </c>
    </row>
    <row r="22" spans="1:3" s="190" customFormat="1" ht="13.5">
      <c r="A22" s="188" t="s">
        <v>86</v>
      </c>
      <c r="B22" s="189">
        <v>0</v>
      </c>
      <c r="C22" s="202">
        <v>0</v>
      </c>
    </row>
    <row r="23" spans="1:3" s="190" customFormat="1" ht="13.5">
      <c r="A23" s="188" t="s">
        <v>88</v>
      </c>
      <c r="B23" s="189">
        <f>1748838+1+1</f>
        <v>1748840</v>
      </c>
      <c r="C23" s="202"/>
    </row>
    <row r="24" spans="1:3" s="190" customFormat="1" ht="13.5">
      <c r="A24" s="188" t="s">
        <v>89</v>
      </c>
      <c r="B24" s="189">
        <f>118230+1</f>
        <v>118231</v>
      </c>
      <c r="C24" s="202" t="s">
        <v>648</v>
      </c>
    </row>
    <row r="25" spans="1:3" s="190" customFormat="1" ht="13.5">
      <c r="A25" s="188" t="s">
        <v>91</v>
      </c>
      <c r="B25" s="189"/>
      <c r="C25" s="202"/>
    </row>
    <row r="26" spans="1:3" s="190" customFormat="1" ht="13.5">
      <c r="A26" s="188" t="s">
        <v>93</v>
      </c>
      <c r="B26" s="189"/>
      <c r="C26" s="202"/>
    </row>
    <row r="27" spans="1:3" ht="6.75" customHeight="1">
      <c r="A27" s="191"/>
      <c r="B27" s="203"/>
      <c r="C27" s="204"/>
    </row>
    <row r="28" spans="1:3">
      <c r="A28" s="186" t="s">
        <v>124</v>
      </c>
      <c r="B28" s="198">
        <f>B29+B39</f>
        <v>47533967</v>
      </c>
      <c r="C28" s="199">
        <f>C29+C39</f>
        <v>119620</v>
      </c>
    </row>
    <row r="29" spans="1:3">
      <c r="A29" s="187" t="s">
        <v>59</v>
      </c>
      <c r="B29" s="200">
        <f>SUM(B30:B37)</f>
        <v>2920312</v>
      </c>
      <c r="C29" s="201">
        <f>SUM(C30:C37)</f>
        <v>119620</v>
      </c>
    </row>
    <row r="30" spans="1:3" s="190" customFormat="1" ht="13.5">
      <c r="A30" s="188" t="s">
        <v>61</v>
      </c>
      <c r="B30" s="189">
        <f>2920311+1</f>
        <v>2920312</v>
      </c>
      <c r="C30" s="202" t="s">
        <v>648</v>
      </c>
    </row>
    <row r="31" spans="1:3" s="190" customFormat="1" ht="13.5">
      <c r="A31" s="188" t="s">
        <v>63</v>
      </c>
      <c r="B31" s="189"/>
      <c r="C31" s="202">
        <f>119621-1</f>
        <v>119620</v>
      </c>
    </row>
    <row r="32" spans="1:3" s="190" customFormat="1" ht="13.5">
      <c r="A32" s="188" t="s">
        <v>65</v>
      </c>
      <c r="B32" s="189"/>
      <c r="C32" s="202"/>
    </row>
    <row r="33" spans="1:3" s="190" customFormat="1" ht="13.5">
      <c r="A33" s="188" t="s">
        <v>67</v>
      </c>
      <c r="B33" s="189"/>
      <c r="C33" s="202"/>
    </row>
    <row r="34" spans="1:3" s="190" customFormat="1" ht="13.5">
      <c r="A34" s="188" t="s">
        <v>69</v>
      </c>
      <c r="B34" s="189"/>
      <c r="C34" s="202"/>
    </row>
    <row r="35" spans="1:3" s="190" customFormat="1" ht="13.5">
      <c r="A35" s="188" t="s">
        <v>71</v>
      </c>
      <c r="B35" s="189"/>
      <c r="C35" s="202"/>
    </row>
    <row r="36" spans="1:3" s="190" customFormat="1" ht="13.5">
      <c r="A36" s="188" t="s">
        <v>73</v>
      </c>
      <c r="B36" s="189"/>
      <c r="C36" s="202"/>
    </row>
    <row r="37" spans="1:3" s="190" customFormat="1" ht="13.5">
      <c r="A37" s="188" t="s">
        <v>74</v>
      </c>
      <c r="B37" s="189"/>
      <c r="C37" s="202"/>
    </row>
    <row r="38" spans="1:3" ht="6" customHeight="1">
      <c r="A38" s="186"/>
      <c r="B38" s="205"/>
      <c r="C38" s="206"/>
    </row>
    <row r="39" spans="1:3">
      <c r="A39" s="187" t="s">
        <v>76</v>
      </c>
      <c r="B39" s="200">
        <f>SUM(B40:B45)</f>
        <v>44613655</v>
      </c>
      <c r="C39" s="201">
        <f>SUM(C40:C45)</f>
        <v>0</v>
      </c>
    </row>
    <row r="40" spans="1:3" s="190" customFormat="1" ht="13.5">
      <c r="A40" s="188" t="s">
        <v>78</v>
      </c>
      <c r="B40" s="189"/>
      <c r="C40" s="202"/>
    </row>
    <row r="41" spans="1:3" s="190" customFormat="1" ht="13.5">
      <c r="A41" s="188" t="s">
        <v>80</v>
      </c>
      <c r="B41" s="189">
        <f>44613654+1</f>
        <v>44613655</v>
      </c>
      <c r="C41" s="202" t="s">
        <v>648</v>
      </c>
    </row>
    <row r="42" spans="1:3" s="190" customFormat="1" ht="13.5">
      <c r="A42" s="188" t="s">
        <v>81</v>
      </c>
      <c r="B42" s="189"/>
      <c r="C42" s="202"/>
    </row>
    <row r="43" spans="1:3" s="190" customFormat="1" ht="13.5">
      <c r="A43" s="188" t="s">
        <v>83</v>
      </c>
      <c r="B43" s="189"/>
      <c r="C43" s="202"/>
    </row>
    <row r="44" spans="1:3" s="190" customFormat="1" ht="13.5">
      <c r="A44" s="188" t="s">
        <v>84</v>
      </c>
      <c r="B44" s="189"/>
      <c r="C44" s="202"/>
    </row>
    <row r="45" spans="1:3" s="190" customFormat="1" ht="13.5">
      <c r="A45" s="188" t="s">
        <v>87</v>
      </c>
      <c r="B45" s="189">
        <v>0</v>
      </c>
      <c r="C45" s="202">
        <v>0</v>
      </c>
    </row>
    <row r="46" spans="1:3">
      <c r="A46" s="192"/>
      <c r="B46" s="203"/>
      <c r="C46" s="204"/>
    </row>
    <row r="47" spans="1:3">
      <c r="A47" s="186" t="s">
        <v>125</v>
      </c>
      <c r="B47" s="198">
        <f>B48+B53</f>
        <v>27961862</v>
      </c>
      <c r="C47" s="199">
        <f>C48+C53</f>
        <v>30615821</v>
      </c>
    </row>
    <row r="48" spans="1:3">
      <c r="A48" s="187" t="s">
        <v>94</v>
      </c>
      <c r="B48" s="200">
        <f>SUM(B49:B51)</f>
        <v>0</v>
      </c>
      <c r="C48" s="201">
        <f>SUM(C49:C51)</f>
        <v>0</v>
      </c>
    </row>
    <row r="49" spans="1:3" s="190" customFormat="1" ht="13.5">
      <c r="A49" s="188" t="s">
        <v>36</v>
      </c>
      <c r="B49" s="189">
        <v>0</v>
      </c>
      <c r="C49" s="202">
        <v>0</v>
      </c>
    </row>
    <row r="50" spans="1:3" s="190" customFormat="1" ht="13.5">
      <c r="A50" s="188" t="s">
        <v>96</v>
      </c>
      <c r="B50" s="189"/>
      <c r="C50" s="202"/>
    </row>
    <row r="51" spans="1:3" s="190" customFormat="1" ht="13.5">
      <c r="A51" s="188" t="s">
        <v>97</v>
      </c>
      <c r="B51" s="189"/>
      <c r="C51" s="202"/>
    </row>
    <row r="52" spans="1:3" ht="6" customHeight="1">
      <c r="A52" s="187"/>
      <c r="B52" s="205"/>
      <c r="C52" s="206"/>
    </row>
    <row r="53" spans="1:3" ht="15.75" customHeight="1">
      <c r="A53" s="187" t="s">
        <v>98</v>
      </c>
      <c r="B53" s="200">
        <f>SUM(B54:B58)</f>
        <v>27961862</v>
      </c>
      <c r="C53" s="201">
        <f>SUM(C54:C58)</f>
        <v>30615821</v>
      </c>
    </row>
    <row r="54" spans="1:3" s="190" customFormat="1" ht="13.5">
      <c r="A54" s="188" t="s">
        <v>99</v>
      </c>
      <c r="B54" s="189"/>
      <c r="C54" s="202">
        <f>30615822-1</f>
        <v>30615821</v>
      </c>
    </row>
    <row r="55" spans="1:3" s="190" customFormat="1" ht="13.5">
      <c r="A55" s="188" t="s">
        <v>100</v>
      </c>
      <c r="B55" s="189">
        <f>27961861+1</f>
        <v>27961862</v>
      </c>
      <c r="C55" s="202" t="s">
        <v>648</v>
      </c>
    </row>
    <row r="56" spans="1:3" s="190" customFormat="1" ht="13.5">
      <c r="A56" s="188" t="s">
        <v>101</v>
      </c>
      <c r="B56" s="189">
        <v>0</v>
      </c>
      <c r="C56" s="202">
        <v>0</v>
      </c>
    </row>
    <row r="57" spans="1:3" s="190" customFormat="1" ht="13.5">
      <c r="A57" s="188" t="s">
        <v>102</v>
      </c>
      <c r="B57" s="189"/>
      <c r="C57" s="202"/>
    </row>
    <row r="58" spans="1:3" s="190" customFormat="1" ht="13.5">
      <c r="A58" s="188" t="s">
        <v>103</v>
      </c>
      <c r="B58" s="207"/>
      <c r="C58" s="208"/>
    </row>
    <row r="59" spans="1:3" ht="7.5" customHeight="1">
      <c r="A59" s="187"/>
      <c r="B59" s="203"/>
      <c r="C59" s="204"/>
    </row>
    <row r="60" spans="1:3">
      <c r="A60" s="187" t="s">
        <v>126</v>
      </c>
      <c r="B60" s="200">
        <f>SUM(B61:B62)</f>
        <v>0</v>
      </c>
      <c r="C60" s="201">
        <f>SUM(C61:C62)</f>
        <v>0</v>
      </c>
    </row>
    <row r="61" spans="1:3" s="190" customFormat="1" ht="13.5">
      <c r="A61" s="188" t="s">
        <v>105</v>
      </c>
      <c r="B61" s="189"/>
      <c r="C61" s="202"/>
    </row>
    <row r="62" spans="1:3" s="190" customFormat="1" ht="14.25" thickBot="1">
      <c r="A62" s="193" t="s">
        <v>106</v>
      </c>
      <c r="B62" s="194">
        <v>0</v>
      </c>
      <c r="C62" s="209">
        <v>0</v>
      </c>
    </row>
    <row r="63" spans="1:3">
      <c r="A63" s="152" t="s">
        <v>651</v>
      </c>
    </row>
    <row r="68" spans="1:2">
      <c r="A68" s="155" t="s">
        <v>687</v>
      </c>
      <c r="B68" s="155" t="s">
        <v>689</v>
      </c>
    </row>
    <row r="69" spans="1:2">
      <c r="A69" s="155" t="s">
        <v>686</v>
      </c>
      <c r="B69" s="155" t="s">
        <v>688</v>
      </c>
    </row>
    <row r="70" spans="1:2">
      <c r="A70" s="155" t="s">
        <v>685</v>
      </c>
      <c r="B70" s="155" t="s">
        <v>678</v>
      </c>
    </row>
    <row r="71" spans="1:2">
      <c r="A71" s="155"/>
    </row>
  </sheetData>
  <sheetProtection sheet="1" objects="1" scenarios="1" insertHyperlinks="0" selectLockedCells="1"/>
  <mergeCells count="4">
    <mergeCell ref="A1:C1"/>
    <mergeCell ref="A3:C3"/>
    <mergeCell ref="A2:C2"/>
    <mergeCell ref="A4:C4"/>
  </mergeCells>
  <printOptions horizontalCentered="1"/>
  <pageMargins left="0.39370078740157483" right="0.39370078740157483" top="0.47244094488188981" bottom="0.39370078740157483" header="0.31496062992125984" footer="0.19685039370078741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tabColor theme="7"/>
    <pageSetUpPr fitToPage="1"/>
  </sheetPr>
  <dimension ref="A1:D74"/>
  <sheetViews>
    <sheetView view="pageBreakPreview" topLeftCell="A10" zoomScale="130" zoomScaleSheetLayoutView="130" workbookViewId="0">
      <selection activeCell="C23" sqref="C23"/>
    </sheetView>
  </sheetViews>
  <sheetFormatPr baseColWidth="10" defaultRowHeight="16.5"/>
  <cols>
    <col min="1" max="1" width="2.85546875" style="88" customWidth="1"/>
    <col min="2" max="2" width="63.85546875" style="88" customWidth="1"/>
    <col min="3" max="4" width="12.7109375" style="88" customWidth="1"/>
    <col min="5" max="16384" width="11.42578125" style="88"/>
  </cols>
  <sheetData>
    <row r="1" spans="1:4">
      <c r="A1" s="751" t="s">
        <v>161</v>
      </c>
      <c r="B1" s="751"/>
      <c r="C1" s="751"/>
      <c r="D1" s="751"/>
    </row>
    <row r="2" spans="1:4">
      <c r="A2" s="750" t="s">
        <v>108</v>
      </c>
      <c r="B2" s="750"/>
      <c r="C2" s="750"/>
      <c r="D2" s="750"/>
    </row>
    <row r="3" spans="1:4">
      <c r="A3" s="749" t="s">
        <v>655</v>
      </c>
      <c r="B3" s="749"/>
      <c r="C3" s="749"/>
      <c r="D3" s="749"/>
    </row>
    <row r="4" spans="1:4">
      <c r="A4" s="749" t="s">
        <v>654</v>
      </c>
      <c r="B4" s="749"/>
      <c r="C4" s="749"/>
      <c r="D4" s="749"/>
    </row>
    <row r="5" spans="1:4" ht="17.25" thickBot="1">
      <c r="A5" s="746" t="s">
        <v>548</v>
      </c>
      <c r="B5" s="746"/>
      <c r="C5" s="91" t="s">
        <v>546</v>
      </c>
      <c r="D5" s="87" t="s">
        <v>674</v>
      </c>
    </row>
    <row r="6" spans="1:4" ht="23.25" customHeight="1" thickBot="1">
      <c r="A6" s="755" t="s">
        <v>110</v>
      </c>
      <c r="B6" s="756"/>
      <c r="C6" s="245">
        <v>2016</v>
      </c>
      <c r="D6" s="246">
        <v>2015</v>
      </c>
    </row>
    <row r="7" spans="1:4" s="211" customFormat="1" ht="12" customHeight="1" thickTop="1">
      <c r="A7" s="753" t="s">
        <v>308</v>
      </c>
      <c r="B7" s="754"/>
      <c r="C7" s="754"/>
      <c r="D7" s="210"/>
    </row>
    <row r="8" spans="1:4" s="211" customFormat="1" ht="12.75" customHeight="1">
      <c r="A8" s="212"/>
      <c r="B8" s="213" t="s">
        <v>120</v>
      </c>
      <c r="C8" s="229">
        <f>SUM(C9:C19)</f>
        <v>16548757.66</v>
      </c>
      <c r="D8" s="230">
        <f>SUM(D9:D19)</f>
        <v>76687658</v>
      </c>
    </row>
    <row r="9" spans="1:4" s="215" customFormat="1" ht="11.1" customHeight="1">
      <c r="A9" s="214"/>
      <c r="B9" s="226" t="s">
        <v>3</v>
      </c>
      <c r="C9" s="231"/>
      <c r="D9" s="232"/>
    </row>
    <row r="10" spans="1:4" s="215" customFormat="1" ht="11.1" customHeight="1">
      <c r="A10" s="214"/>
      <c r="B10" s="226" t="s">
        <v>4</v>
      </c>
      <c r="C10" s="231"/>
      <c r="D10" s="232"/>
    </row>
    <row r="11" spans="1:4" s="215" customFormat="1" ht="11.1" customHeight="1">
      <c r="A11" s="214"/>
      <c r="B11" s="226" t="s">
        <v>309</v>
      </c>
      <c r="C11" s="231"/>
      <c r="D11" s="232"/>
    </row>
    <row r="12" spans="1:4" s="215" customFormat="1" ht="11.1" customHeight="1">
      <c r="A12" s="214"/>
      <c r="B12" s="226" t="s">
        <v>6</v>
      </c>
      <c r="C12" s="231"/>
      <c r="D12" s="232"/>
    </row>
    <row r="13" spans="1:4" s="215" customFormat="1" ht="11.1" customHeight="1">
      <c r="A13" s="214"/>
      <c r="B13" s="226" t="s">
        <v>310</v>
      </c>
      <c r="C13" s="231"/>
      <c r="D13" s="232"/>
    </row>
    <row r="14" spans="1:4" s="215" customFormat="1" ht="11.1" customHeight="1">
      <c r="A14" s="214"/>
      <c r="B14" s="226" t="s">
        <v>7</v>
      </c>
      <c r="C14" s="231"/>
      <c r="D14" s="232"/>
    </row>
    <row r="15" spans="1:4" s="215" customFormat="1" ht="11.1" customHeight="1">
      <c r="A15" s="214"/>
      <c r="B15" s="226" t="s">
        <v>8</v>
      </c>
      <c r="C15" s="231">
        <v>9543987</v>
      </c>
      <c r="D15" s="232">
        <v>46413158</v>
      </c>
    </row>
    <row r="16" spans="1:4" s="215" customFormat="1" ht="22.5" customHeight="1">
      <c r="A16" s="214"/>
      <c r="B16" s="226" t="s">
        <v>9</v>
      </c>
      <c r="C16" s="231"/>
      <c r="D16" s="232"/>
    </row>
    <row r="17" spans="1:4" s="215" customFormat="1" ht="12" customHeight="1">
      <c r="A17" s="214"/>
      <c r="B17" s="226" t="s">
        <v>11</v>
      </c>
      <c r="C17" s="231"/>
      <c r="D17" s="232"/>
    </row>
    <row r="18" spans="1:4" s="215" customFormat="1" ht="12" customHeight="1">
      <c r="A18" s="214"/>
      <c r="B18" s="226" t="s">
        <v>311</v>
      </c>
      <c r="C18" s="231"/>
      <c r="D18" s="232"/>
    </row>
    <row r="19" spans="1:4" s="215" customFormat="1" ht="12" customHeight="1">
      <c r="A19" s="214"/>
      <c r="B19" s="226" t="s">
        <v>312</v>
      </c>
      <c r="C19" s="231">
        <f>6484083+520687.66</f>
        <v>7004770.6600000001</v>
      </c>
      <c r="D19" s="232">
        <v>30274500</v>
      </c>
    </row>
    <row r="20" spans="1:4" s="211" customFormat="1" ht="13.5" customHeight="1">
      <c r="A20" s="212"/>
      <c r="B20" s="213" t="s">
        <v>121</v>
      </c>
      <c r="C20" s="229">
        <f>SUM(C21:C36)</f>
        <v>16754315.66</v>
      </c>
      <c r="D20" s="230">
        <f>SUM(D21:D36)</f>
        <v>76061274</v>
      </c>
    </row>
    <row r="21" spans="1:4" s="211" customFormat="1" ht="11.1" customHeight="1">
      <c r="A21" s="212"/>
      <c r="B21" s="226" t="s">
        <v>22</v>
      </c>
      <c r="C21" s="231">
        <f>12113821</f>
        <v>12113821</v>
      </c>
      <c r="D21" s="232">
        <v>52518149</v>
      </c>
    </row>
    <row r="22" spans="1:4" s="211" customFormat="1" ht="11.1" customHeight="1">
      <c r="A22" s="212"/>
      <c r="B22" s="226" t="s">
        <v>23</v>
      </c>
      <c r="C22" s="231">
        <f>545801</f>
        <v>545801</v>
      </c>
      <c r="D22" s="232">
        <v>1477423</v>
      </c>
    </row>
    <row r="23" spans="1:4" s="211" customFormat="1" ht="11.1" customHeight="1">
      <c r="A23" s="212"/>
      <c r="B23" s="226" t="s">
        <v>24</v>
      </c>
      <c r="C23" s="231">
        <f>3574006+520687.66</f>
        <v>4094693.66</v>
      </c>
      <c r="D23" s="232">
        <v>22065702</v>
      </c>
    </row>
    <row r="24" spans="1:4" s="211" customFormat="1" ht="11.1" customHeight="1">
      <c r="A24" s="212"/>
      <c r="B24" s="226" t="s">
        <v>25</v>
      </c>
      <c r="C24" s="231"/>
      <c r="D24" s="232"/>
    </row>
    <row r="25" spans="1:4" s="211" customFormat="1" ht="11.1" customHeight="1">
      <c r="A25" s="212"/>
      <c r="B25" s="226" t="s">
        <v>313</v>
      </c>
      <c r="C25" s="231"/>
      <c r="D25" s="232"/>
    </row>
    <row r="26" spans="1:4" s="211" customFormat="1" ht="11.1" customHeight="1">
      <c r="A26" s="212"/>
      <c r="B26" s="226" t="s">
        <v>314</v>
      </c>
      <c r="C26" s="231"/>
      <c r="D26" s="232"/>
    </row>
    <row r="27" spans="1:4" s="211" customFormat="1" ht="11.1" customHeight="1">
      <c r="A27" s="212"/>
      <c r="B27" s="226" t="s">
        <v>28</v>
      </c>
      <c r="C27" s="231"/>
      <c r="D27" s="232"/>
    </row>
    <row r="28" spans="1:4" s="211" customFormat="1" ht="11.1" customHeight="1">
      <c r="A28" s="212"/>
      <c r="B28" s="226" t="s">
        <v>29</v>
      </c>
      <c r="C28" s="231"/>
      <c r="D28" s="232"/>
    </row>
    <row r="29" spans="1:4" s="211" customFormat="1" ht="11.1" customHeight="1">
      <c r="A29" s="212"/>
      <c r="B29" s="226" t="s">
        <v>30</v>
      </c>
      <c r="C29" s="231"/>
      <c r="D29" s="232"/>
    </row>
    <row r="30" spans="1:4" s="211" customFormat="1" ht="11.1" customHeight="1">
      <c r="A30" s="212"/>
      <c r="B30" s="226" t="s">
        <v>31</v>
      </c>
      <c r="C30" s="231"/>
      <c r="D30" s="232"/>
    </row>
    <row r="31" spans="1:4" s="211" customFormat="1" ht="11.1" customHeight="1">
      <c r="A31" s="212"/>
      <c r="B31" s="226" t="s">
        <v>32</v>
      </c>
      <c r="C31" s="231"/>
      <c r="D31" s="232"/>
    </row>
    <row r="32" spans="1:4" s="211" customFormat="1" ht="11.1" customHeight="1">
      <c r="A32" s="212"/>
      <c r="B32" s="226" t="s">
        <v>33</v>
      </c>
      <c r="C32" s="231"/>
      <c r="D32" s="232"/>
    </row>
    <row r="33" spans="1:4" s="211" customFormat="1" ht="11.1" customHeight="1">
      <c r="A33" s="212"/>
      <c r="B33" s="226" t="s">
        <v>315</v>
      </c>
      <c r="C33" s="231"/>
      <c r="D33" s="232"/>
    </row>
    <row r="34" spans="1:4" s="211" customFormat="1" ht="11.1" customHeight="1">
      <c r="A34" s="212"/>
      <c r="B34" s="226" t="s">
        <v>36</v>
      </c>
      <c r="C34" s="231"/>
      <c r="D34" s="232"/>
    </row>
    <row r="35" spans="1:4" s="211" customFormat="1" ht="11.1" customHeight="1">
      <c r="A35" s="212"/>
      <c r="B35" s="226" t="s">
        <v>37</v>
      </c>
      <c r="C35" s="231"/>
      <c r="D35" s="232"/>
    </row>
    <row r="36" spans="1:4" s="211" customFormat="1" ht="11.1" customHeight="1">
      <c r="A36" s="212"/>
      <c r="B36" s="226" t="s">
        <v>316</v>
      </c>
      <c r="C36" s="231"/>
      <c r="D36" s="232"/>
    </row>
    <row r="37" spans="1:4" s="211" customFormat="1" ht="12" customHeight="1">
      <c r="A37" s="216" t="s">
        <v>317</v>
      </c>
      <c r="B37" s="217"/>
      <c r="C37" s="233">
        <f>C8-C20</f>
        <v>-205558</v>
      </c>
      <c r="D37" s="234">
        <f>D8-D20</f>
        <v>626384</v>
      </c>
    </row>
    <row r="38" spans="1:4" s="211" customFormat="1" ht="4.5" customHeight="1">
      <c r="A38" s="218"/>
      <c r="B38" s="219"/>
      <c r="C38" s="235"/>
      <c r="D38" s="236"/>
    </row>
    <row r="39" spans="1:4" s="211" customFormat="1" ht="12.75">
      <c r="A39" s="220" t="s">
        <v>318</v>
      </c>
      <c r="B39" s="213"/>
      <c r="C39" s="237"/>
      <c r="D39" s="238"/>
    </row>
    <row r="40" spans="1:4" s="211" customFormat="1" ht="10.5" customHeight="1">
      <c r="A40" s="212"/>
      <c r="B40" s="213" t="s">
        <v>120</v>
      </c>
      <c r="C40" s="229">
        <f>SUM(C41:C43)</f>
        <v>0</v>
      </c>
      <c r="D40" s="230">
        <f>SUM(D41:D43)</f>
        <v>0</v>
      </c>
    </row>
    <row r="41" spans="1:4" s="211" customFormat="1" ht="11.1" customHeight="1">
      <c r="A41" s="212"/>
      <c r="B41" s="227" t="s">
        <v>82</v>
      </c>
      <c r="C41" s="231"/>
      <c r="D41" s="232"/>
    </row>
    <row r="42" spans="1:4" s="211" customFormat="1" ht="11.1" customHeight="1">
      <c r="A42" s="212"/>
      <c r="B42" s="227" t="s">
        <v>85</v>
      </c>
      <c r="C42" s="231"/>
      <c r="D42" s="232"/>
    </row>
    <row r="43" spans="1:4" s="211" customFormat="1" ht="11.1" customHeight="1">
      <c r="A43" s="212"/>
      <c r="B43" s="227" t="s">
        <v>319</v>
      </c>
      <c r="C43" s="231"/>
      <c r="D43" s="232"/>
    </row>
    <row r="44" spans="1:4" s="211" customFormat="1" ht="10.5" customHeight="1">
      <c r="A44" s="212"/>
      <c r="B44" s="213" t="s">
        <v>121</v>
      </c>
      <c r="C44" s="229">
        <f>SUM(C45:C47)</f>
        <v>6612085</v>
      </c>
      <c r="D44" s="230">
        <f>SUM(D45:D47)</f>
        <v>0</v>
      </c>
    </row>
    <row r="45" spans="1:4" s="211" customFormat="1" ht="11.1" customHeight="1">
      <c r="A45" s="212"/>
      <c r="B45" s="227" t="s">
        <v>82</v>
      </c>
      <c r="C45" s="231"/>
      <c r="D45" s="232"/>
    </row>
    <row r="46" spans="1:4" s="211" customFormat="1" ht="11.1" customHeight="1">
      <c r="A46" s="212"/>
      <c r="B46" s="227" t="s">
        <v>85</v>
      </c>
      <c r="C46" s="231"/>
      <c r="D46" s="232"/>
    </row>
    <row r="47" spans="1:4" s="211" customFormat="1" ht="11.1" customHeight="1">
      <c r="A47" s="212"/>
      <c r="B47" s="227" t="s">
        <v>320</v>
      </c>
      <c r="C47" s="231">
        <v>6612085</v>
      </c>
      <c r="D47" s="232"/>
    </row>
    <row r="48" spans="1:4" s="211" customFormat="1" ht="12" customHeight="1">
      <c r="A48" s="216" t="s">
        <v>321</v>
      </c>
      <c r="B48" s="217"/>
      <c r="C48" s="233">
        <f>C40-C44</f>
        <v>-6612085</v>
      </c>
      <c r="D48" s="234">
        <f>D40-D44</f>
        <v>0</v>
      </c>
    </row>
    <row r="49" spans="1:4" s="211" customFormat="1" ht="2.25" customHeight="1">
      <c r="A49" s="218"/>
      <c r="B49" s="219"/>
      <c r="C49" s="239"/>
      <c r="D49" s="240"/>
    </row>
    <row r="50" spans="1:4" s="211" customFormat="1" ht="12" customHeight="1">
      <c r="A50" s="220" t="s">
        <v>322</v>
      </c>
      <c r="B50" s="213"/>
      <c r="C50" s="237"/>
      <c r="D50" s="238"/>
    </row>
    <row r="51" spans="1:4" s="211" customFormat="1" ht="12.75">
      <c r="A51" s="212"/>
      <c r="B51" s="213" t="s">
        <v>120</v>
      </c>
      <c r="C51" s="229">
        <f>SUM(C52:C55)</f>
        <v>45000000</v>
      </c>
      <c r="D51" s="230">
        <f>SUM(D52:D55)</f>
        <v>0</v>
      </c>
    </row>
    <row r="52" spans="1:4" s="211" customFormat="1" ht="11.1" customHeight="1">
      <c r="A52" s="212"/>
      <c r="B52" s="227" t="s">
        <v>188</v>
      </c>
      <c r="C52" s="231">
        <v>45000000</v>
      </c>
      <c r="D52" s="232"/>
    </row>
    <row r="53" spans="1:4" s="211" customFormat="1" ht="11.1" customHeight="1">
      <c r="A53" s="212"/>
      <c r="B53" s="227" t="s">
        <v>323</v>
      </c>
      <c r="C53" s="231" t="s">
        <v>648</v>
      </c>
      <c r="D53" s="232"/>
    </row>
    <row r="54" spans="1:4" s="211" customFormat="1" ht="11.1" customHeight="1">
      <c r="A54" s="212"/>
      <c r="B54" s="227" t="s">
        <v>324</v>
      </c>
      <c r="C54" s="231"/>
      <c r="D54" s="232"/>
    </row>
    <row r="55" spans="1:4" s="211" customFormat="1" ht="11.1" customHeight="1">
      <c r="A55" s="212"/>
      <c r="B55" s="227" t="s">
        <v>527</v>
      </c>
      <c r="C55" s="231"/>
      <c r="D55" s="232"/>
    </row>
    <row r="56" spans="1:4" s="211" customFormat="1" ht="11.25" customHeight="1">
      <c r="A56" s="212"/>
      <c r="B56" s="213" t="s">
        <v>121</v>
      </c>
      <c r="C56" s="229">
        <f>SUM(C57:C60)</f>
        <v>0</v>
      </c>
      <c r="D56" s="230">
        <f>SUM(D57:D60)</f>
        <v>0</v>
      </c>
    </row>
    <row r="57" spans="1:4" s="211" customFormat="1" ht="11.1" customHeight="1">
      <c r="A57" s="212"/>
      <c r="B57" s="227" t="s">
        <v>325</v>
      </c>
      <c r="C57" s="231"/>
      <c r="D57" s="232"/>
    </row>
    <row r="58" spans="1:4" s="211" customFormat="1" ht="11.1" customHeight="1">
      <c r="A58" s="212"/>
      <c r="B58" s="227" t="s">
        <v>323</v>
      </c>
      <c r="C58" s="231"/>
      <c r="D58" s="232"/>
    </row>
    <row r="59" spans="1:4" s="211" customFormat="1" ht="11.1" customHeight="1">
      <c r="A59" s="212"/>
      <c r="B59" s="227" t="s">
        <v>324</v>
      </c>
      <c r="C59" s="231"/>
      <c r="D59" s="232"/>
    </row>
    <row r="60" spans="1:4" s="211" customFormat="1" ht="11.1" customHeight="1">
      <c r="A60" s="212"/>
      <c r="B60" s="227" t="s">
        <v>326</v>
      </c>
      <c r="C60" s="231"/>
      <c r="D60" s="232"/>
    </row>
    <row r="61" spans="1:4" s="211" customFormat="1" ht="12" customHeight="1">
      <c r="A61" s="216" t="s">
        <v>327</v>
      </c>
      <c r="B61" s="217"/>
      <c r="C61" s="233">
        <f>C51-C56</f>
        <v>45000000</v>
      </c>
      <c r="D61" s="234">
        <f>D51-D56</f>
        <v>0</v>
      </c>
    </row>
    <row r="62" spans="1:4" s="211" customFormat="1" ht="2.25" customHeight="1">
      <c r="A62" s="218"/>
      <c r="B62" s="219"/>
      <c r="C62" s="239"/>
      <c r="D62" s="240"/>
    </row>
    <row r="63" spans="1:4" s="211" customFormat="1" ht="12" customHeight="1">
      <c r="A63" s="216" t="s">
        <v>328</v>
      </c>
      <c r="B63" s="221"/>
      <c r="C63" s="241">
        <f>C61+C48+C37</f>
        <v>38182357</v>
      </c>
      <c r="D63" s="242">
        <f>D61+D48+D37</f>
        <v>626384</v>
      </c>
    </row>
    <row r="64" spans="1:4" ht="2.25" customHeight="1">
      <c r="A64" s="222"/>
      <c r="B64" s="223"/>
      <c r="C64" s="239"/>
      <c r="D64" s="240"/>
    </row>
    <row r="65" spans="1:4" s="211" customFormat="1" ht="12" customHeight="1">
      <c r="A65" s="216" t="s">
        <v>266</v>
      </c>
      <c r="B65" s="217"/>
      <c r="C65" s="231">
        <v>1837946</v>
      </c>
      <c r="D65" s="232">
        <v>1211562</v>
      </c>
    </row>
    <row r="66" spans="1:4" s="211" customFormat="1" ht="12" customHeight="1" thickBot="1">
      <c r="A66" s="225" t="s">
        <v>267</v>
      </c>
      <c r="B66" s="224"/>
      <c r="C66" s="243">
        <f>C65+C63</f>
        <v>40020303</v>
      </c>
      <c r="D66" s="244">
        <f>D65+D63</f>
        <v>1837946</v>
      </c>
    </row>
    <row r="67" spans="1:4">
      <c r="A67" s="88" t="s">
        <v>651</v>
      </c>
    </row>
    <row r="71" spans="1:4">
      <c r="B71" s="155" t="s">
        <v>687</v>
      </c>
      <c r="C71" s="155" t="s">
        <v>689</v>
      </c>
    </row>
    <row r="72" spans="1:4">
      <c r="B72" s="155" t="s">
        <v>686</v>
      </c>
      <c r="C72" s="155" t="s">
        <v>688</v>
      </c>
    </row>
    <row r="73" spans="1:4">
      <c r="B73" s="155" t="s">
        <v>685</v>
      </c>
      <c r="C73" s="155" t="s">
        <v>678</v>
      </c>
    </row>
    <row r="74" spans="1:4">
      <c r="B74" s="155"/>
      <c r="C74" s="185"/>
    </row>
  </sheetData>
  <sheetProtection password="C0B5" sheet="1" objects="1" scenarios="1"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8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theme="7"/>
    <pageSetUpPr fitToPage="1"/>
  </sheetPr>
  <dimension ref="A1:H37"/>
  <sheetViews>
    <sheetView view="pageBreakPreview" zoomScaleSheetLayoutView="100" workbookViewId="0">
      <selection activeCell="D24" sqref="D24"/>
    </sheetView>
  </sheetViews>
  <sheetFormatPr baseColWidth="10" defaultRowHeight="16.5"/>
  <cols>
    <col min="1" max="1" width="1.42578125" style="183" customWidth="1"/>
    <col min="2" max="2" width="32.28515625" style="183" customWidth="1"/>
    <col min="3" max="7" width="12.7109375" style="183" customWidth="1"/>
    <col min="8" max="8" width="63.85546875" style="183" customWidth="1"/>
    <col min="9" max="16384" width="11.42578125" style="183"/>
  </cols>
  <sheetData>
    <row r="1" spans="1:8">
      <c r="A1" s="759" t="s">
        <v>161</v>
      </c>
      <c r="B1" s="759"/>
      <c r="C1" s="759"/>
      <c r="D1" s="759"/>
      <c r="E1" s="759"/>
      <c r="F1" s="759"/>
      <c r="G1" s="759"/>
    </row>
    <row r="2" spans="1:8" s="247" customFormat="1" ht="18">
      <c r="A2" s="759" t="s">
        <v>127</v>
      </c>
      <c r="B2" s="759"/>
      <c r="C2" s="759"/>
      <c r="D2" s="759"/>
      <c r="E2" s="759"/>
      <c r="F2" s="759"/>
      <c r="G2" s="759"/>
      <c r="H2" s="693" t="s">
        <v>643</v>
      </c>
    </row>
    <row r="3" spans="1:8" s="247" customFormat="1">
      <c r="A3" s="760" t="s">
        <v>655</v>
      </c>
      <c r="B3" s="760"/>
      <c r="C3" s="760"/>
      <c r="D3" s="760"/>
      <c r="E3" s="760"/>
      <c r="F3" s="760"/>
      <c r="G3" s="760"/>
    </row>
    <row r="4" spans="1:8" s="247" customFormat="1">
      <c r="A4" s="760" t="s">
        <v>654</v>
      </c>
      <c r="B4" s="760"/>
      <c r="C4" s="760"/>
      <c r="D4" s="760"/>
      <c r="E4" s="760"/>
      <c r="F4" s="760"/>
      <c r="G4" s="760"/>
    </row>
    <row r="5" spans="1:8" s="249" customFormat="1" ht="17.25" thickBot="1">
      <c r="A5" s="248"/>
      <c r="B5" s="248"/>
      <c r="C5" s="761" t="s">
        <v>118</v>
      </c>
      <c r="D5" s="761"/>
      <c r="E5" s="248"/>
      <c r="F5" s="91" t="s">
        <v>546</v>
      </c>
      <c r="G5" s="248" t="s">
        <v>674</v>
      </c>
    </row>
    <row r="6" spans="1:8" s="250" customFormat="1" ht="50.25" thickBot="1">
      <c r="A6" s="757" t="s">
        <v>110</v>
      </c>
      <c r="B6" s="758"/>
      <c r="C6" s="256" t="s">
        <v>203</v>
      </c>
      <c r="D6" s="256" t="s">
        <v>200</v>
      </c>
      <c r="E6" s="256" t="s">
        <v>201</v>
      </c>
      <c r="F6" s="256" t="s">
        <v>204</v>
      </c>
      <c r="G6" s="257" t="s">
        <v>202</v>
      </c>
    </row>
    <row r="7" spans="1:8" ht="20.100000000000001" customHeight="1">
      <c r="A7" s="251"/>
      <c r="B7" s="267"/>
      <c r="C7" s="258"/>
      <c r="D7" s="258"/>
      <c r="E7" s="258"/>
      <c r="F7" s="258"/>
      <c r="G7" s="259"/>
    </row>
    <row r="8" spans="1:8" ht="20.100000000000001" customHeight="1">
      <c r="A8" s="252" t="s">
        <v>56</v>
      </c>
      <c r="B8" s="268"/>
      <c r="C8" s="260">
        <f>C10+C19</f>
        <v>113618615</v>
      </c>
      <c r="D8" s="260">
        <f t="shared" ref="D8:E8" si="0">D10+D19</f>
        <v>149538319</v>
      </c>
      <c r="E8" s="260">
        <f t="shared" si="0"/>
        <v>104777924</v>
      </c>
      <c r="F8" s="261">
        <f>C8+D8-E8</f>
        <v>158379010</v>
      </c>
      <c r="G8" s="262">
        <f>F8-C8</f>
        <v>44760395</v>
      </c>
      <c r="H8" s="694" t="str">
        <f>IF(F8-'ETCA-I-01'!B33&gt;0.9," ERROR!, NO CONCUERDA CON LO REPORTADO EN EL FORMATO ETCA-I-01 EN EL MISMO RUBRO","")</f>
        <v/>
      </c>
    </row>
    <row r="9" spans="1:8" ht="20.100000000000001" customHeight="1">
      <c r="A9" s="253"/>
      <c r="B9" s="269"/>
      <c r="C9" s="263"/>
      <c r="D9" s="263"/>
      <c r="E9" s="263"/>
      <c r="F9" s="263"/>
      <c r="G9" s="264"/>
    </row>
    <row r="10" spans="1:8" ht="20.100000000000001" customHeight="1">
      <c r="A10" s="253"/>
      <c r="B10" s="269" t="s">
        <v>58</v>
      </c>
      <c r="C10" s="260">
        <f>SUM(C11:C17)</f>
        <v>27232885</v>
      </c>
      <c r="D10" s="260">
        <f t="shared" ref="D10:E10" si="1">SUM(D11:D17)</f>
        <v>142896927</v>
      </c>
      <c r="E10" s="260">
        <f t="shared" si="1"/>
        <v>102887146</v>
      </c>
      <c r="F10" s="261">
        <f>C10+D10-E10</f>
        <v>67242666</v>
      </c>
      <c r="G10" s="262">
        <f>F10-C10</f>
        <v>40009781</v>
      </c>
      <c r="H10" s="694" t="str">
        <f>IF(F10-'ETCA-I-01'!B18&gt;0.9," ERROR!, NO CONCUERDA CON LO REPORTADO EN EL FORMATO ETCA-I-01 EN EL MISMO RUBRO","")</f>
        <v/>
      </c>
    </row>
    <row r="11" spans="1:8" ht="20.100000000000001" customHeight="1">
      <c r="A11" s="254"/>
      <c r="B11" s="270" t="s">
        <v>60</v>
      </c>
      <c r="C11" s="263">
        <v>1837946</v>
      </c>
      <c r="D11" s="263">
        <v>72236036</v>
      </c>
      <c r="E11" s="263">
        <f>34053679</f>
        <v>34053679</v>
      </c>
      <c r="F11" s="272">
        <f>C11+D11-E11</f>
        <v>40020303</v>
      </c>
      <c r="G11" s="273">
        <f>F11-C11</f>
        <v>38182357</v>
      </c>
    </row>
    <row r="12" spans="1:8" ht="20.100000000000001" customHeight="1">
      <c r="A12" s="254"/>
      <c r="B12" s="270" t="s">
        <v>62</v>
      </c>
      <c r="C12" s="263">
        <v>25519527</v>
      </c>
      <c r="D12" s="263">
        <v>62962275</v>
      </c>
      <c r="E12" s="263">
        <f>61151683</f>
        <v>61151683</v>
      </c>
      <c r="F12" s="272">
        <f t="shared" ref="F12:F17" si="2">C12+D12-E12</f>
        <v>27330119</v>
      </c>
      <c r="G12" s="273">
        <f t="shared" ref="G12:G17" si="3">F12-C12</f>
        <v>1810592</v>
      </c>
    </row>
    <row r="13" spans="1:8" ht="20.100000000000001" customHeight="1">
      <c r="A13" s="254"/>
      <c r="B13" s="270" t="s">
        <v>64</v>
      </c>
      <c r="C13" s="263">
        <v>24140</v>
      </c>
      <c r="D13" s="263">
        <v>7698616</v>
      </c>
      <c r="E13" s="263">
        <v>7681784</v>
      </c>
      <c r="F13" s="272">
        <f t="shared" si="2"/>
        <v>40972</v>
      </c>
      <c r="G13" s="273">
        <f t="shared" si="3"/>
        <v>16832</v>
      </c>
    </row>
    <row r="14" spans="1:8" ht="20.100000000000001" customHeight="1">
      <c r="A14" s="254"/>
      <c r="B14" s="270" t="s">
        <v>66</v>
      </c>
      <c r="C14" s="263"/>
      <c r="D14" s="263"/>
      <c r="E14" s="263"/>
      <c r="F14" s="272">
        <f t="shared" si="2"/>
        <v>0</v>
      </c>
      <c r="G14" s="273">
        <f t="shared" si="3"/>
        <v>0</v>
      </c>
    </row>
    <row r="15" spans="1:8" ht="20.100000000000001" customHeight="1">
      <c r="A15" s="254"/>
      <c r="B15" s="270" t="s">
        <v>68</v>
      </c>
      <c r="C15" s="263"/>
      <c r="D15" s="263"/>
      <c r="E15" s="263"/>
      <c r="F15" s="272">
        <f t="shared" si="2"/>
        <v>0</v>
      </c>
      <c r="G15" s="273">
        <f t="shared" si="3"/>
        <v>0</v>
      </c>
    </row>
    <row r="16" spans="1:8" ht="25.5">
      <c r="A16" s="254"/>
      <c r="B16" s="270" t="s">
        <v>70</v>
      </c>
      <c r="C16" s="263">
        <v>-148728</v>
      </c>
      <c r="D16" s="263"/>
      <c r="E16" s="263"/>
      <c r="F16" s="272">
        <f t="shared" si="2"/>
        <v>-148728</v>
      </c>
      <c r="G16" s="273">
        <f t="shared" si="3"/>
        <v>0</v>
      </c>
    </row>
    <row r="17" spans="1:8" ht="20.100000000000001" customHeight="1">
      <c r="A17" s="254"/>
      <c r="B17" s="270" t="s">
        <v>72</v>
      </c>
      <c r="C17" s="263"/>
      <c r="D17" s="263"/>
      <c r="E17" s="263"/>
      <c r="F17" s="272">
        <f t="shared" si="2"/>
        <v>0</v>
      </c>
      <c r="G17" s="273">
        <f t="shared" si="3"/>
        <v>0</v>
      </c>
    </row>
    <row r="18" spans="1:8" ht="20.100000000000001" customHeight="1">
      <c r="A18" s="253"/>
      <c r="B18" s="269"/>
      <c r="C18" s="263"/>
      <c r="D18" s="263"/>
      <c r="E18" s="263"/>
      <c r="F18" s="263"/>
      <c r="G18" s="264"/>
    </row>
    <row r="19" spans="1:8" ht="20.100000000000001" customHeight="1">
      <c r="A19" s="253"/>
      <c r="B19" s="269" t="s">
        <v>75</v>
      </c>
      <c r="C19" s="260">
        <f>SUM(C20:C28)</f>
        <v>86385730</v>
      </c>
      <c r="D19" s="260">
        <f t="shared" ref="D19:E19" si="4">SUM(D20:D28)</f>
        <v>6641392</v>
      </c>
      <c r="E19" s="260">
        <f t="shared" si="4"/>
        <v>1890778</v>
      </c>
      <c r="F19" s="261">
        <f>C19+D19-E19</f>
        <v>91136344</v>
      </c>
      <c r="G19" s="262">
        <f>F19-C19</f>
        <v>4750614</v>
      </c>
      <c r="H19" s="694" t="str">
        <f>IF(F19-'ETCA-I-01'!B31&gt;0.9," ERROR!, NO CONCUERDA CON LO REPORTADO EN EL FORMATO ETCA-I-01 EN EL MISMO RUBRO","")</f>
        <v/>
      </c>
    </row>
    <row r="20" spans="1:8" ht="20.100000000000001" customHeight="1">
      <c r="A20" s="254"/>
      <c r="B20" s="270" t="s">
        <v>77</v>
      </c>
      <c r="C20" s="263"/>
      <c r="D20" s="263"/>
      <c r="E20" s="263"/>
      <c r="F20" s="272">
        <f>C20+D20-E20</f>
        <v>0</v>
      </c>
      <c r="G20" s="273">
        <f>F20-C20</f>
        <v>0</v>
      </c>
    </row>
    <row r="21" spans="1:8" ht="25.5">
      <c r="A21" s="254"/>
      <c r="B21" s="270" t="s">
        <v>79</v>
      </c>
      <c r="C21" s="263"/>
      <c r="D21" s="263"/>
      <c r="E21" s="263"/>
      <c r="F21" s="272">
        <f t="shared" ref="F21:F26" si="5">C21+D21-E21</f>
        <v>0</v>
      </c>
      <c r="G21" s="273">
        <f t="shared" ref="G21:G26" si="6">F21-C21</f>
        <v>0</v>
      </c>
    </row>
    <row r="22" spans="1:8" ht="25.5">
      <c r="A22" s="254"/>
      <c r="B22" s="270" t="s">
        <v>82</v>
      </c>
      <c r="C22" s="263">
        <v>21655591</v>
      </c>
      <c r="D22" s="263"/>
      <c r="E22" s="263"/>
      <c r="F22" s="272">
        <f t="shared" si="5"/>
        <v>21655591</v>
      </c>
      <c r="G22" s="273">
        <f t="shared" si="6"/>
        <v>0</v>
      </c>
    </row>
    <row r="23" spans="1:8" ht="20.100000000000001" customHeight="1">
      <c r="A23" s="254"/>
      <c r="B23" s="270" t="s">
        <v>85</v>
      </c>
      <c r="C23" s="263">
        <v>76254177</v>
      </c>
      <c r="D23" s="263">
        <v>6617683</v>
      </c>
      <c r="E23" s="263"/>
      <c r="F23" s="272">
        <f t="shared" si="5"/>
        <v>82871860</v>
      </c>
      <c r="G23" s="273">
        <f t="shared" si="6"/>
        <v>6617683</v>
      </c>
    </row>
    <row r="24" spans="1:8" ht="20.100000000000001" customHeight="1">
      <c r="A24" s="254"/>
      <c r="B24" s="270" t="s">
        <v>86</v>
      </c>
      <c r="C24" s="263">
        <v>121938</v>
      </c>
      <c r="D24" s="263"/>
      <c r="E24" s="263"/>
      <c r="F24" s="272">
        <f t="shared" si="5"/>
        <v>121938</v>
      </c>
      <c r="G24" s="273">
        <f t="shared" si="6"/>
        <v>0</v>
      </c>
    </row>
    <row r="25" spans="1:8" ht="25.5">
      <c r="A25" s="254"/>
      <c r="B25" s="270" t="s">
        <v>88</v>
      </c>
      <c r="C25" s="263">
        <v>-25800501</v>
      </c>
      <c r="D25" s="263"/>
      <c r="E25" s="263">
        <v>1748838</v>
      </c>
      <c r="F25" s="272">
        <f t="shared" si="5"/>
        <v>-27549339</v>
      </c>
      <c r="G25" s="273">
        <f t="shared" si="6"/>
        <v>-1748838</v>
      </c>
    </row>
    <row r="26" spans="1:8" ht="20.100000000000001" customHeight="1">
      <c r="A26" s="254"/>
      <c r="B26" s="270" t="s">
        <v>89</v>
      </c>
      <c r="C26" s="263">
        <v>14154525</v>
      </c>
      <c r="D26" s="263">
        <v>23709</v>
      </c>
      <c r="E26" s="263">
        <v>141940</v>
      </c>
      <c r="F26" s="272">
        <f t="shared" si="5"/>
        <v>14036294</v>
      </c>
      <c r="G26" s="273">
        <f t="shared" si="6"/>
        <v>-118231</v>
      </c>
    </row>
    <row r="27" spans="1:8" ht="25.5">
      <c r="A27" s="254"/>
      <c r="B27" s="270" t="s">
        <v>91</v>
      </c>
      <c r="C27" s="263"/>
      <c r="D27" s="263"/>
      <c r="E27" s="263"/>
      <c r="F27" s="272">
        <f t="shared" ref="F27:F28" si="7">C27+D27-E27</f>
        <v>0</v>
      </c>
      <c r="G27" s="273">
        <f t="shared" ref="G27:G28" si="8">F27-C27</f>
        <v>0</v>
      </c>
    </row>
    <row r="28" spans="1:8" ht="20.100000000000001" customHeight="1">
      <c r="A28" s="254"/>
      <c r="B28" s="270" t="s">
        <v>93</v>
      </c>
      <c r="C28" s="263"/>
      <c r="D28" s="263"/>
      <c r="E28" s="263"/>
      <c r="F28" s="272">
        <f t="shared" si="7"/>
        <v>0</v>
      </c>
      <c r="G28" s="273">
        <f t="shared" si="8"/>
        <v>0</v>
      </c>
    </row>
    <row r="29" spans="1:8" ht="20.100000000000001" customHeight="1" thickBot="1">
      <c r="A29" s="255"/>
      <c r="B29" s="271"/>
      <c r="C29" s="265"/>
      <c r="D29" s="265"/>
      <c r="E29" s="265"/>
      <c r="F29" s="265"/>
      <c r="G29" s="266"/>
    </row>
    <row r="30" spans="1:8">
      <c r="A30" s="183" t="s">
        <v>651</v>
      </c>
    </row>
    <row r="35" spans="2:5">
      <c r="B35" s="155" t="s">
        <v>687</v>
      </c>
      <c r="E35" s="155" t="s">
        <v>689</v>
      </c>
    </row>
    <row r="36" spans="2:5">
      <c r="B36" s="155" t="s">
        <v>686</v>
      </c>
      <c r="E36" s="155" t="s">
        <v>688</v>
      </c>
    </row>
    <row r="37" spans="2:5">
      <c r="B37" s="155" t="s">
        <v>685</v>
      </c>
      <c r="E37" s="155" t="s">
        <v>678</v>
      </c>
    </row>
  </sheetData>
  <sheetProtection sheet="1" objects="1" scenarios="1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8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theme="7"/>
    <pageSetUpPr fitToPage="1"/>
  </sheetPr>
  <dimension ref="A1:G50"/>
  <sheetViews>
    <sheetView view="pageBreakPreview" topLeftCell="A19" zoomScaleSheetLayoutView="100" workbookViewId="0">
      <selection activeCell="E47" sqref="E47:E49"/>
    </sheetView>
  </sheetViews>
  <sheetFormatPr baseColWidth="10" defaultRowHeight="16.5"/>
  <cols>
    <col min="1" max="1" width="2.140625" style="152" customWidth="1"/>
    <col min="2" max="2" width="28.42578125" style="152" customWidth="1"/>
    <col min="3" max="6" width="16.7109375" style="152" customWidth="1"/>
    <col min="7" max="7" width="79" style="152" customWidth="1"/>
    <col min="8" max="16384" width="11.42578125" style="152"/>
  </cols>
  <sheetData>
    <row r="1" spans="1:7" s="183" customFormat="1" ht="18">
      <c r="A1" s="759" t="s">
        <v>161</v>
      </c>
      <c r="B1" s="759"/>
      <c r="C1" s="759"/>
      <c r="D1" s="759"/>
      <c r="E1" s="759"/>
      <c r="F1" s="759"/>
      <c r="G1" s="692" t="s">
        <v>643</v>
      </c>
    </row>
    <row r="2" spans="1:7" s="247" customFormat="1" ht="15.75">
      <c r="A2" s="759" t="s">
        <v>128</v>
      </c>
      <c r="B2" s="759"/>
      <c r="C2" s="759"/>
      <c r="D2" s="759"/>
      <c r="E2" s="759"/>
      <c r="F2" s="759"/>
    </row>
    <row r="3" spans="1:7" s="247" customFormat="1">
      <c r="A3" s="760" t="s">
        <v>655</v>
      </c>
      <c r="B3" s="760"/>
      <c r="C3" s="760"/>
      <c r="D3" s="760"/>
      <c r="E3" s="760"/>
      <c r="F3" s="760"/>
    </row>
    <row r="4" spans="1:7" s="247" customFormat="1">
      <c r="A4" s="760" t="s">
        <v>654</v>
      </c>
      <c r="B4" s="760"/>
      <c r="C4" s="760"/>
      <c r="D4" s="760"/>
      <c r="E4" s="760"/>
      <c r="F4" s="760"/>
    </row>
    <row r="5" spans="1:7" s="249" customFormat="1" ht="17.25" thickBot="1">
      <c r="A5" s="248"/>
      <c r="B5" s="248"/>
      <c r="C5" s="761" t="s">
        <v>118</v>
      </c>
      <c r="D5" s="761"/>
      <c r="E5" s="91" t="s">
        <v>546</v>
      </c>
      <c r="F5" s="248" t="s">
        <v>674</v>
      </c>
    </row>
    <row r="6" spans="1:7" s="276" customFormat="1" ht="37.5" customHeight="1" thickBot="1">
      <c r="A6" s="772" t="s">
        <v>129</v>
      </c>
      <c r="B6" s="773"/>
      <c r="C6" s="274" t="s">
        <v>130</v>
      </c>
      <c r="D6" s="274" t="s">
        <v>131</v>
      </c>
      <c r="E6" s="274" t="s">
        <v>132</v>
      </c>
      <c r="F6" s="275" t="s">
        <v>133</v>
      </c>
    </row>
    <row r="7" spans="1:7">
      <c r="A7" s="764"/>
      <c r="B7" s="765"/>
      <c r="C7" s="277"/>
      <c r="D7" s="277"/>
      <c r="E7" s="278"/>
      <c r="F7" s="279"/>
    </row>
    <row r="8" spans="1:7">
      <c r="A8" s="768" t="s">
        <v>134</v>
      </c>
      <c r="B8" s="769"/>
      <c r="C8" s="280"/>
      <c r="D8" s="280"/>
      <c r="E8" s="280"/>
      <c r="F8" s="281"/>
    </row>
    <row r="9" spans="1:7">
      <c r="A9" s="770" t="s">
        <v>135</v>
      </c>
      <c r="B9" s="771"/>
      <c r="C9" s="280"/>
      <c r="D9" s="280"/>
      <c r="E9" s="280"/>
      <c r="F9" s="281"/>
    </row>
    <row r="10" spans="1:7">
      <c r="A10" s="766" t="s">
        <v>136</v>
      </c>
      <c r="B10" s="767"/>
      <c r="C10" s="282"/>
      <c r="D10" s="282"/>
      <c r="E10" s="297">
        <f t="shared" ref="E10:F10" si="0">SUM(E11:E13)</f>
        <v>3749999</v>
      </c>
      <c r="F10" s="298">
        <f t="shared" si="0"/>
        <v>3749999</v>
      </c>
    </row>
    <row r="11" spans="1:7">
      <c r="A11" s="284"/>
      <c r="B11" s="285" t="s">
        <v>137</v>
      </c>
      <c r="C11" s="282" t="s">
        <v>690</v>
      </c>
      <c r="D11" s="282" t="s">
        <v>667</v>
      </c>
      <c r="E11" s="282">
        <v>3749999</v>
      </c>
      <c r="F11" s="283">
        <v>3749999</v>
      </c>
    </row>
    <row r="12" spans="1:7">
      <c r="A12" s="286"/>
      <c r="B12" s="285" t="s">
        <v>138</v>
      </c>
      <c r="C12" s="287"/>
      <c r="D12" s="287"/>
      <c r="E12" s="287"/>
      <c r="F12" s="288"/>
    </row>
    <row r="13" spans="1:7">
      <c r="A13" s="286"/>
      <c r="B13" s="285" t="s">
        <v>139</v>
      </c>
      <c r="C13" s="287"/>
      <c r="D13" s="287"/>
      <c r="E13" s="287"/>
      <c r="F13" s="288"/>
    </row>
    <row r="14" spans="1:7">
      <c r="A14" s="286"/>
      <c r="B14" s="289"/>
      <c r="C14" s="287"/>
      <c r="D14" s="287"/>
      <c r="E14" s="287"/>
      <c r="F14" s="288"/>
    </row>
    <row r="15" spans="1:7">
      <c r="A15" s="766" t="s">
        <v>140</v>
      </c>
      <c r="B15" s="767"/>
      <c r="C15" s="282"/>
      <c r="D15" s="282"/>
      <c r="E15" s="297">
        <f t="shared" ref="E15:F15" si="1">SUM(E16:E19)</f>
        <v>0</v>
      </c>
      <c r="F15" s="298">
        <f t="shared" si="1"/>
        <v>0</v>
      </c>
    </row>
    <row r="16" spans="1:7">
      <c r="A16" s="286"/>
      <c r="B16" s="285" t="s">
        <v>141</v>
      </c>
      <c r="C16" s="287"/>
      <c r="D16" s="287"/>
      <c r="E16" s="287"/>
      <c r="F16" s="288"/>
    </row>
    <row r="17" spans="1:7">
      <c r="A17" s="284"/>
      <c r="B17" s="285" t="s">
        <v>142</v>
      </c>
      <c r="C17" s="287"/>
      <c r="D17" s="287"/>
      <c r="E17" s="287"/>
      <c r="F17" s="288"/>
    </row>
    <row r="18" spans="1:7">
      <c r="A18" s="284"/>
      <c r="B18" s="285" t="s">
        <v>138</v>
      </c>
      <c r="C18" s="282"/>
      <c r="D18" s="282"/>
      <c r="E18" s="282"/>
      <c r="F18" s="283"/>
    </row>
    <row r="19" spans="1:7">
      <c r="A19" s="286"/>
      <c r="B19" s="285" t="s">
        <v>139</v>
      </c>
      <c r="C19" s="287"/>
      <c r="D19" s="287"/>
      <c r="E19" s="287"/>
      <c r="F19" s="288"/>
    </row>
    <row r="20" spans="1:7">
      <c r="A20" s="284"/>
      <c r="B20" s="290"/>
      <c r="C20" s="282"/>
      <c r="D20" s="282"/>
      <c r="E20" s="282"/>
      <c r="F20" s="283"/>
    </row>
    <row r="21" spans="1:7">
      <c r="A21" s="291"/>
      <c r="B21" s="292" t="s">
        <v>143</v>
      </c>
      <c r="C21" s="280"/>
      <c r="D21" s="280"/>
      <c r="E21" s="299">
        <f>E10+E15</f>
        <v>3749999</v>
      </c>
      <c r="F21" s="300">
        <f>F10+F15</f>
        <v>3749999</v>
      </c>
      <c r="G21" s="549"/>
    </row>
    <row r="22" spans="1:7">
      <c r="A22" s="291"/>
      <c r="B22" s="292"/>
      <c r="C22" s="293"/>
      <c r="D22" s="293"/>
      <c r="E22" s="293"/>
      <c r="F22" s="294"/>
    </row>
    <row r="23" spans="1:7">
      <c r="A23" s="770" t="s">
        <v>144</v>
      </c>
      <c r="B23" s="771"/>
      <c r="C23" s="280"/>
      <c r="D23" s="280"/>
      <c r="E23" s="280"/>
      <c r="F23" s="281"/>
    </row>
    <row r="24" spans="1:7">
      <c r="A24" s="766" t="s">
        <v>136</v>
      </c>
      <c r="B24" s="767"/>
      <c r="C24" s="282"/>
      <c r="D24" s="282"/>
      <c r="E24" s="297">
        <f t="shared" ref="E24" si="2">SUM(E25:E27)</f>
        <v>41250001</v>
      </c>
      <c r="F24" s="298">
        <f t="shared" ref="F24" si="3">SUM(F25:F27)</f>
        <v>86250001</v>
      </c>
    </row>
    <row r="25" spans="1:7">
      <c r="A25" s="284"/>
      <c r="B25" s="285" t="s">
        <v>137</v>
      </c>
      <c r="C25" s="282" t="s">
        <v>690</v>
      </c>
      <c r="D25" s="282" t="s">
        <v>667</v>
      </c>
      <c r="E25" s="282">
        <v>41250001</v>
      </c>
      <c r="F25" s="283">
        <v>86250001</v>
      </c>
    </row>
    <row r="26" spans="1:7">
      <c r="A26" s="286"/>
      <c r="B26" s="285" t="s">
        <v>138</v>
      </c>
      <c r="C26" s="287"/>
      <c r="D26" s="287"/>
      <c r="E26" s="287"/>
      <c r="F26" s="288"/>
    </row>
    <row r="27" spans="1:7">
      <c r="A27" s="286"/>
      <c r="B27" s="285" t="s">
        <v>139</v>
      </c>
      <c r="C27" s="287"/>
      <c r="D27" s="287"/>
      <c r="E27" s="287"/>
      <c r="F27" s="288"/>
    </row>
    <row r="28" spans="1:7">
      <c r="A28" s="286"/>
      <c r="B28" s="289"/>
      <c r="C28" s="287"/>
      <c r="D28" s="287"/>
      <c r="E28" s="287"/>
      <c r="F28" s="288"/>
    </row>
    <row r="29" spans="1:7">
      <c r="A29" s="766" t="s">
        <v>140</v>
      </c>
      <c r="B29" s="767"/>
      <c r="C29" s="282"/>
      <c r="D29" s="282"/>
      <c r="E29" s="297">
        <f t="shared" ref="E29" si="4">SUM(E30:E33)</f>
        <v>0</v>
      </c>
      <c r="F29" s="298">
        <f t="shared" ref="F29" si="5">SUM(F30:F33)</f>
        <v>0</v>
      </c>
    </row>
    <row r="30" spans="1:7">
      <c r="A30" s="286"/>
      <c r="B30" s="285" t="s">
        <v>141</v>
      </c>
      <c r="C30" s="287"/>
      <c r="D30" s="287"/>
      <c r="E30" s="287"/>
      <c r="F30" s="288"/>
    </row>
    <row r="31" spans="1:7">
      <c r="A31" s="284"/>
      <c r="B31" s="285" t="s">
        <v>142</v>
      </c>
      <c r="C31" s="287"/>
      <c r="D31" s="287"/>
      <c r="E31" s="287"/>
      <c r="F31" s="288"/>
    </row>
    <row r="32" spans="1:7">
      <c r="A32" s="284"/>
      <c r="B32" s="285" t="s">
        <v>138</v>
      </c>
      <c r="C32" s="282"/>
      <c r="D32" s="282"/>
      <c r="E32" s="282" t="s">
        <v>648</v>
      </c>
      <c r="F32" s="283"/>
    </row>
    <row r="33" spans="1:7">
      <c r="A33" s="286"/>
      <c r="B33" s="285" t="s">
        <v>139</v>
      </c>
      <c r="C33" s="287"/>
      <c r="D33" s="287"/>
      <c r="E33" s="287"/>
      <c r="F33" s="288"/>
    </row>
    <row r="34" spans="1:7">
      <c r="A34" s="284"/>
      <c r="B34" s="290"/>
      <c r="C34" s="282"/>
      <c r="D34" s="282"/>
      <c r="E34" s="282"/>
      <c r="F34" s="283"/>
    </row>
    <row r="35" spans="1:7">
      <c r="A35" s="291"/>
      <c r="B35" s="292" t="s">
        <v>145</v>
      </c>
      <c r="C35" s="280"/>
      <c r="D35" s="280"/>
      <c r="E35" s="299">
        <f>E24+E29</f>
        <v>41250001</v>
      </c>
      <c r="F35" s="300">
        <f>F24+F29</f>
        <v>86250001</v>
      </c>
      <c r="G35" s="549"/>
    </row>
    <row r="36" spans="1:7">
      <c r="A36" s="286"/>
      <c r="B36" s="289"/>
      <c r="C36" s="287"/>
      <c r="D36" s="287"/>
      <c r="E36" s="287"/>
      <c r="F36" s="288"/>
    </row>
    <row r="37" spans="1:7">
      <c r="A37" s="286"/>
      <c r="B37" s="285" t="s">
        <v>146</v>
      </c>
      <c r="C37" s="287" t="s">
        <v>690</v>
      </c>
      <c r="D37" s="287" t="s">
        <v>691</v>
      </c>
      <c r="E37" s="287">
        <v>33440131</v>
      </c>
      <c r="F37" s="288">
        <v>35854475</v>
      </c>
    </row>
    <row r="38" spans="1:7">
      <c r="A38" s="286"/>
      <c r="B38" s="289"/>
      <c r="C38" s="287"/>
      <c r="D38" s="287"/>
      <c r="E38" s="287"/>
      <c r="F38" s="288"/>
    </row>
    <row r="39" spans="1:7">
      <c r="A39" s="284"/>
      <c r="B39" s="290" t="s">
        <v>147</v>
      </c>
      <c r="C39" s="280"/>
      <c r="D39" s="280"/>
      <c r="E39" s="299">
        <f t="shared" ref="E39:F39" si="6">E37+E35+E21</f>
        <v>78440131</v>
      </c>
      <c r="F39" s="300">
        <f t="shared" si="6"/>
        <v>125854475</v>
      </c>
      <c r="G39" s="549" t="str">
        <f>IF(F39-'ETCA-I-01'!E33&gt;0.9,"ERROR!!!!!, NO COINCIDE CON LO REPORTADO EN EL ETCA-I-01 EN EL MISMO RUBRO","")</f>
        <v/>
      </c>
    </row>
    <row r="40" spans="1:7" ht="5.25" customHeight="1" thickBot="1">
      <c r="A40" s="762"/>
      <c r="B40" s="763"/>
      <c r="C40" s="295"/>
      <c r="D40" s="295"/>
      <c r="E40" s="295"/>
      <c r="F40" s="296"/>
    </row>
    <row r="41" spans="1:7">
      <c r="A41" s="152" t="s">
        <v>651</v>
      </c>
    </row>
    <row r="47" spans="1:7">
      <c r="B47" s="155" t="s">
        <v>687</v>
      </c>
      <c r="E47" s="155" t="s">
        <v>689</v>
      </c>
    </row>
    <row r="48" spans="1:7">
      <c r="B48" s="155" t="s">
        <v>686</v>
      </c>
      <c r="E48" s="155" t="s">
        <v>688</v>
      </c>
    </row>
    <row r="49" spans="2:5">
      <c r="B49" s="155" t="s">
        <v>685</v>
      </c>
      <c r="E49" s="155" t="s">
        <v>678</v>
      </c>
    </row>
    <row r="50" spans="2:5">
      <c r="B50" s="183"/>
    </row>
  </sheetData>
  <sheetProtection password="C0B5" sheet="1" objects="1" scenarios="1" insertHyperlinks="0"/>
  <mergeCells count="15">
    <mergeCell ref="A6:B6"/>
    <mergeCell ref="A1:F1"/>
    <mergeCell ref="A3:F3"/>
    <mergeCell ref="A2:F2"/>
    <mergeCell ref="A4:F4"/>
    <mergeCell ref="C5:D5"/>
    <mergeCell ref="A40:B40"/>
    <mergeCell ref="A7:B7"/>
    <mergeCell ref="A15:B15"/>
    <mergeCell ref="A10:B10"/>
    <mergeCell ref="A8:B8"/>
    <mergeCell ref="A9:B9"/>
    <mergeCell ref="A23:B23"/>
    <mergeCell ref="A29:B29"/>
    <mergeCell ref="A24:B2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>
    <tabColor theme="7"/>
  </sheetPr>
  <dimension ref="A1:I52"/>
  <sheetViews>
    <sheetView view="pageBreakPreview" topLeftCell="A22" zoomScaleSheetLayoutView="100" workbookViewId="0">
      <selection activeCell="A50" sqref="A50:A52"/>
    </sheetView>
  </sheetViews>
  <sheetFormatPr baseColWidth="10" defaultRowHeight="16.5"/>
  <cols>
    <col min="1" max="1" width="18.85546875" style="3" customWidth="1"/>
    <col min="2" max="2" width="11.42578125" style="3" customWidth="1"/>
    <col min="3" max="7" width="11.42578125" style="3"/>
    <col min="8" max="8" width="12.140625" style="3" customWidth="1"/>
    <col min="9" max="9" width="14.28515625" style="3" customWidth="1"/>
    <col min="10" max="16384" width="11.42578125" style="3"/>
  </cols>
  <sheetData>
    <row r="1" spans="1:9">
      <c r="A1" s="783" t="s">
        <v>161</v>
      </c>
      <c r="B1" s="783"/>
      <c r="C1" s="783"/>
      <c r="D1" s="783"/>
      <c r="E1" s="783"/>
      <c r="F1" s="783"/>
      <c r="G1" s="783"/>
      <c r="H1" s="783"/>
      <c r="I1" s="783"/>
    </row>
    <row r="2" spans="1:9">
      <c r="A2" s="785" t="s">
        <v>186</v>
      </c>
      <c r="B2" s="785"/>
      <c r="C2" s="785"/>
      <c r="D2" s="785"/>
      <c r="E2" s="785"/>
      <c r="F2" s="785"/>
      <c r="G2" s="785"/>
      <c r="H2" s="785"/>
      <c r="I2" s="785"/>
    </row>
    <row r="3" spans="1:9">
      <c r="A3" s="784" t="s">
        <v>655</v>
      </c>
      <c r="B3" s="784"/>
      <c r="C3" s="784"/>
      <c r="D3" s="784"/>
      <c r="E3" s="784"/>
      <c r="F3" s="784"/>
      <c r="G3" s="784"/>
      <c r="H3" s="784"/>
      <c r="I3" s="784"/>
    </row>
    <row r="4" spans="1:9">
      <c r="A4" s="784" t="s">
        <v>654</v>
      </c>
      <c r="B4" s="784"/>
      <c r="C4" s="784"/>
      <c r="D4" s="784"/>
      <c r="E4" s="784"/>
      <c r="F4" s="784"/>
      <c r="G4" s="784"/>
      <c r="H4" s="784"/>
      <c r="I4" s="784"/>
    </row>
    <row r="5" spans="1:9" ht="18" customHeight="1" thickBot="1">
      <c r="A5" s="5"/>
      <c r="B5" s="786" t="s">
        <v>551</v>
      </c>
      <c r="C5" s="786"/>
      <c r="D5" s="786"/>
      <c r="E5" s="786"/>
      <c r="F5" s="786"/>
      <c r="G5" s="786"/>
      <c r="H5" s="505" t="s">
        <v>546</v>
      </c>
      <c r="I5" s="5" t="s">
        <v>674</v>
      </c>
    </row>
    <row r="6" spans="1:9">
      <c r="A6" s="8"/>
      <c r="B6" s="9"/>
      <c r="C6" s="9"/>
      <c r="D6" s="9"/>
      <c r="E6" s="9"/>
      <c r="F6" s="9"/>
      <c r="G6" s="9"/>
      <c r="H6" s="9"/>
      <c r="I6" s="10"/>
    </row>
    <row r="7" spans="1:9">
      <c r="A7" s="11"/>
      <c r="B7" s="12"/>
      <c r="C7" s="12"/>
      <c r="D7" s="12"/>
      <c r="E7" s="12"/>
      <c r="F7" s="12"/>
      <c r="G7" s="12"/>
      <c r="H7" s="12"/>
      <c r="I7" s="13"/>
    </row>
    <row r="8" spans="1:9">
      <c r="A8" s="14" t="s">
        <v>306</v>
      </c>
      <c r="B8" s="737"/>
      <c r="E8" s="738"/>
      <c r="F8" s="737"/>
      <c r="G8" s="735"/>
      <c r="H8" s="735"/>
      <c r="I8" s="744"/>
    </row>
    <row r="9" spans="1:9">
      <c r="A9" s="14"/>
      <c r="B9" s="737"/>
      <c r="E9" s="738"/>
      <c r="F9" s="737"/>
      <c r="G9" s="735"/>
      <c r="H9" s="735"/>
      <c r="I9" s="744"/>
    </row>
    <row r="10" spans="1:9">
      <c r="A10" s="14"/>
      <c r="B10" s="737"/>
      <c r="E10" s="738"/>
      <c r="F10" s="737"/>
      <c r="G10" s="735"/>
      <c r="H10" s="735"/>
      <c r="I10" s="744"/>
    </row>
    <row r="11" spans="1:9">
      <c r="A11" s="14"/>
      <c r="B11" s="737"/>
      <c r="E11" s="738"/>
      <c r="F11" s="737"/>
      <c r="G11" s="735"/>
      <c r="H11" s="735"/>
      <c r="I11" s="744"/>
    </row>
    <row r="12" spans="1:9">
      <c r="A12" s="14"/>
      <c r="B12" s="737"/>
      <c r="E12" s="739"/>
      <c r="F12" s="740"/>
      <c r="G12" s="735"/>
      <c r="H12" s="735"/>
      <c r="I12" s="744"/>
    </row>
    <row r="13" spans="1:9" ht="15.75" customHeight="1">
      <c r="A13" s="11"/>
      <c r="B13" s="741"/>
      <c r="E13" s="739"/>
      <c r="F13" s="742"/>
      <c r="G13" s="736"/>
      <c r="H13" s="736"/>
      <c r="I13" s="745"/>
    </row>
    <row r="14" spans="1:9" ht="15" customHeight="1" thickBot="1">
      <c r="A14" s="16"/>
      <c r="B14" s="1"/>
      <c r="C14" s="17"/>
      <c r="D14" s="17"/>
      <c r="E14" s="17"/>
      <c r="F14" s="17"/>
      <c r="G14" s="17"/>
      <c r="H14" s="17"/>
      <c r="I14" s="2"/>
    </row>
    <row r="15" spans="1:9" ht="15" customHeight="1" thickBot="1">
      <c r="A15" s="11"/>
      <c r="B15" s="12"/>
      <c r="C15" s="15"/>
      <c r="D15" s="15"/>
      <c r="E15" s="15"/>
      <c r="F15" s="15"/>
      <c r="G15" s="15"/>
      <c r="H15" s="15"/>
      <c r="I15" s="13"/>
    </row>
    <row r="16" spans="1:9" ht="15" customHeight="1">
      <c r="A16" s="11"/>
      <c r="B16" s="12"/>
      <c r="C16" s="774"/>
      <c r="D16" s="775"/>
      <c r="E16" s="775"/>
      <c r="F16" s="775"/>
      <c r="G16" s="775"/>
      <c r="H16" s="776"/>
      <c r="I16" s="13"/>
    </row>
    <row r="17" spans="1:9" ht="15" customHeight="1">
      <c r="A17" s="11"/>
      <c r="B17" s="12"/>
      <c r="C17" s="777"/>
      <c r="D17" s="778"/>
      <c r="E17" s="778"/>
      <c r="F17" s="778"/>
      <c r="G17" s="778"/>
      <c r="H17" s="779"/>
      <c r="I17" s="13"/>
    </row>
    <row r="18" spans="1:9" ht="15" customHeight="1">
      <c r="A18" s="11"/>
      <c r="B18" s="12"/>
      <c r="C18" s="777"/>
      <c r="D18" s="778"/>
      <c r="E18" s="778"/>
      <c r="F18" s="778"/>
      <c r="G18" s="778"/>
      <c r="H18" s="779"/>
      <c r="I18" s="13"/>
    </row>
    <row r="19" spans="1:9" ht="15" customHeight="1">
      <c r="A19" s="14" t="s">
        <v>305</v>
      </c>
      <c r="B19" s="12"/>
      <c r="C19" s="777"/>
      <c r="D19" s="778"/>
      <c r="E19" s="778"/>
      <c r="F19" s="778"/>
      <c r="G19" s="778"/>
      <c r="H19" s="779"/>
      <c r="I19" s="13"/>
    </row>
    <row r="20" spans="1:9" ht="15" customHeight="1">
      <c r="A20" s="11"/>
      <c r="B20" s="12"/>
      <c r="C20" s="777"/>
      <c r="D20" s="778"/>
      <c r="E20" s="778"/>
      <c r="F20" s="778"/>
      <c r="G20" s="778"/>
      <c r="H20" s="779"/>
      <c r="I20" s="13"/>
    </row>
    <row r="21" spans="1:9" ht="15" customHeight="1">
      <c r="A21" s="11"/>
      <c r="B21" s="12"/>
      <c r="C21" s="777"/>
      <c r="D21" s="778"/>
      <c r="E21" s="778"/>
      <c r="F21" s="778"/>
      <c r="G21" s="778"/>
      <c r="H21" s="779"/>
      <c r="I21" s="13"/>
    </row>
    <row r="22" spans="1:9" ht="15" customHeight="1">
      <c r="A22" s="11"/>
      <c r="B22" s="12"/>
      <c r="C22" s="777"/>
      <c r="D22" s="778"/>
      <c r="E22" s="778"/>
      <c r="F22" s="778"/>
      <c r="G22" s="778"/>
      <c r="H22" s="779"/>
      <c r="I22" s="13"/>
    </row>
    <row r="23" spans="1:9" ht="15" customHeight="1">
      <c r="A23" s="11"/>
      <c r="B23" s="12"/>
      <c r="C23" s="777"/>
      <c r="D23" s="778"/>
      <c r="E23" s="778"/>
      <c r="F23" s="778"/>
      <c r="G23" s="778"/>
      <c r="H23" s="779"/>
      <c r="I23" s="13"/>
    </row>
    <row r="24" spans="1:9" ht="15" customHeight="1">
      <c r="A24" s="11"/>
      <c r="B24" s="12"/>
      <c r="C24" s="777"/>
      <c r="D24" s="778"/>
      <c r="E24" s="778"/>
      <c r="F24" s="778"/>
      <c r="G24" s="778"/>
      <c r="H24" s="779"/>
      <c r="I24" s="13"/>
    </row>
    <row r="25" spans="1:9" ht="15" customHeight="1">
      <c r="A25" s="11"/>
      <c r="B25" s="12"/>
      <c r="C25" s="777"/>
      <c r="D25" s="778"/>
      <c r="E25" s="778"/>
      <c r="F25" s="778"/>
      <c r="G25" s="778"/>
      <c r="H25" s="779"/>
      <c r="I25" s="13"/>
    </row>
    <row r="26" spans="1:9" ht="15" customHeight="1">
      <c r="A26" s="11"/>
      <c r="B26" s="12"/>
      <c r="C26" s="777"/>
      <c r="D26" s="778"/>
      <c r="E26" s="778"/>
      <c r="F26" s="778"/>
      <c r="G26" s="778"/>
      <c r="H26" s="779"/>
      <c r="I26" s="13"/>
    </row>
    <row r="27" spans="1:9" ht="14.25" customHeight="1">
      <c r="A27" s="11"/>
      <c r="B27" s="12"/>
      <c r="C27" s="777"/>
      <c r="D27" s="778"/>
      <c r="E27" s="778"/>
      <c r="F27" s="778"/>
      <c r="G27" s="778"/>
      <c r="H27" s="779"/>
      <c r="I27" s="13"/>
    </row>
    <row r="28" spans="1:9" ht="15.75" customHeight="1">
      <c r="A28" s="11"/>
      <c r="B28" s="12"/>
      <c r="C28" s="777"/>
      <c r="D28" s="778"/>
      <c r="E28" s="778"/>
      <c r="F28" s="778"/>
      <c r="G28" s="778"/>
      <c r="H28" s="779"/>
      <c r="I28" s="13"/>
    </row>
    <row r="29" spans="1:9">
      <c r="A29" s="11"/>
      <c r="B29" s="12"/>
      <c r="C29" s="777"/>
      <c r="D29" s="778"/>
      <c r="E29" s="778"/>
      <c r="F29" s="778"/>
      <c r="G29" s="778"/>
      <c r="H29" s="779"/>
      <c r="I29" s="13"/>
    </row>
    <row r="30" spans="1:9" ht="17.25" thickBot="1">
      <c r="A30" s="11"/>
      <c r="B30" s="12"/>
      <c r="C30" s="780"/>
      <c r="D30" s="781"/>
      <c r="E30" s="781"/>
      <c r="F30" s="781"/>
      <c r="G30" s="781"/>
      <c r="H30" s="782"/>
      <c r="I30" s="13"/>
    </row>
    <row r="31" spans="1:9">
      <c r="A31" s="11"/>
      <c r="B31" s="12"/>
      <c r="C31" s="734"/>
      <c r="D31" s="734"/>
      <c r="E31" s="734"/>
      <c r="F31" s="734"/>
      <c r="G31" s="734"/>
      <c r="H31" s="734"/>
      <c r="I31" s="13"/>
    </row>
    <row r="32" spans="1:9">
      <c r="A32" s="11"/>
      <c r="B32" s="12"/>
      <c r="C32" s="734"/>
      <c r="D32" s="734"/>
      <c r="E32" s="734"/>
      <c r="F32" s="734"/>
      <c r="G32" s="734"/>
      <c r="H32" s="734"/>
      <c r="I32" s="13"/>
    </row>
    <row r="33" spans="1:9">
      <c r="A33" s="11"/>
      <c r="B33" s="12" t="s">
        <v>692</v>
      </c>
      <c r="C33" s="734"/>
      <c r="D33" s="734"/>
      <c r="E33" s="734"/>
      <c r="F33" s="734"/>
      <c r="G33" s="734"/>
      <c r="H33" s="734"/>
      <c r="I33" s="13"/>
    </row>
    <row r="34" spans="1:9">
      <c r="A34" s="11"/>
      <c r="B34" s="12"/>
      <c r="C34" s="734"/>
      <c r="D34" s="734"/>
      <c r="E34" s="734"/>
      <c r="F34" s="734"/>
      <c r="G34" s="734"/>
      <c r="H34" s="734"/>
      <c r="I34" s="13"/>
    </row>
    <row r="35" spans="1:9" ht="17.25" thickBot="1">
      <c r="A35" s="16"/>
      <c r="B35" s="1"/>
      <c r="C35" s="1"/>
      <c r="D35" s="1"/>
      <c r="E35" s="1"/>
      <c r="F35" s="1"/>
      <c r="G35" s="1"/>
      <c r="H35" s="1"/>
      <c r="I35" s="2"/>
    </row>
    <row r="36" spans="1:9">
      <c r="A36" s="11"/>
      <c r="B36" s="12"/>
      <c r="C36" s="12"/>
      <c r="D36" s="12"/>
      <c r="E36" s="12"/>
      <c r="F36" s="12"/>
      <c r="G36" s="12"/>
      <c r="H36" s="12"/>
      <c r="I36" s="13"/>
    </row>
    <row r="37" spans="1:9">
      <c r="A37" s="14" t="s">
        <v>304</v>
      </c>
      <c r="B37" s="737"/>
      <c r="C37" s="12"/>
      <c r="D37" s="12"/>
      <c r="E37" s="12"/>
      <c r="F37" s="12"/>
      <c r="G37" s="12"/>
      <c r="H37" s="12"/>
      <c r="I37" s="13"/>
    </row>
    <row r="38" spans="1:9">
      <c r="A38" s="11"/>
      <c r="B38" s="737"/>
      <c r="C38" s="12"/>
      <c r="D38" s="12"/>
      <c r="E38" s="12"/>
      <c r="F38" s="12"/>
      <c r="G38" s="12"/>
      <c r="H38" s="12"/>
      <c r="I38" s="13"/>
    </row>
    <row r="39" spans="1:9">
      <c r="A39" s="11"/>
      <c r="B39" s="737"/>
      <c r="C39" s="12"/>
      <c r="D39" s="12"/>
      <c r="E39" s="12"/>
      <c r="F39" s="12"/>
      <c r="G39" s="12"/>
      <c r="H39" s="12"/>
      <c r="I39" s="13"/>
    </row>
    <row r="40" spans="1:9">
      <c r="A40" s="11"/>
      <c r="B40" s="737"/>
      <c r="C40" s="12"/>
      <c r="D40" s="12"/>
      <c r="E40" s="12"/>
      <c r="F40" s="12"/>
      <c r="G40" s="12"/>
      <c r="H40" s="12"/>
      <c r="I40" s="13"/>
    </row>
    <row r="41" spans="1:9">
      <c r="A41" s="11"/>
      <c r="B41" s="737"/>
      <c r="C41" s="12"/>
      <c r="D41" s="12"/>
      <c r="E41" s="12"/>
      <c r="F41" s="12"/>
      <c r="G41" s="12"/>
      <c r="H41" s="12"/>
      <c r="I41" s="13"/>
    </row>
    <row r="42" spans="1:9">
      <c r="A42" s="11"/>
      <c r="B42" s="737"/>
      <c r="C42" s="12"/>
      <c r="D42" s="12"/>
      <c r="E42" s="12"/>
      <c r="F42" s="12"/>
      <c r="G42" s="12"/>
      <c r="H42" s="12"/>
      <c r="I42" s="13"/>
    </row>
    <row r="43" spans="1:9">
      <c r="A43" s="11"/>
      <c r="B43" s="737"/>
      <c r="C43" s="12"/>
      <c r="D43" s="12"/>
      <c r="E43" s="12"/>
      <c r="F43" s="12"/>
      <c r="G43" s="12"/>
      <c r="H43" s="12"/>
      <c r="I43" s="13"/>
    </row>
    <row r="44" spans="1:9">
      <c r="A44" s="11"/>
      <c r="B44" s="737"/>
      <c r="C44" s="12"/>
      <c r="D44" s="12"/>
      <c r="E44" s="12"/>
      <c r="F44" s="12"/>
      <c r="G44" s="12"/>
      <c r="H44" s="12"/>
      <c r="I44" s="13"/>
    </row>
    <row r="45" spans="1:9" ht="17.25" thickBot="1">
      <c r="A45" s="16"/>
      <c r="B45" s="743"/>
      <c r="C45" s="1"/>
      <c r="D45" s="1"/>
      <c r="E45" s="1"/>
      <c r="F45" s="1"/>
      <c r="G45" s="1"/>
      <c r="H45" s="1"/>
      <c r="I45" s="2"/>
    </row>
    <row r="46" spans="1:9">
      <c r="A46" s="3" t="s">
        <v>651</v>
      </c>
    </row>
    <row r="50" spans="1:7">
      <c r="A50" s="155" t="s">
        <v>687</v>
      </c>
      <c r="G50" s="155" t="s">
        <v>689</v>
      </c>
    </row>
    <row r="51" spans="1:7">
      <c r="A51" s="155" t="s">
        <v>686</v>
      </c>
      <c r="G51" s="155" t="s">
        <v>688</v>
      </c>
    </row>
    <row r="52" spans="1:7">
      <c r="A52" s="155" t="s">
        <v>685</v>
      </c>
      <c r="G52" s="155" t="s">
        <v>678</v>
      </c>
    </row>
  </sheetData>
  <mergeCells count="6">
    <mergeCell ref="C16:H30"/>
    <mergeCell ref="A1:I1"/>
    <mergeCell ref="A3:I3"/>
    <mergeCell ref="A2:I2"/>
    <mergeCell ref="A4:I4"/>
    <mergeCell ref="B5:G5"/>
  </mergeCells>
  <pageMargins left="0.42" right="0.32" top="0.54" bottom="0.74803149606299213" header="0.31496062992125984" footer="0.31496062992125984"/>
  <pageSetup scale="85" orientation="portrait" r:id="rId1"/>
  <drawing r:id="rId2"/>
  <legacyDrawing r:id="rId3"/>
  <oleObjects>
    <oleObject progId="Word.Document.12" shapeId="19579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tabColor theme="7"/>
  </sheetPr>
  <dimension ref="A1:J50"/>
  <sheetViews>
    <sheetView view="pageBreakPreview" zoomScale="60" workbookViewId="0">
      <selection activeCell="I14" sqref="I14"/>
    </sheetView>
  </sheetViews>
  <sheetFormatPr baseColWidth="10" defaultRowHeight="16.5"/>
  <cols>
    <col min="1" max="1" width="3.5703125" style="3" customWidth="1"/>
    <col min="2" max="8" width="11.42578125" style="3"/>
    <col min="9" max="9" width="12.42578125" style="3" customWidth="1"/>
    <col min="10" max="16384" width="11.42578125" style="3"/>
  </cols>
  <sheetData>
    <row r="1" spans="1:10">
      <c r="A1" s="783" t="s">
        <v>161</v>
      </c>
      <c r="B1" s="783"/>
      <c r="C1" s="783"/>
      <c r="D1" s="783"/>
      <c r="E1" s="783"/>
      <c r="F1" s="783"/>
      <c r="G1" s="783"/>
      <c r="H1" s="783"/>
      <c r="I1" s="783"/>
    </row>
    <row r="2" spans="1:10">
      <c r="A2" s="785" t="s">
        <v>187</v>
      </c>
      <c r="B2" s="785"/>
      <c r="C2" s="785"/>
      <c r="D2" s="785"/>
      <c r="E2" s="785"/>
      <c r="F2" s="785"/>
      <c r="G2" s="785"/>
      <c r="H2" s="785"/>
      <c r="I2" s="785"/>
    </row>
    <row r="3" spans="1:10">
      <c r="A3" s="784" t="s">
        <v>655</v>
      </c>
      <c r="B3" s="784"/>
      <c r="C3" s="784"/>
      <c r="D3" s="784"/>
      <c r="E3" s="784"/>
      <c r="F3" s="784"/>
      <c r="G3" s="784"/>
      <c r="H3" s="784"/>
      <c r="I3" s="784"/>
    </row>
    <row r="4" spans="1:10">
      <c r="A4" s="784" t="s">
        <v>675</v>
      </c>
      <c r="B4" s="784"/>
      <c r="C4" s="784"/>
      <c r="D4" s="784"/>
      <c r="E4" s="784"/>
      <c r="F4" s="784"/>
      <c r="G4" s="784"/>
      <c r="H4" s="784"/>
      <c r="I4" s="784"/>
    </row>
    <row r="5" spans="1:10" ht="18" customHeight="1" thickBot="1">
      <c r="A5" s="5"/>
      <c r="B5" s="5"/>
      <c r="C5" s="786" t="s">
        <v>118</v>
      </c>
      <c r="D5" s="786"/>
      <c r="E5" s="786"/>
      <c r="F5" s="786"/>
      <c r="G5" s="786"/>
      <c r="H5" s="786"/>
      <c r="I5" s="4" t="s">
        <v>546</v>
      </c>
      <c r="J5" s="3" t="s">
        <v>674</v>
      </c>
    </row>
    <row r="6" spans="1:10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6" customHeight="1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9" customHeight="1" thickBot="1">
      <c r="A10" s="11"/>
      <c r="B10" s="12"/>
      <c r="C10" s="12"/>
      <c r="D10" s="12"/>
      <c r="E10" s="12"/>
      <c r="F10" s="12"/>
      <c r="G10" s="12"/>
      <c r="H10" s="12"/>
      <c r="I10" s="12"/>
      <c r="J10" s="13"/>
    </row>
    <row r="11" spans="1:10">
      <c r="A11" s="11"/>
      <c r="B11" s="12"/>
      <c r="C11" s="787" t="s">
        <v>216</v>
      </c>
      <c r="D11" s="788"/>
      <c r="E11" s="788"/>
      <c r="F11" s="788"/>
      <c r="G11" s="788"/>
      <c r="H11" s="789"/>
      <c r="I11" s="12"/>
      <c r="J11" s="13"/>
    </row>
    <row r="12" spans="1:10">
      <c r="A12" s="11"/>
      <c r="B12" s="12"/>
      <c r="C12" s="790"/>
      <c r="D12" s="791"/>
      <c r="E12" s="791"/>
      <c r="F12" s="791"/>
      <c r="G12" s="791"/>
      <c r="H12" s="792"/>
      <c r="I12" s="12"/>
      <c r="J12" s="13"/>
    </row>
    <row r="13" spans="1:10">
      <c r="A13" s="11"/>
      <c r="B13" s="12"/>
      <c r="C13" s="790"/>
      <c r="D13" s="791"/>
      <c r="E13" s="791"/>
      <c r="F13" s="791"/>
      <c r="G13" s="791"/>
      <c r="H13" s="792"/>
      <c r="I13" s="12"/>
      <c r="J13" s="13"/>
    </row>
    <row r="14" spans="1:10">
      <c r="A14" s="11"/>
      <c r="B14" s="12"/>
      <c r="C14" s="790"/>
      <c r="D14" s="791"/>
      <c r="E14" s="791"/>
      <c r="F14" s="791"/>
      <c r="G14" s="791"/>
      <c r="H14" s="792"/>
      <c r="I14" s="12"/>
      <c r="J14" s="13"/>
    </row>
    <row r="15" spans="1:10">
      <c r="A15" s="11"/>
      <c r="B15" s="12"/>
      <c r="C15" s="790"/>
      <c r="D15" s="791"/>
      <c r="E15" s="791"/>
      <c r="F15" s="791"/>
      <c r="G15" s="791"/>
      <c r="H15" s="792"/>
      <c r="I15" s="12"/>
      <c r="J15" s="13"/>
    </row>
    <row r="16" spans="1:10">
      <c r="A16" s="11"/>
      <c r="B16" s="12"/>
      <c r="C16" s="790"/>
      <c r="D16" s="791"/>
      <c r="E16" s="791"/>
      <c r="F16" s="791"/>
      <c r="G16" s="791"/>
      <c r="H16" s="792"/>
      <c r="I16" s="12"/>
      <c r="J16" s="13"/>
    </row>
    <row r="17" spans="1:10" ht="17.25" thickBot="1">
      <c r="A17" s="11"/>
      <c r="B17" s="12"/>
      <c r="C17" s="793"/>
      <c r="D17" s="794"/>
      <c r="E17" s="794"/>
      <c r="F17" s="794"/>
      <c r="G17" s="794"/>
      <c r="H17" s="795"/>
      <c r="I17" s="12"/>
      <c r="J17" s="13"/>
    </row>
    <row r="18" spans="1:10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>
      <c r="A19" s="11"/>
      <c r="B19" s="12"/>
      <c r="C19" s="19" t="s">
        <v>217</v>
      </c>
      <c r="D19" s="12"/>
      <c r="E19" s="12"/>
      <c r="F19" s="12"/>
      <c r="G19" s="12"/>
      <c r="H19" s="12"/>
      <c r="I19" s="12"/>
      <c r="J19" s="13"/>
    </row>
    <row r="20" spans="1:10" ht="9.75" customHeight="1" thickBot="1">
      <c r="A20" s="11"/>
      <c r="B20" s="12"/>
      <c r="C20" s="19"/>
      <c r="D20" s="12"/>
      <c r="E20" s="12"/>
      <c r="F20" s="12"/>
      <c r="G20" s="12"/>
      <c r="H20" s="12"/>
      <c r="I20" s="12"/>
      <c r="J20" s="13"/>
    </row>
    <row r="21" spans="1:10">
      <c r="A21" s="11"/>
      <c r="B21" s="12"/>
      <c r="C21" s="20" t="s">
        <v>214</v>
      </c>
      <c r="D21" s="21"/>
      <c r="E21" s="21"/>
      <c r="F21" s="21"/>
      <c r="G21" s="21"/>
      <c r="H21" s="22"/>
      <c r="I21" s="12"/>
      <c r="J21" s="13"/>
    </row>
    <row r="22" spans="1:10">
      <c r="A22" s="11"/>
      <c r="B22" s="12"/>
      <c r="C22" s="23" t="s">
        <v>215</v>
      </c>
      <c r="D22" s="24"/>
      <c r="E22" s="24"/>
      <c r="F22" s="24"/>
      <c r="G22" s="24"/>
      <c r="H22" s="25"/>
      <c r="I22" s="12"/>
      <c r="J22" s="13"/>
    </row>
    <row r="23" spans="1:10">
      <c r="A23" s="11"/>
      <c r="B23" s="12"/>
      <c r="C23" s="23" t="s">
        <v>219</v>
      </c>
      <c r="D23" s="24"/>
      <c r="E23" s="24"/>
      <c r="F23" s="24"/>
      <c r="G23" s="24"/>
      <c r="H23" s="25"/>
      <c r="I23" s="12"/>
      <c r="J23" s="13"/>
    </row>
    <row r="24" spans="1:10" ht="17.25" thickBot="1">
      <c r="A24" s="11"/>
      <c r="B24" s="12"/>
      <c r="C24" s="26" t="s">
        <v>218</v>
      </c>
      <c r="D24" s="27"/>
      <c r="E24" s="27"/>
      <c r="F24" s="27"/>
      <c r="G24" s="27"/>
      <c r="H24" s="28"/>
      <c r="I24" s="12"/>
      <c r="J24" s="13"/>
    </row>
    <row r="25" spans="1:10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>
      <c r="A26" s="29" t="s">
        <v>332</v>
      </c>
      <c r="B26" s="12" t="s">
        <v>329</v>
      </c>
      <c r="C26" s="12"/>
      <c r="D26" s="12"/>
      <c r="E26" s="12"/>
      <c r="F26" s="12"/>
      <c r="G26" s="12"/>
      <c r="H26" s="12"/>
      <c r="I26" s="12"/>
      <c r="J26" s="13"/>
    </row>
    <row r="27" spans="1:10">
      <c r="A27" s="29" t="s">
        <v>333</v>
      </c>
      <c r="B27" s="12" t="s">
        <v>330</v>
      </c>
      <c r="C27" s="12"/>
      <c r="D27" s="12"/>
      <c r="E27" s="12"/>
      <c r="F27" s="12"/>
      <c r="G27" s="12"/>
      <c r="H27" s="12"/>
      <c r="I27" s="12"/>
      <c r="J27" s="13"/>
    </row>
    <row r="28" spans="1:10">
      <c r="A28" s="29" t="s">
        <v>334</v>
      </c>
      <c r="B28" s="12" t="s">
        <v>331</v>
      </c>
      <c r="C28" s="12"/>
      <c r="D28" s="12"/>
      <c r="E28" s="12"/>
      <c r="F28" s="12"/>
      <c r="G28" s="12"/>
      <c r="H28" s="12"/>
      <c r="I28" s="12"/>
      <c r="J28" s="13"/>
    </row>
    <row r="29" spans="1:10">
      <c r="A29" s="29" t="s">
        <v>335</v>
      </c>
      <c r="B29" s="30" t="s">
        <v>340</v>
      </c>
      <c r="C29" s="12"/>
      <c r="D29" s="12"/>
      <c r="E29" s="12"/>
      <c r="F29" s="12"/>
      <c r="G29" s="12"/>
      <c r="H29" s="12"/>
      <c r="I29" s="12"/>
      <c r="J29" s="13"/>
    </row>
    <row r="30" spans="1:10">
      <c r="A30" s="29" t="s">
        <v>336</v>
      </c>
      <c r="B30" s="30" t="s">
        <v>341</v>
      </c>
      <c r="C30" s="12"/>
      <c r="D30" s="12"/>
      <c r="E30" s="12"/>
      <c r="F30" s="12"/>
      <c r="G30" s="12"/>
      <c r="H30" s="12"/>
      <c r="I30" s="12"/>
      <c r="J30" s="13"/>
    </row>
    <row r="31" spans="1:10">
      <c r="A31" s="29" t="s">
        <v>337</v>
      </c>
      <c r="B31" s="30" t="s">
        <v>342</v>
      </c>
      <c r="C31" s="12"/>
      <c r="D31" s="12"/>
      <c r="E31" s="12"/>
      <c r="F31" s="12"/>
      <c r="G31" s="12"/>
      <c r="H31" s="12"/>
      <c r="I31" s="12"/>
      <c r="J31" s="13"/>
    </row>
    <row r="32" spans="1:10">
      <c r="A32" s="29" t="s">
        <v>338</v>
      </c>
      <c r="B32" s="30" t="s">
        <v>343</v>
      </c>
      <c r="C32" s="12"/>
      <c r="D32" s="12"/>
      <c r="E32" s="12"/>
      <c r="F32" s="12"/>
      <c r="G32" s="12"/>
      <c r="H32" s="12"/>
      <c r="I32" s="12"/>
      <c r="J32" s="13"/>
    </row>
    <row r="33" spans="1:10">
      <c r="A33" s="29" t="s">
        <v>339</v>
      </c>
      <c r="B33" s="30" t="s">
        <v>344</v>
      </c>
      <c r="C33" s="12"/>
      <c r="D33" s="12"/>
      <c r="E33" s="12"/>
      <c r="F33" s="12"/>
      <c r="G33" s="12"/>
      <c r="H33" s="12"/>
      <c r="I33" s="12"/>
      <c r="J33" s="13"/>
    </row>
    <row r="34" spans="1:10">
      <c r="A34" s="29" t="s">
        <v>345</v>
      </c>
      <c r="B34" s="30" t="s">
        <v>349</v>
      </c>
      <c r="C34" s="12"/>
      <c r="D34" s="12"/>
      <c r="E34" s="12"/>
      <c r="F34" s="12"/>
      <c r="G34" s="12"/>
      <c r="H34" s="12"/>
      <c r="I34" s="12"/>
      <c r="J34" s="13"/>
    </row>
    <row r="35" spans="1:10">
      <c r="A35" s="29" t="s">
        <v>346</v>
      </c>
      <c r="B35" s="30" t="s">
        <v>350</v>
      </c>
      <c r="C35" s="12"/>
      <c r="D35" s="12"/>
      <c r="E35" s="12"/>
      <c r="F35" s="12"/>
      <c r="G35" s="12"/>
      <c r="H35" s="12"/>
      <c r="I35" s="12"/>
      <c r="J35" s="13"/>
    </row>
    <row r="36" spans="1:10">
      <c r="A36" s="29" t="s">
        <v>347</v>
      </c>
      <c r="B36" s="30" t="s">
        <v>351</v>
      </c>
      <c r="C36" s="12"/>
      <c r="D36" s="12"/>
      <c r="E36" s="12"/>
      <c r="F36" s="12"/>
      <c r="G36" s="12"/>
      <c r="H36" s="12"/>
      <c r="I36" s="12"/>
      <c r="J36" s="13"/>
    </row>
    <row r="37" spans="1:10">
      <c r="A37" s="29" t="s">
        <v>348</v>
      </c>
      <c r="B37" s="30" t="s">
        <v>352</v>
      </c>
      <c r="C37" s="12"/>
      <c r="D37" s="12"/>
      <c r="E37" s="12"/>
      <c r="F37" s="12"/>
      <c r="G37" s="12"/>
      <c r="H37" s="12"/>
      <c r="I37" s="12"/>
      <c r="J37" s="13"/>
    </row>
    <row r="38" spans="1:10">
      <c r="A38" s="29" t="s">
        <v>353</v>
      </c>
      <c r="B38" s="30" t="s">
        <v>354</v>
      </c>
      <c r="C38" s="12"/>
      <c r="D38" s="12"/>
      <c r="E38" s="12"/>
      <c r="F38" s="12"/>
      <c r="G38" s="12"/>
      <c r="H38" s="12"/>
      <c r="I38" s="12"/>
      <c r="J38" s="13"/>
    </row>
    <row r="39" spans="1:10">
      <c r="A39" s="29" t="s">
        <v>359</v>
      </c>
      <c r="B39" s="30" t="s">
        <v>355</v>
      </c>
      <c r="C39" s="12"/>
      <c r="D39" s="12"/>
      <c r="E39" s="12"/>
      <c r="F39" s="12"/>
      <c r="G39" s="12"/>
      <c r="H39" s="12"/>
      <c r="I39" s="12"/>
      <c r="J39" s="13"/>
    </row>
    <row r="40" spans="1:10">
      <c r="A40" s="29" t="s">
        <v>360</v>
      </c>
      <c r="B40" s="30" t="s">
        <v>356</v>
      </c>
      <c r="C40" s="12"/>
      <c r="D40" s="12"/>
      <c r="E40" s="12"/>
      <c r="F40" s="12"/>
      <c r="G40" s="12"/>
      <c r="H40" s="12"/>
      <c r="I40" s="12"/>
      <c r="J40" s="13"/>
    </row>
    <row r="41" spans="1:10">
      <c r="A41" s="29" t="s">
        <v>361</v>
      </c>
      <c r="B41" s="30" t="s">
        <v>357</v>
      </c>
      <c r="C41" s="12"/>
      <c r="D41" s="12"/>
      <c r="E41" s="12"/>
      <c r="F41" s="12"/>
      <c r="G41" s="12"/>
      <c r="H41" s="12"/>
      <c r="I41" s="12"/>
      <c r="J41" s="13"/>
    </row>
    <row r="42" spans="1:10">
      <c r="A42" s="29" t="s">
        <v>362</v>
      </c>
      <c r="B42" s="30" t="s">
        <v>358</v>
      </c>
      <c r="C42" s="12"/>
      <c r="D42" s="12"/>
      <c r="E42" s="12"/>
      <c r="F42" s="12"/>
      <c r="G42" s="12"/>
      <c r="H42" s="12"/>
      <c r="I42" s="12"/>
      <c r="J42" s="13"/>
    </row>
    <row r="43" spans="1:10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>
      <c r="A48" s="11"/>
      <c r="B48" s="12"/>
      <c r="C48" s="12"/>
      <c r="D48" s="12"/>
      <c r="E48" s="12"/>
      <c r="F48" s="12"/>
      <c r="G48" s="12"/>
      <c r="H48" s="12"/>
      <c r="I48" s="12"/>
      <c r="J48" s="13"/>
    </row>
    <row r="49" spans="1:10">
      <c r="A49" s="11"/>
      <c r="B49" s="12"/>
      <c r="C49" s="12"/>
      <c r="D49" s="12"/>
      <c r="E49" s="12"/>
      <c r="F49" s="12"/>
      <c r="G49" s="12"/>
      <c r="H49" s="12"/>
      <c r="I49" s="19" t="s">
        <v>307</v>
      </c>
      <c r="J49" s="13"/>
    </row>
    <row r="50" spans="1:10" ht="17.25" thickBot="1">
      <c r="A50" s="16"/>
      <c r="B50" s="1"/>
      <c r="C50" s="1"/>
      <c r="D50" s="1"/>
      <c r="E50" s="1"/>
      <c r="F50" s="1"/>
      <c r="G50" s="1"/>
      <c r="H50" s="1"/>
      <c r="I50" s="1"/>
      <c r="J50" s="2"/>
    </row>
  </sheetData>
  <mergeCells count="6">
    <mergeCell ref="C11:H17"/>
    <mergeCell ref="A1:I1"/>
    <mergeCell ref="A3:I3"/>
    <mergeCell ref="A2:I2"/>
    <mergeCell ref="A4:I4"/>
    <mergeCell ref="C5:H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28</vt:i4>
      </vt:variant>
    </vt:vector>
  </HeadingPairs>
  <TitlesOfParts>
    <vt:vector size="57" baseType="lpstr">
      <vt:lpstr>ETCA-I-01</vt:lpstr>
      <vt:lpstr>ETCA-I-02</vt:lpstr>
      <vt:lpstr>ETCA-I-03</vt:lpstr>
      <vt:lpstr>ETCA-I-04</vt:lpstr>
      <vt:lpstr>ETCA-I-05</vt:lpstr>
      <vt:lpstr>ETCA-I-06 </vt:lpstr>
      <vt:lpstr>ETCA-I-07 si ok</vt:lpstr>
      <vt:lpstr>ETCA-I-08 si</vt:lpstr>
      <vt:lpstr>ETCA-I-09 Notas</vt:lpstr>
      <vt:lpstr>ETCA-II-10  si</vt:lpstr>
      <vt:lpstr>ETCA-II-10-A si</vt:lpstr>
      <vt:lpstr>ETCA-II-11 </vt:lpstr>
      <vt:lpstr>ETCA-II-11-A </vt:lpstr>
      <vt:lpstr>ETCA-II-11-B1</vt:lpstr>
      <vt:lpstr>ETCA-II-11-B2</vt:lpstr>
      <vt:lpstr>ETCA-11-B3</vt:lpstr>
      <vt:lpstr>ETCA-II-11-C</vt:lpstr>
      <vt:lpstr>ETCA-II-11-D</vt:lpstr>
      <vt:lpstr>ETCA-II-11-E </vt:lpstr>
      <vt:lpstr>ETCA-II-12 si ok</vt:lpstr>
      <vt:lpstr>ETCA-II-13 si ok</vt:lpstr>
      <vt:lpstr>ETCA-III-14</vt:lpstr>
      <vt:lpstr>ETCA-III-15 si</vt:lpstr>
      <vt:lpstr>ETCA-III-16 si ok</vt:lpstr>
      <vt:lpstr>ETCA-IV-17</vt:lpstr>
      <vt:lpstr>ETCA-IV-18 si ok</vt:lpstr>
      <vt:lpstr>ETCA-IV-19 si</vt:lpstr>
      <vt:lpstr>ETCA-IV-20 si ok</vt:lpstr>
      <vt:lpstr>Lista  FORMATOS</vt:lpstr>
      <vt:lpstr>'ETCA-I-01'!Área_de_impresión</vt:lpstr>
      <vt:lpstr>'ETCA-I-02'!Área_de_impresión</vt:lpstr>
      <vt:lpstr>'ETCA-I-03'!Área_de_impresión</vt:lpstr>
      <vt:lpstr>'ETCA-I-04'!Área_de_impresión</vt:lpstr>
      <vt:lpstr>'ETCA-I-05'!Área_de_impresión</vt:lpstr>
      <vt:lpstr>'ETCA-I-06 '!Área_de_impresión</vt:lpstr>
      <vt:lpstr>'ETCA-I-07 si ok'!Área_de_impresión</vt:lpstr>
      <vt:lpstr>'ETCA-I-08 si'!Área_de_impresión</vt:lpstr>
      <vt:lpstr>'ETCA-I-09 Notas'!Área_de_impresión</vt:lpstr>
      <vt:lpstr>'ETCA-II-10  si'!Área_de_impresión</vt:lpstr>
      <vt:lpstr>'ETCA-II-10-A si'!Área_de_impresión</vt:lpstr>
      <vt:lpstr>'ETCA-II-11 '!Área_de_impresión</vt:lpstr>
      <vt:lpstr>'ETCA-II-11-A '!Área_de_impresión</vt:lpstr>
      <vt:lpstr>'ETCA-II-11-B1'!Área_de_impresión</vt:lpstr>
      <vt:lpstr>'ETCA-II-11-C'!Área_de_impresión</vt:lpstr>
      <vt:lpstr>'ETCA-II-11-D'!Área_de_impresión</vt:lpstr>
      <vt:lpstr>'ETCA-II-11-E '!Área_de_impresión</vt:lpstr>
      <vt:lpstr>'ETCA-II-12 si ok'!Área_de_impresión</vt:lpstr>
      <vt:lpstr>'ETCA-II-13 si ok'!Área_de_impresión</vt:lpstr>
      <vt:lpstr>'ETCA-III-16 si ok'!Área_de_impresión</vt:lpstr>
      <vt:lpstr>'ETCA-IV-17'!Área_de_impresión</vt:lpstr>
      <vt:lpstr>'ETCA-IV-18 si ok'!Área_de_impresión</vt:lpstr>
      <vt:lpstr>'ETCA-IV-19 si'!Área_de_impresión</vt:lpstr>
      <vt:lpstr>'ETCA-IV-20 si ok'!Área_de_impresión</vt:lpstr>
      <vt:lpstr>'ETCA-I-02'!Títulos_a_imprimir</vt:lpstr>
      <vt:lpstr>'ETCA-I-04'!Títulos_a_imprimir</vt:lpstr>
      <vt:lpstr>'ETCA-II-10  si'!Títulos_a_imprimir</vt:lpstr>
      <vt:lpstr>'ETCA-II-11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 </cp:lastModifiedBy>
  <cp:lastPrinted>2016-04-29T06:25:04Z</cp:lastPrinted>
  <dcterms:created xsi:type="dcterms:W3CDTF">2014-03-28T01:13:38Z</dcterms:created>
  <dcterms:modified xsi:type="dcterms:W3CDTF">2016-06-03T18:52:13Z</dcterms:modified>
</cp:coreProperties>
</file>