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Default Extension="emf" ContentType="image/x-emf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7400" windowHeight="10920" tabRatio="599" firstSheet="10" activeTab="11"/>
  </bookViews>
  <sheets>
    <sheet name="ETCA-I-01" sheetId="2" r:id="rId1"/>
    <sheet name="ETCA-I-02" sheetId="1" r:id="rId2"/>
    <sheet name="ETCA-I-03" sheetId="3" r:id="rId3"/>
    <sheet name="ETCA-I-04" sheetId="5" r:id="rId4"/>
    <sheet name="ETCA-I-05" sheetId="23" r:id="rId5"/>
    <sheet name="ETCA-I-06" sheetId="6" r:id="rId6"/>
    <sheet name="ETCA-I-07" sheetId="7" r:id="rId7"/>
    <sheet name="ETCA-I-08" sheetId="26" r:id="rId8"/>
    <sheet name="ETCA-I-09 Notas" sheetId="13" r:id="rId9"/>
    <sheet name="ETCA-II-10 " sheetId="34" r:id="rId10"/>
    <sheet name="ETCA-II-10-A" sheetId="21" r:id="rId11"/>
    <sheet name="ETCA-II-11 " sheetId="35" r:id="rId12"/>
    <sheet name="ETCA-II-11-A " sheetId="37" r:id="rId13"/>
    <sheet name="ETCA-II-11-B1" sheetId="38" r:id="rId14"/>
    <sheet name="ETCA-II-11-B2" sheetId="44" r:id="rId15"/>
    <sheet name="ETCA-11-B3" sheetId="45" r:id="rId16"/>
    <sheet name="ETCA-II-11-C" sheetId="43" r:id="rId17"/>
    <sheet name="ETCA-II-11-D" sheetId="24" r:id="rId18"/>
    <sheet name="ETCA-II-11-E " sheetId="36" r:id="rId19"/>
    <sheet name="ETCA-II-12" sheetId="16" r:id="rId20"/>
    <sheet name="ETCA-II-13" sheetId="19" r:id="rId21"/>
    <sheet name="ETCA-III-14" sheetId="42" r:id="rId22"/>
    <sheet name="ETCA-III-15" sheetId="46" r:id="rId23"/>
    <sheet name="ETCA-III-16" sheetId="32" r:id="rId24"/>
    <sheet name="ETCA-IV-17" sheetId="20" r:id="rId25"/>
    <sheet name="ETCA-IV-18" sheetId="27" r:id="rId26"/>
    <sheet name="ETCA-IV-19" sheetId="28" r:id="rId27"/>
    <sheet name="ETCA-IV-20" sheetId="33" r:id="rId28"/>
    <sheet name="Lista  FORMATOS" sheetId="39" r:id="rId29"/>
  </sheets>
  <externalReferences>
    <externalReference r:id="rId30"/>
  </externalReferences>
  <definedNames>
    <definedName name="_xlnm._FilterDatabase" localSheetId="0" hidden="1">'ETCA-I-01'!#REF!</definedName>
    <definedName name="_xlnm._FilterDatabase" localSheetId="3" hidden="1">'ETCA-I-04'!$A$1:$C$73</definedName>
    <definedName name="_ftn1" localSheetId="1">'ETCA-I-02'!#REF!</definedName>
    <definedName name="_ftnref1" localSheetId="1">'ETCA-I-02'!#REF!</definedName>
    <definedName name="_xlnm.Print_Area" localSheetId="0">'ETCA-I-01'!$A$1:$F$54</definedName>
    <definedName name="_xlnm.Print_Area" localSheetId="1">'ETCA-I-02'!$A$1:$D$69</definedName>
    <definedName name="_xlnm.Print_Area" localSheetId="2">'ETCA-I-03'!$A$1:$F$37</definedName>
    <definedName name="_xlnm.Print_Area" localSheetId="3">'ETCA-I-04'!$A$1:$C$63</definedName>
    <definedName name="_xlnm.Print_Area" localSheetId="4">'ETCA-I-05'!$A$1:$D$67</definedName>
    <definedName name="_xlnm.Print_Area" localSheetId="5">'ETCA-I-06'!$A$1:$G$30</definedName>
    <definedName name="_xlnm.Print_Area" localSheetId="6">'ETCA-I-07'!$A$1:$F$41</definedName>
    <definedName name="_xlnm.Print_Area" localSheetId="7">'ETCA-I-08'!$A$1:$I$42</definedName>
    <definedName name="_xlnm.Print_Area" localSheetId="8">'ETCA-I-09 Notas'!$A$1:$J$50</definedName>
    <definedName name="_xlnm.Print_Area" localSheetId="9">'ETCA-II-10 '!$A$1:$H$52</definedName>
    <definedName name="_xlnm.Print_Area" localSheetId="10">'ETCA-II-10-A'!$A$1:$D$23</definedName>
    <definedName name="_xlnm.Print_Area" localSheetId="11">'ETCA-II-11 '!$A$1:$G$87</definedName>
    <definedName name="_xlnm.Print_Area" localSheetId="12">'ETCA-II-11-A '!$A$1:$G$23</definedName>
    <definedName name="_xlnm.Print_Area" localSheetId="13">'ETCA-II-11-B1'!$A$1:$G$31</definedName>
    <definedName name="_xlnm.Print_Area" localSheetId="16">'ETCA-II-11-C'!$A$1:$G$51</definedName>
    <definedName name="_xlnm.Print_Area" localSheetId="17">'ETCA-II-11-D'!$A$1:$C$45</definedName>
    <definedName name="_xlnm.Print_Area" localSheetId="18">'ETCA-II-11-E '!$A$1:$I$125</definedName>
    <definedName name="_xlnm.Print_Area" localSheetId="19">'ETCA-II-12'!$A$1:$E$33</definedName>
    <definedName name="_xlnm.Print_Area" localSheetId="20">'ETCA-II-13'!$A$1:$D$34</definedName>
    <definedName name="_xlnm.Print_Area" localSheetId="21">'ETCA-III-14'!$A$1:$H$47</definedName>
    <definedName name="_xlnm.Print_Area" localSheetId="23">'ETCA-III-16'!$A$1:$E$44</definedName>
    <definedName name="_xlnm.Print_Area" localSheetId="24">'ETCA-IV-17'!$A$1:$E$29</definedName>
    <definedName name="_xlnm.Print_Area" localSheetId="25">'ETCA-IV-18'!$A$1:$D$26</definedName>
    <definedName name="_xlnm.Print_Area" localSheetId="26">'ETCA-IV-19'!$A$1:$D$28</definedName>
    <definedName name="_xlnm.Print_Area" localSheetId="27">'ETCA-IV-20'!$A$1:$E$34</definedName>
    <definedName name="_xlnm.Database" localSheetId="7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7">#REF!</definedName>
    <definedName name="_xlnm.Database" localSheetId="18">#REF!</definedName>
    <definedName name="_xlnm.Database" localSheetId="20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>#REF!</definedName>
    <definedName name="ppto">[1]Hoja2!$B$3:$M$95</definedName>
    <definedName name="qw" localSheetId="22">#REF!</definedName>
    <definedName name="qw">#REF!</definedName>
    <definedName name="_xlnm.Print_Titles" localSheetId="1">'ETCA-I-02'!$2:$5</definedName>
    <definedName name="_xlnm.Print_Titles" localSheetId="3">'ETCA-I-04'!$1:$5</definedName>
    <definedName name="_xlnm.Print_Titles" localSheetId="9">'ETCA-II-10 '!$1:$5</definedName>
    <definedName name="_xlnm.Print_Titles" localSheetId="11">'ETCA-II-11 '!$1:$8</definedName>
    <definedName name="_xlnm.Print_Titles" localSheetId="18">'ETCA-II-11-E '!$1:$8</definedName>
  </definedNames>
  <calcPr calcId="124519"/>
</workbook>
</file>

<file path=xl/calcChain.xml><?xml version="1.0" encoding="utf-8"?>
<calcChain xmlns="http://schemas.openxmlformats.org/spreadsheetml/2006/main">
  <c r="C14" i="42"/>
  <c r="B14"/>
  <c r="B40" s="1"/>
  <c r="F14"/>
  <c r="E14"/>
  <c r="G69" i="36"/>
  <c r="F9" i="38"/>
  <c r="G10" i="36"/>
  <c r="F10"/>
  <c r="D10"/>
  <c r="C10"/>
  <c r="E117"/>
  <c r="I117" s="1"/>
  <c r="H116"/>
  <c r="E115"/>
  <c r="I115" s="1"/>
  <c r="G113"/>
  <c r="F113"/>
  <c r="E113"/>
  <c r="D113"/>
  <c r="C113"/>
  <c r="E111"/>
  <c r="I111" s="1"/>
  <c r="E110"/>
  <c r="I110" s="1"/>
  <c r="E109"/>
  <c r="I109" s="1"/>
  <c r="E107"/>
  <c r="I107" s="1"/>
  <c r="E106"/>
  <c r="I106" s="1"/>
  <c r="E104"/>
  <c r="H104" s="1"/>
  <c r="E102"/>
  <c r="I102" s="1"/>
  <c r="E101"/>
  <c r="H101" s="1"/>
  <c r="E100"/>
  <c r="I100" s="1"/>
  <c r="E98"/>
  <c r="H98" s="1"/>
  <c r="E97"/>
  <c r="I97" s="1"/>
  <c r="E96"/>
  <c r="H96" s="1"/>
  <c r="E95"/>
  <c r="I95" s="1"/>
  <c r="E94"/>
  <c r="H94" s="1"/>
  <c r="E93"/>
  <c r="I93" s="1"/>
  <c r="E91"/>
  <c r="H91" s="1"/>
  <c r="E90"/>
  <c r="I90" s="1"/>
  <c r="E89"/>
  <c r="H89" s="1"/>
  <c r="E87"/>
  <c r="I87" s="1"/>
  <c r="E86"/>
  <c r="H86" s="1"/>
  <c r="E85"/>
  <c r="I85" s="1"/>
  <c r="E84"/>
  <c r="H84" s="1"/>
  <c r="E82"/>
  <c r="I82" s="1"/>
  <c r="E81"/>
  <c r="H81" s="1"/>
  <c r="E80"/>
  <c r="I80" s="1"/>
  <c r="E79"/>
  <c r="H79" s="1"/>
  <c r="E77"/>
  <c r="I77" s="1"/>
  <c r="E76"/>
  <c r="H76" s="1"/>
  <c r="E75"/>
  <c r="I75" s="1"/>
  <c r="E74"/>
  <c r="H74" s="1"/>
  <c r="E73"/>
  <c r="I73" s="1"/>
  <c r="E72"/>
  <c r="H72" s="1"/>
  <c r="E71"/>
  <c r="I71" s="1"/>
  <c r="F69"/>
  <c r="D69"/>
  <c r="C69"/>
  <c r="E67"/>
  <c r="I67" s="1"/>
  <c r="E66"/>
  <c r="H66" s="1"/>
  <c r="E64"/>
  <c r="I64" s="1"/>
  <c r="E62"/>
  <c r="H62" s="1"/>
  <c r="E60"/>
  <c r="I60" s="1"/>
  <c r="E58"/>
  <c r="H58" s="1"/>
  <c r="E57"/>
  <c r="I57" s="1"/>
  <c r="H56"/>
  <c r="E55"/>
  <c r="I55" s="1"/>
  <c r="E53"/>
  <c r="H53" s="1"/>
  <c r="E52"/>
  <c r="I52" s="1"/>
  <c r="E51"/>
  <c r="H51" s="1"/>
  <c r="E50"/>
  <c r="I50" s="1"/>
  <c r="G48"/>
  <c r="G120" s="1"/>
  <c r="F48"/>
  <c r="E48"/>
  <c r="D48"/>
  <c r="C48"/>
  <c r="E46"/>
  <c r="I46" s="1"/>
  <c r="E44"/>
  <c r="H44" s="1"/>
  <c r="E43"/>
  <c r="I43" s="1"/>
  <c r="E42"/>
  <c r="H42" s="1"/>
  <c r="E41"/>
  <c r="I41" s="1"/>
  <c r="E40"/>
  <c r="H40" s="1"/>
  <c r="E39"/>
  <c r="I39" s="1"/>
  <c r="E37"/>
  <c r="H37" s="1"/>
  <c r="E36"/>
  <c r="I36" s="1"/>
  <c r="E35"/>
  <c r="H35" s="1"/>
  <c r="E69" l="1"/>
  <c r="H64"/>
  <c r="I113"/>
  <c r="D120"/>
  <c r="C120"/>
  <c r="F120"/>
  <c r="H41"/>
  <c r="H46"/>
  <c r="H110"/>
  <c r="H117"/>
  <c r="H43"/>
  <c r="H60"/>
  <c r="H67"/>
  <c r="I69"/>
  <c r="H107"/>
  <c r="H36"/>
  <c r="I37"/>
  <c r="H39"/>
  <c r="I40"/>
  <c r="I42"/>
  <c r="I44"/>
  <c r="I48"/>
  <c r="H50"/>
  <c r="I51"/>
  <c r="H52"/>
  <c r="I53"/>
  <c r="H55"/>
  <c r="H57"/>
  <c r="I58"/>
  <c r="I62"/>
  <c r="I66"/>
  <c r="H71"/>
  <c r="I72"/>
  <c r="H73"/>
  <c r="I74"/>
  <c r="H75"/>
  <c r="I76"/>
  <c r="H77"/>
  <c r="I79"/>
  <c r="H80"/>
  <c r="I81"/>
  <c r="H82"/>
  <c r="I84"/>
  <c r="H85"/>
  <c r="I86"/>
  <c r="H87"/>
  <c r="I89"/>
  <c r="H90"/>
  <c r="I91"/>
  <c r="H93"/>
  <c r="I94"/>
  <c r="H95"/>
  <c r="I96"/>
  <c r="H97"/>
  <c r="I98"/>
  <c r="H100"/>
  <c r="I101"/>
  <c r="H102"/>
  <c r="I104"/>
  <c r="H106"/>
  <c r="H109"/>
  <c r="H111"/>
  <c r="H115"/>
  <c r="H113" s="1"/>
  <c r="I35"/>
  <c r="H48" l="1"/>
  <c r="H69"/>
  <c r="E31" l="1"/>
  <c r="H31" s="1"/>
  <c r="E28"/>
  <c r="I28" s="1"/>
  <c r="E27"/>
  <c r="H27" s="1"/>
  <c r="E20"/>
  <c r="I20" s="1"/>
  <c r="E14"/>
  <c r="H14" s="1"/>
  <c r="E13"/>
  <c r="I13" l="1"/>
  <c r="E10"/>
  <c r="E120" s="1"/>
  <c r="I120" s="1"/>
  <c r="H13"/>
  <c r="I14"/>
  <c r="H20"/>
  <c r="I27"/>
  <c r="H28"/>
  <c r="I31"/>
  <c r="H10" l="1"/>
  <c r="H120" s="1"/>
  <c r="I10"/>
  <c r="D19" i="38" l="1"/>
  <c r="G19" s="1"/>
  <c r="D18"/>
  <c r="G18" s="1"/>
  <c r="D17"/>
  <c r="G17" s="1"/>
  <c r="E13" i="21" l="1"/>
  <c r="D56" i="23" l="1"/>
  <c r="C56"/>
  <c r="D8" i="1" l="1"/>
  <c r="F16" i="3" l="1"/>
  <c r="D31" i="24"/>
  <c r="E31" i="33" l="1"/>
  <c r="E30"/>
  <c r="E29"/>
  <c r="E28"/>
  <c r="E27"/>
  <c r="E26"/>
  <c r="E25"/>
  <c r="E24"/>
  <c r="E23"/>
  <c r="E22"/>
  <c r="E11"/>
  <c r="E12"/>
  <c r="E13"/>
  <c r="E14"/>
  <c r="E15"/>
  <c r="E16"/>
  <c r="E17"/>
  <c r="E18"/>
  <c r="E19"/>
  <c r="E10"/>
  <c r="D32"/>
  <c r="C32"/>
  <c r="E32" s="1"/>
  <c r="D20"/>
  <c r="D33" s="1"/>
  <c r="C20"/>
  <c r="C33" s="1"/>
  <c r="E27" i="20"/>
  <c r="D27"/>
  <c r="C27"/>
  <c r="E21"/>
  <c r="D21"/>
  <c r="C21"/>
  <c r="E12"/>
  <c r="E9"/>
  <c r="E15" s="1"/>
  <c r="D12"/>
  <c r="D9"/>
  <c r="D15" s="1"/>
  <c r="C12"/>
  <c r="C9"/>
  <c r="F40" i="42"/>
  <c r="E40"/>
  <c r="C40"/>
  <c r="D29"/>
  <c r="G29" s="1"/>
  <c r="D28"/>
  <c r="H28" s="1"/>
  <c r="D34"/>
  <c r="G34" s="1"/>
  <c r="D36"/>
  <c r="G36" s="1"/>
  <c r="G35" s="1"/>
  <c r="D39"/>
  <c r="H39" s="1"/>
  <c r="D38"/>
  <c r="G38" s="1"/>
  <c r="D37"/>
  <c r="H37" s="1"/>
  <c r="D33"/>
  <c r="H33" s="1"/>
  <c r="D32"/>
  <c r="H32" s="1"/>
  <c r="D31"/>
  <c r="H31" s="1"/>
  <c r="D26"/>
  <c r="G26" s="1"/>
  <c r="D25"/>
  <c r="G25" s="1"/>
  <c r="D24"/>
  <c r="D18"/>
  <c r="G18" s="1"/>
  <c r="D19"/>
  <c r="H19" s="1"/>
  <c r="D20"/>
  <c r="G20" s="1"/>
  <c r="D21"/>
  <c r="G21" s="1"/>
  <c r="D22"/>
  <c r="G22" s="1"/>
  <c r="D17"/>
  <c r="D16"/>
  <c r="G16" s="1"/>
  <c r="D15"/>
  <c r="H15" s="1"/>
  <c r="D12"/>
  <c r="H12" s="1"/>
  <c r="D13"/>
  <c r="H13" s="1"/>
  <c r="D11"/>
  <c r="H11" s="1"/>
  <c r="D35"/>
  <c r="H35" s="1"/>
  <c r="D32" i="19"/>
  <c r="C32"/>
  <c r="D20"/>
  <c r="C20"/>
  <c r="E30" i="16"/>
  <c r="E29"/>
  <c r="E28"/>
  <c r="E27"/>
  <c r="E26"/>
  <c r="E25"/>
  <c r="E24"/>
  <c r="E23"/>
  <c r="E22"/>
  <c r="E21"/>
  <c r="E10"/>
  <c r="E11"/>
  <c r="E12"/>
  <c r="E13"/>
  <c r="E14"/>
  <c r="E15"/>
  <c r="E16"/>
  <c r="E17"/>
  <c r="E18"/>
  <c r="E9"/>
  <c r="D31"/>
  <c r="C31"/>
  <c r="D19"/>
  <c r="C19"/>
  <c r="C32" s="1"/>
  <c r="G32" i="42" l="1"/>
  <c r="H25"/>
  <c r="D14"/>
  <c r="H14" s="1"/>
  <c r="G33"/>
  <c r="H21"/>
  <c r="H29"/>
  <c r="D27"/>
  <c r="H27" s="1"/>
  <c r="H20"/>
  <c r="D32" i="16"/>
  <c r="D33" i="19"/>
  <c r="D23" i="42"/>
  <c r="H23" s="1"/>
  <c r="H38"/>
  <c r="H18"/>
  <c r="C33" i="19"/>
  <c r="H36" i="42"/>
  <c r="H22"/>
  <c r="H16"/>
  <c r="C15" i="20"/>
  <c r="G13" i="42"/>
  <c r="G17"/>
  <c r="G19"/>
  <c r="G37"/>
  <c r="H34"/>
  <c r="H26"/>
  <c r="D10"/>
  <c r="D30"/>
  <c r="H30" s="1"/>
  <c r="G12"/>
  <c r="G28"/>
  <c r="G27" s="1"/>
  <c r="H17"/>
  <c r="G15"/>
  <c r="G24"/>
  <c r="G23" s="1"/>
  <c r="G39"/>
  <c r="H24"/>
  <c r="G11"/>
  <c r="G31"/>
  <c r="G30" s="1"/>
  <c r="E20" i="33"/>
  <c r="E33" s="1"/>
  <c r="E31" i="16"/>
  <c r="E19"/>
  <c r="E32" s="1"/>
  <c r="D40" i="42" l="1"/>
  <c r="H40" s="1"/>
  <c r="H10"/>
  <c r="G10"/>
  <c r="G14"/>
  <c r="C30" i="24"/>
  <c r="C10"/>
  <c r="F40" i="43"/>
  <c r="E40"/>
  <c r="C40"/>
  <c r="B40"/>
  <c r="F29"/>
  <c r="E29"/>
  <c r="C29"/>
  <c r="B29"/>
  <c r="D29" s="1"/>
  <c r="F20"/>
  <c r="E20"/>
  <c r="C20"/>
  <c r="B20"/>
  <c r="F10"/>
  <c r="F45" s="1"/>
  <c r="E10"/>
  <c r="E45" s="1"/>
  <c r="C10"/>
  <c r="C45" s="1"/>
  <c r="B10"/>
  <c r="D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/>
  <c r="D20"/>
  <c r="D21"/>
  <c r="G21" s="1"/>
  <c r="D22"/>
  <c r="D23"/>
  <c r="G23" s="1"/>
  <c r="D24"/>
  <c r="G24" s="1"/>
  <c r="D25"/>
  <c r="G25" s="1"/>
  <c r="D26"/>
  <c r="G26" s="1"/>
  <c r="D27"/>
  <c r="G27" s="1"/>
  <c r="D28"/>
  <c r="G28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/>
  <c r="D38"/>
  <c r="G38" s="1"/>
  <c r="D39"/>
  <c r="G39"/>
  <c r="D40"/>
  <c r="D41"/>
  <c r="D42"/>
  <c r="G42" s="1"/>
  <c r="D43"/>
  <c r="G43" s="1"/>
  <c r="D44"/>
  <c r="G44" s="1"/>
  <c r="F24" i="45"/>
  <c r="E24"/>
  <c r="C24"/>
  <c r="B24"/>
  <c r="G11"/>
  <c r="G13"/>
  <c r="G15"/>
  <c r="G17"/>
  <c r="G19"/>
  <c r="G21"/>
  <c r="G23"/>
  <c r="D11"/>
  <c r="D12"/>
  <c r="G12" s="1"/>
  <c r="D13"/>
  <c r="D14"/>
  <c r="G14" s="1"/>
  <c r="D15"/>
  <c r="D16"/>
  <c r="G16" s="1"/>
  <c r="D17"/>
  <c r="D18"/>
  <c r="G18" s="1"/>
  <c r="D19"/>
  <c r="D20"/>
  <c r="G20" s="1"/>
  <c r="D21"/>
  <c r="D22"/>
  <c r="G22" s="1"/>
  <c r="D23"/>
  <c r="D10"/>
  <c r="F15" i="44"/>
  <c r="E15"/>
  <c r="C15"/>
  <c r="B15"/>
  <c r="D11"/>
  <c r="G11" s="1"/>
  <c r="D12"/>
  <c r="G12" s="1"/>
  <c r="D13"/>
  <c r="G13" s="1"/>
  <c r="D10"/>
  <c r="D23" i="38"/>
  <c r="C24"/>
  <c r="E24"/>
  <c r="F24"/>
  <c r="B24"/>
  <c r="G20"/>
  <c r="G21"/>
  <c r="G22"/>
  <c r="G23"/>
  <c r="D10"/>
  <c r="G10" s="1"/>
  <c r="D11"/>
  <c r="G11" s="1"/>
  <c r="D12"/>
  <c r="D13"/>
  <c r="G13" s="1"/>
  <c r="D14"/>
  <c r="G14" s="1"/>
  <c r="D15"/>
  <c r="G15" s="1"/>
  <c r="D16"/>
  <c r="G16" s="1"/>
  <c r="D20"/>
  <c r="D21"/>
  <c r="D22"/>
  <c r="D9"/>
  <c r="B9" i="35"/>
  <c r="C9"/>
  <c r="E9"/>
  <c r="F9"/>
  <c r="D10"/>
  <c r="G10" s="1"/>
  <c r="D11"/>
  <c r="G11" s="1"/>
  <c r="D12"/>
  <c r="G12" s="1"/>
  <c r="D13"/>
  <c r="G13" s="1"/>
  <c r="D14"/>
  <c r="G14" s="1"/>
  <c r="D15"/>
  <c r="G15" s="1"/>
  <c r="D16"/>
  <c r="G16" s="1"/>
  <c r="B17"/>
  <c r="C17"/>
  <c r="E17"/>
  <c r="F17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B27"/>
  <c r="C27"/>
  <c r="E27"/>
  <c r="F27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B37"/>
  <c r="C37"/>
  <c r="E37"/>
  <c r="F37"/>
  <c r="D38"/>
  <c r="G38" s="1"/>
  <c r="D39"/>
  <c r="G39" s="1"/>
  <c r="D40"/>
  <c r="G40" s="1"/>
  <c r="D41"/>
  <c r="G41" s="1"/>
  <c r="D42"/>
  <c r="G42" s="1"/>
  <c r="D43"/>
  <c r="G43" s="1"/>
  <c r="D44"/>
  <c r="G44" s="1"/>
  <c r="D45"/>
  <c r="G45" s="1"/>
  <c r="D46"/>
  <c r="G46" s="1"/>
  <c r="B47"/>
  <c r="D47" s="1"/>
  <c r="C47"/>
  <c r="E47"/>
  <c r="F47"/>
  <c r="D48"/>
  <c r="G48" s="1"/>
  <c r="D49"/>
  <c r="G49"/>
  <c r="D50"/>
  <c r="G50" s="1"/>
  <c r="D51"/>
  <c r="G51" s="1"/>
  <c r="D52"/>
  <c r="G52" s="1"/>
  <c r="D53"/>
  <c r="G53" s="1"/>
  <c r="D54"/>
  <c r="G54" s="1"/>
  <c r="D55"/>
  <c r="G55" s="1"/>
  <c r="D56"/>
  <c r="G56" s="1"/>
  <c r="B57"/>
  <c r="C57"/>
  <c r="E57"/>
  <c r="F57"/>
  <c r="D58"/>
  <c r="G58" s="1"/>
  <c r="D59"/>
  <c r="G59" s="1"/>
  <c r="D60"/>
  <c r="G60" s="1"/>
  <c r="B61"/>
  <c r="C61"/>
  <c r="E61"/>
  <c r="F61"/>
  <c r="D62"/>
  <c r="G62" s="1"/>
  <c r="D63"/>
  <c r="G63" s="1"/>
  <c r="D64"/>
  <c r="G64" s="1"/>
  <c r="D65"/>
  <c r="G65" s="1"/>
  <c r="D66"/>
  <c r="G66" s="1"/>
  <c r="D67"/>
  <c r="G67" s="1"/>
  <c r="D68"/>
  <c r="G68" s="1"/>
  <c r="B69"/>
  <c r="C69"/>
  <c r="E69"/>
  <c r="F69"/>
  <c r="D70"/>
  <c r="G70" s="1"/>
  <c r="D71"/>
  <c r="G71"/>
  <c r="D72"/>
  <c r="G72" s="1"/>
  <c r="B73"/>
  <c r="D73" s="1"/>
  <c r="C73"/>
  <c r="E73"/>
  <c r="F73"/>
  <c r="D74"/>
  <c r="G74" s="1"/>
  <c r="D75"/>
  <c r="G75" s="1"/>
  <c r="D76"/>
  <c r="G76" s="1"/>
  <c r="D77"/>
  <c r="G77" s="1"/>
  <c r="D78"/>
  <c r="G78" s="1"/>
  <c r="D79"/>
  <c r="G79" s="1"/>
  <c r="D80"/>
  <c r="G80" s="1"/>
  <c r="D48" i="34"/>
  <c r="F48"/>
  <c r="G48"/>
  <c r="C48"/>
  <c r="C42"/>
  <c r="D42"/>
  <c r="F42"/>
  <c r="G42"/>
  <c r="D29"/>
  <c r="C29"/>
  <c r="F29"/>
  <c r="G29"/>
  <c r="H31"/>
  <c r="H32"/>
  <c r="H34"/>
  <c r="H35"/>
  <c r="H37"/>
  <c r="H38"/>
  <c r="H39"/>
  <c r="H40"/>
  <c r="H43"/>
  <c r="H44"/>
  <c r="H45"/>
  <c r="H46"/>
  <c r="H49"/>
  <c r="H48" s="1"/>
  <c r="E31"/>
  <c r="E32"/>
  <c r="E34"/>
  <c r="E35"/>
  <c r="E37"/>
  <c r="E38"/>
  <c r="E39"/>
  <c r="E40"/>
  <c r="E43"/>
  <c r="E44"/>
  <c r="E45"/>
  <c r="E46"/>
  <c r="E49"/>
  <c r="E48" s="1"/>
  <c r="H30"/>
  <c r="E30"/>
  <c r="G24"/>
  <c r="H25" s="1"/>
  <c r="F24"/>
  <c r="D6" i="21" s="1"/>
  <c r="E6" s="1"/>
  <c r="D24" i="34"/>
  <c r="C24"/>
  <c r="H10"/>
  <c r="H11"/>
  <c r="H12"/>
  <c r="H13"/>
  <c r="H14"/>
  <c r="H15"/>
  <c r="H16"/>
  <c r="H17"/>
  <c r="H18"/>
  <c r="H19"/>
  <c r="H20"/>
  <c r="H21"/>
  <c r="H22"/>
  <c r="H23"/>
  <c r="H9"/>
  <c r="E10"/>
  <c r="E11"/>
  <c r="E12"/>
  <c r="E13"/>
  <c r="E14"/>
  <c r="E15"/>
  <c r="E16"/>
  <c r="E17"/>
  <c r="E18"/>
  <c r="E19"/>
  <c r="E20"/>
  <c r="E21"/>
  <c r="E22"/>
  <c r="E23"/>
  <c r="E9"/>
  <c r="F27" i="6"/>
  <c r="G27" s="1"/>
  <c r="F28"/>
  <c r="G28" s="1"/>
  <c r="F26"/>
  <c r="G26" s="1"/>
  <c r="F25"/>
  <c r="G25" s="1"/>
  <c r="F24"/>
  <c r="G24" s="1"/>
  <c r="F23"/>
  <c r="G23" s="1"/>
  <c r="F22"/>
  <c r="G22" s="1"/>
  <c r="F21"/>
  <c r="G21" s="1"/>
  <c r="F20"/>
  <c r="G20" s="1"/>
  <c r="F12"/>
  <c r="G12" s="1"/>
  <c r="F13"/>
  <c r="G13" s="1"/>
  <c r="F14"/>
  <c r="G14" s="1"/>
  <c r="F15"/>
  <c r="G15" s="1"/>
  <c r="F16"/>
  <c r="G16" s="1"/>
  <c r="F17"/>
  <c r="G17" s="1"/>
  <c r="F11"/>
  <c r="G11" s="1"/>
  <c r="B18" i="2"/>
  <c r="C81" i="35" l="1"/>
  <c r="G40" i="43"/>
  <c r="G40" i="42"/>
  <c r="H36" i="34"/>
  <c r="G20" i="43"/>
  <c r="G10"/>
  <c r="D57" i="35"/>
  <c r="G57" s="1"/>
  <c r="D27"/>
  <c r="G27" s="1"/>
  <c r="F81"/>
  <c r="E81"/>
  <c r="C7" i="24" s="1"/>
  <c r="D7" s="1"/>
  <c r="G12" i="38"/>
  <c r="D24"/>
  <c r="D37" i="35"/>
  <c r="G37" s="1"/>
  <c r="D69"/>
  <c r="G69" s="1"/>
  <c r="D9"/>
  <c r="G9" s="1"/>
  <c r="B45" i="43"/>
  <c r="D45" s="1"/>
  <c r="D17" i="35"/>
  <c r="G17" s="1"/>
  <c r="G9" i="38"/>
  <c r="D15" i="44"/>
  <c r="G15" s="1"/>
  <c r="G47" i="35"/>
  <c r="D61"/>
  <c r="G61" s="1"/>
  <c r="G41" i="43"/>
  <c r="G22"/>
  <c r="G29"/>
  <c r="D24" i="45"/>
  <c r="G24" s="1"/>
  <c r="G10"/>
  <c r="G10" i="44"/>
  <c r="B81" i="35"/>
  <c r="G73"/>
  <c r="D51" i="34"/>
  <c r="G51"/>
  <c r="F51"/>
  <c r="H42"/>
  <c r="H33"/>
  <c r="E36"/>
  <c r="E33"/>
  <c r="C51"/>
  <c r="H24"/>
  <c r="E42"/>
  <c r="E24"/>
  <c r="H52" l="1"/>
  <c r="H29"/>
  <c r="H51" s="1"/>
  <c r="E29"/>
  <c r="E51" s="1"/>
  <c r="C39" i="24"/>
  <c r="G24" i="38"/>
  <c r="G45" i="43"/>
  <c r="D81" i="35"/>
  <c r="G81" s="1"/>
  <c r="F15" i="37"/>
  <c r="E15"/>
  <c r="C15"/>
  <c r="B15"/>
  <c r="D13"/>
  <c r="D12"/>
  <c r="D11"/>
  <c r="D10"/>
  <c r="D9"/>
  <c r="D9" i="21"/>
  <c r="D17"/>
  <c r="F29" i="7"/>
  <c r="E29"/>
  <c r="F24"/>
  <c r="E24"/>
  <c r="F35"/>
  <c r="F15"/>
  <c r="E15"/>
  <c r="F10"/>
  <c r="E10"/>
  <c r="E21" s="1"/>
  <c r="E19" i="6"/>
  <c r="D19"/>
  <c r="C19"/>
  <c r="E10"/>
  <c r="D10"/>
  <c r="C10"/>
  <c r="C60" i="5"/>
  <c r="B60"/>
  <c r="C53"/>
  <c r="B53"/>
  <c r="C48"/>
  <c r="B48"/>
  <c r="C39"/>
  <c r="B39"/>
  <c r="C29"/>
  <c r="B29"/>
  <c r="B28" s="1"/>
  <c r="C17"/>
  <c r="B17"/>
  <c r="C8"/>
  <c r="B8"/>
  <c r="F21" i="7" l="1"/>
  <c r="B47" i="5"/>
  <c r="F10" i="6"/>
  <c r="H10" s="1"/>
  <c r="F19"/>
  <c r="C7" i="5"/>
  <c r="D8" i="6"/>
  <c r="C47" i="5"/>
  <c r="B7"/>
  <c r="G10" i="37"/>
  <c r="G11"/>
  <c r="C28" i="5"/>
  <c r="D23" i="21"/>
  <c r="G12" i="37"/>
  <c r="G13"/>
  <c r="E8" i="6"/>
  <c r="G9" i="37"/>
  <c r="D15"/>
  <c r="E35" i="7"/>
  <c r="E39" s="1"/>
  <c r="F39"/>
  <c r="C8" i="6"/>
  <c r="F8" l="1"/>
  <c r="G10"/>
  <c r="G19"/>
  <c r="G15" i="37"/>
  <c r="F32" i="3"/>
  <c r="F31"/>
  <c r="F30"/>
  <c r="F29"/>
  <c r="E28"/>
  <c r="D28"/>
  <c r="C28"/>
  <c r="B28"/>
  <c r="F26"/>
  <c r="F25"/>
  <c r="E23"/>
  <c r="D23"/>
  <c r="C23"/>
  <c r="F19"/>
  <c r="F18"/>
  <c r="F17"/>
  <c r="E15"/>
  <c r="D15"/>
  <c r="C15"/>
  <c r="B15"/>
  <c r="F13"/>
  <c r="F12"/>
  <c r="F11"/>
  <c r="E10"/>
  <c r="D10"/>
  <c r="C10"/>
  <c r="B10"/>
  <c r="E21" l="1"/>
  <c r="G8" i="6"/>
  <c r="F10" i="3"/>
  <c r="D21"/>
  <c r="D34" s="1"/>
  <c r="D36" s="1"/>
  <c r="E34"/>
  <c r="B21"/>
  <c r="F28"/>
  <c r="C21"/>
  <c r="C34" s="1"/>
  <c r="C36" s="1"/>
  <c r="F15"/>
  <c r="F21" l="1"/>
  <c r="D51" i="23"/>
  <c r="D61" s="1"/>
  <c r="C51"/>
  <c r="C61" s="1"/>
  <c r="D44"/>
  <c r="C44"/>
  <c r="D40"/>
  <c r="C40"/>
  <c r="D20"/>
  <c r="C20"/>
  <c r="D8"/>
  <c r="C8"/>
  <c r="C48" l="1"/>
  <c r="D48"/>
  <c r="D37"/>
  <c r="D63" s="1"/>
  <c r="D66" s="1"/>
  <c r="C37"/>
  <c r="C63" s="1"/>
  <c r="C66" s="1"/>
  <c r="D61" i="1" l="1"/>
  <c r="C61"/>
  <c r="D54"/>
  <c r="C54"/>
  <c r="D48"/>
  <c r="C48"/>
  <c r="D44"/>
  <c r="C44"/>
  <c r="D34"/>
  <c r="C34"/>
  <c r="D30"/>
  <c r="C30"/>
  <c r="D20"/>
  <c r="C20"/>
  <c r="D17"/>
  <c r="C17"/>
  <c r="C8"/>
  <c r="D27" l="1"/>
  <c r="C27"/>
  <c r="E23" i="21" s="1"/>
  <c r="D64" i="1"/>
  <c r="C64"/>
  <c r="D66" l="1"/>
  <c r="E67" s="1"/>
  <c r="C66"/>
  <c r="E66" s="1"/>
  <c r="D39" i="24"/>
  <c r="F46" i="2"/>
  <c r="E46"/>
  <c r="F40"/>
  <c r="E40"/>
  <c r="F36"/>
  <c r="E36"/>
  <c r="C31"/>
  <c r="F31"/>
  <c r="E31"/>
  <c r="B31"/>
  <c r="H19" i="6" s="1"/>
  <c r="F18" i="2"/>
  <c r="E18"/>
  <c r="C18"/>
  <c r="F24" i="3" l="1"/>
  <c r="F23" s="1"/>
  <c r="F34" s="1"/>
  <c r="B23"/>
  <c r="B34" s="1"/>
  <c r="B36" s="1"/>
  <c r="E33" i="2"/>
  <c r="G39" i="7" s="1"/>
  <c r="E50" i="2"/>
  <c r="F33"/>
  <c r="C33"/>
  <c r="B33"/>
  <c r="H8" i="6" s="1"/>
  <c r="F50" i="2"/>
  <c r="E52" l="1"/>
  <c r="E36" i="3"/>
  <c r="F36"/>
  <c r="F52" i="2"/>
  <c r="G53" s="1"/>
  <c r="G52"/>
</calcChain>
</file>

<file path=xl/comments1.xml><?xml version="1.0" encoding="utf-8"?>
<comments xmlns="http://schemas.openxmlformats.org/spreadsheetml/2006/main">
  <authors>
    <author>Claudia</author>
  </authors>
  <commentList>
    <comment ref="C66" author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en el mismo rubro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F3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2016 TOTAL DE PASIVO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G25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52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D6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ETCA-II-10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ETCA-I-02 EN EL MISMO RUBRO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ETCA-I-02 EN EL MISMO RUBRO</t>
        </r>
      </text>
    </comment>
  </commentList>
</comments>
</file>

<file path=xl/comments7.xml><?xml version="1.0" encoding="utf-8"?>
<comments xmlns="http://schemas.openxmlformats.org/spreadsheetml/2006/main">
  <authors>
    <author>Claudia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ETCA-II-11 EN EL TOTAL DE LA COLUMNA DE EGRESOS DEVENGADO ANUAL (4)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EVALUACIÓN:
VERIFICA QUE COINCIDAN LAS CANTIDADES  DE ESTIMACIONES, DEPRECIACIONES... CON LO REPORTADO EN EL FORMATO ETCA-I-02 EN EL MISMO RUBRO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ETCA-I-02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<sst xmlns="http://schemas.openxmlformats.org/spreadsheetml/2006/main" count="1346" uniqueCount="825">
  <si>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</si>
  <si>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</si>
  <si>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</si>
  <si>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</si>
  <si>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</si>
  <si>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</si>
  <si>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</si>
  <si>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</si>
  <si>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</si>
  <si>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</si>
  <si>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</si>
  <si>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</si>
  <si>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</si>
  <si>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</si>
  <si>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</si>
  <si>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</si>
  <si>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</si>
  <si>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</si>
  <si>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</si>
  <si>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</si>
  <si>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</si>
  <si>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</si>
  <si>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</si>
  <si>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</si>
  <si>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</si>
  <si>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</si>
  <si>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</si>
  <si>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</si>
  <si>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</si>
  <si>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</si>
  <si>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</si>
  <si>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</si>
  <si>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</si>
  <si>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</si>
  <si>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</si>
  <si>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</si>
  <si>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</si>
  <si>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</si>
  <si>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</si>
  <si>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</si>
  <si>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</si>
  <si>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</si>
  <si>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</si>
  <si>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</si>
  <si>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</si>
  <si>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</si>
  <si>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</si>
  <si>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</si>
  <si>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</si>
  <si>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</si>
  <si>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</si>
  <si>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</si>
  <si>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</si>
  <si>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</si>
  <si>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</si>
  <si>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</si>
  <si>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</si>
  <si>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</si>
  <si>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</si>
  <si>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</si>
  <si>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</si>
  <si>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</si>
  <si>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</si>
  <si>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</si>
  <si>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</si>
  <si>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</si>
  <si>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</si>
  <si>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</si>
  <si>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</si>
  <si>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</si>
  <si>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</si>
  <si>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</si>
  <si>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</si>
  <si>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</si>
  <si>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</si>
  <si>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</si>
  <si>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</si>
  <si>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</si>
  <si>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</si>
  <si>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</si>
  <si>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</si>
  <si>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</si>
  <si>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</si>
  <si>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</si>
  <si>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</si>
  <si>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</si>
  <si>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</si>
  <si>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</si>
  <si>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</si>
  <si>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</si>
  <si>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Total de Pasivos No Circulantes</t>
  </si>
  <si>
    <t>Estimación por Pérdida o Deterioro de Activos no Circulantes</t>
  </si>
  <si>
    <t>Total de Pasivo</t>
  </si>
  <si>
    <t>Otros Activos no Circulantes</t>
  </si>
  <si>
    <t>Hacienda Pública/Patrimonio Contribuido</t>
  </si>
  <si>
    <t>Total de Activos No Circulantes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</si>
  <si>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</si>
  <si>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</si>
  <si>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</si>
  <si>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</si>
  <si>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</si>
  <si>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</si>
  <si>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</si>
  <si>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</si>
  <si>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</si>
  <si>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</si>
  <si>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</si>
  <si>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</si>
  <si>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Flujo de Efectivo</t>
  </si>
  <si>
    <t>Estado de Variación en la Hacienda Pública</t>
  </si>
  <si>
    <t>Concepto</t>
  </si>
  <si>
    <t>Hacienda Pública / Patrimonio Contribuido</t>
  </si>
  <si>
    <t>Hacienda Pública / Patrimonio Generado de Ejercicio Anteriores</t>
  </si>
  <si>
    <t>Hacienda Pública / Patrimonio Generado del Ejercicio</t>
  </si>
  <si>
    <t>Ajustes por Cambios de Valor</t>
  </si>
  <si>
    <t>Total</t>
  </si>
  <si>
    <t>Patrimonio Neto Inicial Ajustado del Ejercicio</t>
  </si>
  <si>
    <t>Variaciones de la Hacienda Pública / Patrimonio Neto del Ejercicio</t>
  </si>
  <si>
    <t>(PESOS)</t>
  </si>
  <si>
    <t>Estado de Cambios en la Situación Financiera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</si>
  <si>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</si>
  <si>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</si>
  <si>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</si>
  <si>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</si>
  <si>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</si>
  <si>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</si>
  <si>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</si>
  <si>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>Estado Analítico del Activo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</si>
  <si>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</si>
  <si>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</si>
  <si>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</si>
  <si>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</si>
  <si>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</si>
  <si>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</si>
  <si>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</si>
  <si>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</si>
  <si>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</si>
  <si>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</si>
  <si>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</si>
  <si>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</si>
  <si>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</si>
  <si>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</si>
  <si>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</si>
  <si>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</si>
  <si>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</si>
  <si>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</si>
  <si>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</si>
  <si>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</si>
  <si>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Estado Analítico de Ingresos</t>
  </si>
  <si>
    <t>Rubros de los Ingresos</t>
  </si>
  <si>
    <t>(3= 1 +2)</t>
  </si>
  <si>
    <t>Corriente</t>
  </si>
  <si>
    <t>Capital</t>
  </si>
  <si>
    <t>Estado Analítico del Ejercicio Presupuesto de Egresos</t>
  </si>
  <si>
    <t>Ampliaciones/ (Reducciones)</t>
  </si>
  <si>
    <t>(3=1+2)</t>
  </si>
  <si>
    <t>Transferencias, Asignaciones, Subsidios y Otras Ayudas</t>
  </si>
  <si>
    <t>Bienes Muebles, Inmuebles e Intangibles</t>
  </si>
  <si>
    <t>Deuda Pública</t>
  </si>
  <si>
    <t>Total del Gasto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</si>
  <si>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</si>
  <si>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Sistema Estatal de Evaluación</t>
  </si>
  <si>
    <t>Por Partida del Gasto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</si>
  <si>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</si>
  <si>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</si>
  <si>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</si>
  <si>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</si>
  <si>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</si>
  <si>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</si>
  <si>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</si>
  <si>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</si>
  <si>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Honorarios asimilables a salarios</t>
  </si>
  <si>
    <t xml:space="preserve">Honorarios   </t>
  </si>
  <si>
    <t>Sueldos base al personal eventual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</si>
  <si>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</si>
  <si>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</si>
  <si>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</si>
  <si>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</si>
  <si>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Gratificación por fin de año</t>
  </si>
  <si>
    <t>Compensación por ajuste de calendario</t>
  </si>
  <si>
    <t>Compensación por bono navideño</t>
  </si>
  <si>
    <t>Compensaciones</t>
  </si>
  <si>
    <t>Estímulos al personal de confianza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</si>
  <si>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</si>
  <si>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</si>
  <si>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</si>
  <si>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</si>
  <si>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</si>
  <si>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</si>
  <si>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</si>
  <si>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</si>
  <si>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</si>
  <si>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</si>
  <si>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</si>
  <si>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</si>
  <si>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</si>
  <si>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</si>
  <si>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 xml:space="preserve">     Total de Pasivos Circulantes</t>
  </si>
  <si>
    <t xml:space="preserve">     Total de Activos Circulantes</t>
  </si>
  <si>
    <t>Cargos del Periodo
2</t>
  </si>
  <si>
    <t>Abonos del Periodo
3</t>
  </si>
  <si>
    <t>Variación del Periodo
(4-1)</t>
  </si>
  <si>
    <t>Saldo
Inicial
1</t>
  </si>
  <si>
    <t>Saldo
Final
4 (1+2-3)</t>
  </si>
  <si>
    <t>(1)</t>
  </si>
  <si>
    <t>(2)</t>
  </si>
  <si>
    <t>(4)</t>
  </si>
  <si>
    <t>(5)</t>
  </si>
  <si>
    <t>Contribuciones de Mejoras</t>
  </si>
  <si>
    <t>Productos</t>
  </si>
  <si>
    <t>Aprovechamientos</t>
  </si>
  <si>
    <t>Ingresos por Ventas de Bienes y Servicios</t>
  </si>
  <si>
    <t>Ingresos Derivados de Financiamientos</t>
  </si>
  <si>
    <t>NOTAS DE DESGLOSE</t>
  </si>
  <si>
    <t>NOTAS DE MEMORIA: Cuentas de Orden</t>
  </si>
  <si>
    <t xml:space="preserve">        NOTAS A LOS ESTADOS FINANCIEROS                     </t>
  </si>
  <si>
    <t>Se deberá cumplir con lo siguiente:</t>
  </si>
  <si>
    <t>Incluir los 17 puntos señalados</t>
  </si>
  <si>
    <t>NOTAS DE GESTION ADMINISTRATIVA:</t>
  </si>
  <si>
    <t>Ingresos del Gobierno</t>
  </si>
  <si>
    <t>Ingresos de Organismos y  Empresas</t>
  </si>
  <si>
    <t>Cuotas y aportaciones de Seguridad Social</t>
  </si>
  <si>
    <t>Ingresos por ventas de Bienes y Servicios</t>
  </si>
  <si>
    <t>Ingresos  derivados de Financiamiento</t>
  </si>
  <si>
    <t>Ingresos Estimado Original  Anual</t>
  </si>
  <si>
    <t>Ingresos Modificado    Anual</t>
  </si>
  <si>
    <t>Ampliaciones y Reducciones           (+ ó -)</t>
  </si>
  <si>
    <t>Egresos Aprobado   Anual</t>
  </si>
  <si>
    <t>Egresos Modificado 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</si>
  <si>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</si>
  <si>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</si>
  <si>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</si>
  <si>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</si>
  <si>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</si>
  <si>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</si>
  <si>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</si>
  <si>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</si>
  <si>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</si>
  <si>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</si>
  <si>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</si>
  <si>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</si>
  <si>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Pagado</t>
  </si>
  <si>
    <t>Total de Interéses Créditos Bancarios</t>
  </si>
  <si>
    <t>Total Intereses Otros Instrumentos de Deuda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</si>
  <si>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</si>
  <si>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</si>
  <si>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</si>
  <si>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</si>
  <si>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</si>
  <si>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</si>
  <si>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</si>
  <si>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</si>
  <si>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</si>
  <si>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</si>
  <si>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</si>
  <si>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</si>
  <si>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</si>
  <si>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</si>
  <si>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</si>
  <si>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</si>
  <si>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</si>
  <si>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</si>
  <si>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</si>
  <si>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</si>
  <si>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</si>
  <si>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Efectivo y Equivalentes al Efectivo al Inicio del Ejercicio</t>
  </si>
  <si>
    <t>Efectivo y Equivalentes al Efectivo al Final del Ejercicio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</si>
  <si>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</si>
  <si>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</si>
  <si>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</si>
  <si>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</si>
  <si>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</si>
  <si>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</si>
  <si>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</si>
  <si>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</si>
  <si>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</si>
  <si>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</si>
  <si>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</si>
  <si>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</si>
  <si>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</si>
  <si>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</si>
  <si>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</si>
  <si>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</si>
  <si>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</si>
  <si>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</si>
  <si>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</si>
  <si>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</si>
  <si>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</si>
  <si>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</si>
  <si>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</si>
  <si>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</si>
  <si>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</si>
  <si>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</si>
  <si>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</si>
  <si>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</si>
  <si>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</si>
  <si>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</si>
  <si>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</si>
  <si>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</si>
  <si>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</si>
  <si>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</si>
  <si>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</si>
  <si>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</si>
  <si>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juvilaciones, etc.</t>
  </si>
  <si>
    <t>A Largo Plazo</t>
  </si>
  <si>
    <t>A Mediano Plazo</t>
  </si>
  <si>
    <t>A Corto Plazo</t>
  </si>
  <si>
    <t>Hoja  _ de _</t>
  </si>
  <si>
    <t xml:space="preserve">Flujos de Efectivo de las Actividades de Operación </t>
  </si>
  <si>
    <t>Contribuciones de mejoras</t>
  </si>
  <si>
    <t>Productos de Tipo Corriente</t>
  </si>
  <si>
    <t>Transferencias, Asignaciones y Subsidios y Otras Ayudas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</si>
  <si>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</si>
  <si>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</si>
  <si>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</si>
  <si>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</si>
  <si>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</si>
  <si>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</si>
  <si>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</si>
  <si>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</si>
  <si>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</si>
  <si>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</si>
  <si>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</si>
  <si>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Interno</t>
  </si>
  <si>
    <t>Externo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</si>
  <si>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</si>
  <si>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</si>
  <si>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</si>
  <si>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</si>
  <si>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Introducción.</t>
  </si>
  <si>
    <t>Panorama Económico y Financiero.</t>
  </si>
  <si>
    <t>Autorización e Historia.</t>
  </si>
  <si>
    <t>1.</t>
  </si>
  <si>
    <t>2.</t>
  </si>
  <si>
    <t>3.</t>
  </si>
  <si>
    <t>4.</t>
  </si>
  <si>
    <t>5.</t>
  </si>
  <si>
    <t>6.</t>
  </si>
  <si>
    <t>7.</t>
  </si>
  <si>
    <t>8.</t>
  </si>
  <si>
    <t>Organización y Objeto Social.</t>
  </si>
  <si>
    <t>Bases de Preparación de los Estados Financieros.</t>
  </si>
  <si>
    <t>Políticas de Contabilidad Significativas.</t>
  </si>
  <si>
    <t>Posición en Moneda Estranjera y Protección por Riesgo Cambiario.</t>
  </si>
  <si>
    <t>Reporte Analítico del Activo.</t>
  </si>
  <si>
    <t>9.</t>
  </si>
  <si>
    <t>10.</t>
  </si>
  <si>
    <t>11.</t>
  </si>
  <si>
    <t>12.</t>
  </si>
  <si>
    <t>Fideicomisos, Mandatos y Análogos.</t>
  </si>
  <si>
    <t>Reporte de la Recaudación.</t>
  </si>
  <si>
    <t>Información sobre la Deuda y el Reporte Analítico de la Deuda.</t>
  </si>
  <si>
    <t>Calificaciones otorgadas.</t>
  </si>
  <si>
    <t>13.</t>
  </si>
  <si>
    <t>Proceso de Mejora.</t>
  </si>
  <si>
    <t>Información por Segmentos.</t>
  </si>
  <si>
    <t>Eventos Posteriores al Cierre.</t>
  </si>
  <si>
    <t>Partes Relacionadas.</t>
  </si>
  <si>
    <t>Responsabilidad Sobre la Presentación Razonable de los Estados Financieros.</t>
  </si>
  <si>
    <t>14.</t>
  </si>
  <si>
    <t>15.</t>
  </si>
  <si>
    <t>16.</t>
  </si>
  <si>
    <t>17.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</si>
  <si>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</si>
  <si>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</si>
  <si>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</si>
  <si>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</si>
  <si>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</si>
  <si>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</si>
  <si>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</si>
  <si>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t>Ente XXXXXX</t>
  </si>
  <si>
    <t>Subejercicio</t>
  </si>
  <si>
    <t>Gasto por Proyectos de Inversión</t>
  </si>
  <si>
    <t>Clasificación por Objeto del Gasto (Capítulo y Concepto)</t>
  </si>
  <si>
    <t>Clasificación Económica (por Tipo de Gasto)</t>
  </si>
  <si>
    <t>Gasto Corriente</t>
  </si>
  <si>
    <t>Gasto de Capital</t>
  </si>
  <si>
    <t>Amortización del la Deuda y Disminución de Pasivos</t>
  </si>
  <si>
    <t>Clasificación Administrativa (Por Unidad Administrativa)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</si>
  <si>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</si>
  <si>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</si>
  <si>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</si>
  <si>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</si>
  <si>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</si>
  <si>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</si>
  <si>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</si>
  <si>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</si>
  <si>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</si>
  <si>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</si>
  <si>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</si>
  <si>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</si>
  <si>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</si>
  <si>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</si>
  <si>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</si>
  <si>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</si>
  <si>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</si>
  <si>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</si>
  <si>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</si>
  <si>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</si>
  <si>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</si>
  <si>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</si>
  <si>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</si>
  <si>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</si>
  <si>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</si>
  <si>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</si>
  <si>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</si>
  <si>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</si>
  <si>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</si>
  <si>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</si>
  <si>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</si>
  <si>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</si>
  <si>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</si>
  <si>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</si>
  <si>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</si>
  <si>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</si>
  <si>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</si>
  <si>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</si>
  <si>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</si>
  <si>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</si>
  <si>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</si>
  <si>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</si>
  <si>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</si>
  <si>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</si>
  <si>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</si>
  <si>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</si>
  <si>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</si>
  <si>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</si>
  <si>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</si>
  <si>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</si>
  <si>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</si>
  <si>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</si>
  <si>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</si>
  <si>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</si>
  <si>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</si>
  <si>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</si>
  <si>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</si>
  <si>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</si>
  <si>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</si>
  <si>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</si>
  <si>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</si>
  <si>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</si>
  <si>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</si>
  <si>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</si>
  <si>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</si>
  <si>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</si>
  <si>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Adeudos de Ejercicios Fiscales Anteriores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</si>
  <si>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</si>
  <si>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</si>
  <si>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</si>
  <si>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</si>
  <si>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Gastos por proyectos de Inversión</t>
  </si>
  <si>
    <t>Ente   xxxxxxxxxxxxxxx</t>
  </si>
  <si>
    <t>GASTO DE INVERSION EJERCIDO:</t>
  </si>
  <si>
    <t xml:space="preserve">NOMBRE DEL PROYECTO </t>
  </si>
  <si>
    <t>Seguimiento y Evaluación de Indicadores de Proyectos y Procesos 
(Gasto por Categoría Programática, Metas y Programas; Análisis Programático-Presupuestal con Indicadores de Resultados</t>
  </si>
  <si>
    <r>
      <t>Transferencias, Asignaciones, Subsidios y Otras Ayudas</t>
    </r>
    <r>
      <rPr>
        <b/>
        <u/>
        <sz val="10"/>
        <color theme="1"/>
        <rFont val="Arial Narrow"/>
        <family val="2"/>
      </rPr>
      <t xml:space="preserve"> FEDERALES</t>
    </r>
  </si>
  <si>
    <r>
      <t xml:space="preserve">Transferencias, Asignaciones, Subsidios y Otras Ayudas </t>
    </r>
    <r>
      <rPr>
        <b/>
        <u/>
        <sz val="10"/>
        <color theme="1"/>
        <rFont val="Arial Narrow"/>
        <family val="2"/>
      </rPr>
      <t>ESTATALES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</si>
  <si>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FEDERALES</t>
    </r>
  </si>
  <si>
    <r>
      <t xml:space="preserve">Transferencias, Asignaciones, Subsidios y Otras Ayudas, </t>
    </r>
    <r>
      <rPr>
        <b/>
        <u/>
        <sz val="10"/>
        <color theme="1"/>
        <rFont val="Arial Narrow"/>
        <family val="2"/>
      </rPr>
      <t>ESTATALES</t>
    </r>
  </si>
  <si>
    <t xml:space="preserve">MONTO EROGADO </t>
  </si>
  <si>
    <t>*</t>
  </si>
  <si>
    <t>Segundo Informe Trimestral 2015</t>
  </si>
  <si>
    <t>BIENES MUEBLES</t>
  </si>
  <si>
    <t>BIENES INMUEBLES</t>
  </si>
  <si>
    <t xml:space="preserve">                Relación de esquemas bursátiles y de coberturas financieras</t>
  </si>
  <si>
    <t>Identificacion del  Instrumento</t>
  </si>
  <si>
    <t>Valor Actual</t>
  </si>
  <si>
    <t>Otros Instrumentos de Bursatilización</t>
  </si>
  <si>
    <t>C=A+B</t>
  </si>
  <si>
    <t xml:space="preserve">Total </t>
  </si>
  <si>
    <t xml:space="preserve">Total Otros Instrumentos </t>
  </si>
  <si>
    <t>Colocación</t>
  </si>
  <si>
    <t>Interés Ganados</t>
  </si>
  <si>
    <t>Relación de esquemas bursátiles y de coberturas financieras</t>
  </si>
  <si>
    <t>NOTA: se deberán incluir METALES PRECIOSOS en su caso.</t>
  </si>
  <si>
    <t>NOTA: la información de este formato es ACUMULADA.</t>
  </si>
  <si>
    <t>NOTA: La información de este formato es ACUMULADA</t>
  </si>
  <si>
    <t>Ingresos Devengado Anual</t>
  </si>
  <si>
    <t>Ingresos Recaudado    Anual</t>
  </si>
  <si>
    <t>Egresos Devengado     Anual</t>
  </si>
  <si>
    <t>Egresos Pagado     Anual</t>
  </si>
  <si>
    <t>IV.- Información Complementaria-Anexos</t>
  </si>
  <si>
    <t>Relación de Bienes Muebles e Inmuebles que Componen su Patrimonio</t>
  </si>
  <si>
    <t>TERRENOS</t>
  </si>
  <si>
    <t>EDIFICIOS</t>
  </si>
  <si>
    <t>Y DEMAS INMUEBLES</t>
  </si>
  <si>
    <t>Formatos</t>
  </si>
  <si>
    <t>Ya sean obras con Recurso Federal, Recurso Estatal e Ingresos Propios del ente Público.</t>
  </si>
  <si>
    <t xml:space="preserve">INCLUIR TODAS LAS CUENTAS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</si>
  <si>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</si>
  <si>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Pagado 3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</si>
  <si>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</si>
  <si>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3 Para Ingresos se reportan los ingresos recaudados; para egresos se reportan los egresos pagados.</t>
  </si>
  <si>
    <t>Se deberán informar con todas las fuentes del recurso.</t>
  </si>
  <si>
    <t>Por Fuente de Financiamiento</t>
  </si>
  <si>
    <t>Estado Analitico de Ingresos</t>
  </si>
  <si>
    <t>(6= 5 - 1 )</t>
  </si>
  <si>
    <t xml:space="preserve">Impuestos </t>
  </si>
  <si>
    <t>( 6 = 3 - 4 )</t>
  </si>
  <si>
    <t>(7= 4/3)</t>
  </si>
  <si>
    <t xml:space="preserve">   Costo Financiero, Deuda o Apoyo a Deudores y Ahorradores de la Banca</t>
  </si>
  <si>
    <t>I. Ingresos Presupuestarios (I= 1 + 2 )</t>
  </si>
  <si>
    <t>II. Egresos Presupuestarios ( II= 3+4 )</t>
  </si>
  <si>
    <t>Estimado Original Anual</t>
  </si>
  <si>
    <t>1. Ingresos Gobierno del Estado 1</t>
  </si>
  <si>
    <t>2. Ingresos Sector Paraestatal  1</t>
  </si>
  <si>
    <t>3. Egresos del Gobierno de la Entidad Federativa 2</t>
  </si>
  <si>
    <t>4. Egresos  del Sector Paraestatal  2</t>
  </si>
  <si>
    <t>Valor en Libros</t>
  </si>
  <si>
    <t>Indicadores de Postura Fiscal</t>
  </si>
  <si>
    <t>Otros Orígenes de Financiamiento</t>
  </si>
  <si>
    <t>Hacienda Pública/Patrimonio</t>
  </si>
  <si>
    <t>Total de Activos</t>
  </si>
  <si>
    <t>Total de Pasivo y Hacienda Pública/Patrimonio</t>
  </si>
  <si>
    <t>Ingresos Excedentes 1</t>
  </si>
  <si>
    <t>Intereses de la Deuda</t>
  </si>
  <si>
    <t xml:space="preserve"> Sistema Estatal de Evaluación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</si>
  <si>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</si>
  <si>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</si>
  <si>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</si>
  <si>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</si>
  <si>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</si>
  <si>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</si>
  <si>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</si>
  <si>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ETCA-II-10</t>
  </si>
  <si>
    <t>ETCA-II-11</t>
  </si>
  <si>
    <t>ETCA-II-12</t>
  </si>
  <si>
    <t>ETCA-III-14</t>
  </si>
  <si>
    <t>ETCA-IV-17</t>
  </si>
  <si>
    <t xml:space="preserve">TRIMESTRE: </t>
  </si>
  <si>
    <t>Al XXXXXXXXX de 2016</t>
  </si>
  <si>
    <t>Del 01 de Enero al XXXXXX de 2016</t>
  </si>
  <si>
    <t xml:space="preserve">                                                                                    (PESOS)</t>
  </si>
  <si>
    <t>Al 31 de XXXXXXX de 2016</t>
  </si>
  <si>
    <t>Ente  XXXXXX</t>
  </si>
  <si>
    <t xml:space="preserve">                                                        (PESOS)</t>
  </si>
  <si>
    <t xml:space="preserve">                                             (PESOS)</t>
  </si>
  <si>
    <t>Del 01 de Enero al XXXXXXX de 2016</t>
  </si>
  <si>
    <t xml:space="preserve">                                                                              (PESOS)</t>
  </si>
  <si>
    <t>Al XXXXXXX de 2016</t>
  </si>
  <si>
    <t xml:space="preserve">          (PESOS)</t>
  </si>
  <si>
    <t>Otros</t>
  </si>
  <si>
    <t>Formato libre</t>
  </si>
  <si>
    <t xml:space="preserve">                                                               (PESOS)</t>
  </si>
  <si>
    <t>Al 31 de XXXXXX de 2016</t>
  </si>
  <si>
    <t xml:space="preserve">                                           (pesos)</t>
  </si>
  <si>
    <t xml:space="preserve">                                    (pesos)</t>
  </si>
  <si>
    <t xml:space="preserve">                                 (pesos)</t>
  </si>
  <si>
    <t xml:space="preserve">                          (pesos)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</si>
  <si>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</si>
  <si>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</si>
  <si>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</si>
  <si>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</si>
  <si>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</si>
  <si>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</si>
  <si>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</si>
  <si>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</si>
  <si>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</si>
  <si>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</si>
  <si>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</si>
  <si>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</si>
  <si>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</si>
  <si>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</si>
  <si>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</si>
  <si>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</si>
  <si>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</si>
  <si>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</si>
  <si>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</si>
  <si>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</si>
  <si>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</si>
  <si>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</si>
  <si>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</si>
  <si>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</si>
  <si>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a Fideicomisos, Mandatos y Otros Análogos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</si>
  <si>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</si>
  <si>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</si>
  <si>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</si>
  <si>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</si>
  <si>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</si>
  <si>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</si>
  <si>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</si>
  <si>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</si>
  <si>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</si>
  <si>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</si>
  <si>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</si>
  <si>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</si>
  <si>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</si>
  <si>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</si>
  <si>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</si>
  <si>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</si>
  <si>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</si>
  <si>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</si>
  <si>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</si>
  <si>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</si>
  <si>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Adeudos de Ejercicios Fiscales Anteriores (Adefas)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</si>
  <si>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</si>
  <si>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</si>
  <si>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</si>
  <si>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</si>
  <si>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</si>
  <si>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</si>
  <si>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</si>
  <si>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Administrativa (Por Tipo de Organismos o Entidad Paraestatal)</t>
  </si>
  <si>
    <t>…</t>
  </si>
  <si>
    <t>ETCA-I-08</t>
  </si>
  <si>
    <t>ETCA-I-09</t>
  </si>
  <si>
    <t>ETCA-II-10-A</t>
  </si>
  <si>
    <t>Estado Analítico del Ejercicio Presupuesto de Egresos 
Clasificación Por Objeto del Gasto (Capitulo y Concepto)</t>
  </si>
  <si>
    <t>Estado Analítico del Ejercicio Presupuesto de Egresos 
Por Partida del Gasto</t>
  </si>
  <si>
    <t>Estado Analítico del Ejercicio Presupuesto de Egresos 
Clasificación Económica (Por Tipo de Gasto)</t>
  </si>
  <si>
    <t>ETCA-II-11-A</t>
  </si>
  <si>
    <t>Estado Analítico del Ejercicio Presupuesto de Egresos
Por Unidad Administrativa</t>
  </si>
  <si>
    <t>ETCA-II-11-B1</t>
  </si>
  <si>
    <t>ETCA-II-11-B2</t>
  </si>
  <si>
    <t>Estado Analítico del Ejercicio Presupuesto de Egresos
Clasificación Administrativa, Por Poderes</t>
  </si>
  <si>
    <t>Estado Analítico del Ejercicio Presupuesto de Egresos
Clasificación Administrativa, Por tipo de Organismo o Entidad Paraestatal</t>
  </si>
  <si>
    <t>ETCA-II-11-B3</t>
  </si>
  <si>
    <t>ETCA-II-11-C</t>
  </si>
  <si>
    <t>Estado Analítico del Ejercicio Presupuesto de Egresos
Clasificación Funcional (Finalidad y Función)</t>
  </si>
  <si>
    <t>ETCA-II-11-D</t>
  </si>
  <si>
    <t>ETCA-II-13</t>
  </si>
  <si>
    <t>Gasto por Categoría Programática</t>
  </si>
  <si>
    <t>ETCA-III-15</t>
  </si>
  <si>
    <t>ETCA-III-16</t>
  </si>
  <si>
    <t>ETCA-IV-18</t>
  </si>
  <si>
    <t>ETCA-IV-19</t>
  </si>
  <si>
    <t>ETCA-IV-20</t>
  </si>
  <si>
    <t>ETCA-II-11-E</t>
  </si>
  <si>
    <t>Celdas Protegidas</t>
  </si>
  <si>
    <t>Ejercicio del Presupuesto por
Capítulo del Gasto</t>
  </si>
  <si>
    <t>TRIMESTRE:</t>
  </si>
  <si>
    <t>Ejercicio del Presupuesto por
Partida  /  Descripción</t>
  </si>
  <si>
    <t xml:space="preserve">                                                       (pesos)</t>
  </si>
  <si>
    <t>OBSERVACIONES</t>
  </si>
  <si>
    <t>Hacienda Pública / Patrimonio Neto Final del Ejercicio 2015</t>
  </si>
  <si>
    <t>Cambios en la Hacienda Pública / Patrimonio Neto del Ejercicio 2016</t>
  </si>
  <si>
    <t>Saldo Neto en la Hacienda Pública / Patrimonio 2016</t>
  </si>
  <si>
    <t>Obsevaciones</t>
  </si>
  <si>
    <t xml:space="preserve"> </t>
  </si>
  <si>
    <t>Listado de Formatos ETCA "Evaluación Trimestral Contabilidad Armonizada"</t>
  </si>
  <si>
    <t>"Bajo protesta de decir verdad declaramos que los Estados Financieros y sus Notas, son razonablemente correctos y son responsabilidad del emisor"</t>
  </si>
  <si>
    <t>Bajo protesta de decir verdad declaramos que los Estados Financieros y sus Notas, son razonablemente correctos y son responsabilidad del emisor</t>
  </si>
  <si>
    <t>Diferencia</t>
  </si>
  <si>
    <t>TECNICOS</t>
  </si>
  <si>
    <t>NOTICIAS</t>
  </si>
  <si>
    <t>VENTAS</t>
  </si>
  <si>
    <t>ADMINISTRACION</t>
  </si>
  <si>
    <t>OPERACIONES</t>
  </si>
  <si>
    <t>DIRECCION</t>
  </si>
  <si>
    <t>FINANCIEROS</t>
  </si>
  <si>
    <t>OTROS GASTOS</t>
  </si>
  <si>
    <t>OBREGON</t>
  </si>
  <si>
    <t>AUDITORIAS</t>
  </si>
  <si>
    <t>DIGITALIZACION</t>
  </si>
  <si>
    <t>Remuneraciones diversas</t>
  </si>
  <si>
    <t>Prima vacacional y dominical</t>
  </si>
  <si>
    <t>Remuneraciones por horas extraordinarias</t>
  </si>
  <si>
    <t xml:space="preserve">      140</t>
  </si>
  <si>
    <t>Aportaciones al Issste</t>
  </si>
  <si>
    <t>Aportaciones al Fovissste</t>
  </si>
  <si>
    <t>Aportaciones al Fondo de Ahorro para el Retiro</t>
  </si>
  <si>
    <t xml:space="preserve">      150</t>
  </si>
  <si>
    <t>Otras prestaciones sociales y economicas</t>
  </si>
  <si>
    <t>15101</t>
  </si>
  <si>
    <t>Aportaciones al fondo de ahorro de los trabajadore</t>
  </si>
  <si>
    <t>15201</t>
  </si>
  <si>
    <t>Indemnizaciones al personal</t>
  </si>
  <si>
    <t>15303</t>
  </si>
  <si>
    <t>Diferencial por concepto de pensiones y jubilacion</t>
  </si>
  <si>
    <t>15404</t>
  </si>
  <si>
    <t>Dias economicos y de descanso obligatorios no disf</t>
  </si>
  <si>
    <t>15413</t>
  </si>
  <si>
    <t>Ayuda para guarderia a madres trabajadoras</t>
  </si>
  <si>
    <t>15901</t>
  </si>
  <si>
    <t>Otras prestaciones</t>
  </si>
  <si>
    <t>17000</t>
  </si>
  <si>
    <t>Pagos de estimulos a servidores publicos</t>
  </si>
  <si>
    <t>17102</t>
  </si>
  <si>
    <t>Estimulos al personal</t>
  </si>
  <si>
    <t>20000</t>
  </si>
  <si>
    <t>Materiales y suministros</t>
  </si>
  <si>
    <t>21000</t>
  </si>
  <si>
    <t>Materiales de administración, emisión de documento</t>
  </si>
  <si>
    <t>21101</t>
  </si>
  <si>
    <t>Materiales, utiles y equipos menores de oficina</t>
  </si>
  <si>
    <t>21201</t>
  </si>
  <si>
    <t>Materiales y utiles de impresión y produccion</t>
  </si>
  <si>
    <t>21501</t>
  </si>
  <si>
    <t>Material para informacion</t>
  </si>
  <si>
    <t>21601</t>
  </si>
  <si>
    <t>Material de limpieza</t>
  </si>
  <si>
    <t>22000</t>
  </si>
  <si>
    <t>Alimentos y utensilios</t>
  </si>
  <si>
    <t>22101</t>
  </si>
  <si>
    <t>Productos alimenticios para el personal en las ins</t>
  </si>
  <si>
    <t>24000</t>
  </si>
  <si>
    <t>Materiales y articulos de construccion y de repara</t>
  </si>
  <si>
    <t>24601</t>
  </si>
  <si>
    <t>Material electrico y electronico</t>
  </si>
  <si>
    <t>24801</t>
  </si>
  <si>
    <t>Materiales complementarios</t>
  </si>
  <si>
    <t>25000</t>
  </si>
  <si>
    <t>Productos quimicos, farmaceuticos y de laboratorio</t>
  </si>
  <si>
    <t>25301</t>
  </si>
  <si>
    <t>Medicinas y productos farmaceuticos</t>
  </si>
  <si>
    <t>26000</t>
  </si>
  <si>
    <t>Combustibles, lubricantes y aditivos</t>
  </si>
  <si>
    <t>26101</t>
  </si>
  <si>
    <t>Combustibles</t>
  </si>
  <si>
    <t>27000</t>
  </si>
  <si>
    <t>Vestuario, blancos, prendas de proteccion y articu</t>
  </si>
  <si>
    <t>27101</t>
  </si>
  <si>
    <t>Vestuarios y uniformes</t>
  </si>
  <si>
    <t>29000</t>
  </si>
  <si>
    <t>Herramientas, refacciones y accesorios menores</t>
  </si>
  <si>
    <t>29401</t>
  </si>
  <si>
    <t>Refacciones y accesorios menores de equipo de comp</t>
  </si>
  <si>
    <t>29601</t>
  </si>
  <si>
    <t>Refacciones y accesorios menores de equipo de tran</t>
  </si>
  <si>
    <t>30000</t>
  </si>
  <si>
    <t>Servicios generales</t>
  </si>
  <si>
    <t>31000</t>
  </si>
  <si>
    <t>Servicios basicos</t>
  </si>
  <si>
    <t>31101</t>
  </si>
  <si>
    <t>Energia electrica</t>
  </si>
  <si>
    <t>31301</t>
  </si>
  <si>
    <t>Agua potable</t>
  </si>
  <si>
    <t>31401</t>
  </si>
  <si>
    <t>Telefonia tradicional</t>
  </si>
  <si>
    <t>31601</t>
  </si>
  <si>
    <t>Servicio de telecomunicaciones y satelites</t>
  </si>
  <si>
    <t>31701</t>
  </si>
  <si>
    <t>Servicio de acceso a internet, redes y procesamien</t>
  </si>
  <si>
    <t>31801</t>
  </si>
  <si>
    <t>Servicio postal</t>
  </si>
  <si>
    <t>31901</t>
  </si>
  <si>
    <t>Servicios integrales y otros servicios</t>
  </si>
  <si>
    <t>32000</t>
  </si>
  <si>
    <t>Servicio de arrendamiento</t>
  </si>
  <si>
    <t>32101</t>
  </si>
  <si>
    <t>Arrendamiento de terrenos</t>
  </si>
  <si>
    <t>32201</t>
  </si>
  <si>
    <t>Arrendamiento de edificios</t>
  </si>
  <si>
    <t>32302</t>
  </si>
  <si>
    <t>Arrendamiento de equipo y bienes informaticos</t>
  </si>
  <si>
    <t>32501</t>
  </si>
  <si>
    <t>Arrendamiento de equipo de transporte</t>
  </si>
  <si>
    <t>33000</t>
  </si>
  <si>
    <t>Servicios profesionales, cientificos, tecnicos y o</t>
  </si>
  <si>
    <t>33101</t>
  </si>
  <si>
    <t>Servicios legales, de contabilidad, auditorias y r</t>
  </si>
  <si>
    <t>33301</t>
  </si>
  <si>
    <t>Servicios de informatica</t>
  </si>
  <si>
    <t>33401</t>
  </si>
  <si>
    <t>Servicios de capacitacion</t>
  </si>
  <si>
    <t>33801</t>
  </si>
  <si>
    <t>Servicios de vigilancia</t>
  </si>
  <si>
    <t>34000</t>
  </si>
  <si>
    <t>Servicios financieros, bancarios y comerciales</t>
  </si>
  <si>
    <t>34101</t>
  </si>
  <si>
    <t>Servicios financieros y bancarios</t>
  </si>
  <si>
    <t>34501</t>
  </si>
  <si>
    <t>Seguros de bienes patrimoniales</t>
  </si>
  <si>
    <t>34801</t>
  </si>
  <si>
    <t>Comisiones por ventas</t>
  </si>
  <si>
    <t>35000</t>
  </si>
  <si>
    <t>Servicios de instalacion, reparacion, mantenimient</t>
  </si>
  <si>
    <t>35101</t>
  </si>
  <si>
    <t>Mantenimiento y conservacion de inmuebles</t>
  </si>
  <si>
    <t>35201</t>
  </si>
  <si>
    <t>Mantenimiento y conservacion de mobiliario y equip</t>
  </si>
  <si>
    <t>35302</t>
  </si>
  <si>
    <t>Mantenimiento y conservacion de bienes informatico</t>
  </si>
  <si>
    <t>35501</t>
  </si>
  <si>
    <t>Mantenimiento y conservacion de equipo de transpor</t>
  </si>
  <si>
    <t>35801</t>
  </si>
  <si>
    <t>Servicios de limpieza y manejo de desechos</t>
  </si>
  <si>
    <t>35901</t>
  </si>
  <si>
    <t>Servicios de jardineria y fumigacion</t>
  </si>
  <si>
    <t>36000</t>
  </si>
  <si>
    <t>Servicios de comunicacion social y publicidad</t>
  </si>
  <si>
    <t>36201</t>
  </si>
  <si>
    <t>Difusion por radio, television y otros medios de m</t>
  </si>
  <si>
    <t>36301</t>
  </si>
  <si>
    <t>Servicios de creatividad, preproduccion y producci</t>
  </si>
  <si>
    <t>36601</t>
  </si>
  <si>
    <t>Servicios de creacion y difusion de contenido excl</t>
  </si>
  <si>
    <t>37000</t>
  </si>
  <si>
    <t>Servicios de traslado y viaticos</t>
  </si>
  <si>
    <t>37501</t>
  </si>
  <si>
    <t>Viaticos en el pais</t>
  </si>
  <si>
    <t>38000</t>
  </si>
  <si>
    <t>Servicios oficiales</t>
  </si>
  <si>
    <t>38201</t>
  </si>
  <si>
    <t>Gastos de orden social y cultural</t>
  </si>
  <si>
    <t>38301</t>
  </si>
  <si>
    <t>Congresos y convenciones</t>
  </si>
  <si>
    <t>39000</t>
  </si>
  <si>
    <t>Otros servicios generales</t>
  </si>
  <si>
    <t>39201</t>
  </si>
  <si>
    <t>Impuestos y derechos</t>
  </si>
  <si>
    <t>39501</t>
  </si>
  <si>
    <t>Penas, multas, accesorios y actualizaciones</t>
  </si>
  <si>
    <t>39801</t>
  </si>
  <si>
    <t>Impuestos sobre nominas</t>
  </si>
  <si>
    <t>50000</t>
  </si>
  <si>
    <t>Bienes muebles, inmuebles e intagibles</t>
  </si>
  <si>
    <t>51000</t>
  </si>
  <si>
    <t>Mobiliario y equipo de administracion</t>
  </si>
  <si>
    <t>51901</t>
  </si>
  <si>
    <t>Equipo de administracion</t>
  </si>
  <si>
    <t>56000</t>
  </si>
  <si>
    <t>56501</t>
  </si>
  <si>
    <t>Equipo de comunicación y telecomunicacion</t>
  </si>
  <si>
    <t>Del 01 de Enero al 31 de Marzo de 2016</t>
  </si>
  <si>
    <t xml:space="preserve">       LIC. GASPAR GABRIEL GIRON ORTEGA</t>
  </si>
  <si>
    <t xml:space="preserve">   GERENTE DE ADMINISTRACION Y FINANZAS</t>
  </si>
  <si>
    <t>_______________________________________</t>
  </si>
  <si>
    <t xml:space="preserve">                  ___________________________________</t>
  </si>
  <si>
    <t xml:space="preserve">                          M.A. DANIEL HIDALGO HURTADO</t>
  </si>
  <si>
    <t xml:space="preserve">                                    DIRECTOR GENERAL</t>
  </si>
  <si>
    <t>TELEVISORA DE HERMOSILLO, S.A. DE C.V.</t>
  </si>
  <si>
    <t>PRIMERO</t>
  </si>
  <si>
    <t>Al 31 de MARZO de 2016</t>
  </si>
  <si>
    <t>TRIMESTRE: PRIMERO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</si>
</sst>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.00_ ;[Red]\-#,##0.00\ "/>
  </numFmts>
  <fonts count="8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u/>
      <sz val="11"/>
      <color theme="10"/>
      <name val="Calibri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sz val="6"/>
      <color rgb="FF000000"/>
      <name val="Arial Narrow"/>
      <family val="2"/>
    </font>
    <font>
      <sz val="6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4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u/>
      <sz val="11"/>
      <color theme="10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6"/>
      <color theme="1"/>
      <name val="Arial Narrow"/>
      <family val="2"/>
    </font>
    <font>
      <b/>
      <i/>
      <sz val="6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6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9.85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9" fillId="0" borderId="0"/>
    <xf numFmtId="0" fontId="2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931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7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7" fillId="0" borderId="0" xfId="0" applyFont="1"/>
    <xf numFmtId="0" fontId="41" fillId="0" borderId="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0" fillId="0" borderId="0" xfId="0" applyFont="1" applyAlignment="1"/>
    <xf numFmtId="0" fontId="7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1" xfId="0" applyFont="1" applyBorder="1" applyAlignment="1">
      <alignment horizontal="right" vertical="center"/>
    </xf>
    <xf numFmtId="0" fontId="41" fillId="0" borderId="41" xfId="0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5" fillId="2" borderId="0" xfId="0" applyFont="1" applyFill="1"/>
    <xf numFmtId="0" fontId="36" fillId="2" borderId="0" xfId="0" applyFont="1" applyFill="1"/>
    <xf numFmtId="0" fontId="11" fillId="2" borderId="19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0" xfId="0" applyFont="1" applyFill="1" applyBorder="1" applyAlignment="1">
      <alignment horizontal="center"/>
    </xf>
    <xf numFmtId="0" fontId="50" fillId="0" borderId="19" xfId="0" applyFont="1" applyBorder="1" applyAlignment="1">
      <alignment horizontal="left"/>
    </xf>
    <xf numFmtId="0" fontId="50" fillId="0" borderId="42" xfId="0" applyFont="1" applyBorder="1"/>
    <xf numFmtId="0" fontId="50" fillId="0" borderId="19" xfId="0" applyFont="1" applyBorder="1"/>
    <xf numFmtId="0" fontId="50" fillId="0" borderId="21" xfId="0" applyFont="1" applyBorder="1" applyAlignment="1">
      <alignment horizontal="left"/>
    </xf>
    <xf numFmtId="0" fontId="50" fillId="0" borderId="21" xfId="0" applyFont="1" applyBorder="1"/>
    <xf numFmtId="0" fontId="50" fillId="0" borderId="26" xfId="0" applyFont="1" applyBorder="1"/>
    <xf numFmtId="0" fontId="50" fillId="0" borderId="22" xfId="0" applyFont="1" applyBorder="1" applyAlignment="1">
      <alignment horizontal="left"/>
    </xf>
    <xf numFmtId="0" fontId="50" fillId="0" borderId="17" xfId="0" applyFont="1" applyBorder="1"/>
    <xf numFmtId="0" fontId="50" fillId="0" borderId="21" xfId="0" applyFont="1" applyBorder="1" applyAlignment="1">
      <alignment horizontal="left" vertical="center"/>
    </xf>
    <xf numFmtId="0" fontId="50" fillId="0" borderId="26" xfId="0" applyFont="1" applyBorder="1" applyAlignment="1">
      <alignment vertical="center"/>
    </xf>
    <xf numFmtId="0" fontId="50" fillId="0" borderId="21" xfId="0" applyFont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0" fillId="0" borderId="0" xfId="0" applyFont="1"/>
    <xf numFmtId="0" fontId="50" fillId="0" borderId="0" xfId="0" applyFont="1" applyFill="1" applyBorder="1"/>
    <xf numFmtId="0" fontId="12" fillId="0" borderId="8" xfId="0" applyFont="1" applyFill="1" applyBorder="1" applyAlignment="1">
      <alignment vertical="center"/>
    </xf>
    <xf numFmtId="0" fontId="50" fillId="0" borderId="20" xfId="0" applyFont="1" applyBorder="1" applyAlignment="1">
      <alignment horizontal="left"/>
    </xf>
    <xf numFmtId="0" fontId="50" fillId="0" borderId="20" xfId="0" applyFont="1" applyBorder="1"/>
    <xf numFmtId="0" fontId="7" fillId="0" borderId="0" xfId="0" applyFont="1" applyFill="1" applyBorder="1" applyAlignment="1">
      <alignment horizontal="left" vertical="top"/>
    </xf>
    <xf numFmtId="0" fontId="50" fillId="0" borderId="21" xfId="0" applyFont="1" applyBorder="1" applyAlignment="1">
      <alignment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Border="1" applyAlignment="1">
      <alignment horizontal="left" vertical="center"/>
    </xf>
    <xf numFmtId="43" fontId="16" fillId="2" borderId="0" xfId="0" applyNumberFormat="1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6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7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8" fillId="0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43" fontId="18" fillId="0" borderId="6" xfId="0" applyNumberFormat="1" applyFont="1" applyFill="1" applyBorder="1" applyAlignment="1" applyProtection="1">
      <alignment wrapText="1"/>
      <protection locked="0"/>
    </xf>
    <xf numFmtId="43" fontId="16" fillId="0" borderId="0" xfId="0" applyNumberFormat="1" applyFont="1" applyFill="1" applyBorder="1" applyAlignment="1" applyProtection="1">
      <alignment wrapText="1"/>
      <protection locked="0"/>
    </xf>
    <xf numFmtId="43" fontId="16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6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6" fillId="2" borderId="0" xfId="0" applyNumberFormat="1" applyFont="1" applyFill="1" applyBorder="1" applyAlignment="1" applyProtection="1"/>
    <xf numFmtId="43" fontId="16" fillId="2" borderId="6" xfId="0" applyNumberFormat="1" applyFont="1" applyFill="1" applyBorder="1" applyAlignment="1" applyProtection="1"/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3" fillId="2" borderId="5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4" fontId="5" fillId="0" borderId="0" xfId="0" applyNumberFormat="1" applyFont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</xf>
    <xf numFmtId="4" fontId="7" fillId="2" borderId="6" xfId="0" applyNumberFormat="1" applyFont="1" applyFill="1" applyBorder="1" applyAlignment="1" applyProtection="1">
      <alignment horizontal="right" vertical="top"/>
    </xf>
    <xf numFmtId="4" fontId="7" fillId="2" borderId="0" xfId="13" applyNumberFormat="1" applyFont="1" applyFill="1" applyBorder="1" applyAlignment="1" applyProtection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4" fontId="8" fillId="2" borderId="6" xfId="0" applyNumberFormat="1" applyFont="1" applyFill="1" applyBorder="1" applyAlignment="1" applyProtection="1">
      <alignment horizontal="right" vertical="top"/>
    </xf>
    <xf numFmtId="4" fontId="7" fillId="2" borderId="6" xfId="13" applyNumberFormat="1" applyFont="1" applyFill="1" applyBorder="1" applyAlignment="1" applyProtection="1">
      <alignment horizontal="right" vertical="top"/>
    </xf>
    <xf numFmtId="4" fontId="8" fillId="2" borderId="0" xfId="13" applyNumberFormat="1" applyFont="1" applyFill="1" applyBorder="1" applyAlignment="1" applyProtection="1">
      <alignment horizontal="right" vertical="top"/>
    </xf>
    <xf numFmtId="4" fontId="8" fillId="2" borderId="6" xfId="13" applyNumberFormat="1" applyFont="1" applyFill="1" applyBorder="1" applyAlignment="1" applyProtection="1">
      <alignment horizontal="right" vertical="top"/>
    </xf>
    <xf numFmtId="0" fontId="33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54" fillId="6" borderId="0" xfId="0" applyFont="1" applyFill="1" applyAlignment="1" applyProtection="1">
      <alignment wrapText="1"/>
    </xf>
    <xf numFmtId="0" fontId="2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7" fillId="3" borderId="5" xfId="0" applyFont="1" applyFill="1" applyBorder="1" applyAlignment="1" applyProtection="1">
      <alignment horizontal="justify" vertical="top"/>
      <protection locked="0"/>
    </xf>
    <xf numFmtId="0" fontId="8" fillId="3" borderId="5" xfId="0" applyFont="1" applyFill="1" applyBorder="1" applyAlignment="1" applyProtection="1">
      <alignment horizontal="justify" vertical="top"/>
      <protection locked="0"/>
    </xf>
    <xf numFmtId="0" fontId="24" fillId="3" borderId="5" xfId="0" applyFont="1" applyFill="1" applyBorder="1" applyAlignment="1" applyProtection="1">
      <alignment horizontal="justify" vertical="top"/>
      <protection locked="0"/>
    </xf>
    <xf numFmtId="4" fontId="24" fillId="3" borderId="0" xfId="0" applyNumberFormat="1" applyFont="1" applyFill="1" applyBorder="1" applyAlignment="1" applyProtection="1">
      <alignment horizontal="right" vertical="top"/>
      <protection locked="0"/>
    </xf>
    <xf numFmtId="0" fontId="24" fillId="0" borderId="0" xfId="0" applyFont="1" applyAlignment="1" applyProtection="1">
      <protection locked="0"/>
    </xf>
    <xf numFmtId="0" fontId="19" fillId="3" borderId="5" xfId="0" applyFont="1" applyFill="1" applyBorder="1" applyAlignment="1" applyProtection="1">
      <alignment horizontal="justify" vertical="top"/>
      <protection locked="0"/>
    </xf>
    <xf numFmtId="0" fontId="1" fillId="3" borderId="5" xfId="0" applyFont="1" applyFill="1" applyBorder="1" applyAlignment="1" applyProtection="1">
      <alignment horizontal="justify" vertical="top"/>
      <protection locked="0"/>
    </xf>
    <xf numFmtId="0" fontId="24" fillId="3" borderId="7" xfId="0" applyFont="1" applyFill="1" applyBorder="1" applyAlignment="1" applyProtection="1">
      <alignment horizontal="justify" vertical="top"/>
      <protection locked="0"/>
    </xf>
    <xf numFmtId="4" fontId="24" fillId="3" borderId="8" xfId="0" applyNumberFormat="1" applyFont="1" applyFill="1" applyBorder="1" applyAlignment="1" applyProtection="1">
      <alignment horizontal="right" vertical="top"/>
      <protection locked="0"/>
    </xf>
    <xf numFmtId="0" fontId="23" fillId="3" borderId="47" xfId="0" applyFont="1" applyFill="1" applyBorder="1" applyAlignment="1" applyProtection="1">
      <alignment horizontal="justify" vertical="center"/>
      <protection locked="0"/>
    </xf>
    <xf numFmtId="0" fontId="33" fillId="3" borderId="46" xfId="0" applyFont="1" applyFill="1" applyBorder="1" applyAlignment="1" applyProtection="1">
      <alignment horizontal="center" vertical="center"/>
      <protection locked="0"/>
    </xf>
    <xf numFmtId="0" fontId="33" fillId="3" borderId="48" xfId="0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right" vertical="top"/>
    </xf>
    <xf numFmtId="4" fontId="16" fillId="3" borderId="6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4" fontId="3" fillId="3" borderId="6" xfId="0" applyNumberFormat="1" applyFont="1" applyFill="1" applyBorder="1" applyAlignment="1" applyProtection="1">
      <alignment horizontal="right" vertical="top"/>
    </xf>
    <xf numFmtId="4" fontId="24" fillId="3" borderId="6" xfId="0" applyNumberFormat="1" applyFont="1" applyFill="1" applyBorder="1" applyAlignment="1" applyProtection="1">
      <alignment horizontal="right" vertical="top"/>
      <protection locked="0"/>
    </xf>
    <xf numFmtId="4" fontId="3" fillId="3" borderId="0" xfId="0" applyNumberFormat="1" applyFont="1" applyFill="1" applyBorder="1" applyAlignment="1" applyProtection="1">
      <alignment horizontal="right" vertical="top"/>
      <protection locked="0"/>
    </xf>
    <xf numFmtId="4" fontId="3" fillId="3" borderId="6" xfId="0" applyNumberFormat="1" applyFont="1" applyFill="1" applyBorder="1" applyAlignment="1" applyProtection="1">
      <alignment horizontal="right" vertical="top"/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1" fillId="0" borderId="6" xfId="0" applyNumberFormat="1" applyFont="1" applyBorder="1" applyAlignment="1" applyProtection="1">
      <alignment horizontal="right"/>
      <protection locked="0"/>
    </xf>
    <xf numFmtId="4" fontId="12" fillId="3" borderId="0" xfId="0" applyNumberFormat="1" applyFont="1" applyFill="1" applyBorder="1" applyAlignment="1" applyProtection="1">
      <alignment horizontal="right" vertical="top"/>
      <protection locked="0"/>
    </xf>
    <xf numFmtId="4" fontId="12" fillId="3" borderId="6" xfId="0" applyNumberFormat="1" applyFont="1" applyFill="1" applyBorder="1" applyAlignment="1" applyProtection="1">
      <alignment horizontal="right" vertical="top"/>
      <protection locked="0"/>
    </xf>
    <xf numFmtId="4" fontId="24" fillId="3" borderId="9" xfId="0" applyNumberFormat="1" applyFont="1" applyFill="1" applyBorder="1" applyAlignment="1" applyProtection="1">
      <alignment horizontal="right" vertical="top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13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8" fillId="0" borderId="5" xfId="0" applyFont="1" applyFill="1" applyBorder="1" applyAlignment="1" applyProtection="1">
      <alignment horizontal="justify" vertical="top"/>
      <protection locked="0"/>
    </xf>
    <xf numFmtId="0" fontId="28" fillId="0" borderId="0" xfId="0" applyFont="1" applyFill="1" applyProtection="1">
      <protection locked="0"/>
    </xf>
    <xf numFmtId="0" fontId="26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13" fillId="0" borderId="5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27" fillId="0" borderId="5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alignment vertical="top" wrapText="1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8" xfId="0" applyFont="1" applyFill="1" applyBorder="1" applyAlignment="1" applyProtection="1">
      <alignment vertical="top" wrapText="1"/>
      <protection locked="0"/>
    </xf>
    <xf numFmtId="0" fontId="26" fillId="0" borderId="7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left" vertical="top" wrapText="1" indent="2"/>
      <protection locked="0"/>
    </xf>
    <xf numFmtId="0" fontId="13" fillId="0" borderId="0" xfId="0" applyFont="1" applyFill="1" applyBorder="1" applyAlignment="1" applyProtection="1">
      <alignment horizontal="left" vertical="top" indent="2"/>
      <protection locked="0"/>
    </xf>
    <xf numFmtId="0" fontId="54" fillId="0" borderId="0" xfId="0" applyFont="1" applyProtection="1">
      <protection locked="0"/>
    </xf>
    <xf numFmtId="4" fontId="27" fillId="0" borderId="0" xfId="0" applyNumberFormat="1" applyFont="1" applyFill="1" applyBorder="1" applyAlignment="1" applyProtection="1">
      <alignment vertical="top"/>
    </xf>
    <xf numFmtId="4" fontId="27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Protection="1">
      <protection locked="0"/>
    </xf>
    <xf numFmtId="4" fontId="13" fillId="0" borderId="6" xfId="0" applyNumberFormat="1" applyFont="1" applyFill="1" applyBorder="1" applyProtection="1">
      <protection locked="0"/>
    </xf>
    <xf numFmtId="4" fontId="26" fillId="0" borderId="0" xfId="0" applyNumberFormat="1" applyFont="1" applyFill="1" applyBorder="1" applyAlignment="1" applyProtection="1">
      <alignment vertical="top"/>
    </xf>
    <xf numFmtId="4" fontId="26" fillId="0" borderId="6" xfId="0" applyNumberFormat="1" applyFont="1" applyFill="1" applyBorder="1" applyAlignment="1" applyProtection="1">
      <alignment vertical="top"/>
    </xf>
    <xf numFmtId="4" fontId="13" fillId="0" borderId="0" xfId="0" applyNumberFormat="1" applyFont="1" applyFill="1" applyBorder="1" applyAlignment="1" applyProtection="1">
      <alignment vertical="top"/>
    </xf>
    <xf numFmtId="4" fontId="13" fillId="0" borderId="6" xfId="0" applyNumberFormat="1" applyFont="1" applyFill="1" applyBorder="1" applyAlignment="1" applyProtection="1">
      <alignment vertical="top"/>
    </xf>
    <xf numFmtId="4" fontId="27" fillId="0" borderId="0" xfId="0" applyNumberFormat="1" applyFont="1" applyFill="1" applyBorder="1" applyAlignment="1" applyProtection="1">
      <alignment vertical="top"/>
      <protection locked="0"/>
    </xf>
    <xf numFmtId="4" fontId="27" fillId="0" borderId="6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6" xfId="0" applyNumberFormat="1" applyFont="1" applyFill="1" applyBorder="1" applyAlignment="1" applyProtection="1">
      <alignment vertical="top"/>
      <protection locked="0"/>
    </xf>
    <xf numFmtId="4" fontId="26" fillId="0" borderId="0" xfId="0" applyNumberFormat="1" applyFont="1" applyFill="1" applyBorder="1" applyAlignment="1" applyProtection="1">
      <alignment vertical="top" wrapText="1"/>
    </xf>
    <xf numFmtId="4" fontId="26" fillId="0" borderId="6" xfId="0" applyNumberFormat="1" applyFont="1" applyFill="1" applyBorder="1" applyAlignment="1" applyProtection="1">
      <alignment vertical="top" wrapText="1"/>
    </xf>
    <xf numFmtId="4" fontId="26" fillId="0" borderId="8" xfId="0" applyNumberFormat="1" applyFont="1" applyFill="1" applyBorder="1" applyAlignment="1" applyProtection="1">
      <alignment vertical="top" wrapText="1"/>
    </xf>
    <xf numFmtId="4" fontId="26" fillId="0" borderId="9" xfId="0" applyNumberFormat="1" applyFont="1" applyFill="1" applyBorder="1" applyAlignment="1" applyProtection="1">
      <alignment vertical="top" wrapText="1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3" fillId="3" borderId="1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vertical="center"/>
      <protection locked="0"/>
    </xf>
    <xf numFmtId="0" fontId="23" fillId="3" borderId="5" xfId="0" applyFont="1" applyFill="1" applyBorder="1" applyAlignment="1" applyProtection="1">
      <alignment horizontal="justify" vertical="center"/>
      <protection locked="0"/>
    </xf>
    <xf numFmtId="0" fontId="17" fillId="3" borderId="5" xfId="0" applyFont="1" applyFill="1" applyBorder="1" applyAlignment="1" applyProtection="1">
      <alignment horizontal="justify" vertical="center"/>
      <protection locked="0"/>
    </xf>
    <xf numFmtId="0" fontId="17" fillId="3" borderId="7" xfId="0" applyFont="1" applyFill="1" applyBorder="1" applyAlignment="1" applyProtection="1">
      <alignment horizontal="justify" vertical="center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4" fontId="17" fillId="3" borderId="17" xfId="0" applyNumberFormat="1" applyFont="1" applyFill="1" applyBorder="1" applyAlignment="1" applyProtection="1">
      <alignment horizontal="justify" vertical="center"/>
      <protection locked="0"/>
    </xf>
    <xf numFmtId="4" fontId="17" fillId="3" borderId="52" xfId="0" applyNumberFormat="1" applyFont="1" applyFill="1" applyBorder="1" applyAlignment="1" applyProtection="1">
      <alignment horizontal="justify" vertical="center"/>
      <protection locked="0"/>
    </xf>
    <xf numFmtId="4" fontId="21" fillId="3" borderId="17" xfId="0" applyNumberFormat="1" applyFont="1" applyFill="1" applyBorder="1" applyAlignment="1" applyProtection="1">
      <alignment horizontal="right" vertical="center"/>
    </xf>
    <xf numFmtId="4" fontId="38" fillId="3" borderId="17" xfId="0" applyNumberFormat="1" applyFont="1" applyFill="1" applyBorder="1" applyAlignment="1" applyProtection="1">
      <alignment horizontal="right" vertical="center"/>
    </xf>
    <xf numFmtId="4" fontId="38" fillId="3" borderId="52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/>
      <protection locked="0"/>
    </xf>
    <xf numFmtId="4" fontId="2" fillId="3" borderId="52" xfId="0" applyNumberFormat="1" applyFont="1" applyFill="1" applyBorder="1" applyAlignment="1" applyProtection="1">
      <alignment horizontal="right"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3" borderId="30" xfId="0" applyFont="1" applyFill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vertical="center"/>
      <protection locked="0"/>
    </xf>
    <xf numFmtId="0" fontId="37" fillId="3" borderId="14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left" vertical="center" wrapText="1" indent="2"/>
      <protection locked="0"/>
    </xf>
    <xf numFmtId="0" fontId="17" fillId="3" borderId="31" xfId="0" applyFont="1" applyFill="1" applyBorder="1" applyAlignment="1" applyProtection="1">
      <alignment horizontal="justify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52" xfId="0" applyNumberFormat="1" applyFont="1" applyFill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6" fillId="0" borderId="17" xfId="0" applyNumberFormat="1" applyFont="1" applyBorder="1" applyAlignment="1" applyProtection="1">
      <alignment horizontal="right" vertical="top" wrapText="1"/>
      <protection locked="0"/>
    </xf>
    <xf numFmtId="4" fontId="16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19" fillId="0" borderId="5" xfId="0" applyFont="1" applyBorder="1" applyAlignment="1" applyProtection="1">
      <alignment horizontal="justify" vertical="top" wrapText="1"/>
      <protection locked="0"/>
    </xf>
    <xf numFmtId="0" fontId="19" fillId="0" borderId="0" xfId="0" applyFont="1" applyBorder="1" applyAlignment="1" applyProtection="1">
      <alignment horizontal="justify" vertical="top" wrapText="1"/>
      <protection locked="0"/>
    </xf>
    <xf numFmtId="4" fontId="18" fillId="0" borderId="17" xfId="0" applyNumberFormat="1" applyFont="1" applyBorder="1" applyAlignment="1" applyProtection="1">
      <alignment horizontal="right" vertical="top" wrapText="1"/>
      <protection locked="0"/>
    </xf>
    <xf numFmtId="4" fontId="18" fillId="0" borderId="6" xfId="0" applyNumberFormat="1" applyFont="1" applyBorder="1" applyAlignment="1" applyProtection="1">
      <alignment horizontal="right" vertical="top" wrapText="1"/>
      <protection locked="0"/>
    </xf>
    <xf numFmtId="0" fontId="16" fillId="0" borderId="16" xfId="0" applyFont="1" applyBorder="1" applyAlignment="1" applyProtection="1">
      <alignment horizontal="justify" vertical="top" wrapText="1"/>
      <protection locked="0"/>
    </xf>
    <xf numFmtId="0" fontId="16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6" fillId="0" borderId="17" xfId="0" applyNumberFormat="1" applyFont="1" applyBorder="1" applyAlignment="1" applyProtection="1">
      <alignment horizontal="right" vertical="top" wrapText="1"/>
    </xf>
    <xf numFmtId="4" fontId="16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14" xfId="0" applyFont="1" applyBorder="1" applyAlignment="1" applyProtection="1">
      <alignment horizontal="justify" vertical="center" wrapText="1"/>
      <protection locked="0"/>
    </xf>
    <xf numFmtId="4" fontId="2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31" xfId="0" applyFont="1" applyBorder="1" applyAlignment="1" applyProtection="1">
      <alignment horizontal="justify" vertical="center" wrapText="1"/>
      <protection locked="0"/>
    </xf>
    <xf numFmtId="4" fontId="25" fillId="0" borderId="16" xfId="0" applyNumberFormat="1" applyFont="1" applyBorder="1" applyAlignment="1" applyProtection="1">
      <alignment horizontal="righ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justify"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4" fontId="25" fillId="0" borderId="6" xfId="0" applyNumberFormat="1" applyFont="1" applyBorder="1" applyAlignment="1" applyProtection="1">
      <alignment horizontal="right" vertical="center"/>
      <protection locked="0"/>
    </xf>
    <xf numFmtId="4" fontId="57" fillId="0" borderId="6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left" vertical="center" indent="3"/>
      <protection locked="0"/>
    </xf>
    <xf numFmtId="0" fontId="1" fillId="0" borderId="6" xfId="0" applyFont="1" applyBorder="1" applyAlignment="1" applyProtection="1">
      <alignment horizontal="left" vertical="center" indent="6"/>
      <protection locked="0"/>
    </xf>
    <xf numFmtId="4" fontId="57" fillId="0" borderId="6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4" fontId="25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5" fillId="0" borderId="9" xfId="0" applyNumberFormat="1" applyFont="1" applyBorder="1" applyAlignment="1" applyProtection="1">
      <alignment horizontal="right" vertical="center"/>
      <protection locked="0"/>
    </xf>
    <xf numFmtId="4" fontId="25" fillId="0" borderId="13" xfId="0" applyNumberFormat="1" applyFont="1" applyBorder="1" applyAlignment="1" applyProtection="1">
      <alignment horizontal="right" vertical="center"/>
      <protection locked="0"/>
    </xf>
    <xf numFmtId="4" fontId="25" fillId="0" borderId="2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4" fontId="27" fillId="0" borderId="16" xfId="0" applyNumberFormat="1" applyFont="1" applyBorder="1" applyAlignment="1" applyProtection="1">
      <alignment horizontal="right" vertical="center" wrapText="1"/>
    </xf>
    <xf numFmtId="4" fontId="3" fillId="0" borderId="17" xfId="0" applyNumberFormat="1" applyFont="1" applyFill="1" applyBorder="1" applyAlignment="1" applyProtection="1">
      <alignment horizontal="right" vertical="center" wrapText="1"/>
    </xf>
    <xf numFmtId="4" fontId="25" fillId="0" borderId="17" xfId="0" applyNumberFormat="1" applyFont="1" applyBorder="1" applyAlignment="1" applyProtection="1">
      <alignment horizontal="right" vertical="center" wrapText="1"/>
    </xf>
    <xf numFmtId="4" fontId="25" fillId="0" borderId="16" xfId="0" applyNumberFormat="1" applyFont="1" applyBorder="1" applyAlignment="1" applyProtection="1">
      <alignment horizontal="right" vertical="center" wrapText="1"/>
    </xf>
    <xf numFmtId="4" fontId="3" fillId="0" borderId="52" xfId="0" applyNumberFormat="1" applyFont="1" applyFill="1" applyBorder="1" applyAlignment="1" applyProtection="1">
      <alignment horizontal="right" vertical="center" wrapText="1"/>
    </xf>
    <xf numFmtId="4" fontId="58" fillId="0" borderId="6" xfId="0" applyNumberFormat="1" applyFont="1" applyBorder="1" applyAlignment="1" applyProtection="1">
      <alignment horizontal="right" vertical="center"/>
    </xf>
    <xf numFmtId="4" fontId="27" fillId="0" borderId="9" xfId="0" applyNumberFormat="1" applyFont="1" applyBorder="1" applyAlignment="1" applyProtection="1">
      <alignment horizontal="right" vertical="center" wrapText="1"/>
    </xf>
    <xf numFmtId="4" fontId="25" fillId="0" borderId="6" xfId="0" applyNumberFormat="1" applyFont="1" applyBorder="1" applyAlignment="1" applyProtection="1">
      <alignment horizontal="right" vertical="center"/>
    </xf>
    <xf numFmtId="4" fontId="57" fillId="0" borderId="6" xfId="0" applyNumberFormat="1" applyFont="1" applyBorder="1" applyAlignment="1" applyProtection="1">
      <alignment horizontal="right" vertical="center"/>
    </xf>
    <xf numFmtId="4" fontId="25" fillId="0" borderId="9" xfId="0" applyNumberFormat="1" applyFont="1" applyBorder="1" applyAlignment="1" applyProtection="1">
      <alignment horizontal="right" vertical="center"/>
    </xf>
    <xf numFmtId="4" fontId="25" fillId="0" borderId="4" xfId="0" applyNumberFormat="1" applyFont="1" applyBorder="1" applyAlignment="1" applyProtection="1">
      <alignment horizontal="right" vertical="center"/>
    </xf>
    <xf numFmtId="4" fontId="57" fillId="0" borderId="4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59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horizontal="left" vertical="center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17" fillId="3" borderId="7" xfId="0" applyFont="1" applyFill="1" applyBorder="1" applyAlignment="1" applyProtection="1">
      <alignment vertical="center"/>
      <protection locked="0"/>
    </xf>
    <xf numFmtId="4" fontId="17" fillId="3" borderId="9" xfId="0" applyNumberFormat="1" applyFont="1" applyFill="1" applyBorder="1" applyAlignment="1" applyProtection="1">
      <alignment horizontal="right" vertical="center"/>
      <protection locked="0"/>
    </xf>
    <xf numFmtId="0" fontId="17" fillId="3" borderId="5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4" fontId="7" fillId="2" borderId="50" xfId="0" applyNumberFormat="1" applyFont="1" applyFill="1" applyBorder="1" applyAlignment="1" applyProtection="1">
      <alignment horizontal="right" vertical="center" wrapText="1"/>
    </xf>
    <xf numFmtId="0" fontId="23" fillId="3" borderId="49" xfId="0" applyFont="1" applyFill="1" applyBorder="1" applyAlignment="1" applyProtection="1">
      <alignment vertical="center"/>
      <protection locked="0"/>
    </xf>
    <xf numFmtId="0" fontId="23" fillId="3" borderId="24" xfId="0" applyFont="1" applyFill="1" applyBorder="1" applyAlignment="1" applyProtection="1">
      <alignment vertical="center"/>
      <protection locked="0"/>
    </xf>
    <xf numFmtId="0" fontId="17" fillId="3" borderId="24" xfId="0" applyFont="1" applyFill="1" applyBorder="1" applyAlignment="1" applyProtection="1">
      <alignment horizontal="justify" vertical="center"/>
      <protection locked="0"/>
    </xf>
    <xf numFmtId="4" fontId="7" fillId="0" borderId="50" xfId="0" applyNumberFormat="1" applyFont="1" applyFill="1" applyBorder="1" applyAlignment="1" applyProtection="1">
      <alignment horizontal="right" vertical="center" wrapText="1"/>
    </xf>
    <xf numFmtId="43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17" fillId="3" borderId="17" xfId="0" applyFont="1" applyFill="1" applyBorder="1" applyAlignment="1" applyProtection="1">
      <alignment horizontal="right" vertical="center"/>
      <protection locked="0"/>
    </xf>
    <xf numFmtId="0" fontId="23" fillId="2" borderId="49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17" fillId="2" borderId="24" xfId="0" applyFont="1" applyFill="1" applyBorder="1" applyAlignment="1" applyProtection="1">
      <alignment horizontal="justify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4" fontId="7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4" fontId="17" fillId="3" borderId="3" xfId="0" applyNumberFormat="1" applyFont="1" applyFill="1" applyBorder="1" applyAlignment="1" applyProtection="1">
      <alignment horizontal="right" vertical="center"/>
      <protection locked="0"/>
    </xf>
    <xf numFmtId="0" fontId="37" fillId="3" borderId="8" xfId="0" applyFont="1" applyFill="1" applyBorder="1" applyAlignment="1" applyProtection="1">
      <alignment horizontal="justify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21" fillId="3" borderId="14" xfId="0" applyFont="1" applyFill="1" applyBorder="1" applyAlignment="1" applyProtection="1">
      <alignment horizontal="justify" vertical="center"/>
      <protection locked="0"/>
    </xf>
    <xf numFmtId="0" fontId="2" fillId="3" borderId="31" xfId="0" applyFont="1" applyFill="1" applyBorder="1" applyAlignment="1" applyProtection="1">
      <alignment horizontal="justify" vertical="center"/>
      <protection locked="0"/>
    </xf>
    <xf numFmtId="0" fontId="21" fillId="3" borderId="31" xfId="0" applyFont="1" applyFill="1" applyBorder="1" applyAlignment="1" applyProtection="1">
      <alignment horizontal="justify" vertical="center"/>
      <protection locked="0"/>
    </xf>
    <xf numFmtId="0" fontId="17" fillId="3" borderId="1" xfId="0" applyFont="1" applyFill="1" applyBorder="1" applyAlignment="1" applyProtection="1">
      <alignment horizontal="justify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 wrapText="1"/>
      <protection locked="0"/>
    </xf>
    <xf numFmtId="0" fontId="63" fillId="4" borderId="15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vertical="center"/>
      <protection locked="0"/>
    </xf>
    <xf numFmtId="49" fontId="6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64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0" applyNumberFormat="1" applyFont="1" applyAlignment="1" applyProtection="1">
      <alignment vertical="center"/>
      <protection locked="0"/>
    </xf>
    <xf numFmtId="4" fontId="61" fillId="0" borderId="17" xfId="0" applyNumberFormat="1" applyFont="1" applyBorder="1" applyAlignment="1" applyProtection="1">
      <alignment horizontal="right" vertical="center" wrapText="1"/>
      <protection locked="0"/>
    </xf>
    <xf numFmtId="0" fontId="62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1" fillId="0" borderId="51" xfId="0" applyFont="1" applyBorder="1" applyAlignment="1" applyProtection="1">
      <alignment vertical="center" wrapText="1"/>
    </xf>
    <xf numFmtId="0" fontId="61" fillId="0" borderId="53" xfId="0" applyFont="1" applyBorder="1" applyAlignment="1" applyProtection="1">
      <alignment horizontal="left" vertical="center" wrapText="1" indent="3"/>
    </xf>
    <xf numFmtId="0" fontId="61" fillId="0" borderId="53" xfId="0" applyFont="1" applyBorder="1" applyAlignment="1" applyProtection="1">
      <alignment vertical="center" wrapText="1"/>
    </xf>
    <xf numFmtId="0" fontId="63" fillId="0" borderId="49" xfId="0" applyFont="1" applyBorder="1" applyAlignment="1" applyProtection="1">
      <alignment vertical="center" wrapText="1"/>
    </xf>
    <xf numFmtId="0" fontId="63" fillId="0" borderId="15" xfId="0" applyFont="1" applyFill="1" applyBorder="1" applyAlignment="1" applyProtection="1">
      <alignment horizontal="center" vertical="center" wrapText="1"/>
    </xf>
    <xf numFmtId="49" fontId="64" fillId="0" borderId="16" xfId="0" applyNumberFormat="1" applyFont="1" applyFill="1" applyBorder="1" applyAlignment="1" applyProtection="1">
      <alignment horizontal="center" vertical="center" wrapText="1"/>
    </xf>
    <xf numFmtId="4" fontId="61" fillId="0" borderId="17" xfId="0" applyNumberFormat="1" applyFont="1" applyBorder="1" applyAlignment="1" applyProtection="1">
      <alignment horizontal="right" vertical="center" wrapText="1"/>
    </xf>
    <xf numFmtId="4" fontId="63" fillId="0" borderId="24" xfId="0" applyNumberFormat="1" applyFont="1" applyBorder="1" applyAlignment="1" applyProtection="1">
      <alignment horizontal="right" vertical="center" wrapText="1"/>
    </xf>
    <xf numFmtId="4" fontId="63" fillId="0" borderId="50" xfId="0" applyNumberFormat="1" applyFont="1" applyBorder="1" applyAlignment="1" applyProtection="1">
      <alignment horizontal="right" vertical="center" wrapText="1"/>
    </xf>
    <xf numFmtId="0" fontId="61" fillId="0" borderId="54" xfId="0" applyFont="1" applyBorder="1" applyAlignment="1" applyProtection="1">
      <alignment horizontal="left" vertical="center" wrapText="1" indent="3"/>
    </xf>
    <xf numFmtId="4" fontId="61" fillId="0" borderId="16" xfId="0" applyNumberFormat="1" applyFont="1" applyBorder="1" applyAlignment="1" applyProtection="1">
      <alignment horizontal="right" vertical="center" wrapText="1"/>
      <protection locked="0"/>
    </xf>
    <xf numFmtId="4" fontId="61" fillId="0" borderId="16" xfId="0" applyNumberFormat="1" applyFont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65" fillId="0" borderId="0" xfId="0" applyFont="1" applyFill="1" applyAlignment="1" applyProtection="1">
      <alignment horizontal="justify"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1" fillId="0" borderId="53" xfId="0" applyFont="1" applyFill="1" applyBorder="1" applyAlignment="1" applyProtection="1">
      <alignment horizontal="left" vertical="center" wrapText="1" indent="2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4" xfId="0" applyFont="1" applyFill="1" applyBorder="1" applyAlignment="1" applyProtection="1">
      <alignment horizontal="justify" vertical="center" wrapText="1"/>
      <protection locked="0"/>
    </xf>
    <xf numFmtId="4" fontId="24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</xf>
    <xf numFmtId="4" fontId="24" fillId="0" borderId="16" xfId="0" applyNumberFormat="1" applyFont="1" applyFill="1" applyBorder="1" applyAlignment="1" applyProtection="1">
      <alignment horizontal="right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Fill="1" applyBorder="1" applyAlignment="1" applyProtection="1">
      <alignment horizontal="right" vertical="center" wrapText="1"/>
    </xf>
    <xf numFmtId="4" fontId="24" fillId="0" borderId="52" xfId="0" applyNumberFormat="1" applyFont="1" applyFill="1" applyBorder="1" applyAlignment="1" applyProtection="1">
      <alignment horizontal="right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justify" vertical="center" wrapText="1"/>
      <protection locked="0"/>
    </xf>
    <xf numFmtId="0" fontId="3" fillId="0" borderId="49" xfId="0" applyFont="1" applyFill="1" applyBorder="1" applyAlignment="1" applyProtection="1">
      <alignment horizontal="justify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</xf>
    <xf numFmtId="4" fontId="3" fillId="0" borderId="50" xfId="0" applyNumberFormat="1" applyFont="1" applyFill="1" applyBorder="1" applyAlignment="1" applyProtection="1">
      <alignment horizontal="right" vertical="center" wrapText="1"/>
    </xf>
    <xf numFmtId="49" fontId="27" fillId="0" borderId="0" xfId="0" applyNumberFormat="1" applyFont="1" applyFill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3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52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6" xfId="0" applyNumberFormat="1" applyFont="1" applyFill="1" applyBorder="1" applyAlignment="1" applyProtection="1">
      <alignment horizontal="right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4" fontId="1" fillId="0" borderId="52" xfId="0" applyNumberFormat="1" applyFont="1" applyFill="1" applyBorder="1" applyAlignment="1" applyProtection="1">
      <alignment horizontal="right" vertical="center" wrapText="1"/>
    </xf>
    <xf numFmtId="0" fontId="1" fillId="0" borderId="5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Protection="1">
      <protection locked="0"/>
    </xf>
    <xf numFmtId="4" fontId="7" fillId="0" borderId="0" xfId="0" applyNumberFormat="1" applyFont="1" applyFill="1" applyBorder="1" applyAlignment="1" applyProtection="1">
      <alignment horizontal="right" vertical="top"/>
      <protection locked="0"/>
    </xf>
    <xf numFmtId="4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Protection="1">
      <protection locked="0"/>
    </xf>
    <xf numFmtId="4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52" xfId="0" applyNumberFormat="1" applyFont="1" applyFill="1" applyBorder="1" applyAlignment="1" applyProtection="1">
      <alignment horizontal="justify" vertical="center" wrapText="1"/>
      <protection locked="0"/>
    </xf>
    <xf numFmtId="0" fontId="64" fillId="0" borderId="53" xfId="0" applyFont="1" applyFill="1" applyBorder="1" applyAlignment="1" applyProtection="1">
      <alignment vertical="center" wrapText="1"/>
      <protection locked="0"/>
    </xf>
    <xf numFmtId="0" fontId="61" fillId="0" borderId="53" xfId="0" applyFont="1" applyFill="1" applyBorder="1" applyAlignment="1" applyProtection="1">
      <alignment horizontal="left" vertical="center" wrapText="1" indent="2"/>
      <protection locked="0"/>
    </xf>
    <xf numFmtId="4" fontId="6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53" xfId="0" applyFont="1" applyFill="1" applyBorder="1" applyAlignment="1" applyProtection="1">
      <alignment horizontal="justify" vertical="center" wrapText="1"/>
      <protection locked="0"/>
    </xf>
    <xf numFmtId="0" fontId="61" fillId="0" borderId="53" xfId="0" applyFont="1" applyFill="1" applyBorder="1" applyAlignment="1" applyProtection="1">
      <alignment horizontal="left" vertical="top" wrapText="1" indent="2"/>
      <protection locked="0"/>
    </xf>
    <xf numFmtId="0" fontId="64" fillId="0" borderId="49" xfId="0" applyFont="1" applyFill="1" applyBorder="1" applyAlignment="1" applyProtection="1">
      <alignment horizontal="justify" vertical="center" wrapText="1"/>
      <protection locked="0"/>
    </xf>
    <xf numFmtId="4" fontId="0" fillId="0" borderId="0" xfId="0" applyNumberFormat="1" applyFill="1" applyProtection="1">
      <protection locked="0"/>
    </xf>
    <xf numFmtId="4" fontId="64" fillId="0" borderId="17" xfId="0" applyNumberFormat="1" applyFont="1" applyFill="1" applyBorder="1" applyAlignment="1" applyProtection="1">
      <alignment horizontal="right" vertical="center" wrapText="1"/>
    </xf>
    <xf numFmtId="4" fontId="61" fillId="0" borderId="24" xfId="0" applyNumberFormat="1" applyFont="1" applyFill="1" applyBorder="1" applyAlignment="1" applyProtection="1">
      <alignment horizontal="right" vertical="center" wrapText="1"/>
    </xf>
    <xf numFmtId="4" fontId="61" fillId="0" borderId="17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29" fillId="3" borderId="53" xfId="0" applyFont="1" applyFill="1" applyBorder="1" applyAlignment="1" applyProtection="1">
      <alignment horizontal="justify" vertical="center" wrapText="1"/>
      <protection locked="0"/>
    </xf>
    <xf numFmtId="0" fontId="30" fillId="3" borderId="17" xfId="0" applyFont="1" applyFill="1" applyBorder="1" applyAlignment="1" applyProtection="1">
      <alignment horizontal="justify" vertical="center" wrapText="1"/>
      <protection locked="0"/>
    </xf>
    <xf numFmtId="0" fontId="30" fillId="3" borderId="52" xfId="0" applyFont="1" applyFill="1" applyBorder="1" applyAlignment="1" applyProtection="1">
      <alignment horizontal="justify" vertical="center" wrapText="1"/>
      <protection locked="0"/>
    </xf>
    <xf numFmtId="0" fontId="31" fillId="3" borderId="53" xfId="0" applyFont="1" applyFill="1" applyBorder="1" applyAlignment="1" applyProtection="1">
      <alignment horizontal="justify" vertical="center" wrapText="1"/>
      <protection locked="0"/>
    </xf>
    <xf numFmtId="0" fontId="32" fillId="3" borderId="17" xfId="0" applyFont="1" applyFill="1" applyBorder="1" applyAlignment="1" applyProtection="1">
      <alignment horizontal="justify" vertical="center" wrapText="1"/>
      <protection locked="0"/>
    </xf>
    <xf numFmtId="0" fontId="32" fillId="3" borderId="52" xfId="0" applyFont="1" applyFill="1" applyBorder="1" applyAlignment="1" applyProtection="1">
      <alignment horizontal="justify" vertical="center" wrapText="1"/>
      <protection locked="0"/>
    </xf>
    <xf numFmtId="4" fontId="31" fillId="3" borderId="17" xfId="0" applyNumberFormat="1" applyFont="1" applyFill="1" applyBorder="1" applyAlignment="1" applyProtection="1">
      <alignment horizontal="right" vertical="center" wrapText="1"/>
    </xf>
    <xf numFmtId="4" fontId="34" fillId="3" borderId="52" xfId="0" applyNumberFormat="1" applyFont="1" applyFill="1" applyBorder="1" applyAlignment="1" applyProtection="1">
      <alignment horizontal="right" vertical="center" wrapText="1"/>
    </xf>
    <xf numFmtId="0" fontId="32" fillId="3" borderId="53" xfId="0" applyFont="1" applyFill="1" applyBorder="1" applyAlignment="1" applyProtection="1">
      <alignment horizontal="justify" vertical="center" wrapText="1"/>
      <protection locked="0"/>
    </xf>
    <xf numFmtId="4" fontId="32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5" fillId="3" borderId="52" xfId="0" applyNumberFormat="1" applyFont="1" applyFill="1" applyBorder="1" applyAlignment="1" applyProtection="1">
      <alignment horizontal="right" vertical="center" wrapText="1"/>
    </xf>
    <xf numFmtId="4" fontId="35" fillId="3" borderId="52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17" xfId="0" applyNumberFormat="1" applyFont="1" applyFill="1" applyBorder="1" applyAlignment="1" applyProtection="1">
      <alignment horizontal="right" vertical="center" wrapText="1"/>
    </xf>
    <xf numFmtId="4" fontId="31" fillId="3" borderId="17" xfId="0" applyNumberFormat="1" applyFont="1" applyFill="1" applyBorder="1" applyAlignment="1" applyProtection="1">
      <alignment horizontal="right" vertical="center" wrapText="1"/>
      <protection locked="0"/>
    </xf>
    <xf numFmtId="4" fontId="34" fillId="3" borderId="52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54" xfId="0" applyFont="1" applyFill="1" applyBorder="1" applyAlignment="1" applyProtection="1">
      <alignment horizontal="justify" vertical="center" wrapText="1"/>
      <protection locked="0"/>
    </xf>
    <xf numFmtId="0" fontId="30" fillId="3" borderId="16" xfId="0" applyFont="1" applyFill="1" applyBorder="1" applyAlignment="1" applyProtection="1">
      <alignment horizontal="justify" vertical="center" wrapText="1"/>
      <protection locked="0"/>
    </xf>
    <xf numFmtId="0" fontId="30" fillId="3" borderId="18" xfId="0" applyFont="1" applyFill="1" applyBorder="1" applyAlignment="1" applyProtection="1">
      <alignment horizontal="justify" vertical="center" wrapText="1"/>
      <protection locked="0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1" fillId="0" borderId="53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justify" vertical="top" wrapText="1"/>
    </xf>
    <xf numFmtId="10" fontId="1" fillId="0" borderId="52" xfId="6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top" wrapText="1" indent="2"/>
    </xf>
    <xf numFmtId="0" fontId="1" fillId="0" borderId="53" xfId="0" applyFont="1" applyBorder="1" applyAlignment="1">
      <alignment horizontal="left" vertical="top" wrapText="1" indent="3"/>
    </xf>
    <xf numFmtId="0" fontId="1" fillId="0" borderId="5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justify" vertical="top" wrapText="1"/>
    </xf>
    <xf numFmtId="49" fontId="27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1" fillId="4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>
      <protection locked="0"/>
    </xf>
    <xf numFmtId="0" fontId="41" fillId="0" borderId="29" xfId="0" applyFont="1" applyBorder="1" applyAlignment="1" applyProtection="1">
      <alignment horizontal="center" vertical="center" wrapText="1"/>
      <protection locked="0"/>
    </xf>
    <xf numFmtId="0" fontId="41" fillId="0" borderId="15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14" xfId="0" applyNumberFormat="1" applyFont="1" applyBorder="1" applyAlignment="1" applyProtection="1">
      <alignment horizontal="right" vertical="center"/>
      <protection locked="0"/>
    </xf>
    <xf numFmtId="4" fontId="41" fillId="0" borderId="6" xfId="0" applyNumberFormat="1" applyFont="1" applyBorder="1" applyAlignment="1" applyProtection="1">
      <alignment horizontal="right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2" fillId="0" borderId="0" xfId="0" applyFont="1" applyProtection="1">
      <protection locked="0"/>
    </xf>
    <xf numFmtId="4" fontId="41" fillId="0" borderId="17" xfId="0" applyNumberFormat="1" applyFont="1" applyBorder="1" applyAlignment="1" applyProtection="1">
      <alignment horizontal="right" vertical="center"/>
    </xf>
    <xf numFmtId="4" fontId="41" fillId="0" borderId="14" xfId="0" applyNumberFormat="1" applyFont="1" applyBorder="1" applyAlignment="1" applyProtection="1">
      <alignment horizontal="right" vertical="center"/>
    </xf>
    <xf numFmtId="4" fontId="41" fillId="0" borderId="6" xfId="0" applyNumberFormat="1" applyFont="1" applyBorder="1" applyAlignment="1" applyProtection="1">
      <alignment horizontal="right" vertical="center"/>
    </xf>
    <xf numFmtId="4" fontId="41" fillId="0" borderId="24" xfId="0" applyNumberFormat="1" applyFont="1" applyBorder="1" applyAlignment="1" applyProtection="1">
      <alignment horizontal="right" vertical="center"/>
    </xf>
    <xf numFmtId="4" fontId="41" fillId="0" borderId="50" xfId="0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6" xfId="0" applyFont="1" applyBorder="1" applyAlignment="1" applyProtection="1">
      <alignment horizontal="center" vertical="center"/>
      <protection locked="0"/>
    </xf>
    <xf numFmtId="4" fontId="41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2" fillId="0" borderId="8" xfId="0" applyFont="1" applyFill="1" applyBorder="1" applyAlignment="1" applyProtection="1">
      <alignment vertical="center" wrapText="1"/>
      <protection locked="0"/>
    </xf>
    <xf numFmtId="49" fontId="27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4" fontId="5" fillId="0" borderId="52" xfId="0" applyNumberFormat="1" applyFont="1" applyBorder="1" applyAlignment="1" applyProtection="1">
      <alignment horizontal="right" vertical="center" wrapText="1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4" fontId="39" fillId="0" borderId="17" xfId="0" applyNumberFormat="1" applyFont="1" applyBorder="1" applyAlignment="1" applyProtection="1">
      <alignment horizontal="right" vertical="center" wrapText="1"/>
      <protection locked="0"/>
    </xf>
    <xf numFmtId="4" fontId="39" fillId="0" borderId="52" xfId="0" applyNumberFormat="1" applyFont="1" applyBorder="1" applyAlignment="1" applyProtection="1">
      <alignment horizontal="right" vertical="center" wrapText="1"/>
      <protection locked="0"/>
    </xf>
    <xf numFmtId="0" fontId="70" fillId="0" borderId="0" xfId="0" applyFont="1" applyProtection="1">
      <protection locked="0"/>
    </xf>
    <xf numFmtId="0" fontId="12" fillId="0" borderId="53" xfId="0" applyFont="1" applyBorder="1" applyAlignment="1" applyProtection="1">
      <alignment vertical="top" wrapText="1"/>
      <protection locked="0"/>
    </xf>
    <xf numFmtId="4" fontId="12" fillId="0" borderId="17" xfId="0" applyNumberFormat="1" applyFont="1" applyBorder="1" applyAlignment="1" applyProtection="1">
      <alignment horizontal="right" vertical="center" wrapText="1"/>
      <protection locked="0"/>
    </xf>
    <xf numFmtId="4" fontId="12" fillId="0" borderId="52" xfId="0" applyNumberFormat="1" applyFont="1" applyBorder="1" applyAlignment="1" applyProtection="1">
      <alignment horizontal="right" vertical="center" wrapText="1"/>
      <protection locked="0"/>
    </xf>
    <xf numFmtId="0" fontId="53" fillId="0" borderId="0" xfId="0" applyFont="1" applyProtection="1">
      <protection locked="0"/>
    </xf>
    <xf numFmtId="4" fontId="24" fillId="0" borderId="17" xfId="0" applyNumberFormat="1" applyFont="1" applyBorder="1" applyAlignment="1" applyProtection="1">
      <alignment horizontal="right" vertical="center" wrapText="1"/>
      <protection locked="0"/>
    </xf>
    <xf numFmtId="4" fontId="24" fillId="0" borderId="5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" fontId="12" fillId="0" borderId="18" xfId="0" applyNumberFormat="1" applyFont="1" applyBorder="1" applyAlignment="1" applyProtection="1">
      <alignment horizontal="right" vertical="center" wrapText="1"/>
      <protection locked="0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0" fontId="5" fillId="0" borderId="53" xfId="0" applyFont="1" applyBorder="1" applyAlignment="1" applyProtection="1">
      <alignment horizontal="justify" vertical="center" wrapText="1"/>
      <protection locked="0"/>
    </xf>
    <xf numFmtId="0" fontId="24" fillId="0" borderId="53" xfId="0" applyFont="1" applyBorder="1" applyAlignment="1" applyProtection="1">
      <alignment horizontal="left" vertical="center" wrapText="1" indent="4"/>
      <protection locked="0"/>
    </xf>
    <xf numFmtId="0" fontId="3" fillId="0" borderId="49" xfId="0" applyFont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41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left" vertical="center"/>
    </xf>
    <xf numFmtId="0" fontId="41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5" fillId="0" borderId="9" xfId="0" applyFont="1" applyFill="1" applyBorder="1"/>
    <xf numFmtId="0" fontId="45" fillId="0" borderId="0" xfId="0" applyFont="1" applyFill="1" applyAlignment="1"/>
    <xf numFmtId="0" fontId="42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right"/>
      <protection locked="0"/>
    </xf>
    <xf numFmtId="0" fontId="41" fillId="2" borderId="29" xfId="0" applyFont="1" applyFill="1" applyBorder="1" applyAlignment="1" applyProtection="1">
      <alignment horizontal="center" vertical="center"/>
      <protection locked="0"/>
    </xf>
    <xf numFmtId="0" fontId="41" fillId="2" borderId="38" xfId="0" applyFont="1" applyFill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left" vertical="center"/>
      <protection locked="0"/>
    </xf>
    <xf numFmtId="4" fontId="41" fillId="0" borderId="52" xfId="0" applyNumberFormat="1" applyFont="1" applyBorder="1" applyAlignment="1" applyProtection="1">
      <alignment horizontal="right" vertical="center"/>
      <protection locked="0"/>
    </xf>
    <xf numFmtId="0" fontId="42" fillId="0" borderId="14" xfId="0" applyFont="1" applyBorder="1" applyAlignment="1" applyProtection="1">
      <alignment horizontal="left" vertical="center"/>
      <protection locked="0"/>
    </xf>
    <xf numFmtId="0" fontId="41" fillId="2" borderId="15" xfId="0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9" xfId="0" applyFont="1" applyBorder="1" applyAlignment="1" applyProtection="1">
      <alignment horizontal="center" vertical="center"/>
      <protection locked="0"/>
    </xf>
    <xf numFmtId="0" fontId="69" fillId="0" borderId="0" xfId="0" applyFont="1" applyAlignment="1" applyProtection="1">
      <protection locked="0"/>
    </xf>
    <xf numFmtId="0" fontId="69" fillId="0" borderId="0" xfId="0" applyFont="1" applyProtection="1">
      <protection locked="0"/>
    </xf>
    <xf numFmtId="4" fontId="41" fillId="0" borderId="52" xfId="0" applyNumberFormat="1" applyFont="1" applyBorder="1" applyAlignment="1" applyProtection="1">
      <alignment horizontal="right" vertical="center"/>
    </xf>
    <xf numFmtId="0" fontId="71" fillId="0" borderId="0" xfId="0" applyFont="1"/>
    <xf numFmtId="0" fontId="73" fillId="0" borderId="0" xfId="0" applyFont="1"/>
    <xf numFmtId="0" fontId="41" fillId="0" borderId="22" xfId="0" applyFont="1" applyBorder="1" applyAlignment="1">
      <alignment horizontal="center" vertical="center"/>
    </xf>
    <xf numFmtId="0" fontId="2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left" vertical="center"/>
      <protection locked="0"/>
    </xf>
    <xf numFmtId="0" fontId="47" fillId="0" borderId="0" xfId="12" applyFont="1" applyAlignment="1" applyProtection="1">
      <alignment horizontal="center" vertical="center"/>
      <protection locked="0"/>
    </xf>
    <xf numFmtId="0" fontId="72" fillId="0" borderId="0" xfId="0" applyFont="1" applyProtection="1">
      <protection locked="0"/>
    </xf>
    <xf numFmtId="4" fontId="41" fillId="0" borderId="6" xfId="6" applyNumberFormat="1" applyFont="1" applyBorder="1" applyAlignment="1" applyProtection="1">
      <alignment horizontal="right" vertical="center" wrapText="1"/>
    </xf>
    <xf numFmtId="4" fontId="41" fillId="0" borderId="17" xfId="0" applyNumberFormat="1" applyFont="1" applyBorder="1" applyAlignment="1" applyProtection="1">
      <alignment horizontal="right" vertical="center" wrapText="1"/>
    </xf>
    <xf numFmtId="4" fontId="41" fillId="0" borderId="14" xfId="6" applyNumberFormat="1" applyFont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vertical="center"/>
      <protection locked="0"/>
    </xf>
    <xf numFmtId="4" fontId="7" fillId="0" borderId="8" xfId="0" applyNumberFormat="1" applyFont="1" applyFill="1" applyBorder="1" applyAlignment="1" applyProtection="1">
      <alignment horizontal="left" vertical="top"/>
      <protection locked="0"/>
    </xf>
    <xf numFmtId="0" fontId="7" fillId="0" borderId="49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 applyProtection="1">
      <alignment vertical="center"/>
      <protection locked="0"/>
    </xf>
    <xf numFmtId="0" fontId="17" fillId="0" borderId="15" xfId="0" applyFont="1" applyFill="1" applyBorder="1" applyAlignment="1" applyProtection="1">
      <alignment horizontal="justify" vertical="center"/>
      <protection locked="0"/>
    </xf>
    <xf numFmtId="0" fontId="2" fillId="0" borderId="53" xfId="0" applyFont="1" applyFill="1" applyBorder="1" applyAlignment="1" applyProtection="1">
      <alignment horizontal="left" vertical="center" indent="3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3" fillId="0" borderId="8" xfId="0" applyFont="1" applyFill="1" applyBorder="1" applyAlignment="1" applyProtection="1">
      <alignment horizontal="left" vertical="center"/>
      <protection locked="0"/>
    </xf>
    <xf numFmtId="0" fontId="23" fillId="0" borderId="53" xfId="0" applyFont="1" applyFill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horizontal="justify" vertical="center"/>
      <protection locked="0"/>
    </xf>
    <xf numFmtId="0" fontId="17" fillId="0" borderId="16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7" fillId="0" borderId="8" xfId="0" applyNumberFormat="1" applyFont="1" applyFill="1" applyBorder="1" applyAlignment="1" applyProtection="1">
      <alignment horizontal="right" vertical="center" wrapText="1"/>
    </xf>
    <xf numFmtId="4" fontId="7" fillId="2" borderId="25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7" fillId="0" borderId="52" xfId="0" applyNumberFormat="1" applyFont="1" applyFill="1" applyBorder="1" applyAlignment="1" applyProtection="1">
      <alignment horizontal="right" vertical="center"/>
    </xf>
    <xf numFmtId="4" fontId="17" fillId="0" borderId="18" xfId="0" applyNumberFormat="1" applyFont="1" applyFill="1" applyBorder="1" applyAlignment="1" applyProtection="1">
      <alignment horizontal="right" vertical="center"/>
    </xf>
    <xf numFmtId="4" fontId="17" fillId="0" borderId="2" xfId="0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/>
    </xf>
    <xf numFmtId="4" fontId="7" fillId="2" borderId="18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Border="1" applyAlignment="1" applyProtection="1">
      <alignment horizontal="left" vertical="center"/>
    </xf>
    <xf numFmtId="0" fontId="6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wrapText="1"/>
    </xf>
    <xf numFmtId="4" fontId="17" fillId="3" borderId="52" xfId="0" applyNumberFormat="1" applyFont="1" applyFill="1" applyBorder="1" applyAlignment="1" applyProtection="1">
      <alignment horizontal="right" vertical="center"/>
    </xf>
    <xf numFmtId="4" fontId="17" fillId="3" borderId="18" xfId="0" applyNumberFormat="1" applyFont="1" applyFill="1" applyBorder="1" applyAlignment="1" applyProtection="1">
      <alignment horizontal="right" vertical="center"/>
    </xf>
    <xf numFmtId="0" fontId="75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Border="1" applyAlignment="1" applyProtection="1">
      <alignment horizontal="left"/>
      <protection locked="0"/>
    </xf>
    <xf numFmtId="0" fontId="67" fillId="0" borderId="0" xfId="0" applyFont="1" applyBorder="1" applyAlignment="1" applyProtection="1">
      <alignment horizontal="left"/>
      <protection locked="0"/>
    </xf>
    <xf numFmtId="0" fontId="74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0" fontId="63" fillId="0" borderId="25" xfId="0" applyFont="1" applyFill="1" applyBorder="1" applyAlignment="1" applyProtection="1">
      <alignment horizontal="center" vertical="center" wrapText="1"/>
    </xf>
    <xf numFmtId="49" fontId="64" fillId="0" borderId="18" xfId="0" applyNumberFormat="1" applyFont="1" applyFill="1" applyBorder="1" applyAlignment="1" applyProtection="1">
      <alignment horizontal="center" vertical="center" wrapText="1"/>
    </xf>
    <xf numFmtId="4" fontId="61" fillId="0" borderId="52" xfId="0" applyNumberFormat="1" applyFont="1" applyBorder="1" applyAlignment="1" applyProtection="1">
      <alignment horizontal="right" vertical="center" wrapText="1"/>
    </xf>
    <xf numFmtId="4" fontId="61" fillId="0" borderId="18" xfId="0" applyNumberFormat="1" applyFont="1" applyBorder="1" applyAlignment="1" applyProtection="1">
      <alignment horizontal="right" vertical="center" wrapText="1"/>
    </xf>
    <xf numFmtId="4" fontId="24" fillId="0" borderId="18" xfId="0" applyNumberFormat="1" applyFont="1" applyFill="1" applyBorder="1" applyAlignment="1" applyProtection="1">
      <alignment horizontal="right" vertical="center" wrapText="1"/>
    </xf>
    <xf numFmtId="4" fontId="39" fillId="0" borderId="18" xfId="0" applyNumberFormat="1" applyFont="1" applyFill="1" applyBorder="1" applyAlignment="1" applyProtection="1">
      <alignment horizontal="right" vertical="center" wrapText="1"/>
    </xf>
    <xf numFmtId="4" fontId="1" fillId="0" borderId="18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64" fillId="0" borderId="52" xfId="0" applyNumberFormat="1" applyFont="1" applyFill="1" applyBorder="1" applyAlignment="1" applyProtection="1">
      <alignment horizontal="right" vertical="center" wrapText="1"/>
    </xf>
    <xf numFmtId="4" fontId="61" fillId="0" borderId="52" xfId="0" applyNumberFormat="1" applyFont="1" applyFill="1" applyBorder="1" applyAlignment="1" applyProtection="1">
      <alignment horizontal="right" vertical="center" wrapText="1"/>
    </xf>
    <xf numFmtId="4" fontId="61" fillId="0" borderId="50" xfId="0" applyNumberFormat="1" applyFont="1" applyFill="1" applyBorder="1" applyAlignment="1" applyProtection="1">
      <alignment horizontal="right" vertical="center" wrapText="1"/>
    </xf>
    <xf numFmtId="0" fontId="76" fillId="0" borderId="0" xfId="0" applyFont="1" applyAlignment="1" applyProtection="1">
      <alignment horizontal="center" wrapText="1"/>
    </xf>
    <xf numFmtId="4" fontId="12" fillId="0" borderId="8" xfId="0" applyNumberFormat="1" applyFont="1" applyFill="1" applyBorder="1" applyAlignment="1" applyProtection="1">
      <alignment vertical="top"/>
      <protection locked="0"/>
    </xf>
    <xf numFmtId="4" fontId="33" fillId="0" borderId="45" xfId="0" applyNumberFormat="1" applyFont="1" applyBorder="1" applyAlignment="1" applyProtection="1">
      <alignment horizontal="center" vertical="center" wrapText="1"/>
      <protection locked="0"/>
    </xf>
    <xf numFmtId="4" fontId="5" fillId="0" borderId="6" xfId="0" applyNumberFormat="1" applyFont="1" applyBorder="1" applyAlignment="1" applyProtection="1">
      <alignment horizontal="left" vertical="top"/>
      <protection locked="0"/>
    </xf>
    <xf numFmtId="4" fontId="17" fillId="0" borderId="9" xfId="0" applyNumberFormat="1" applyFont="1" applyBorder="1" applyAlignment="1" applyProtection="1">
      <alignment horizontal="left" vertical="top"/>
      <protection locked="0"/>
    </xf>
    <xf numFmtId="4" fontId="74" fillId="0" borderId="0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75" fillId="0" borderId="0" xfId="0" applyFont="1" applyFill="1" applyBorder="1" applyAlignment="1" applyProtection="1">
      <alignment horizontal="center"/>
    </xf>
    <xf numFmtId="0" fontId="75" fillId="0" borderId="0" xfId="0" applyFont="1" applyFill="1" applyBorder="1" applyAlignment="1" applyProtection="1">
      <alignment horizontal="left"/>
    </xf>
    <xf numFmtId="0" fontId="7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4" fontId="25" fillId="0" borderId="52" xfId="0" applyNumberFormat="1" applyFont="1" applyBorder="1" applyAlignment="1" applyProtection="1">
      <alignment horizontal="right" vertical="center" wrapText="1"/>
    </xf>
    <xf numFmtId="4" fontId="25" fillId="0" borderId="18" xfId="0" applyNumberFormat="1" applyFont="1" applyBorder="1" applyAlignment="1" applyProtection="1">
      <alignment horizontal="right" vertical="center" wrapText="1"/>
    </xf>
    <xf numFmtId="4" fontId="27" fillId="0" borderId="18" xfId="0" applyNumberFormat="1" applyFont="1" applyBorder="1" applyAlignment="1" applyProtection="1">
      <alignment horizontal="right" vertical="center" wrapText="1"/>
    </xf>
    <xf numFmtId="4" fontId="5" fillId="0" borderId="0" xfId="0" applyNumberFormat="1" applyFont="1" applyAlignment="1" applyProtection="1">
      <alignment vertical="center"/>
      <protection locked="0"/>
    </xf>
    <xf numFmtId="165" fontId="3" fillId="0" borderId="17" xfId="0" applyNumberFormat="1" applyFont="1" applyBorder="1" applyAlignment="1">
      <alignment horizontal="right" vertical="center" wrapText="1"/>
    </xf>
    <xf numFmtId="10" fontId="3" fillId="0" borderId="52" xfId="0" applyNumberFormat="1" applyFont="1" applyBorder="1" applyAlignment="1">
      <alignment horizontal="center" vertical="center" wrapText="1"/>
    </xf>
    <xf numFmtId="165" fontId="1" fillId="0" borderId="17" xfId="8" applyNumberFormat="1" applyFont="1" applyBorder="1" applyAlignment="1">
      <alignment horizontal="right" vertical="center" wrapText="1"/>
    </xf>
    <xf numFmtId="0" fontId="78" fillId="0" borderId="0" xfId="0" applyFont="1" applyAlignment="1">
      <alignment vertical="center"/>
    </xf>
    <xf numFmtId="4" fontId="78" fillId="0" borderId="0" xfId="0" applyNumberFormat="1" applyFont="1" applyAlignment="1">
      <alignment vertical="center"/>
    </xf>
    <xf numFmtId="165" fontId="1" fillId="0" borderId="17" xfId="0" applyNumberFormat="1" applyFont="1" applyBorder="1" applyAlignment="1">
      <alignment horizontal="right" vertical="center" wrapText="1"/>
    </xf>
    <xf numFmtId="0" fontId="77" fillId="0" borderId="0" xfId="0" applyFont="1" applyAlignment="1">
      <alignment vertical="center"/>
    </xf>
    <xf numFmtId="4" fontId="77" fillId="0" borderId="0" xfId="0" applyNumberFormat="1" applyFont="1" applyAlignment="1">
      <alignment vertical="center"/>
    </xf>
    <xf numFmtId="49" fontId="1" fillId="0" borderId="53" xfId="0" applyNumberFormat="1" applyFont="1" applyBorder="1" applyAlignment="1">
      <alignment horizontal="left" vertical="top" wrapText="1"/>
    </xf>
    <xf numFmtId="0" fontId="1" fillId="0" borderId="53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left" vertical="center"/>
    </xf>
    <xf numFmtId="4" fontId="80" fillId="0" borderId="17" xfId="0" applyNumberFormat="1" applyFont="1" applyBorder="1" applyAlignment="1">
      <alignment vertical="center"/>
    </xf>
    <xf numFmtId="4" fontId="78" fillId="0" borderId="17" xfId="0" applyNumberFormat="1" applyFont="1" applyBorder="1" applyAlignment="1">
      <alignment vertical="center"/>
    </xf>
    <xf numFmtId="0" fontId="79" fillId="0" borderId="22" xfId="0" applyFont="1" applyBorder="1" applyAlignment="1">
      <alignment horizontal="left" vertical="center"/>
    </xf>
    <xf numFmtId="4" fontId="78" fillId="0" borderId="55" xfId="0" applyNumberFormat="1" applyFont="1" applyBorder="1" applyAlignment="1">
      <alignment vertical="center"/>
    </xf>
    <xf numFmtId="4" fontId="82" fillId="0" borderId="55" xfId="0" applyNumberFormat="1" applyFont="1" applyBorder="1" applyAlignment="1">
      <alignment vertical="center"/>
    </xf>
    <xf numFmtId="10" fontId="3" fillId="0" borderId="56" xfId="0" applyNumberFormat="1" applyFont="1" applyBorder="1" applyAlignment="1">
      <alignment horizontal="center" vertical="center" wrapText="1"/>
    </xf>
    <xf numFmtId="4" fontId="77" fillId="0" borderId="17" xfId="0" applyNumberFormat="1" applyFont="1" applyBorder="1" applyAlignment="1">
      <alignment vertical="center"/>
    </xf>
    <xf numFmtId="0" fontId="81" fillId="0" borderId="22" xfId="0" applyFont="1" applyBorder="1" applyAlignment="1">
      <alignment horizontal="left" vertical="center"/>
    </xf>
    <xf numFmtId="165" fontId="1" fillId="0" borderId="16" xfId="0" applyNumberFormat="1" applyFont="1" applyBorder="1" applyAlignment="1">
      <alignment horizontal="right" vertical="center" wrapText="1"/>
    </xf>
    <xf numFmtId="10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/>
    <xf numFmtId="4" fontId="78" fillId="0" borderId="0" xfId="0" applyNumberFormat="1" applyFont="1" applyFill="1" applyAlignment="1">
      <alignment vertical="center"/>
    </xf>
    <xf numFmtId="4" fontId="77" fillId="0" borderId="0" xfId="0" applyNumberFormat="1" applyFont="1" applyFill="1" applyAlignment="1">
      <alignment vertical="center"/>
    </xf>
    <xf numFmtId="0" fontId="1" fillId="0" borderId="0" xfId="0" applyFont="1" applyFill="1"/>
    <xf numFmtId="10" fontId="3" fillId="0" borderId="5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/>
    </xf>
    <xf numFmtId="4" fontId="77" fillId="0" borderId="0" xfId="0" applyNumberFormat="1" applyFont="1" applyFill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165" fontId="42" fillId="0" borderId="17" xfId="0" applyNumberFormat="1" applyFont="1" applyBorder="1" applyAlignment="1">
      <alignment horizontal="right" vertical="center" wrapText="1"/>
    </xf>
    <xf numFmtId="4" fontId="83" fillId="0" borderId="17" xfId="0" applyNumberFormat="1" applyFont="1" applyFill="1" applyBorder="1" applyAlignment="1">
      <alignment vertical="center"/>
    </xf>
    <xf numFmtId="4" fontId="83" fillId="0" borderId="17" xfId="0" applyNumberFormat="1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79" fillId="0" borderId="53" xfId="0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4" fontId="77" fillId="0" borderId="17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79" fillId="0" borderId="54" xfId="0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/>
    </xf>
    <xf numFmtId="4" fontId="80" fillId="0" borderId="16" xfId="0" applyNumberFormat="1" applyFont="1" applyBorder="1" applyAlignment="1">
      <alignment vertical="center"/>
    </xf>
    <xf numFmtId="4" fontId="77" fillId="0" borderId="16" xfId="0" applyNumberFormat="1" applyFont="1" applyBorder="1" applyAlignment="1">
      <alignment vertical="center"/>
    </xf>
    <xf numFmtId="0" fontId="81" fillId="0" borderId="58" xfId="0" applyFont="1" applyBorder="1" applyAlignment="1">
      <alignment horizontal="center" vertical="center"/>
    </xf>
    <xf numFmtId="4" fontId="78" fillId="0" borderId="22" xfId="0" applyNumberFormat="1" applyFont="1" applyBorder="1" applyAlignment="1">
      <alignment vertical="center"/>
    </xf>
    <xf numFmtId="4" fontId="82" fillId="0" borderId="22" xfId="0" applyNumberFormat="1" applyFont="1" applyBorder="1" applyAlignment="1">
      <alignment vertical="center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65" fillId="0" borderId="0" xfId="0" applyFont="1" applyFill="1" applyAlignment="1" applyProtection="1">
      <alignment horizontal="left" vertical="justify" indent="3"/>
      <protection locked="0"/>
    </xf>
    <xf numFmtId="0" fontId="81" fillId="0" borderId="54" xfId="0" applyFont="1" applyBorder="1" applyAlignment="1">
      <alignment horizontal="center" vertical="center"/>
    </xf>
    <xf numFmtId="4" fontId="78" fillId="0" borderId="16" xfId="0" applyNumberFormat="1" applyFont="1" applyBorder="1" applyAlignment="1">
      <alignment vertical="center"/>
    </xf>
    <xf numFmtId="0" fontId="79" fillId="0" borderId="51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/>
    </xf>
    <xf numFmtId="4" fontId="80" fillId="0" borderId="15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horizontal="right" vertical="center" wrapText="1"/>
    </xf>
    <xf numFmtId="4" fontId="77" fillId="0" borderId="15" xfId="0" applyNumberFormat="1" applyFont="1" applyBorder="1" applyAlignment="1">
      <alignment vertical="center"/>
    </xf>
    <xf numFmtId="10" fontId="3" fillId="0" borderId="25" xfId="0" applyNumberFormat="1" applyFont="1" applyBorder="1" applyAlignment="1">
      <alignment horizontal="center" vertical="center" wrapText="1"/>
    </xf>
    <xf numFmtId="4" fontId="77" fillId="0" borderId="16" xfId="0" applyNumberFormat="1" applyFont="1" applyFill="1" applyBorder="1" applyAlignment="1">
      <alignment vertical="center"/>
    </xf>
    <xf numFmtId="0" fontId="81" fillId="0" borderId="51" xfId="0" applyFont="1" applyBorder="1" applyAlignment="1">
      <alignment horizontal="center" vertical="center"/>
    </xf>
    <xf numFmtId="4" fontId="78" fillId="0" borderId="15" xfId="0" applyNumberFormat="1" applyFont="1" applyBorder="1" applyAlignment="1">
      <alignment vertical="center"/>
    </xf>
    <xf numFmtId="0" fontId="1" fillId="0" borderId="54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27" fillId="0" borderId="5" xfId="0" applyFont="1" applyFill="1" applyBorder="1" applyAlignment="1" applyProtection="1">
      <alignment horizontal="justify" vertical="top"/>
      <protection locked="0"/>
    </xf>
    <xf numFmtId="0" fontId="27" fillId="0" borderId="0" xfId="0" applyFont="1" applyFill="1" applyBorder="1" applyAlignment="1" applyProtection="1">
      <alignment horizontal="justify" vertical="top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justify" vertical="top" wrapText="1"/>
      <protection locked="0"/>
    </xf>
    <xf numFmtId="0" fontId="8" fillId="0" borderId="8" xfId="0" applyFont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justify" vertical="top" wrapText="1"/>
      <protection locked="0"/>
    </xf>
    <xf numFmtId="0" fontId="8" fillId="0" borderId="0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left" vertical="top" wrapText="1" indent="5"/>
      <protection locked="0"/>
    </xf>
    <xf numFmtId="0" fontId="7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 locked="0"/>
    </xf>
    <xf numFmtId="0" fontId="7" fillId="2" borderId="24" xfId="0" applyFont="1" applyFill="1" applyBorder="1" applyAlignment="1" applyProtection="1">
      <alignment horizontal="left" vertical="center"/>
      <protection locked="0"/>
    </xf>
    <xf numFmtId="0" fontId="63" fillId="0" borderId="51" xfId="0" applyFont="1" applyFill="1" applyBorder="1" applyAlignment="1" applyProtection="1">
      <alignment horizontal="center" vertical="center" wrapText="1"/>
    </xf>
    <xf numFmtId="0" fontId="63" fillId="0" borderId="54" xfId="0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left" vertical="justify" indent="3"/>
      <protection locked="0"/>
    </xf>
    <xf numFmtId="0" fontId="67" fillId="0" borderId="0" xfId="0" applyFont="1" applyFill="1" applyAlignment="1" applyProtection="1">
      <alignment horizontal="left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12" fillId="0" borderId="51" xfId="0" applyFont="1" applyFill="1" applyBorder="1" applyAlignment="1" applyProtection="1">
      <alignment horizontal="center" vertical="center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  <xf numFmtId="0" fontId="41" fillId="2" borderId="36" xfId="0" applyFont="1" applyFill="1" applyBorder="1" applyAlignment="1" applyProtection="1">
      <alignment horizontal="center" vertical="center"/>
      <protection locked="0"/>
    </xf>
    <xf numFmtId="0" fontId="41" fillId="2" borderId="37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7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2" borderId="32" xfId="0" applyFont="1" applyFill="1" applyBorder="1" applyAlignment="1" applyProtection="1">
      <alignment horizontal="center" vertical="center"/>
      <protection locked="0"/>
    </xf>
    <xf numFmtId="0" fontId="41" fillId="2" borderId="33" xfId="0" applyFont="1" applyFill="1" applyBorder="1" applyAlignment="1" applyProtection="1">
      <alignment horizontal="center" vertical="center"/>
      <protection locked="0"/>
    </xf>
    <xf numFmtId="0" fontId="41" fillId="2" borderId="34" xfId="0" applyFont="1" applyFill="1" applyBorder="1" applyAlignment="1" applyProtection="1">
      <alignment horizontal="center" vertical="center"/>
      <protection locked="0"/>
    </xf>
    <xf numFmtId="0" fontId="41" fillId="0" borderId="15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5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justify" vertical="distributed" wrapText="1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41" fillId="2" borderId="30" xfId="0" applyFont="1" applyFill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1" xfId="0" applyFont="1" applyFill="1" applyBorder="1" applyAlignment="1" applyProtection="1">
      <alignment horizontal="center" vertical="center"/>
      <protection locked="0"/>
    </xf>
    <xf numFmtId="0" fontId="41" fillId="2" borderId="15" xfId="0" applyFont="1" applyFill="1" applyBorder="1" applyAlignment="1" applyProtection="1">
      <alignment horizontal="center" vertical="center" wrapText="1"/>
      <protection locked="0"/>
    </xf>
    <xf numFmtId="0" fontId="41" fillId="2" borderId="16" xfId="0" applyFont="1" applyFill="1" applyBorder="1" applyAlignment="1" applyProtection="1">
      <alignment horizontal="center" vertical="center" wrapText="1"/>
      <protection locked="0"/>
    </xf>
    <xf numFmtId="0" fontId="41" fillId="2" borderId="3" xfId="0" applyFont="1" applyFill="1" applyBorder="1" applyAlignment="1" applyProtection="1">
      <alignment horizontal="center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locked="0"/>
    </xf>
    <xf numFmtId="0" fontId="41" fillId="2" borderId="25" xfId="0" applyFont="1" applyFill="1" applyBorder="1" applyAlignment="1" applyProtection="1">
      <alignment horizontal="center" vertical="center"/>
      <protection locked="0"/>
    </xf>
    <xf numFmtId="0" fontId="41" fillId="2" borderId="18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1" fillId="0" borderId="33" xfId="0" applyFont="1" applyFill="1" applyBorder="1" applyAlignment="1" applyProtection="1">
      <alignment horizontal="center" vertical="center"/>
      <protection locked="0"/>
    </xf>
    <xf numFmtId="0" fontId="41" fillId="2" borderId="40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</cellXfs>
  <cellStyles count="14">
    <cellStyle name="20% - Accent6" xfId="10"/>
    <cellStyle name="Euro" xfId="2"/>
    <cellStyle name="Euro 2" xfId="3"/>
    <cellStyle name="Euro 3" xfId="4"/>
    <cellStyle name="Hipervínculo" xfId="12" builtinId="8"/>
    <cellStyle name="Millares" xfId="13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4 8" xfId="11"/>
    <cellStyle name="Porcentual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382932</xdr:colOff>
      <xdr:row>0</xdr:row>
      <xdr:rowOff>0</xdr:rowOff>
    </xdr:from>
    <xdr:ext cx="858826" cy="254557"/>
    <xdr:sp macro="" textlink="">
      <xdr:nvSpPr>
        <xdr:cNvPr id="4" name="3 CuadroTexto"/>
        <xdr:cNvSpPr txBox="1"/>
      </xdr:nvSpPr>
      <xdr:spPr>
        <a:xfrm>
          <a:off x="8498232" y="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/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ETCA-II-10-A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901535</xdr:colOff>
      <xdr:row>0</xdr:row>
      <xdr:rowOff>85725</xdr:rowOff>
    </xdr:from>
    <xdr:ext cx="898002" cy="254557"/>
    <xdr:sp macro="" textlink="">
      <xdr:nvSpPr>
        <xdr:cNvPr id="3" name="2 CuadroTexto"/>
        <xdr:cNvSpPr txBox="1"/>
      </xdr:nvSpPr>
      <xdr:spPr>
        <a:xfrm>
          <a:off x="8045285" y="85725"/>
          <a:ext cx="89800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/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ETCA-II-11-A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19</xdr:row>
      <xdr:rowOff>0</xdr:rowOff>
    </xdr:from>
    <xdr:ext cx="184731" cy="254557"/>
    <xdr:sp macro="" textlink="">
      <xdr:nvSpPr>
        <xdr:cNvPr id="10" name="9 CuadroTexto"/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9" name="1 CuadroTexto"/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2" name="4 CuadroTexto"/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356119</xdr:colOff>
      <xdr:row>0</xdr:row>
      <xdr:rowOff>109330</xdr:rowOff>
    </xdr:from>
    <xdr:ext cx="1478446" cy="254557"/>
    <xdr:sp macro="" textlink="">
      <xdr:nvSpPr>
        <xdr:cNvPr id="12" name="11 CuadroTexto"/>
        <xdr:cNvSpPr txBox="1"/>
      </xdr:nvSpPr>
      <xdr:spPr>
        <a:xfrm>
          <a:off x="6659184" y="10933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ETCA-II-11-B1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5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18" name="4 CuadroTexto"/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24" name="4 CuadroTexto"/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184731" cy="264560"/>
    <xdr:sp macro="" textlink="">
      <xdr:nvSpPr>
        <xdr:cNvPr id="29" name="4 CuadroTexto"/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24384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1" name="1 CuadroTexto"/>
        <xdr:cNvSpPr txBox="1"/>
      </xdr:nvSpPr>
      <xdr:spPr>
        <a:xfrm>
          <a:off x="24384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2" name="1 CuadroTexto"/>
        <xdr:cNvSpPr txBox="1"/>
      </xdr:nvSpPr>
      <xdr:spPr>
        <a:xfrm>
          <a:off x="24384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33" name="4 CuadroTexto"/>
        <xdr:cNvSpPr txBox="1"/>
      </xdr:nvSpPr>
      <xdr:spPr>
        <a:xfrm>
          <a:off x="7214152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/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ETCA-II-11-B2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4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15" name="4 CuadroTexto"/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84731" cy="264560"/>
    <xdr:sp macro="" textlink="">
      <xdr:nvSpPr>
        <xdr:cNvPr id="20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/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/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20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/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ETCA-II-11-B3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4</xdr:row>
      <xdr:rowOff>142875</xdr:rowOff>
    </xdr:from>
    <xdr:ext cx="838200" cy="264560"/>
    <xdr:sp macro="" textlink="">
      <xdr:nvSpPr>
        <xdr:cNvPr id="2" name="5 CuadroTexto"/>
        <xdr:cNvSpPr txBox="1"/>
      </xdr:nvSpPr>
      <xdr:spPr>
        <a:xfrm>
          <a:off x="3181350" y="981075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lang="es-MX" sz="1100"/>
            <a:t>(PESOS)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4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4</xdr:row>
      <xdr:rowOff>142875</xdr:rowOff>
    </xdr:from>
    <xdr:ext cx="184731" cy="264560"/>
    <xdr:sp macro="" textlink="">
      <xdr:nvSpPr>
        <xdr:cNvPr id="7" name="4 CuadroTexto"/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8" name="11 CuadroTexto"/>
        <xdr:cNvSpPr txBox="1"/>
      </xdr:nvSpPr>
      <xdr:spPr>
        <a:xfrm>
          <a:off x="55182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ETCA-II-11-C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627572</xdr:colOff>
      <xdr:row>0</xdr:row>
      <xdr:rowOff>0</xdr:rowOff>
    </xdr:from>
    <xdr:ext cx="1046890" cy="254557"/>
    <xdr:sp macro="" textlink="">
      <xdr:nvSpPr>
        <xdr:cNvPr id="4" name="3 CuadroTexto"/>
        <xdr:cNvSpPr txBox="1"/>
      </xdr:nvSpPr>
      <xdr:spPr>
        <a:xfrm>
          <a:off x="5418647" y="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ETCA-II-11-D</a:t>
          </a:r>
        </a:p>
      </xdr:txBody>
    </xdr:sp>
    <xdr:clientData/>
  </xdr:oneCellAnchor>
  <xdr:oneCellAnchor>
    <xdr:from>
      <xdr:col>1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3512300</xdr:colOff>
      <xdr:row>3</xdr:row>
      <xdr:rowOff>195723</xdr:rowOff>
    </xdr:from>
    <xdr:ext cx="562462" cy="239809"/>
    <xdr:sp macro="" textlink="">
      <xdr:nvSpPr>
        <xdr:cNvPr id="5" name="4 CuadroTexto"/>
        <xdr:cNvSpPr txBox="1"/>
      </xdr:nvSpPr>
      <xdr:spPr>
        <a:xfrm>
          <a:off x="3512300" y="814848"/>
          <a:ext cx="562462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Pesos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/>
        <xdr:cNvSpPr txBox="1"/>
      </xdr:nvSpPr>
      <xdr:spPr>
        <a:xfrm>
          <a:off x="7577478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ETCA-II-11-E</a:t>
          </a:r>
        </a:p>
      </xdr:txBody>
    </xdr:sp>
    <xdr:clientData/>
  </xdr:oneCellAnchor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2276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4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68484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/>
        <xdr:cNvSpPr txBox="1"/>
      </xdr:nvSpPr>
      <xdr:spPr>
        <a:xfrm>
          <a:off x="5418081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678207</xdr:colOff>
      <xdr:row>0</xdr:row>
      <xdr:rowOff>28575</xdr:rowOff>
    </xdr:from>
    <xdr:ext cx="858826" cy="254557"/>
    <xdr:sp macro="" textlink="">
      <xdr:nvSpPr>
        <xdr:cNvPr id="4" name="3 CuadroTexto"/>
        <xdr:cNvSpPr txBox="1"/>
      </xdr:nvSpPr>
      <xdr:spPr>
        <a:xfrm>
          <a:off x="5469282" y="2857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4</xdr:col>
      <xdr:colOff>200025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46482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598431</xdr:colOff>
      <xdr:row>0</xdr:row>
      <xdr:rowOff>0</xdr:rowOff>
    </xdr:from>
    <xdr:ext cx="898003" cy="254557"/>
    <xdr:sp macro="" textlink="">
      <xdr:nvSpPr>
        <xdr:cNvPr id="4" name="2 CuadroTexto"/>
        <xdr:cNvSpPr txBox="1"/>
      </xdr:nvSpPr>
      <xdr:spPr>
        <a:xfrm>
          <a:off x="537045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7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731355</xdr:colOff>
      <xdr:row>0</xdr:row>
      <xdr:rowOff>26918</xdr:rowOff>
    </xdr:from>
    <xdr:ext cx="1478446" cy="254557"/>
    <xdr:sp macro="" textlink="">
      <xdr:nvSpPr>
        <xdr:cNvPr id="3" name="11 CuadroTexto"/>
        <xdr:cNvSpPr txBox="1"/>
      </xdr:nvSpPr>
      <xdr:spPr>
        <a:xfrm>
          <a:off x="6951180" y="26918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ETCA-III-14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4" name="5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7</xdr:col>
      <xdr:colOff>647700</xdr:colOff>
      <xdr:row>46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5934075" cy="87439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63953</xdr:colOff>
      <xdr:row>0</xdr:row>
      <xdr:rowOff>0</xdr:rowOff>
    </xdr:from>
    <xdr:ext cx="937181" cy="254557"/>
    <xdr:sp macro="" textlink="">
      <xdr:nvSpPr>
        <xdr:cNvPr id="3" name="1 CuadroTexto"/>
        <xdr:cNvSpPr txBox="1"/>
      </xdr:nvSpPr>
      <xdr:spPr>
        <a:xfrm>
          <a:off x="5597978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ETCA-III-16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4100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/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ETCA-IV-17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ETCA-IV-18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ETCA-IV-19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49815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0</xdr:row>
      <xdr:rowOff>0</xdr:rowOff>
    </xdr:from>
    <xdr:ext cx="1222708" cy="257174"/>
    <xdr:sp macro="" textlink="">
      <xdr:nvSpPr>
        <xdr:cNvPr id="3" name="2 CuadroTexto"/>
        <xdr:cNvSpPr txBox="1"/>
      </xdr:nvSpPr>
      <xdr:spPr>
        <a:xfrm>
          <a:off x="529590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ETCA-IV-20</a:t>
          </a:r>
        </a:p>
      </xdr:txBody>
    </xdr:sp>
    <xdr:clientData/>
  </xdr:oneCellAnchor>
  <xdr:oneCellAnchor>
    <xdr:from>
      <xdr:col>3</xdr:col>
      <xdr:colOff>0</xdr:colOff>
      <xdr:row>3</xdr:row>
      <xdr:rowOff>142875</xdr:rowOff>
    </xdr:from>
    <xdr:ext cx="184731" cy="264560"/>
    <xdr:sp macro="" textlink="">
      <xdr:nvSpPr>
        <xdr:cNvPr id="4" name="4 CuadroTexto"/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357187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154332</xdr:colOff>
      <xdr:row>0</xdr:row>
      <xdr:rowOff>38100</xdr:rowOff>
    </xdr:from>
    <xdr:ext cx="858826" cy="254557"/>
    <xdr:sp macro="" textlink="">
      <xdr:nvSpPr>
        <xdr:cNvPr id="7" name="6 CuadroTexto"/>
        <xdr:cNvSpPr txBox="1"/>
      </xdr:nvSpPr>
      <xdr:spPr>
        <a:xfrm>
          <a:off x="6678957" y="3810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6" name="1 CuadroTexto"/>
        <xdr:cNvSpPr txBox="1"/>
      </xdr:nvSpPr>
      <xdr:spPr>
        <a:xfrm>
          <a:off x="499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/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5" name="1 CuadroTexto"/>
        <xdr:cNvSpPr txBox="1"/>
      </xdr:nvSpPr>
      <xdr:spPr>
        <a:xfrm>
          <a:off x="70866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792507</xdr:colOff>
      <xdr:row>0</xdr:row>
      <xdr:rowOff>19050</xdr:rowOff>
    </xdr:from>
    <xdr:ext cx="858826" cy="254557"/>
    <xdr:sp macro="" textlink="">
      <xdr:nvSpPr>
        <xdr:cNvPr id="4" name="3 CuadroTexto"/>
        <xdr:cNvSpPr txBox="1"/>
      </xdr:nvSpPr>
      <xdr:spPr>
        <a:xfrm>
          <a:off x="5583582" y="19050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249582</xdr:colOff>
      <xdr:row>0</xdr:row>
      <xdr:rowOff>47625</xdr:rowOff>
    </xdr:from>
    <xdr:ext cx="858826" cy="254557"/>
    <xdr:sp macro="" textlink="">
      <xdr:nvSpPr>
        <xdr:cNvPr id="4" name="3 CuadroTexto"/>
        <xdr:cNvSpPr txBox="1"/>
      </xdr:nvSpPr>
      <xdr:spPr>
        <a:xfrm>
          <a:off x="5631207" y="47625"/>
          <a:ext cx="8588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4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678958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200025</xdr:colOff>
      <xdr:row>3</xdr:row>
      <xdr:rowOff>142875</xdr:rowOff>
    </xdr:from>
    <xdr:ext cx="184731" cy="264560"/>
    <xdr:sp macro="" textlink="">
      <xdr:nvSpPr>
        <xdr:cNvPr id="7" name="1 CuadroTexto"/>
        <xdr:cNvSpPr txBox="1"/>
      </xdr:nvSpPr>
      <xdr:spPr>
        <a:xfrm>
          <a:off x="5591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38100</xdr:rowOff>
    </xdr:from>
    <xdr:ext cx="858825" cy="254557"/>
    <xdr:sp macro="" textlink="">
      <xdr:nvSpPr>
        <xdr:cNvPr id="4" name="3 CuadroTexto"/>
        <xdr:cNvSpPr txBox="1"/>
      </xdr:nvSpPr>
      <xdr:spPr>
        <a:xfrm>
          <a:off x="617413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8</xdr:col>
      <xdr:colOff>0</xdr:colOff>
      <xdr:row>3</xdr:row>
      <xdr:rowOff>142875</xdr:rowOff>
    </xdr:from>
    <xdr:ext cx="184731" cy="264560"/>
    <xdr:sp macro="" textlink="">
      <xdr:nvSpPr>
        <xdr:cNvPr id="6" name="4 CuadroTexto"/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908776</xdr:colOff>
      <xdr:row>0</xdr:row>
      <xdr:rowOff>0</xdr:rowOff>
    </xdr:from>
    <xdr:ext cx="976486" cy="254557"/>
    <xdr:sp macro="" textlink="">
      <xdr:nvSpPr>
        <xdr:cNvPr id="6" name="5 CuadroTexto"/>
        <xdr:cNvSpPr txBox="1"/>
      </xdr:nvSpPr>
      <xdr:spPr>
        <a:xfrm>
          <a:off x="6814276" y="0"/>
          <a:ext cx="97648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ETCA-II-010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8" name="1 CuadroTexto"/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9" name="2 CuadroTexto"/>
        <xdr:cNvSpPr txBox="1"/>
      </xdr:nvSpPr>
      <xdr:spPr>
        <a:xfrm>
          <a:off x="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3</xdr:row>
      <xdr:rowOff>142875</xdr:rowOff>
    </xdr:from>
    <xdr:ext cx="184731" cy="264560"/>
    <xdr:sp macro="" textlink="">
      <xdr:nvSpPr>
        <xdr:cNvPr id="10" name="4 CuadroTexto"/>
        <xdr:cNvSpPr txBox="1"/>
      </xdr:nvSpPr>
      <xdr:spPr>
        <a:xfrm>
          <a:off x="4267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130398</xdr:colOff>
      <xdr:row>3</xdr:row>
      <xdr:rowOff>180975</xdr:rowOff>
    </xdr:from>
    <xdr:ext cx="874663" cy="254557"/>
    <xdr:sp macro="" textlink="">
      <xdr:nvSpPr>
        <xdr:cNvPr id="11" name="5 CuadroTexto"/>
        <xdr:cNvSpPr txBox="1"/>
      </xdr:nvSpPr>
      <xdr:spPr>
        <a:xfrm>
          <a:off x="6035898" y="800100"/>
          <a:ext cx="87466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/>
    <pageSetUpPr fitToPage="1"/>
  </sheetPr>
  <dimension ref="A1:G56"/>
  <sheetViews>
    <sheetView view="pageBreakPreview" topLeftCell="A25" zoomScaleSheetLayoutView="100" workbookViewId="0">
      <selection activeCell="A54" sqref="A54"/>
    </sheetView>
  </sheetViews>
  <sheetFormatPr baseColWidth="10" defaultRowHeight="16.5"/>
  <cols>
    <col min="1" max="1" width="50.7109375" style="88" customWidth="1"/>
    <col min="2" max="2" width="16" style="88" customWidth="1"/>
    <col min="3" max="3" width="15.5703125" style="88" customWidth="1"/>
    <col min="4" max="4" width="50.7109375" style="88" customWidth="1"/>
    <col min="5" max="5" width="15.28515625" style="88" bestFit="1" customWidth="1"/>
    <col min="6" max="6" width="15.7109375" style="88" customWidth="1"/>
    <col min="7" max="7" width="164.42578125" style="88" customWidth="1"/>
    <col min="8" max="16384" width="11.42578125" style="88"/>
  </cols>
  <sheetData>
    <row r="1" spans="1:6">
      <c r="A1" s="87"/>
      <c r="C1" s="89" t="s">
        <v>161</v>
      </c>
      <c r="D1" s="90"/>
      <c r="F1" s="91" t="s">
        <v>517</v>
      </c>
    </row>
    <row r="2" spans="1:6">
      <c r="B2" s="92"/>
      <c r="C2" s="93" t="s">
        <v>55</v>
      </c>
      <c r="D2" s="92"/>
      <c r="E2" s="92"/>
      <c r="F2" s="92"/>
    </row>
    <row r="3" spans="1:6">
      <c r="B3" s="87"/>
      <c r="C3" s="94" t="s">
        <v>534</v>
      </c>
      <c r="D3" s="87"/>
      <c r="E3" s="87"/>
      <c r="F3" s="87"/>
    </row>
    <row r="4" spans="1:6">
      <c r="A4" s="92"/>
      <c r="C4" s="94" t="s">
        <v>530</v>
      </c>
      <c r="D4" s="87"/>
      <c r="E4" s="92"/>
      <c r="F4" s="92"/>
    </row>
    <row r="5" spans="1:6" ht="17.25" thickBot="1">
      <c r="A5" s="92"/>
      <c r="B5" s="95"/>
      <c r="C5" s="96" t="s">
        <v>118</v>
      </c>
      <c r="D5" s="144" t="s">
        <v>529</v>
      </c>
      <c r="E5" s="785"/>
      <c r="F5" s="785"/>
    </row>
    <row r="6" spans="1:6" ht="24" customHeight="1" thickBot="1">
      <c r="A6" s="142" t="s">
        <v>56</v>
      </c>
      <c r="B6" s="178">
        <v>2016</v>
      </c>
      <c r="C6" s="178">
        <v>2015</v>
      </c>
      <c r="D6" s="179" t="s">
        <v>57</v>
      </c>
      <c r="E6" s="178">
        <v>2016</v>
      </c>
      <c r="F6" s="143">
        <v>2015</v>
      </c>
    </row>
    <row r="7" spans="1:6" ht="17.25" thickTop="1">
      <c r="A7" s="98"/>
      <c r="B7" s="99"/>
      <c r="C7" s="99"/>
      <c r="D7" s="99"/>
      <c r="E7" s="99"/>
      <c r="F7" s="100"/>
    </row>
    <row r="8" spans="1:6">
      <c r="A8" s="101" t="s">
        <v>58</v>
      </c>
      <c r="B8" s="102"/>
      <c r="C8" s="102"/>
      <c r="D8" s="104" t="s">
        <v>59</v>
      </c>
      <c r="E8" s="102"/>
      <c r="F8" s="105"/>
    </row>
    <row r="9" spans="1:6">
      <c r="A9" s="106" t="s">
        <v>60</v>
      </c>
      <c r="B9" s="107">
        <v>0</v>
      </c>
      <c r="C9" s="107">
        <v>0</v>
      </c>
      <c r="D9" s="108" t="s">
        <v>61</v>
      </c>
      <c r="E9" s="107">
        <v>0</v>
      </c>
      <c r="F9" s="109">
        <v>0</v>
      </c>
    </row>
    <row r="10" spans="1:6">
      <c r="A10" s="106" t="s">
        <v>62</v>
      </c>
      <c r="B10" s="107">
        <v>0</v>
      </c>
      <c r="C10" s="107">
        <v>0</v>
      </c>
      <c r="D10" s="108" t="s">
        <v>63</v>
      </c>
      <c r="E10" s="107">
        <v>0</v>
      </c>
      <c r="F10" s="109">
        <v>0</v>
      </c>
    </row>
    <row r="11" spans="1:6">
      <c r="A11" s="106" t="s">
        <v>64</v>
      </c>
      <c r="B11" s="107">
        <v>0</v>
      </c>
      <c r="C11" s="107">
        <v>0</v>
      </c>
      <c r="D11" s="110" t="s">
        <v>65</v>
      </c>
      <c r="E11" s="107">
        <v>0</v>
      </c>
      <c r="F11" s="109">
        <v>0</v>
      </c>
    </row>
    <row r="12" spans="1:6">
      <c r="A12" s="106" t="s">
        <v>66</v>
      </c>
      <c r="B12" s="107"/>
      <c r="C12" s="107"/>
      <c r="D12" s="108" t="s">
        <v>67</v>
      </c>
      <c r="E12" s="107">
        <v>0</v>
      </c>
      <c r="F12" s="109">
        <v>0</v>
      </c>
    </row>
    <row r="13" spans="1:6">
      <c r="A13" s="106" t="s">
        <v>68</v>
      </c>
      <c r="B13" s="107"/>
      <c r="C13" s="107"/>
      <c r="D13" s="108" t="s">
        <v>69</v>
      </c>
      <c r="E13" s="107">
        <v>0</v>
      </c>
      <c r="F13" s="109">
        <v>0</v>
      </c>
    </row>
    <row r="14" spans="1:6" ht="33">
      <c r="A14" s="111" t="s">
        <v>70</v>
      </c>
      <c r="B14" s="107">
        <v>0</v>
      </c>
      <c r="C14" s="107">
        <v>0</v>
      </c>
      <c r="D14" s="110" t="s">
        <v>71</v>
      </c>
      <c r="E14" s="107">
        <v>0</v>
      </c>
      <c r="F14" s="109">
        <v>0</v>
      </c>
    </row>
    <row r="15" spans="1:6">
      <c r="A15" s="106" t="s">
        <v>72</v>
      </c>
      <c r="B15" s="107">
        <v>0</v>
      </c>
      <c r="C15" s="107">
        <v>0</v>
      </c>
      <c r="D15" s="108" t="s">
        <v>73</v>
      </c>
      <c r="E15" s="107">
        <v>0</v>
      </c>
      <c r="F15" s="109">
        <v>0</v>
      </c>
    </row>
    <row r="16" spans="1:6">
      <c r="A16" s="112"/>
      <c r="B16" s="107"/>
      <c r="C16" s="107"/>
      <c r="D16" s="108" t="s">
        <v>74</v>
      </c>
      <c r="E16" s="107">
        <v>0</v>
      </c>
      <c r="F16" s="109">
        <v>0</v>
      </c>
    </row>
    <row r="17" spans="1:6">
      <c r="A17" s="112"/>
      <c r="B17" s="113"/>
      <c r="C17" s="113"/>
      <c r="D17" s="103"/>
      <c r="E17" s="107"/>
      <c r="F17" s="109"/>
    </row>
    <row r="18" spans="1:6">
      <c r="A18" s="148" t="s">
        <v>198</v>
      </c>
      <c r="B18" s="86">
        <f>SUM(B9:B17)</f>
        <v>0</v>
      </c>
      <c r="C18" s="86">
        <f>SUM(C9:C17)</f>
        <v>0</v>
      </c>
      <c r="D18" s="149" t="s">
        <v>197</v>
      </c>
      <c r="E18" s="86">
        <f>SUM(E9:E17)</f>
        <v>0</v>
      </c>
      <c r="F18" s="135">
        <f>SUM(F9:F17)</f>
        <v>0</v>
      </c>
    </row>
    <row r="19" spans="1:6">
      <c r="A19" s="112"/>
      <c r="B19" s="114"/>
      <c r="C19" s="114"/>
      <c r="D19" s="115"/>
      <c r="E19" s="114"/>
      <c r="F19" s="116"/>
    </row>
    <row r="20" spans="1:6">
      <c r="A20" s="101" t="s">
        <v>75</v>
      </c>
      <c r="B20" s="107"/>
      <c r="C20" s="107"/>
      <c r="D20" s="104" t="s">
        <v>76</v>
      </c>
      <c r="E20" s="117"/>
      <c r="F20" s="118"/>
    </row>
    <row r="21" spans="1:6">
      <c r="A21" s="106" t="s">
        <v>77</v>
      </c>
      <c r="B21" s="107">
        <v>0</v>
      </c>
      <c r="C21" s="107">
        <v>0</v>
      </c>
      <c r="D21" s="108" t="s">
        <v>78</v>
      </c>
      <c r="E21" s="107">
        <v>0</v>
      </c>
      <c r="F21" s="109">
        <v>0</v>
      </c>
    </row>
    <row r="22" spans="1:6">
      <c r="A22" s="111" t="s">
        <v>79</v>
      </c>
      <c r="B22" s="107">
        <v>0</v>
      </c>
      <c r="C22" s="107">
        <v>0</v>
      </c>
      <c r="D22" s="110" t="s">
        <v>80</v>
      </c>
      <c r="E22" s="107">
        <v>0</v>
      </c>
      <c r="F22" s="109">
        <v>0</v>
      </c>
    </row>
    <row r="23" spans="1:6" ht="33">
      <c r="A23" s="111" t="s">
        <v>82</v>
      </c>
      <c r="B23" s="107">
        <v>0</v>
      </c>
      <c r="C23" s="107">
        <v>0</v>
      </c>
      <c r="D23" s="108" t="s">
        <v>81</v>
      </c>
      <c r="E23" s="107">
        <v>0</v>
      </c>
      <c r="F23" s="109">
        <v>0</v>
      </c>
    </row>
    <row r="24" spans="1:6" ht="16.5" customHeight="1">
      <c r="A24" s="106" t="s">
        <v>85</v>
      </c>
      <c r="B24" s="107">
        <v>0</v>
      </c>
      <c r="C24" s="107">
        <v>0</v>
      </c>
      <c r="D24" s="108" t="s">
        <v>83</v>
      </c>
      <c r="E24" s="107">
        <v>0</v>
      </c>
      <c r="F24" s="109">
        <v>0</v>
      </c>
    </row>
    <row r="25" spans="1:6" ht="33">
      <c r="A25" s="106" t="s">
        <v>86</v>
      </c>
      <c r="B25" s="107">
        <v>0</v>
      </c>
      <c r="C25" s="107">
        <v>0</v>
      </c>
      <c r="D25" s="110" t="s">
        <v>84</v>
      </c>
      <c r="E25" s="107">
        <v>0</v>
      </c>
      <c r="F25" s="109">
        <v>0</v>
      </c>
    </row>
    <row r="26" spans="1:6">
      <c r="A26" s="111" t="s">
        <v>88</v>
      </c>
      <c r="B26" s="107">
        <v>0</v>
      </c>
      <c r="C26" s="107">
        <v>0</v>
      </c>
      <c r="D26" s="108" t="s">
        <v>87</v>
      </c>
      <c r="E26" s="107">
        <v>0</v>
      </c>
      <c r="F26" s="109">
        <v>0</v>
      </c>
    </row>
    <row r="27" spans="1:6">
      <c r="A27" s="106" t="s">
        <v>89</v>
      </c>
      <c r="B27" s="107">
        <v>0</v>
      </c>
      <c r="C27" s="107">
        <v>0</v>
      </c>
      <c r="D27" s="108"/>
      <c r="E27" s="107"/>
      <c r="F27" s="109"/>
    </row>
    <row r="28" spans="1:6">
      <c r="A28" s="111" t="s">
        <v>91</v>
      </c>
      <c r="B28" s="107">
        <v>0</v>
      </c>
      <c r="C28" s="107">
        <v>0</v>
      </c>
      <c r="D28" s="119"/>
      <c r="E28" s="107"/>
      <c r="F28" s="109"/>
    </row>
    <row r="29" spans="1:6">
      <c r="A29" s="106" t="s">
        <v>93</v>
      </c>
      <c r="B29" s="107">
        <v>0</v>
      </c>
      <c r="C29" s="107">
        <v>0</v>
      </c>
      <c r="D29" s="119"/>
      <c r="E29" s="117"/>
      <c r="F29" s="118"/>
    </row>
    <row r="30" spans="1:6">
      <c r="A30" s="120"/>
      <c r="B30" s="107"/>
      <c r="C30" s="107"/>
      <c r="D30" s="119"/>
      <c r="E30" s="117"/>
      <c r="F30" s="118"/>
    </row>
    <row r="31" spans="1:6">
      <c r="A31" s="148" t="s">
        <v>95</v>
      </c>
      <c r="B31" s="86">
        <f>SUM(B21:B29)</f>
        <v>0</v>
      </c>
      <c r="C31" s="86">
        <f>SUM(C21:C29)</f>
        <v>0</v>
      </c>
      <c r="D31" s="150" t="s">
        <v>90</v>
      </c>
      <c r="E31" s="86">
        <f>SUM(E21:E29)</f>
        <v>0</v>
      </c>
      <c r="F31" s="135">
        <f>SUM(F21:F29)</f>
        <v>0</v>
      </c>
    </row>
    <row r="32" spans="1:6">
      <c r="A32" s="120"/>
      <c r="B32" s="107"/>
      <c r="C32" s="107"/>
      <c r="D32" s="119"/>
      <c r="E32" s="113"/>
      <c r="F32" s="121"/>
    </row>
    <row r="33" spans="1:6">
      <c r="A33" s="148" t="s">
        <v>512</v>
      </c>
      <c r="B33" s="86">
        <f>B31+B18</f>
        <v>0</v>
      </c>
      <c r="C33" s="86">
        <f>C31+C18</f>
        <v>0</v>
      </c>
      <c r="D33" s="150" t="s">
        <v>92</v>
      </c>
      <c r="E33" s="86">
        <f>E31+E18</f>
        <v>0</v>
      </c>
      <c r="F33" s="135">
        <f>F31+F18</f>
        <v>0</v>
      </c>
    </row>
    <row r="34" spans="1:6">
      <c r="A34" s="112"/>
      <c r="B34" s="122"/>
      <c r="C34" s="122"/>
      <c r="D34" s="119"/>
      <c r="E34" s="117"/>
      <c r="F34" s="118"/>
    </row>
    <row r="35" spans="1:6">
      <c r="A35" s="112"/>
      <c r="B35" s="107"/>
      <c r="C35" s="107"/>
      <c r="D35" s="123" t="s">
        <v>511</v>
      </c>
      <c r="E35" s="113"/>
      <c r="F35" s="121"/>
    </row>
    <row r="36" spans="1:6">
      <c r="A36" s="112"/>
      <c r="B36" s="113"/>
      <c r="C36" s="113"/>
      <c r="D36" s="150" t="s">
        <v>94</v>
      </c>
      <c r="E36" s="136">
        <f>SUM(E37:E39)</f>
        <v>0</v>
      </c>
      <c r="F36" s="137">
        <f>SUM(F37:F39)</f>
        <v>0</v>
      </c>
    </row>
    <row r="37" spans="1:6">
      <c r="A37" s="112"/>
      <c r="B37" s="113"/>
      <c r="C37" s="113"/>
      <c r="D37" s="108" t="s">
        <v>36</v>
      </c>
      <c r="E37" s="107">
        <v>0</v>
      </c>
      <c r="F37" s="109">
        <v>0</v>
      </c>
    </row>
    <row r="38" spans="1:6">
      <c r="A38" s="112"/>
      <c r="B38" s="113"/>
      <c r="C38" s="113"/>
      <c r="D38" s="108" t="s">
        <v>96</v>
      </c>
      <c r="E38" s="107">
        <v>0</v>
      </c>
      <c r="F38" s="109">
        <v>0</v>
      </c>
    </row>
    <row r="39" spans="1:6">
      <c r="A39" s="112"/>
      <c r="B39" s="113"/>
      <c r="C39" s="113"/>
      <c r="D39" s="108" t="s">
        <v>97</v>
      </c>
      <c r="E39" s="107">
        <v>0</v>
      </c>
      <c r="F39" s="109">
        <v>0</v>
      </c>
    </row>
    <row r="40" spans="1:6">
      <c r="A40" s="120"/>
      <c r="B40" s="114"/>
      <c r="C40" s="114"/>
      <c r="D40" s="150" t="s">
        <v>98</v>
      </c>
      <c r="E40" s="136">
        <f>SUM(E41:E45)</f>
        <v>0</v>
      </c>
      <c r="F40" s="137">
        <f>SUM(F41:F45)</f>
        <v>0</v>
      </c>
    </row>
    <row r="41" spans="1:6">
      <c r="A41" s="120"/>
      <c r="B41" s="114"/>
      <c r="C41" s="114"/>
      <c r="D41" s="108" t="s">
        <v>99</v>
      </c>
      <c r="E41" s="107">
        <v>0</v>
      </c>
      <c r="F41" s="109">
        <v>0</v>
      </c>
    </row>
    <row r="42" spans="1:6">
      <c r="A42" s="120"/>
      <c r="B42" s="114"/>
      <c r="C42" s="114"/>
      <c r="D42" s="108" t="s">
        <v>100</v>
      </c>
      <c r="E42" s="107">
        <v>0</v>
      </c>
      <c r="F42" s="109">
        <v>0</v>
      </c>
    </row>
    <row r="43" spans="1:6">
      <c r="A43" s="112"/>
      <c r="B43" s="113"/>
      <c r="C43" s="113"/>
      <c r="D43" s="108" t="s">
        <v>101</v>
      </c>
      <c r="E43" s="107">
        <v>0</v>
      </c>
      <c r="F43" s="109">
        <v>0</v>
      </c>
    </row>
    <row r="44" spans="1:6">
      <c r="A44" s="112"/>
      <c r="B44" s="113"/>
      <c r="C44" s="113"/>
      <c r="D44" s="108" t="s">
        <v>102</v>
      </c>
      <c r="E44" s="107">
        <v>0</v>
      </c>
      <c r="F44" s="109">
        <v>0</v>
      </c>
    </row>
    <row r="45" spans="1:6">
      <c r="A45" s="112"/>
      <c r="B45" s="113"/>
      <c r="C45" s="113"/>
      <c r="D45" s="108" t="s">
        <v>103</v>
      </c>
      <c r="E45" s="107">
        <v>0</v>
      </c>
      <c r="F45" s="109">
        <v>0</v>
      </c>
    </row>
    <row r="46" spans="1:6" ht="33">
      <c r="A46" s="112"/>
      <c r="B46" s="113"/>
      <c r="C46" s="113"/>
      <c r="D46" s="151" t="s">
        <v>104</v>
      </c>
      <c r="E46" s="138">
        <f>SUM(E47:E48)</f>
        <v>0</v>
      </c>
      <c r="F46" s="139">
        <f>SUM(F47:F48)</f>
        <v>0</v>
      </c>
    </row>
    <row r="47" spans="1:6">
      <c r="A47" s="106"/>
      <c r="B47" s="113"/>
      <c r="C47" s="113"/>
      <c r="D47" s="108" t="s">
        <v>105</v>
      </c>
      <c r="E47" s="107">
        <v>0</v>
      </c>
      <c r="F47" s="109">
        <v>0</v>
      </c>
    </row>
    <row r="48" spans="1:6">
      <c r="A48" s="124"/>
      <c r="B48" s="125"/>
      <c r="C48" s="125"/>
      <c r="D48" s="108" t="s">
        <v>106</v>
      </c>
      <c r="E48" s="107">
        <v>0</v>
      </c>
      <c r="F48" s="109">
        <v>0</v>
      </c>
    </row>
    <row r="49" spans="1:7">
      <c r="A49" s="112"/>
      <c r="B49" s="125"/>
      <c r="C49" s="125"/>
      <c r="D49" s="126"/>
      <c r="E49" s="125"/>
      <c r="F49" s="127"/>
    </row>
    <row r="50" spans="1:7">
      <c r="A50" s="106"/>
      <c r="B50" s="125"/>
      <c r="C50" s="125"/>
      <c r="D50" s="150" t="s">
        <v>107</v>
      </c>
      <c r="E50" s="140">
        <f>E46+E40+E36</f>
        <v>0</v>
      </c>
      <c r="F50" s="141">
        <f>F46+F40+F36</f>
        <v>0</v>
      </c>
    </row>
    <row r="51" spans="1:7">
      <c r="A51" s="124"/>
      <c r="B51" s="125"/>
      <c r="C51" s="125"/>
      <c r="D51" s="115"/>
      <c r="E51" s="128"/>
      <c r="F51" s="129"/>
    </row>
    <row r="52" spans="1:7">
      <c r="A52" s="112"/>
      <c r="D52" s="150" t="s">
        <v>513</v>
      </c>
      <c r="E52" s="140">
        <f>E50+E33</f>
        <v>0</v>
      </c>
      <c r="F52" s="141">
        <f>F50+F33</f>
        <v>0</v>
      </c>
      <c r="G52" s="181" t="str">
        <f>IF($B$33=$E$52,"","VALOR INCORRECTO EJERCICIO 2016, TOTAL DE ACTIVOS TIENE QUE SER IGUAL AL TOTAL DE LA SUMA DE PASIVO Y HCIENDA")</f>
        <v/>
      </c>
    </row>
    <row r="53" spans="1:7" ht="17.25" thickBot="1">
      <c r="A53" s="130"/>
      <c r="B53" s="131"/>
      <c r="C53" s="131"/>
      <c r="D53" s="132"/>
      <c r="E53" s="133"/>
      <c r="F53" s="134"/>
      <c r="G53" s="181" t="str">
        <f>IF($C$33=$F$52,"","VALOR INCORRECTO EJERCICIO 2015, TOTAL DE ACTIVOS TIENE QUE SER IGUAL AL TOTAL DE LA SUMA DE PASIVO Y HCIENDA")</f>
        <v/>
      </c>
    </row>
    <row r="54" spans="1:7">
      <c r="A54" s="88" t="s">
        <v>640</v>
      </c>
    </row>
    <row r="56" spans="1:7">
      <c r="B56" s="146"/>
      <c r="C56" s="147" t="s">
        <v>628</v>
      </c>
    </row>
  </sheetData>
  <sheetProtection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H57"/>
  <sheetViews>
    <sheetView view="pageBreakPreview" zoomScaleSheetLayoutView="100" workbookViewId="0">
      <selection activeCell="G44" sqref="G44"/>
    </sheetView>
  </sheetViews>
  <sheetFormatPr baseColWidth="10" defaultRowHeight="16.5"/>
  <cols>
    <col min="1" max="1" width="1.140625" style="362" customWidth="1"/>
    <col min="2" max="2" width="31.7109375" style="362" customWidth="1"/>
    <col min="3" max="4" width="14.28515625" style="183" customWidth="1"/>
    <col min="5" max="5" width="13.140625" style="183" customWidth="1"/>
    <col min="6" max="6" width="14" style="183" customWidth="1"/>
    <col min="7" max="7" width="15" style="183" customWidth="1"/>
    <col min="8" max="8" width="14.28515625" style="183" customWidth="1"/>
    <col min="9" max="16384" width="11.42578125" style="183"/>
  </cols>
  <sheetData>
    <row r="1" spans="1:8">
      <c r="A1" s="798" t="s">
        <v>161</v>
      </c>
      <c r="B1" s="798"/>
      <c r="C1" s="798"/>
      <c r="D1" s="798"/>
      <c r="E1" s="798"/>
      <c r="F1" s="798"/>
      <c r="G1" s="798"/>
      <c r="H1" s="798"/>
    </row>
    <row r="2" spans="1:8" s="247" customFormat="1" ht="15.75">
      <c r="A2" s="798" t="s">
        <v>148</v>
      </c>
      <c r="B2" s="798"/>
      <c r="C2" s="798"/>
      <c r="D2" s="798"/>
      <c r="E2" s="798"/>
      <c r="F2" s="798"/>
      <c r="G2" s="798"/>
      <c r="H2" s="798"/>
    </row>
    <row r="3" spans="1:8" s="247" customFormat="1">
      <c r="A3" s="799" t="s">
        <v>370</v>
      </c>
      <c r="B3" s="799"/>
      <c r="C3" s="799"/>
      <c r="D3" s="799"/>
      <c r="E3" s="799"/>
      <c r="F3" s="799"/>
      <c r="G3" s="799"/>
      <c r="H3" s="799"/>
    </row>
    <row r="4" spans="1:8" s="247" customFormat="1">
      <c r="A4" s="799" t="s">
        <v>537</v>
      </c>
      <c r="B4" s="799"/>
      <c r="C4" s="799"/>
      <c r="D4" s="799"/>
      <c r="E4" s="799"/>
      <c r="F4" s="799"/>
      <c r="G4" s="799"/>
      <c r="H4" s="799"/>
    </row>
    <row r="5" spans="1:8" s="249" customFormat="1" ht="17.25" thickBot="1">
      <c r="A5" s="248"/>
      <c r="B5" s="248"/>
      <c r="C5" s="800" t="s">
        <v>118</v>
      </c>
      <c r="D5" s="800"/>
      <c r="E5" s="800"/>
      <c r="F5" s="800"/>
      <c r="G5" s="800"/>
      <c r="H5" s="91"/>
    </row>
    <row r="6" spans="1:8" s="309" customFormat="1" ht="38.25">
      <c r="A6" s="837" t="s">
        <v>149</v>
      </c>
      <c r="B6" s="838"/>
      <c r="C6" s="306" t="s">
        <v>224</v>
      </c>
      <c r="D6" s="306" t="s">
        <v>226</v>
      </c>
      <c r="E6" s="306" t="s">
        <v>225</v>
      </c>
      <c r="F6" s="307" t="s">
        <v>477</v>
      </c>
      <c r="G6" s="307" t="s">
        <v>478</v>
      </c>
      <c r="H6" s="308" t="s">
        <v>642</v>
      </c>
    </row>
    <row r="7" spans="1:8" s="309" customFormat="1" ht="17.25" thickBot="1">
      <c r="A7" s="839"/>
      <c r="B7" s="840"/>
      <c r="C7" s="310" t="s">
        <v>204</v>
      </c>
      <c r="D7" s="310" t="s">
        <v>205</v>
      </c>
      <c r="E7" s="310" t="s">
        <v>150</v>
      </c>
      <c r="F7" s="311" t="s">
        <v>206</v>
      </c>
      <c r="G7" s="311" t="s">
        <v>207</v>
      </c>
      <c r="H7" s="312" t="s">
        <v>496</v>
      </c>
    </row>
    <row r="8" spans="1:8" s="309" customFormat="1" ht="8.25" customHeight="1">
      <c r="A8" s="313"/>
      <c r="B8" s="314"/>
      <c r="C8" s="315"/>
      <c r="D8" s="315"/>
      <c r="E8" s="364"/>
      <c r="F8" s="315"/>
      <c r="G8" s="315"/>
      <c r="H8" s="367"/>
    </row>
    <row r="9" spans="1:8" ht="17.100000000000001" customHeight="1">
      <c r="A9" s="316"/>
      <c r="B9" s="317" t="s">
        <v>3</v>
      </c>
      <c r="C9" s="318"/>
      <c r="D9" s="318"/>
      <c r="E9" s="365">
        <f>C9+D9</f>
        <v>0</v>
      </c>
      <c r="F9" s="318"/>
      <c r="G9" s="318"/>
      <c r="H9" s="716">
        <f>G9-C9</f>
        <v>0</v>
      </c>
    </row>
    <row r="10" spans="1:8" ht="17.100000000000001" customHeight="1">
      <c r="A10" s="316"/>
      <c r="B10" s="317" t="s">
        <v>4</v>
      </c>
      <c r="C10" s="318"/>
      <c r="D10" s="318"/>
      <c r="E10" s="365">
        <f t="shared" ref="E10:E24" si="0">C10+D10</f>
        <v>0</v>
      </c>
      <c r="F10" s="318"/>
      <c r="G10" s="318"/>
      <c r="H10" s="716">
        <f t="shared" ref="H10:H24" si="1">G10-C10</f>
        <v>0</v>
      </c>
    </row>
    <row r="11" spans="1:8" ht="17.100000000000001" customHeight="1">
      <c r="A11" s="316"/>
      <c r="B11" s="317" t="s">
        <v>208</v>
      </c>
      <c r="C11" s="318"/>
      <c r="D11" s="318"/>
      <c r="E11" s="365">
        <f t="shared" si="0"/>
        <v>0</v>
      </c>
      <c r="F11" s="318"/>
      <c r="G11" s="318"/>
      <c r="H11" s="716">
        <f t="shared" si="1"/>
        <v>0</v>
      </c>
    </row>
    <row r="12" spans="1:8" ht="17.100000000000001" customHeight="1">
      <c r="A12" s="316"/>
      <c r="B12" s="317" t="s">
        <v>6</v>
      </c>
      <c r="C12" s="318"/>
      <c r="D12" s="318"/>
      <c r="E12" s="365">
        <f t="shared" si="0"/>
        <v>0</v>
      </c>
      <c r="F12" s="318"/>
      <c r="G12" s="318"/>
      <c r="H12" s="716">
        <f t="shared" si="1"/>
        <v>0</v>
      </c>
    </row>
    <row r="13" spans="1:8" ht="17.100000000000001" customHeight="1">
      <c r="A13" s="316"/>
      <c r="B13" s="317" t="s">
        <v>209</v>
      </c>
      <c r="C13" s="318"/>
      <c r="D13" s="318"/>
      <c r="E13" s="365">
        <f t="shared" si="0"/>
        <v>0</v>
      </c>
      <c r="F13" s="318"/>
      <c r="G13" s="318"/>
      <c r="H13" s="716">
        <f t="shared" si="1"/>
        <v>0</v>
      </c>
    </row>
    <row r="14" spans="1:8" ht="17.100000000000001" customHeight="1">
      <c r="A14" s="316"/>
      <c r="B14" s="317" t="s">
        <v>151</v>
      </c>
      <c r="C14" s="318"/>
      <c r="D14" s="318"/>
      <c r="E14" s="365">
        <f t="shared" si="0"/>
        <v>0</v>
      </c>
      <c r="F14" s="318"/>
      <c r="G14" s="318"/>
      <c r="H14" s="716">
        <f t="shared" si="1"/>
        <v>0</v>
      </c>
    </row>
    <row r="15" spans="1:8" ht="17.100000000000001" customHeight="1">
      <c r="A15" s="316"/>
      <c r="B15" s="317" t="s">
        <v>152</v>
      </c>
      <c r="C15" s="318"/>
      <c r="D15" s="318"/>
      <c r="E15" s="365">
        <f t="shared" si="0"/>
        <v>0</v>
      </c>
      <c r="F15" s="318"/>
      <c r="G15" s="319"/>
      <c r="H15" s="716">
        <f t="shared" si="1"/>
        <v>0</v>
      </c>
    </row>
    <row r="16" spans="1:8" ht="17.100000000000001" customHeight="1">
      <c r="A16" s="316"/>
      <c r="B16" s="317" t="s">
        <v>210</v>
      </c>
      <c r="C16" s="318"/>
      <c r="D16" s="318"/>
      <c r="E16" s="365">
        <f t="shared" si="0"/>
        <v>0</v>
      </c>
      <c r="F16" s="318"/>
      <c r="G16" s="318"/>
      <c r="H16" s="716">
        <f t="shared" si="1"/>
        <v>0</v>
      </c>
    </row>
    <row r="17" spans="1:8" ht="17.100000000000001" customHeight="1">
      <c r="A17" s="316"/>
      <c r="B17" s="317" t="s">
        <v>151</v>
      </c>
      <c r="C17" s="318"/>
      <c r="D17" s="318"/>
      <c r="E17" s="365">
        <f t="shared" si="0"/>
        <v>0</v>
      </c>
      <c r="F17" s="318"/>
      <c r="G17" s="318"/>
      <c r="H17" s="716">
        <f t="shared" si="1"/>
        <v>0</v>
      </c>
    </row>
    <row r="18" spans="1:8" ht="17.100000000000001" customHeight="1">
      <c r="A18" s="316"/>
      <c r="B18" s="317" t="s">
        <v>152</v>
      </c>
      <c r="C18" s="318"/>
      <c r="D18" s="318"/>
      <c r="E18" s="365">
        <f t="shared" si="0"/>
        <v>0</v>
      </c>
      <c r="F18" s="318"/>
      <c r="G18" s="318"/>
      <c r="H18" s="716">
        <f t="shared" si="1"/>
        <v>0</v>
      </c>
    </row>
    <row r="19" spans="1:8" ht="17.100000000000001" customHeight="1">
      <c r="A19" s="316"/>
      <c r="B19" s="317" t="s">
        <v>211</v>
      </c>
      <c r="C19" s="318"/>
      <c r="D19" s="318"/>
      <c r="E19" s="365">
        <f t="shared" si="0"/>
        <v>0</v>
      </c>
      <c r="F19" s="318"/>
      <c r="G19" s="318"/>
      <c r="H19" s="716">
        <f t="shared" si="1"/>
        <v>0</v>
      </c>
    </row>
    <row r="20" spans="1:8" ht="17.100000000000001" customHeight="1">
      <c r="A20" s="316"/>
      <c r="B20" s="317" t="s">
        <v>11</v>
      </c>
      <c r="C20" s="318"/>
      <c r="D20" s="318"/>
      <c r="E20" s="365">
        <f t="shared" si="0"/>
        <v>0</v>
      </c>
      <c r="F20" s="318"/>
      <c r="G20" s="318"/>
      <c r="H20" s="716">
        <f t="shared" si="1"/>
        <v>0</v>
      </c>
    </row>
    <row r="21" spans="1:8" ht="25.5">
      <c r="A21" s="316"/>
      <c r="B21" s="317" t="s">
        <v>455</v>
      </c>
      <c r="C21" s="318"/>
      <c r="D21" s="318"/>
      <c r="E21" s="365">
        <f t="shared" si="0"/>
        <v>0</v>
      </c>
      <c r="F21" s="318"/>
      <c r="G21" s="318"/>
      <c r="H21" s="716">
        <f t="shared" si="1"/>
        <v>0</v>
      </c>
    </row>
    <row r="22" spans="1:8" ht="25.5">
      <c r="A22" s="316"/>
      <c r="B22" s="317" t="s">
        <v>456</v>
      </c>
      <c r="C22" s="318"/>
      <c r="D22" s="318"/>
      <c r="E22" s="365">
        <f t="shared" si="0"/>
        <v>0</v>
      </c>
      <c r="F22" s="318"/>
      <c r="G22" s="318"/>
      <c r="H22" s="716">
        <f t="shared" si="1"/>
        <v>0</v>
      </c>
    </row>
    <row r="23" spans="1:8" ht="17.100000000000001" customHeight="1" thickBot="1">
      <c r="A23" s="320"/>
      <c r="B23" s="321" t="s">
        <v>212</v>
      </c>
      <c r="C23" s="322"/>
      <c r="D23" s="322"/>
      <c r="E23" s="366">
        <f t="shared" si="0"/>
        <v>0</v>
      </c>
      <c r="F23" s="322"/>
      <c r="G23" s="322"/>
      <c r="H23" s="717">
        <f t="shared" si="1"/>
        <v>0</v>
      </c>
    </row>
    <row r="24" spans="1:8" s="375" customFormat="1" ht="28.5" customHeight="1" thickBot="1">
      <c r="A24" s="841" t="s">
        <v>115</v>
      </c>
      <c r="B24" s="842"/>
      <c r="C24" s="363">
        <f>SUM(C9:C23)</f>
        <v>0</v>
      </c>
      <c r="D24" s="363">
        <f>SUM(D9:D23)</f>
        <v>0</v>
      </c>
      <c r="E24" s="363">
        <f t="shared" si="0"/>
        <v>0</v>
      </c>
      <c r="F24" s="363">
        <f>SUM(F9:F23)</f>
        <v>0</v>
      </c>
      <c r="G24" s="363">
        <f>SUM(G9:G23)</f>
        <v>0</v>
      </c>
      <c r="H24" s="718">
        <f t="shared" si="1"/>
        <v>0</v>
      </c>
    </row>
    <row r="25" spans="1:8" ht="22.5" customHeight="1" thickBot="1">
      <c r="A25" s="323"/>
      <c r="B25" s="323"/>
      <c r="C25" s="324"/>
      <c r="D25" s="324"/>
      <c r="E25" s="324"/>
      <c r="F25" s="325"/>
      <c r="G25" s="712" t="s">
        <v>514</v>
      </c>
      <c r="H25" s="713" t="str">
        <f>IF(($G$24-$C$24)&lt;=0,"",$G$24-$C$24)</f>
        <v/>
      </c>
    </row>
    <row r="26" spans="1:8" ht="10.5" customHeight="1" thickBot="1">
      <c r="A26" s="326"/>
      <c r="B26" s="326"/>
      <c r="C26" s="327"/>
      <c r="D26" s="327"/>
      <c r="E26" s="327"/>
      <c r="F26" s="328"/>
      <c r="G26" s="329"/>
      <c r="H26" s="325"/>
    </row>
    <row r="27" spans="1:8" s="309" customFormat="1" ht="38.25">
      <c r="A27" s="845" t="s">
        <v>495</v>
      </c>
      <c r="B27" s="846"/>
      <c r="C27" s="330" t="s">
        <v>224</v>
      </c>
      <c r="D27" s="330" t="s">
        <v>226</v>
      </c>
      <c r="E27" s="330" t="s">
        <v>225</v>
      </c>
      <c r="F27" s="331" t="s">
        <v>477</v>
      </c>
      <c r="G27" s="331" t="s">
        <v>478</v>
      </c>
      <c r="H27" s="308" t="s">
        <v>642</v>
      </c>
    </row>
    <row r="28" spans="1:8" s="309" customFormat="1" ht="17.25" thickBot="1">
      <c r="A28" s="332"/>
      <c r="B28" s="333" t="s">
        <v>494</v>
      </c>
      <c r="C28" s="334" t="s">
        <v>204</v>
      </c>
      <c r="D28" s="334" t="s">
        <v>205</v>
      </c>
      <c r="E28" s="334" t="s">
        <v>150</v>
      </c>
      <c r="F28" s="335" t="s">
        <v>206</v>
      </c>
      <c r="G28" s="335" t="s">
        <v>207</v>
      </c>
      <c r="H28" s="336" t="s">
        <v>496</v>
      </c>
    </row>
    <row r="29" spans="1:8" s="339" customFormat="1" ht="17.100000000000001" customHeight="1">
      <c r="A29" s="337" t="s">
        <v>219</v>
      </c>
      <c r="B29" s="338"/>
      <c r="C29" s="368">
        <f>SUM(C30:C33,C36,C39:C40)</f>
        <v>0</v>
      </c>
      <c r="D29" s="368">
        <f>SUM(D30:D33,D36,D39:D40)</f>
        <v>0</v>
      </c>
      <c r="E29" s="368">
        <f>SUM(E30:E33,E36,E39:E40)</f>
        <v>0</v>
      </c>
      <c r="F29" s="368">
        <f t="shared" ref="F29:H29" si="2">SUM(F30:F33,F36,F39:F40)</f>
        <v>0</v>
      </c>
      <c r="G29" s="368">
        <f t="shared" si="2"/>
        <v>0</v>
      </c>
      <c r="H29" s="368">
        <f t="shared" si="2"/>
        <v>0</v>
      </c>
    </row>
    <row r="30" spans="1:8" s="339" customFormat="1" ht="17.100000000000001" customHeight="1">
      <c r="A30" s="340" t="s">
        <v>497</v>
      </c>
      <c r="B30" s="341"/>
      <c r="C30" s="342"/>
      <c r="D30" s="342"/>
      <c r="E30" s="370">
        <f>C30+D30</f>
        <v>0</v>
      </c>
      <c r="F30" s="342"/>
      <c r="G30" s="342"/>
      <c r="H30" s="373">
        <f>G30-C30</f>
        <v>0</v>
      </c>
    </row>
    <row r="31" spans="1:8" s="339" customFormat="1" ht="17.100000000000001" customHeight="1">
      <c r="A31" s="340" t="s">
        <v>208</v>
      </c>
      <c r="B31" s="341"/>
      <c r="C31" s="342"/>
      <c r="D31" s="342"/>
      <c r="E31" s="370">
        <f t="shared" ref="E31:E49" si="3">C31+D31</f>
        <v>0</v>
      </c>
      <c r="F31" s="342"/>
      <c r="G31" s="342"/>
      <c r="H31" s="373">
        <f t="shared" ref="H31:H49" si="4">G31-C31</f>
        <v>0</v>
      </c>
    </row>
    <row r="32" spans="1:8" s="339" customFormat="1">
      <c r="A32" s="843" t="s">
        <v>6</v>
      </c>
      <c r="B32" s="844"/>
      <c r="C32" s="342"/>
      <c r="D32" s="342"/>
      <c r="E32" s="370">
        <f t="shared" si="3"/>
        <v>0</v>
      </c>
      <c r="F32" s="342"/>
      <c r="G32" s="342"/>
      <c r="H32" s="373">
        <f t="shared" si="4"/>
        <v>0</v>
      </c>
    </row>
    <row r="33" spans="1:8" s="339" customFormat="1" ht="17.100000000000001" customHeight="1">
      <c r="A33" s="340" t="s">
        <v>209</v>
      </c>
      <c r="B33" s="341"/>
      <c r="C33" s="343"/>
      <c r="D33" s="343"/>
      <c r="E33" s="371">
        <f>SUM(E34:E35)</f>
        <v>0</v>
      </c>
      <c r="F33" s="343"/>
      <c r="G33" s="343"/>
      <c r="H33" s="374">
        <f>SUM(H34:H35)</f>
        <v>0</v>
      </c>
    </row>
    <row r="34" spans="1:8" s="339" customFormat="1" ht="17.100000000000001" customHeight="1">
      <c r="A34" s="344" t="s">
        <v>151</v>
      </c>
      <c r="B34" s="345"/>
      <c r="C34" s="342"/>
      <c r="D34" s="342"/>
      <c r="E34" s="370">
        <f t="shared" si="3"/>
        <v>0</v>
      </c>
      <c r="F34" s="342"/>
      <c r="G34" s="342"/>
      <c r="H34" s="373">
        <f t="shared" si="4"/>
        <v>0</v>
      </c>
    </row>
    <row r="35" spans="1:8" s="339" customFormat="1" ht="17.100000000000001" customHeight="1">
      <c r="A35" s="344" t="s">
        <v>152</v>
      </c>
      <c r="B35" s="345"/>
      <c r="C35" s="342"/>
      <c r="D35" s="342"/>
      <c r="E35" s="370">
        <f t="shared" si="3"/>
        <v>0</v>
      </c>
      <c r="F35" s="342"/>
      <c r="G35" s="342"/>
      <c r="H35" s="373">
        <f t="shared" si="4"/>
        <v>0</v>
      </c>
    </row>
    <row r="36" spans="1:8" ht="17.100000000000001" customHeight="1">
      <c r="A36" s="843" t="s">
        <v>210</v>
      </c>
      <c r="B36" s="844"/>
      <c r="C36" s="346"/>
      <c r="D36" s="346"/>
      <c r="E36" s="371">
        <f>SUM(E37:E38)</f>
        <v>0</v>
      </c>
      <c r="F36" s="346"/>
      <c r="G36" s="346"/>
      <c r="H36" s="374">
        <f>SUM(H37:H38)</f>
        <v>0</v>
      </c>
    </row>
    <row r="37" spans="1:8" ht="17.100000000000001" customHeight="1">
      <c r="A37" s="711"/>
      <c r="B37" s="347" t="s">
        <v>151</v>
      </c>
      <c r="C37" s="348"/>
      <c r="D37" s="348"/>
      <c r="E37" s="370">
        <f t="shared" si="3"/>
        <v>0</v>
      </c>
      <c r="F37" s="348"/>
      <c r="G37" s="348"/>
      <c r="H37" s="373">
        <f t="shared" si="4"/>
        <v>0</v>
      </c>
    </row>
    <row r="38" spans="1:8" ht="17.100000000000001" customHeight="1">
      <c r="A38" s="711"/>
      <c r="B38" s="347" t="s">
        <v>152</v>
      </c>
      <c r="C38" s="348"/>
      <c r="D38" s="348"/>
      <c r="E38" s="370">
        <f t="shared" si="3"/>
        <v>0</v>
      </c>
      <c r="F38" s="348"/>
      <c r="G38" s="348"/>
      <c r="H38" s="373">
        <f t="shared" si="4"/>
        <v>0</v>
      </c>
    </row>
    <row r="39" spans="1:8" s="339" customFormat="1">
      <c r="A39" s="340" t="s">
        <v>11</v>
      </c>
      <c r="B39" s="341"/>
      <c r="C39" s="342"/>
      <c r="D39" s="342"/>
      <c r="E39" s="370">
        <f t="shared" si="3"/>
        <v>0</v>
      </c>
      <c r="F39" s="342"/>
      <c r="G39" s="342"/>
      <c r="H39" s="373">
        <f t="shared" si="4"/>
        <v>0</v>
      </c>
    </row>
    <row r="40" spans="1:8" s="339" customFormat="1" ht="27.75" customHeight="1">
      <c r="A40" s="843" t="s">
        <v>156</v>
      </c>
      <c r="B40" s="844"/>
      <c r="C40" s="342"/>
      <c r="D40" s="342"/>
      <c r="E40" s="370">
        <f t="shared" si="3"/>
        <v>0</v>
      </c>
      <c r="F40" s="342"/>
      <c r="G40" s="342"/>
      <c r="H40" s="373">
        <f t="shared" si="4"/>
        <v>0</v>
      </c>
    </row>
    <row r="41" spans="1:8" s="339" customFormat="1" ht="8.25" customHeight="1">
      <c r="A41" s="349"/>
      <c r="B41" s="350"/>
      <c r="C41" s="342"/>
      <c r="D41" s="342"/>
      <c r="E41" s="370"/>
      <c r="F41" s="342"/>
      <c r="G41" s="342"/>
      <c r="H41" s="373"/>
    </row>
    <row r="42" spans="1:8" s="339" customFormat="1" ht="17.100000000000001" customHeight="1">
      <c r="A42" s="349" t="s">
        <v>220</v>
      </c>
      <c r="B42" s="350"/>
      <c r="C42" s="368">
        <f t="shared" ref="C42:D42" si="5">SUM(C43:C46)</f>
        <v>0</v>
      </c>
      <c r="D42" s="368">
        <f t="shared" si="5"/>
        <v>0</v>
      </c>
      <c r="E42" s="368">
        <f>SUM(E43:E46)</f>
        <v>0</v>
      </c>
      <c r="F42" s="368">
        <f>SUM(F43:F46)</f>
        <v>0</v>
      </c>
      <c r="G42" s="368">
        <f>SUM(G43:G46)</f>
        <v>0</v>
      </c>
      <c r="H42" s="368">
        <f>SUM(H43:H46)</f>
        <v>0</v>
      </c>
    </row>
    <row r="43" spans="1:8" s="339" customFormat="1" ht="17.100000000000001" customHeight="1">
      <c r="A43" s="351"/>
      <c r="B43" s="352" t="s">
        <v>221</v>
      </c>
      <c r="C43" s="342"/>
      <c r="D43" s="342"/>
      <c r="E43" s="370">
        <f t="shared" si="3"/>
        <v>0</v>
      </c>
      <c r="F43" s="342"/>
      <c r="G43" s="342"/>
      <c r="H43" s="373">
        <f t="shared" si="4"/>
        <v>0</v>
      </c>
    </row>
    <row r="44" spans="1:8" s="339" customFormat="1" ht="17.100000000000001" customHeight="1">
      <c r="A44" s="351"/>
      <c r="B44" s="352" t="s">
        <v>222</v>
      </c>
      <c r="C44" s="342"/>
      <c r="D44" s="342"/>
      <c r="E44" s="370">
        <f t="shared" si="3"/>
        <v>0</v>
      </c>
      <c r="F44" s="342"/>
      <c r="G44" s="342"/>
      <c r="H44" s="373">
        <f t="shared" si="4"/>
        <v>0</v>
      </c>
    </row>
    <row r="45" spans="1:8" s="339" customFormat="1" ht="29.25" customHeight="1">
      <c r="A45" s="351"/>
      <c r="B45" s="353" t="s">
        <v>457</v>
      </c>
      <c r="C45" s="342"/>
      <c r="D45" s="342"/>
      <c r="E45" s="370">
        <f t="shared" si="3"/>
        <v>0</v>
      </c>
      <c r="F45" s="342"/>
      <c r="G45" s="342"/>
      <c r="H45" s="373">
        <f t="shared" si="4"/>
        <v>0</v>
      </c>
    </row>
    <row r="46" spans="1:8" s="339" customFormat="1" ht="29.25" customHeight="1">
      <c r="A46" s="351"/>
      <c r="B46" s="353" t="s">
        <v>458</v>
      </c>
      <c r="C46" s="342"/>
      <c r="D46" s="342"/>
      <c r="E46" s="370">
        <f t="shared" si="3"/>
        <v>0</v>
      </c>
      <c r="F46" s="342"/>
      <c r="G46" s="342"/>
      <c r="H46" s="373">
        <f t="shared" si="4"/>
        <v>0</v>
      </c>
    </row>
    <row r="47" spans="1:8" s="339" customFormat="1" ht="6" customHeight="1">
      <c r="A47" s="351"/>
      <c r="B47" s="352"/>
      <c r="C47" s="342"/>
      <c r="D47" s="342"/>
      <c r="E47" s="370"/>
      <c r="F47" s="342"/>
      <c r="G47" s="342"/>
      <c r="H47" s="373"/>
    </row>
    <row r="48" spans="1:8" s="339" customFormat="1" ht="17.100000000000001" customHeight="1">
      <c r="A48" s="349" t="s">
        <v>223</v>
      </c>
      <c r="B48" s="350"/>
      <c r="C48" s="368">
        <f>C49</f>
        <v>0</v>
      </c>
      <c r="D48" s="368">
        <f t="shared" ref="D48:H48" si="6">D49</f>
        <v>0</v>
      </c>
      <c r="E48" s="368">
        <f t="shared" si="6"/>
        <v>0</v>
      </c>
      <c r="F48" s="368">
        <f t="shared" si="6"/>
        <v>0</v>
      </c>
      <c r="G48" s="368">
        <f t="shared" si="6"/>
        <v>0</v>
      </c>
      <c r="H48" s="368">
        <f t="shared" si="6"/>
        <v>0</v>
      </c>
    </row>
    <row r="49" spans="1:8" s="339" customFormat="1" ht="17.100000000000001" customHeight="1">
      <c r="A49" s="349"/>
      <c r="B49" s="354" t="s">
        <v>212</v>
      </c>
      <c r="C49" s="342"/>
      <c r="D49" s="342"/>
      <c r="E49" s="370">
        <f t="shared" si="3"/>
        <v>0</v>
      </c>
      <c r="F49" s="342"/>
      <c r="G49" s="342"/>
      <c r="H49" s="373">
        <f t="shared" si="4"/>
        <v>0</v>
      </c>
    </row>
    <row r="50" spans="1:8" s="339" customFormat="1" ht="12.75" customHeight="1" thickBot="1">
      <c r="A50" s="355"/>
      <c r="B50" s="356"/>
      <c r="C50" s="357"/>
      <c r="D50" s="357"/>
      <c r="E50" s="372"/>
      <c r="F50" s="357"/>
      <c r="G50" s="357"/>
      <c r="H50" s="358"/>
    </row>
    <row r="51" spans="1:8" ht="21.75" customHeight="1" thickBot="1">
      <c r="A51" s="835" t="s">
        <v>115</v>
      </c>
      <c r="B51" s="836"/>
      <c r="C51" s="369">
        <f>C29+C42+C48</f>
        <v>0</v>
      </c>
      <c r="D51" s="369">
        <f t="shared" ref="D51:H51" si="7">D29+D42+D48</f>
        <v>0</v>
      </c>
      <c r="E51" s="369">
        <f t="shared" si="7"/>
        <v>0</v>
      </c>
      <c r="F51" s="369">
        <f t="shared" si="7"/>
        <v>0</v>
      </c>
      <c r="G51" s="369">
        <f t="shared" si="7"/>
        <v>0</v>
      </c>
      <c r="H51" s="369">
        <f t="shared" si="7"/>
        <v>0</v>
      </c>
    </row>
    <row r="52" spans="1:8" ht="22.5" customHeight="1" thickBot="1">
      <c r="A52" s="323"/>
      <c r="B52" s="323"/>
      <c r="C52" s="359"/>
      <c r="D52" s="359"/>
      <c r="E52" s="359"/>
      <c r="F52" s="360"/>
      <c r="G52" s="714" t="s">
        <v>514</v>
      </c>
      <c r="H52" s="715" t="str">
        <f>IF(($G$51-$C$51)&lt;=0,"",$G$51-$C$51)</f>
        <v/>
      </c>
    </row>
    <row r="53" spans="1:8" ht="8.25" customHeight="1">
      <c r="A53" s="361"/>
      <c r="B53" s="183"/>
    </row>
    <row r="54" spans="1:8">
      <c r="A54" s="376"/>
      <c r="B54" s="183"/>
      <c r="H54" s="710"/>
    </row>
    <row r="55" spans="1:8">
      <c r="A55" s="377"/>
      <c r="B55" s="378" t="s">
        <v>301</v>
      </c>
      <c r="C55" s="379"/>
      <c r="D55" s="379"/>
      <c r="E55" s="379"/>
      <c r="F55" s="379"/>
      <c r="G55" s="379"/>
      <c r="H55" s="379"/>
    </row>
    <row r="56" spans="1:8">
      <c r="A56" s="377"/>
      <c r="B56" s="378" t="s">
        <v>302</v>
      </c>
      <c r="C56" s="379"/>
      <c r="D56" s="379"/>
      <c r="E56" s="379"/>
      <c r="F56" s="379"/>
      <c r="G56" s="379"/>
      <c r="H56" s="379"/>
    </row>
    <row r="57" spans="1:8">
      <c r="A57" s="377"/>
      <c r="B57" s="378"/>
      <c r="C57" s="379"/>
      <c r="D57" s="379"/>
      <c r="E57" s="379"/>
      <c r="F57" s="379"/>
      <c r="G57" s="379"/>
      <c r="H57" s="379"/>
    </row>
  </sheetData>
  <sheetProtection sheet="1" objects="1" scenarios="1" insertHyperlinks="0"/>
  <mergeCells count="12">
    <mergeCell ref="A51:B51"/>
    <mergeCell ref="A1:H1"/>
    <mergeCell ref="A2:H2"/>
    <mergeCell ref="A3:H3"/>
    <mergeCell ref="A4:H4"/>
    <mergeCell ref="A6:B7"/>
    <mergeCell ref="A24:B24"/>
    <mergeCell ref="A32:B32"/>
    <mergeCell ref="A36:B36"/>
    <mergeCell ref="A40:B40"/>
    <mergeCell ref="A27:B27"/>
    <mergeCell ref="C5:G5"/>
  </mergeCells>
  <printOptions horizontalCentered="1"/>
  <pageMargins left="0.39370078740157483" right="0.39370078740157483" top="0.39370078740157483" bottom="0.51181102362204722" header="0.31496062992125984" footer="0.31496062992125984"/>
  <pageSetup scale="98" fitToHeight="2" orientation="landscape" r:id="rId1"/>
  <headerFooter>
    <oddFooter>&amp;RHoja &amp;P de &amp;N</oddFooter>
  </headerFooter>
  <rowBreaks count="1" manualBreakCount="1">
    <brk id="26" max="8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tabColor theme="7"/>
    <pageSetUpPr fitToPage="1"/>
  </sheetPr>
  <dimension ref="A1:E23"/>
  <sheetViews>
    <sheetView view="pageBreakPreview" zoomScaleSheetLayoutView="100" workbookViewId="0">
      <selection activeCell="E13" sqref="E13"/>
    </sheetView>
  </sheetViews>
  <sheetFormatPr baseColWidth="10" defaultRowHeight="16.5"/>
  <cols>
    <col min="1" max="1" width="1.42578125" style="183" customWidth="1"/>
    <col min="2" max="2" width="43.85546875" style="183" customWidth="1"/>
    <col min="3" max="4" width="25.7109375" style="183" customWidth="1"/>
    <col min="5" max="5" width="62" style="375" customWidth="1"/>
    <col min="6" max="16384" width="11.42578125" style="183"/>
  </cols>
  <sheetData>
    <row r="1" spans="1:5">
      <c r="A1" s="798" t="s">
        <v>161</v>
      </c>
      <c r="B1" s="798"/>
      <c r="C1" s="798"/>
      <c r="D1" s="798"/>
    </row>
    <row r="2" spans="1:5" s="247" customFormat="1" ht="15.75">
      <c r="A2" s="798" t="s">
        <v>267</v>
      </c>
      <c r="B2" s="798"/>
      <c r="C2" s="798"/>
      <c r="D2" s="798"/>
      <c r="E2" s="672" t="s">
        <v>633</v>
      </c>
    </row>
    <row r="3" spans="1:5" s="247" customFormat="1">
      <c r="A3" s="799" t="s">
        <v>370</v>
      </c>
      <c r="B3" s="799"/>
      <c r="C3" s="799"/>
      <c r="D3" s="799"/>
      <c r="E3" s="671"/>
    </row>
    <row r="4" spans="1:5" s="247" customFormat="1">
      <c r="A4" s="799" t="s">
        <v>544</v>
      </c>
      <c r="B4" s="799"/>
      <c r="C4" s="799"/>
      <c r="D4" s="799"/>
      <c r="E4" s="671"/>
    </row>
    <row r="5" spans="1:5" s="249" customFormat="1" ht="17.25" thickBot="1">
      <c r="A5" s="248"/>
      <c r="B5" s="800" t="s">
        <v>543</v>
      </c>
      <c r="C5" s="800"/>
      <c r="D5" s="380" t="s">
        <v>529</v>
      </c>
      <c r="E5" s="673"/>
    </row>
    <row r="6" spans="1:5" s="250" customFormat="1" ht="27" customHeight="1" thickBot="1">
      <c r="A6" s="847" t="s">
        <v>251</v>
      </c>
      <c r="B6" s="848"/>
      <c r="C6" s="389"/>
      <c r="D6" s="390">
        <f>'ETCA-II-10 '!F24</f>
        <v>0</v>
      </c>
      <c r="E6" s="674" t="str">
        <f>IF(D6&lt;&gt;'ETCA-II-10 '!F24,"ERROR!!!!! EL MONTO NO COINCIDE CON LO REPORTADO EN EL FORMATO ETCA-II-10 EN EL TOTAL DE INGRESOS DEVEGADO ANUAL","")</f>
        <v/>
      </c>
    </row>
    <row r="7" spans="1:5" s="383" customFormat="1" ht="9.75" customHeight="1">
      <c r="A7" s="402"/>
      <c r="B7" s="381"/>
      <c r="C7" s="382"/>
      <c r="D7" s="404"/>
      <c r="E7" s="675"/>
    </row>
    <row r="8" spans="1:5" s="383" customFormat="1" ht="17.25" customHeight="1" thickBot="1">
      <c r="A8" s="403" t="s">
        <v>252</v>
      </c>
      <c r="B8" s="384"/>
      <c r="C8" s="385"/>
      <c r="D8" s="405"/>
      <c r="E8" s="675"/>
    </row>
    <row r="9" spans="1:5" ht="20.100000000000001" customHeight="1" thickBot="1">
      <c r="A9" s="391" t="s">
        <v>253</v>
      </c>
      <c r="B9" s="392"/>
      <c r="C9" s="393"/>
      <c r="D9" s="394">
        <f>SUM(C10:C14)</f>
        <v>0</v>
      </c>
      <c r="E9" s="674"/>
    </row>
    <row r="10" spans="1:5" ht="20.100000000000001" customHeight="1">
      <c r="A10" s="253"/>
      <c r="B10" s="411" t="s">
        <v>254</v>
      </c>
      <c r="C10" s="395"/>
      <c r="D10" s="676"/>
      <c r="E10" s="674"/>
    </row>
    <row r="11" spans="1:5" ht="33" customHeight="1">
      <c r="A11" s="253"/>
      <c r="B11" s="412" t="s">
        <v>255</v>
      </c>
      <c r="C11" s="395"/>
      <c r="D11" s="676"/>
      <c r="E11" s="674"/>
    </row>
    <row r="12" spans="1:5" ht="20.100000000000001" customHeight="1">
      <c r="A12" s="254"/>
      <c r="B12" s="412" t="s">
        <v>256</v>
      </c>
      <c r="C12" s="395"/>
      <c r="D12" s="676"/>
      <c r="E12" s="674"/>
    </row>
    <row r="13" spans="1:5" ht="20.100000000000001" customHeight="1">
      <c r="A13" s="254"/>
      <c r="B13" s="412" t="s">
        <v>257</v>
      </c>
      <c r="C13" s="395"/>
      <c r="D13" s="676"/>
      <c r="E13" s="674" t="str">
        <f>IF(C13&lt;&gt;'ETCA-I-02'!C25,"ERROR!!!!! EL MONTO NO COINCIDE CON LO REPORTADO EN EL FORMATO ETCA-I-02 EN EL MISMO RUBRO","")</f>
        <v>ERROR!!!!! EL MONTO NO COINCIDE CON LO REPORTADO EN EL FORMATO ETCA-I-02 EN EL MISMO RUBRO</v>
      </c>
    </row>
    <row r="14" spans="1:5" ht="24.75" customHeight="1" thickBot="1">
      <c r="A14" s="386" t="s">
        <v>258</v>
      </c>
      <c r="B14" s="415"/>
      <c r="C14" s="396"/>
      <c r="D14" s="677"/>
      <c r="E14" s="674"/>
    </row>
    <row r="15" spans="1:5" ht="7.5" customHeight="1">
      <c r="A15" s="416"/>
      <c r="B15" s="406"/>
      <c r="C15" s="407"/>
      <c r="D15" s="408"/>
      <c r="E15" s="674"/>
    </row>
    <row r="16" spans="1:5" ht="20.100000000000001" customHeight="1" thickBot="1">
      <c r="A16" s="417" t="s">
        <v>264</v>
      </c>
      <c r="B16" s="409"/>
      <c r="C16" s="410"/>
      <c r="D16" s="387"/>
      <c r="E16" s="674"/>
    </row>
    <row r="17" spans="1:5" ht="20.100000000000001" customHeight="1" thickBot="1">
      <c r="A17" s="391" t="s">
        <v>272</v>
      </c>
      <c r="B17" s="392"/>
      <c r="C17" s="393"/>
      <c r="D17" s="394">
        <f>SUM(C18:C22)</f>
        <v>0</v>
      </c>
      <c r="E17" s="674"/>
    </row>
    <row r="18" spans="1:5" ht="20.100000000000001" customHeight="1">
      <c r="A18" s="254"/>
      <c r="B18" s="411" t="s">
        <v>259</v>
      </c>
      <c r="C18" s="397"/>
      <c r="D18" s="676"/>
      <c r="E18" s="674"/>
    </row>
    <row r="19" spans="1:5" ht="20.100000000000001" customHeight="1">
      <c r="A19" s="254"/>
      <c r="B19" s="412" t="s">
        <v>260</v>
      </c>
      <c r="C19" s="397"/>
      <c r="D19" s="676"/>
      <c r="E19" s="674"/>
    </row>
    <row r="20" spans="1:5" ht="20.100000000000001" customHeight="1">
      <c r="A20" s="254"/>
      <c r="B20" s="412" t="s">
        <v>261</v>
      </c>
      <c r="C20" s="397"/>
      <c r="D20" s="676"/>
      <c r="E20" s="674"/>
    </row>
    <row r="21" spans="1:5" ht="20.100000000000001" customHeight="1">
      <c r="A21" s="388" t="s">
        <v>262</v>
      </c>
      <c r="B21" s="413"/>
      <c r="C21" s="397"/>
      <c r="D21" s="676"/>
      <c r="E21" s="674"/>
    </row>
    <row r="22" spans="1:5" ht="20.100000000000001" customHeight="1" thickBot="1">
      <c r="A22" s="254"/>
      <c r="B22" s="414"/>
      <c r="C22" s="398"/>
      <c r="D22" s="676"/>
      <c r="E22" s="674"/>
    </row>
    <row r="23" spans="1:5" ht="26.25" customHeight="1" thickBot="1">
      <c r="A23" s="399" t="s">
        <v>263</v>
      </c>
      <c r="B23" s="400"/>
      <c r="C23" s="401"/>
      <c r="D23" s="390">
        <f>D6+D9-D17</f>
        <v>0</v>
      </c>
      <c r="E23" s="674" t="str">
        <f>IF(D23&lt;&gt;'ETCA-I-02'!C27,"ERROR!!!!! EL MONTO NO COINCIDE CON LO REPORTADO EN EL FORMATO ETCA-I-02 EN EL TOTAL DE INGRESOS Y OTROS BENEFICIOS","")</f>
        <v/>
      </c>
    </row>
  </sheetData>
  <sheetProtection password="C0B5" sheet="1" objects="1" scenarios="1" insertHyperlinks="0"/>
  <mergeCells count="6">
    <mergeCell ref="A6:B6"/>
    <mergeCell ref="A1:D1"/>
    <mergeCell ref="A3:D3"/>
    <mergeCell ref="A2:D2"/>
    <mergeCell ref="A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87"/>
  <sheetViews>
    <sheetView tabSelected="1" view="pageBreakPreview" zoomScaleSheetLayoutView="100" workbookViewId="0">
      <selection activeCell="G7" sqref="G7"/>
    </sheetView>
  </sheetViews>
  <sheetFormatPr baseColWidth="10" defaultRowHeight="16.5"/>
  <cols>
    <col min="1" max="1" width="52.28515625" style="183" bestFit="1" customWidth="1"/>
    <col min="2" max="7" width="13.7109375" style="183" customWidth="1"/>
    <col min="8" max="16384" width="11.42578125" style="183"/>
  </cols>
  <sheetData>
    <row r="1" spans="1:7">
      <c r="A1" s="798" t="s">
        <v>161</v>
      </c>
      <c r="B1" s="798"/>
      <c r="C1" s="798"/>
      <c r="D1" s="798"/>
      <c r="E1" s="798"/>
      <c r="F1" s="798"/>
      <c r="G1" s="798"/>
    </row>
    <row r="2" spans="1:7" s="247" customFormat="1" ht="15.75">
      <c r="A2" s="798" t="s">
        <v>153</v>
      </c>
      <c r="B2" s="798"/>
      <c r="C2" s="798"/>
      <c r="D2" s="798"/>
      <c r="E2" s="798"/>
      <c r="F2" s="798"/>
      <c r="G2" s="798"/>
    </row>
    <row r="3" spans="1:7" s="247" customFormat="1" ht="15.75">
      <c r="A3" s="798" t="s">
        <v>373</v>
      </c>
      <c r="B3" s="798"/>
      <c r="C3" s="798"/>
      <c r="D3" s="798"/>
      <c r="E3" s="798"/>
      <c r="F3" s="798"/>
      <c r="G3" s="798"/>
    </row>
    <row r="4" spans="1:7" s="247" customFormat="1">
      <c r="A4" s="799" t="s">
        <v>821</v>
      </c>
      <c r="B4" s="799"/>
      <c r="C4" s="799"/>
      <c r="D4" s="799"/>
      <c r="E4" s="799"/>
      <c r="F4" s="799"/>
      <c r="G4" s="799"/>
    </row>
    <row r="5" spans="1:7" s="247" customFormat="1">
      <c r="A5" s="799" t="s">
        <v>814</v>
      </c>
      <c r="B5" s="799"/>
      <c r="C5" s="799"/>
      <c r="D5" s="799"/>
      <c r="E5" s="799"/>
      <c r="F5" s="799"/>
      <c r="G5" s="799"/>
    </row>
    <row r="6" spans="1:7" s="249" customFormat="1" ht="17.25" thickBot="1">
      <c r="A6" s="248"/>
      <c r="C6" s="418" t="s">
        <v>118</v>
      </c>
      <c r="D6" s="418"/>
      <c r="E6" s="418"/>
      <c r="F6" s="380" t="s">
        <v>529</v>
      </c>
      <c r="G6" s="249" t="s">
        <v>822</v>
      </c>
    </row>
    <row r="7" spans="1:7" s="421" customFormat="1" ht="36">
      <c r="A7" s="849" t="s">
        <v>629</v>
      </c>
      <c r="B7" s="419" t="s">
        <v>227</v>
      </c>
      <c r="C7" s="419" t="s">
        <v>154</v>
      </c>
      <c r="D7" s="432" t="s">
        <v>228</v>
      </c>
      <c r="E7" s="420" t="s">
        <v>479</v>
      </c>
      <c r="F7" s="420" t="s">
        <v>480</v>
      </c>
      <c r="G7" s="688" t="s">
        <v>371</v>
      </c>
    </row>
    <row r="8" spans="1:7" s="424" customFormat="1" ht="13.5" thickBot="1">
      <c r="A8" s="850"/>
      <c r="B8" s="422" t="s">
        <v>204</v>
      </c>
      <c r="C8" s="422" t="s">
        <v>205</v>
      </c>
      <c r="D8" s="433" t="s">
        <v>155</v>
      </c>
      <c r="E8" s="423" t="s">
        <v>206</v>
      </c>
      <c r="F8" s="423" t="s">
        <v>207</v>
      </c>
      <c r="G8" s="689" t="s">
        <v>498</v>
      </c>
    </row>
    <row r="9" spans="1:7" s="426" customFormat="1" ht="16.5" customHeight="1">
      <c r="A9" s="428" t="s">
        <v>22</v>
      </c>
      <c r="B9" s="434">
        <f>SUM(B10:B16)</f>
        <v>58135674.949999996</v>
      </c>
      <c r="C9" s="434">
        <f>SUM(C10:C16)</f>
        <v>0</v>
      </c>
      <c r="D9" s="434">
        <f>B9+C9</f>
        <v>58135674.949999996</v>
      </c>
      <c r="E9" s="434">
        <f>SUM(E10:E16)</f>
        <v>14018796.050000001</v>
      </c>
      <c r="F9" s="434">
        <f>SUM(F10:F16)</f>
        <v>12113821.050000001</v>
      </c>
      <c r="G9" s="690">
        <f>D9-E9</f>
        <v>44116878.899999991</v>
      </c>
    </row>
    <row r="10" spans="1:7" s="426" customFormat="1" ht="14.25">
      <c r="A10" s="429" t="s">
        <v>549</v>
      </c>
      <c r="B10" s="425">
        <v>34979981</v>
      </c>
      <c r="C10" s="425"/>
      <c r="D10" s="434">
        <f t="shared" ref="D10:D72" si="0">B10+C10</f>
        <v>34979981</v>
      </c>
      <c r="E10" s="425">
        <v>8599135.5</v>
      </c>
      <c r="F10" s="425">
        <v>8586800.6999999993</v>
      </c>
      <c r="G10" s="690">
        <f t="shared" ref="G10:G73" si="1">D10-E10</f>
        <v>26380845.5</v>
      </c>
    </row>
    <row r="11" spans="1:7" s="426" customFormat="1" ht="14.25">
      <c r="A11" s="429" t="s">
        <v>550</v>
      </c>
      <c r="B11" s="425">
        <v>1571966.33</v>
      </c>
      <c r="C11" s="425"/>
      <c r="D11" s="434">
        <f t="shared" si="0"/>
        <v>1571966.33</v>
      </c>
      <c r="E11" s="425">
        <v>385880</v>
      </c>
      <c r="F11" s="425">
        <v>385880</v>
      </c>
      <c r="G11" s="690">
        <f t="shared" si="1"/>
        <v>1186086.33</v>
      </c>
    </row>
    <row r="12" spans="1:7" s="426" customFormat="1" ht="14.25">
      <c r="A12" s="429" t="s">
        <v>551</v>
      </c>
      <c r="B12" s="425">
        <v>8225714.1699999999</v>
      </c>
      <c r="C12" s="425"/>
      <c r="D12" s="434">
        <f t="shared" si="0"/>
        <v>8225714.1699999999</v>
      </c>
      <c r="E12" s="425">
        <v>2200476.12</v>
      </c>
      <c r="F12" s="425">
        <v>1206682.3899999999</v>
      </c>
      <c r="G12" s="690">
        <f t="shared" si="1"/>
        <v>6025238.0499999998</v>
      </c>
    </row>
    <row r="13" spans="1:7" s="426" customFormat="1" ht="14.25">
      <c r="A13" s="429" t="s">
        <v>552</v>
      </c>
      <c r="B13" s="425">
        <v>6942796.79</v>
      </c>
      <c r="C13" s="425"/>
      <c r="D13" s="434">
        <f t="shared" si="0"/>
        <v>6942796.79</v>
      </c>
      <c r="E13" s="425">
        <v>1418244.88</v>
      </c>
      <c r="F13" s="425">
        <v>1139153.49</v>
      </c>
      <c r="G13" s="690">
        <f t="shared" si="1"/>
        <v>5524551.9100000001</v>
      </c>
    </row>
    <row r="14" spans="1:7" s="426" customFormat="1" ht="14.25">
      <c r="A14" s="429" t="s">
        <v>553</v>
      </c>
      <c r="B14" s="425">
        <v>5296841.7300000004</v>
      </c>
      <c r="C14" s="425"/>
      <c r="D14" s="434">
        <f t="shared" si="0"/>
        <v>5296841.7300000004</v>
      </c>
      <c r="E14" s="425">
        <v>1415059.55</v>
      </c>
      <c r="F14" s="425">
        <v>795304.47</v>
      </c>
      <c r="G14" s="690">
        <f t="shared" si="1"/>
        <v>3881782.1800000006</v>
      </c>
    </row>
    <row r="15" spans="1:7" s="426" customFormat="1" ht="14.25">
      <c r="A15" s="429" t="s">
        <v>554</v>
      </c>
      <c r="B15" s="425">
        <v>0</v>
      </c>
      <c r="C15" s="425"/>
      <c r="D15" s="434">
        <f t="shared" si="0"/>
        <v>0</v>
      </c>
      <c r="E15" s="425">
        <v>0</v>
      </c>
      <c r="F15" s="425">
        <v>0</v>
      </c>
      <c r="G15" s="690">
        <f t="shared" si="1"/>
        <v>0</v>
      </c>
    </row>
    <row r="16" spans="1:7" s="426" customFormat="1" ht="14.25">
      <c r="A16" s="429" t="s">
        <v>555</v>
      </c>
      <c r="B16" s="425">
        <v>1118374.93</v>
      </c>
      <c r="C16" s="425"/>
      <c r="D16" s="434">
        <f t="shared" si="0"/>
        <v>1118374.93</v>
      </c>
      <c r="E16" s="425">
        <v>0</v>
      </c>
      <c r="F16" s="425"/>
      <c r="G16" s="690">
        <f t="shared" si="1"/>
        <v>1118374.93</v>
      </c>
    </row>
    <row r="17" spans="1:7" s="426" customFormat="1" ht="16.5" customHeight="1">
      <c r="A17" s="430" t="s">
        <v>23</v>
      </c>
      <c r="B17" s="434">
        <f>SUM(B18:B26)</f>
        <v>1815789.43</v>
      </c>
      <c r="C17" s="434">
        <f>SUM(C18:C26)</f>
        <v>0</v>
      </c>
      <c r="D17" s="434">
        <f>B17+C17</f>
        <v>1815789.43</v>
      </c>
      <c r="E17" s="434">
        <f>SUM(E18:E26)</f>
        <v>546401.27</v>
      </c>
      <c r="F17" s="434">
        <f>SUM(F18:F26)</f>
        <v>545801.27</v>
      </c>
      <c r="G17" s="690">
        <f t="shared" si="1"/>
        <v>1269388.1599999999</v>
      </c>
    </row>
    <row r="18" spans="1:7" s="426" customFormat="1" ht="30" customHeight="1">
      <c r="A18" s="429" t="s">
        <v>556</v>
      </c>
      <c r="B18" s="425">
        <v>124886.77</v>
      </c>
      <c r="C18" s="425"/>
      <c r="D18" s="434">
        <f t="shared" si="0"/>
        <v>124886.77</v>
      </c>
      <c r="E18" s="425">
        <v>34127.72</v>
      </c>
      <c r="F18" s="425">
        <v>33527.72</v>
      </c>
      <c r="G18" s="690">
        <f t="shared" si="1"/>
        <v>90759.05</v>
      </c>
    </row>
    <row r="19" spans="1:7" s="426" customFormat="1" ht="14.25">
      <c r="A19" s="429" t="s">
        <v>557</v>
      </c>
      <c r="B19" s="425">
        <v>950979.18</v>
      </c>
      <c r="C19" s="425"/>
      <c r="D19" s="434">
        <f t="shared" si="0"/>
        <v>950979.18</v>
      </c>
      <c r="E19" s="425">
        <v>363585.18</v>
      </c>
      <c r="F19" s="425">
        <v>363585.18</v>
      </c>
      <c r="G19" s="690">
        <f t="shared" si="1"/>
        <v>587394</v>
      </c>
    </row>
    <row r="20" spans="1:7" s="426" customFormat="1" ht="14.25">
      <c r="A20" s="429" t="s">
        <v>558</v>
      </c>
      <c r="B20" s="425">
        <v>0</v>
      </c>
      <c r="C20" s="425"/>
      <c r="D20" s="434">
        <f t="shared" si="0"/>
        <v>0</v>
      </c>
      <c r="E20" s="425">
        <v>0</v>
      </c>
      <c r="F20" s="425">
        <v>0</v>
      </c>
      <c r="G20" s="690">
        <f t="shared" si="1"/>
        <v>0</v>
      </c>
    </row>
    <row r="21" spans="1:7" s="426" customFormat="1" ht="14.25">
      <c r="A21" s="429" t="s">
        <v>559</v>
      </c>
      <c r="B21" s="425">
        <v>104808.68</v>
      </c>
      <c r="C21" s="425"/>
      <c r="D21" s="434">
        <f t="shared" si="0"/>
        <v>104808.68</v>
      </c>
      <c r="E21" s="425">
        <v>13843.16</v>
      </c>
      <c r="F21" s="425">
        <v>13843.16</v>
      </c>
      <c r="G21" s="690">
        <f t="shared" si="1"/>
        <v>90965.51999999999</v>
      </c>
    </row>
    <row r="22" spans="1:7" s="426" customFormat="1" ht="14.25">
      <c r="A22" s="429" t="s">
        <v>560</v>
      </c>
      <c r="B22" s="425">
        <v>254</v>
      </c>
      <c r="C22" s="425"/>
      <c r="D22" s="434">
        <f t="shared" si="0"/>
        <v>254</v>
      </c>
      <c r="E22" s="425">
        <v>254</v>
      </c>
      <c r="F22" s="425">
        <v>254</v>
      </c>
      <c r="G22" s="690">
        <f t="shared" si="1"/>
        <v>0</v>
      </c>
    </row>
    <row r="23" spans="1:7" s="426" customFormat="1" ht="14.25">
      <c r="A23" s="429" t="s">
        <v>561</v>
      </c>
      <c r="B23" s="425">
        <v>553196.85</v>
      </c>
      <c r="C23" s="425"/>
      <c r="D23" s="434">
        <f t="shared" si="0"/>
        <v>553196.85</v>
      </c>
      <c r="E23" s="425">
        <v>126473.19</v>
      </c>
      <c r="F23" s="425">
        <v>126473.19</v>
      </c>
      <c r="G23" s="690">
        <f t="shared" si="1"/>
        <v>426723.66</v>
      </c>
    </row>
    <row r="24" spans="1:7" s="426" customFormat="1" ht="14.25">
      <c r="A24" s="429" t="s">
        <v>562</v>
      </c>
      <c r="B24" s="425">
        <v>11542.43</v>
      </c>
      <c r="C24" s="425"/>
      <c r="D24" s="434">
        <f t="shared" si="0"/>
        <v>11542.43</v>
      </c>
      <c r="E24" s="425">
        <v>2213.3000000000002</v>
      </c>
      <c r="F24" s="425">
        <v>2213.3000000000002</v>
      </c>
      <c r="G24" s="690">
        <f t="shared" si="1"/>
        <v>9329.130000000001</v>
      </c>
    </row>
    <row r="25" spans="1:7" s="426" customFormat="1" ht="14.25">
      <c r="A25" s="429" t="s">
        <v>563</v>
      </c>
      <c r="B25" s="425">
        <v>0</v>
      </c>
      <c r="C25" s="425"/>
      <c r="D25" s="434">
        <f t="shared" si="0"/>
        <v>0</v>
      </c>
      <c r="E25" s="425">
        <v>0</v>
      </c>
      <c r="F25" s="425">
        <v>0</v>
      </c>
      <c r="G25" s="690">
        <f t="shared" si="1"/>
        <v>0</v>
      </c>
    </row>
    <row r="26" spans="1:7" s="426" customFormat="1" ht="14.25">
      <c r="A26" s="429" t="s">
        <v>564</v>
      </c>
      <c r="B26" s="425">
        <v>70121.52</v>
      </c>
      <c r="C26" s="425"/>
      <c r="D26" s="434">
        <f t="shared" si="0"/>
        <v>70121.52</v>
      </c>
      <c r="E26" s="425">
        <v>5904.72</v>
      </c>
      <c r="F26" s="425">
        <v>5904.72</v>
      </c>
      <c r="G26" s="690">
        <f t="shared" si="1"/>
        <v>64216.800000000003</v>
      </c>
    </row>
    <row r="27" spans="1:7" s="426" customFormat="1" ht="16.5" customHeight="1">
      <c r="A27" s="430" t="s">
        <v>24</v>
      </c>
      <c r="B27" s="434">
        <f>SUM(B28:B36)</f>
        <v>24734910.389999993</v>
      </c>
      <c r="C27" s="434">
        <f>SUM(C28:C36)</f>
        <v>0</v>
      </c>
      <c r="D27" s="434">
        <f>B27+C27</f>
        <v>24734910.389999993</v>
      </c>
      <c r="E27" s="434">
        <f>SUM(E28:E36)</f>
        <v>5323118.2699999996</v>
      </c>
      <c r="F27" s="434">
        <f>SUM(F28:F36)</f>
        <v>4094695.93</v>
      </c>
      <c r="G27" s="690">
        <f t="shared" si="1"/>
        <v>19411792.119999994</v>
      </c>
    </row>
    <row r="28" spans="1:7" s="426" customFormat="1" ht="14.25">
      <c r="A28" s="429" t="s">
        <v>565</v>
      </c>
      <c r="B28" s="425">
        <v>4576448.95</v>
      </c>
      <c r="C28" s="425"/>
      <c r="D28" s="434">
        <f t="shared" si="0"/>
        <v>4576448.95</v>
      </c>
      <c r="E28" s="425">
        <v>1118873.6599999999</v>
      </c>
      <c r="F28" s="425">
        <v>453256.75</v>
      </c>
      <c r="G28" s="690">
        <f t="shared" si="1"/>
        <v>3457575.29</v>
      </c>
    </row>
    <row r="29" spans="1:7" s="426" customFormat="1" ht="14.25">
      <c r="A29" s="429" t="s">
        <v>566</v>
      </c>
      <c r="B29" s="425">
        <v>528213.89</v>
      </c>
      <c r="C29" s="425"/>
      <c r="D29" s="434">
        <f t="shared" si="0"/>
        <v>528213.89</v>
      </c>
      <c r="E29" s="425">
        <v>91535.52</v>
      </c>
      <c r="F29" s="425">
        <v>61630.55</v>
      </c>
      <c r="G29" s="690">
        <f t="shared" si="1"/>
        <v>436678.37</v>
      </c>
    </row>
    <row r="30" spans="1:7" s="426" customFormat="1" ht="14.25">
      <c r="A30" s="429" t="s">
        <v>567</v>
      </c>
      <c r="B30" s="425">
        <v>1800203.18</v>
      </c>
      <c r="C30" s="425"/>
      <c r="D30" s="434">
        <f t="shared" si="0"/>
        <v>1800203.18</v>
      </c>
      <c r="E30" s="425">
        <v>431539.67</v>
      </c>
      <c r="F30" s="425">
        <v>431539.67</v>
      </c>
      <c r="G30" s="690">
        <f t="shared" si="1"/>
        <v>1368663.51</v>
      </c>
    </row>
    <row r="31" spans="1:7" s="426" customFormat="1" ht="14.25">
      <c r="A31" s="429" t="s">
        <v>568</v>
      </c>
      <c r="B31" s="425">
        <v>7668228.1299999999</v>
      </c>
      <c r="C31" s="425"/>
      <c r="D31" s="434">
        <f t="shared" si="0"/>
        <v>7668228.1299999999</v>
      </c>
      <c r="E31" s="425">
        <v>2249548.5699999998</v>
      </c>
      <c r="F31" s="425">
        <v>1872005.34</v>
      </c>
      <c r="G31" s="690">
        <f t="shared" si="1"/>
        <v>5418679.5600000005</v>
      </c>
    </row>
    <row r="32" spans="1:7" s="426" customFormat="1" ht="22.5">
      <c r="A32" s="429" t="s">
        <v>569</v>
      </c>
      <c r="B32" s="425">
        <v>1305695.2</v>
      </c>
      <c r="C32" s="425"/>
      <c r="D32" s="434">
        <f t="shared" si="0"/>
        <v>1305695.2</v>
      </c>
      <c r="E32" s="425">
        <v>130015.09</v>
      </c>
      <c r="F32" s="425">
        <v>122541.81</v>
      </c>
      <c r="G32" s="690">
        <f t="shared" si="1"/>
        <v>1175680.1099999999</v>
      </c>
    </row>
    <row r="33" spans="1:7" s="426" customFormat="1" ht="14.25">
      <c r="A33" s="429" t="s">
        <v>570</v>
      </c>
      <c r="B33" s="425">
        <v>950693.77</v>
      </c>
      <c r="C33" s="425"/>
      <c r="D33" s="434">
        <f t="shared" si="0"/>
        <v>950693.77</v>
      </c>
      <c r="E33" s="425">
        <v>217268.35</v>
      </c>
      <c r="F33" s="425">
        <v>217268.35</v>
      </c>
      <c r="G33" s="690">
        <f t="shared" si="1"/>
        <v>733425.42</v>
      </c>
    </row>
    <row r="34" spans="1:7" s="426" customFormat="1" ht="14.25">
      <c r="A34" s="429" t="s">
        <v>571</v>
      </c>
      <c r="B34" s="425">
        <v>239372.47</v>
      </c>
      <c r="C34" s="425"/>
      <c r="D34" s="434">
        <f t="shared" si="0"/>
        <v>239372.47</v>
      </c>
      <c r="E34" s="425">
        <v>60970.6</v>
      </c>
      <c r="F34" s="425">
        <v>60711.98</v>
      </c>
      <c r="G34" s="690">
        <f t="shared" si="1"/>
        <v>178401.87</v>
      </c>
    </row>
    <row r="35" spans="1:7" s="426" customFormat="1" ht="15" thickBot="1">
      <c r="A35" s="437" t="s">
        <v>572</v>
      </c>
      <c r="B35" s="438">
        <v>500520.95</v>
      </c>
      <c r="C35" s="438"/>
      <c r="D35" s="439">
        <f t="shared" si="0"/>
        <v>500520.95</v>
      </c>
      <c r="E35" s="438">
        <v>136380.23000000001</v>
      </c>
      <c r="F35" s="438">
        <v>90443.9</v>
      </c>
      <c r="G35" s="691">
        <f t="shared" si="1"/>
        <v>364140.72</v>
      </c>
    </row>
    <row r="36" spans="1:7" s="426" customFormat="1" ht="14.25">
      <c r="A36" s="429" t="s">
        <v>393</v>
      </c>
      <c r="B36" s="425">
        <v>7165533.8499999996</v>
      </c>
      <c r="C36" s="425"/>
      <c r="D36" s="434">
        <f t="shared" si="0"/>
        <v>7165533.8499999996</v>
      </c>
      <c r="E36" s="425">
        <v>886986.58</v>
      </c>
      <c r="F36" s="425">
        <v>785297.58</v>
      </c>
      <c r="G36" s="690">
        <f t="shared" si="1"/>
        <v>6278547.2699999996</v>
      </c>
    </row>
    <row r="37" spans="1:7" s="426" customFormat="1" ht="21" customHeight="1">
      <c r="A37" s="430" t="s">
        <v>156</v>
      </c>
      <c r="B37" s="434">
        <f>SUM(B38:B46)</f>
        <v>0</v>
      </c>
      <c r="C37" s="434">
        <f>SUM(C38:C46)</f>
        <v>0</v>
      </c>
      <c r="D37" s="434">
        <f>B37+C37</f>
        <v>0</v>
      </c>
      <c r="E37" s="434">
        <f>SUM(E38:E46)</f>
        <v>0</v>
      </c>
      <c r="F37" s="434">
        <f>SUM(F38:F46)</f>
        <v>0</v>
      </c>
      <c r="G37" s="690">
        <f t="shared" si="1"/>
        <v>0</v>
      </c>
    </row>
    <row r="38" spans="1:7" s="426" customFormat="1" ht="14.25">
      <c r="A38" s="429" t="s">
        <v>25</v>
      </c>
      <c r="B38" s="425"/>
      <c r="C38" s="425"/>
      <c r="D38" s="434">
        <f t="shared" si="0"/>
        <v>0</v>
      </c>
      <c r="E38" s="425"/>
      <c r="F38" s="425"/>
      <c r="G38" s="690">
        <f t="shared" si="1"/>
        <v>0</v>
      </c>
    </row>
    <row r="39" spans="1:7" s="426" customFormat="1" ht="14.25">
      <c r="A39" s="429" t="s">
        <v>26</v>
      </c>
      <c r="B39" s="425"/>
      <c r="C39" s="425"/>
      <c r="D39" s="434">
        <f t="shared" si="0"/>
        <v>0</v>
      </c>
      <c r="E39" s="425"/>
      <c r="F39" s="425"/>
      <c r="G39" s="690">
        <f t="shared" si="1"/>
        <v>0</v>
      </c>
    </row>
    <row r="40" spans="1:7" s="426" customFormat="1" ht="14.25">
      <c r="A40" s="429" t="s">
        <v>27</v>
      </c>
      <c r="B40" s="425"/>
      <c r="C40" s="425"/>
      <c r="D40" s="434">
        <f t="shared" si="0"/>
        <v>0</v>
      </c>
      <c r="E40" s="425"/>
      <c r="F40" s="425"/>
      <c r="G40" s="690">
        <f t="shared" si="1"/>
        <v>0</v>
      </c>
    </row>
    <row r="41" spans="1:7" s="426" customFormat="1" ht="14.25">
      <c r="A41" s="429" t="s">
        <v>28</v>
      </c>
      <c r="B41" s="425"/>
      <c r="C41" s="425"/>
      <c r="D41" s="434">
        <f t="shared" si="0"/>
        <v>0</v>
      </c>
      <c r="E41" s="425"/>
      <c r="F41" s="425"/>
      <c r="G41" s="690">
        <f t="shared" si="1"/>
        <v>0</v>
      </c>
    </row>
    <row r="42" spans="1:7" s="426" customFormat="1" ht="14.25">
      <c r="A42" s="429" t="s">
        <v>29</v>
      </c>
      <c r="B42" s="425"/>
      <c r="C42" s="425"/>
      <c r="D42" s="434">
        <f t="shared" si="0"/>
        <v>0</v>
      </c>
      <c r="E42" s="425"/>
      <c r="F42" s="425"/>
      <c r="G42" s="690">
        <f t="shared" si="1"/>
        <v>0</v>
      </c>
    </row>
    <row r="43" spans="1:7" s="426" customFormat="1" ht="14.25">
      <c r="A43" s="429" t="s">
        <v>573</v>
      </c>
      <c r="B43" s="425"/>
      <c r="C43" s="425"/>
      <c r="D43" s="434">
        <f t="shared" si="0"/>
        <v>0</v>
      </c>
      <c r="E43" s="425"/>
      <c r="F43" s="425"/>
      <c r="G43" s="690">
        <f t="shared" si="1"/>
        <v>0</v>
      </c>
    </row>
    <row r="44" spans="1:7" s="426" customFormat="1" ht="14.25">
      <c r="A44" s="429" t="s">
        <v>31</v>
      </c>
      <c r="B44" s="425"/>
      <c r="C44" s="425"/>
      <c r="D44" s="434">
        <f t="shared" si="0"/>
        <v>0</v>
      </c>
      <c r="E44" s="425"/>
      <c r="F44" s="425"/>
      <c r="G44" s="690">
        <f t="shared" si="1"/>
        <v>0</v>
      </c>
    </row>
    <row r="45" spans="1:7" s="426" customFormat="1" ht="14.25">
      <c r="A45" s="429" t="s">
        <v>32</v>
      </c>
      <c r="B45" s="425"/>
      <c r="C45" s="425"/>
      <c r="D45" s="434">
        <f t="shared" si="0"/>
        <v>0</v>
      </c>
      <c r="E45" s="425"/>
      <c r="F45" s="425"/>
      <c r="G45" s="690">
        <f t="shared" si="1"/>
        <v>0</v>
      </c>
    </row>
    <row r="46" spans="1:7" s="426" customFormat="1" ht="14.25">
      <c r="A46" s="429" t="s">
        <v>33</v>
      </c>
      <c r="B46" s="425"/>
      <c r="C46" s="425"/>
      <c r="D46" s="434">
        <f t="shared" si="0"/>
        <v>0</v>
      </c>
      <c r="E46" s="425"/>
      <c r="F46" s="425"/>
      <c r="G46" s="690">
        <f t="shared" si="1"/>
        <v>0</v>
      </c>
    </row>
    <row r="47" spans="1:7" s="426" customFormat="1" ht="16.5" customHeight="1">
      <c r="A47" s="430" t="s">
        <v>157</v>
      </c>
      <c r="B47" s="434">
        <f>SUM(B48:B56)</f>
        <v>45971137.409999996</v>
      </c>
      <c r="C47" s="434">
        <f>SUM(C48:C56)</f>
        <v>0</v>
      </c>
      <c r="D47" s="434">
        <f>B47+C47</f>
        <v>45971137.409999996</v>
      </c>
      <c r="E47" s="434">
        <f>SUM(E48:E56)</f>
        <v>6612086.1200000001</v>
      </c>
      <c r="F47" s="434">
        <f>SUM(F48:F56)</f>
        <v>6612086.1200000001</v>
      </c>
      <c r="G47" s="690">
        <f t="shared" si="1"/>
        <v>39359051.289999999</v>
      </c>
    </row>
    <row r="48" spans="1:7" s="426" customFormat="1" ht="14.25">
      <c r="A48" s="429" t="s">
        <v>574</v>
      </c>
      <c r="B48" s="425">
        <v>5800</v>
      </c>
      <c r="C48" s="425"/>
      <c r="D48" s="434">
        <f t="shared" si="0"/>
        <v>5800</v>
      </c>
      <c r="E48" s="425">
        <v>5800</v>
      </c>
      <c r="F48" s="425">
        <v>5800</v>
      </c>
      <c r="G48" s="690">
        <f>D48-E48</f>
        <v>0</v>
      </c>
    </row>
    <row r="49" spans="1:7" s="426" customFormat="1" ht="14.25">
      <c r="A49" s="429" t="s">
        <v>575</v>
      </c>
      <c r="B49" s="425"/>
      <c r="C49" s="425"/>
      <c r="D49" s="434">
        <f t="shared" si="0"/>
        <v>0</v>
      </c>
      <c r="E49" s="425"/>
      <c r="F49" s="425"/>
      <c r="G49" s="690">
        <f t="shared" si="1"/>
        <v>0</v>
      </c>
    </row>
    <row r="50" spans="1:7" s="426" customFormat="1" ht="14.25">
      <c r="A50" s="429" t="s">
        <v>576</v>
      </c>
      <c r="B50" s="425"/>
      <c r="C50" s="425"/>
      <c r="D50" s="434">
        <f t="shared" si="0"/>
        <v>0</v>
      </c>
      <c r="E50" s="425"/>
      <c r="F50" s="425"/>
      <c r="G50" s="690">
        <f t="shared" si="1"/>
        <v>0</v>
      </c>
    </row>
    <row r="51" spans="1:7" s="426" customFormat="1" ht="14.25">
      <c r="A51" s="429" t="s">
        <v>577</v>
      </c>
      <c r="B51" s="425"/>
      <c r="C51" s="425"/>
      <c r="D51" s="434">
        <f t="shared" si="0"/>
        <v>0</v>
      </c>
      <c r="E51" s="425"/>
      <c r="F51" s="425"/>
      <c r="G51" s="690">
        <f t="shared" si="1"/>
        <v>0</v>
      </c>
    </row>
    <row r="52" spans="1:7" s="426" customFormat="1" ht="14.25">
      <c r="A52" s="429" t="s">
        <v>578</v>
      </c>
      <c r="B52" s="425"/>
      <c r="C52" s="425"/>
      <c r="D52" s="434">
        <f t="shared" si="0"/>
        <v>0</v>
      </c>
      <c r="E52" s="425"/>
      <c r="F52" s="425"/>
      <c r="G52" s="690">
        <f t="shared" si="1"/>
        <v>0</v>
      </c>
    </row>
    <row r="53" spans="1:7" s="426" customFormat="1" ht="14.25">
      <c r="A53" s="429" t="s">
        <v>579</v>
      </c>
      <c r="B53" s="425">
        <v>45965337.409999996</v>
      </c>
      <c r="C53" s="425"/>
      <c r="D53" s="434">
        <f t="shared" si="0"/>
        <v>45965337.409999996</v>
      </c>
      <c r="E53" s="425">
        <v>6606286.1200000001</v>
      </c>
      <c r="F53" s="425">
        <v>6606286.1200000001</v>
      </c>
      <c r="G53" s="690">
        <f t="shared" si="1"/>
        <v>39359051.289999999</v>
      </c>
    </row>
    <row r="54" spans="1:7" s="426" customFormat="1" ht="14.25">
      <c r="A54" s="429" t="s">
        <v>580</v>
      </c>
      <c r="B54" s="425"/>
      <c r="C54" s="425"/>
      <c r="D54" s="434">
        <f t="shared" si="0"/>
        <v>0</v>
      </c>
      <c r="E54" s="425"/>
      <c r="F54" s="425"/>
      <c r="G54" s="690">
        <f t="shared" si="1"/>
        <v>0</v>
      </c>
    </row>
    <row r="55" spans="1:7" s="426" customFormat="1" ht="14.25">
      <c r="A55" s="429" t="s">
        <v>581</v>
      </c>
      <c r="B55" s="425"/>
      <c r="C55" s="425"/>
      <c r="D55" s="434">
        <f t="shared" si="0"/>
        <v>0</v>
      </c>
      <c r="E55" s="425"/>
      <c r="F55" s="425"/>
      <c r="G55" s="690">
        <f t="shared" si="1"/>
        <v>0</v>
      </c>
    </row>
    <row r="56" spans="1:7" s="426" customFormat="1" ht="14.25">
      <c r="A56" s="429" t="s">
        <v>86</v>
      </c>
      <c r="B56" s="425"/>
      <c r="C56" s="425"/>
      <c r="D56" s="434">
        <f t="shared" si="0"/>
        <v>0</v>
      </c>
      <c r="E56" s="425"/>
      <c r="F56" s="425"/>
      <c r="G56" s="690">
        <f t="shared" si="1"/>
        <v>0</v>
      </c>
    </row>
    <row r="57" spans="1:7" s="426" customFormat="1" ht="16.5" customHeight="1">
      <c r="A57" s="430" t="s">
        <v>51</v>
      </c>
      <c r="B57" s="434">
        <f>SUM(B58:B60)</f>
        <v>0</v>
      </c>
      <c r="C57" s="434">
        <f>SUM(C58:C60)</f>
        <v>0</v>
      </c>
      <c r="D57" s="434">
        <f>B57+C57</f>
        <v>0</v>
      </c>
      <c r="E57" s="434">
        <f>SUM(E58:E60)</f>
        <v>0</v>
      </c>
      <c r="F57" s="434">
        <f>SUM(F58:F60)</f>
        <v>0</v>
      </c>
      <c r="G57" s="690">
        <f t="shared" si="1"/>
        <v>0</v>
      </c>
    </row>
    <row r="58" spans="1:7" s="426" customFormat="1" ht="14.25">
      <c r="A58" s="429" t="s">
        <v>582</v>
      </c>
      <c r="B58" s="425"/>
      <c r="C58" s="425"/>
      <c r="D58" s="434">
        <f t="shared" si="0"/>
        <v>0</v>
      </c>
      <c r="E58" s="425"/>
      <c r="F58" s="425"/>
      <c r="G58" s="690">
        <f t="shared" si="1"/>
        <v>0</v>
      </c>
    </row>
    <row r="59" spans="1:7" s="426" customFormat="1" ht="14.25">
      <c r="A59" s="429" t="s">
        <v>583</v>
      </c>
      <c r="B59" s="425"/>
      <c r="C59" s="425"/>
      <c r="D59" s="434">
        <f t="shared" si="0"/>
        <v>0</v>
      </c>
      <c r="E59" s="425"/>
      <c r="F59" s="425"/>
      <c r="G59" s="690">
        <f t="shared" si="1"/>
        <v>0</v>
      </c>
    </row>
    <row r="60" spans="1:7" s="426" customFormat="1" ht="14.25">
      <c r="A60" s="429" t="s">
        <v>584</v>
      </c>
      <c r="B60" s="425"/>
      <c r="C60" s="425"/>
      <c r="D60" s="434">
        <f t="shared" si="0"/>
        <v>0</v>
      </c>
      <c r="E60" s="425"/>
      <c r="F60" s="425"/>
      <c r="G60" s="690">
        <f t="shared" si="1"/>
        <v>0</v>
      </c>
    </row>
    <row r="61" spans="1:7" s="426" customFormat="1" ht="16.5" customHeight="1">
      <c r="A61" s="430" t="s">
        <v>585</v>
      </c>
      <c r="B61" s="434">
        <f>SUM(B62:B68)</f>
        <v>0</v>
      </c>
      <c r="C61" s="434">
        <f>SUM(C62:C68)</f>
        <v>0</v>
      </c>
      <c r="D61" s="434">
        <f>B61+C61</f>
        <v>0</v>
      </c>
      <c r="E61" s="434">
        <f>SUM(E62:E68)</f>
        <v>0</v>
      </c>
      <c r="F61" s="434">
        <f>SUM(F62:F68)</f>
        <v>0</v>
      </c>
      <c r="G61" s="690">
        <f t="shared" si="1"/>
        <v>0</v>
      </c>
    </row>
    <row r="62" spans="1:7" s="426" customFormat="1" ht="14.25">
      <c r="A62" s="429" t="s">
        <v>586</v>
      </c>
      <c r="B62" s="425"/>
      <c r="C62" s="425"/>
      <c r="D62" s="434">
        <f t="shared" si="0"/>
        <v>0</v>
      </c>
      <c r="E62" s="425"/>
      <c r="F62" s="425"/>
      <c r="G62" s="690">
        <f t="shared" si="1"/>
        <v>0</v>
      </c>
    </row>
    <row r="63" spans="1:7" s="426" customFormat="1" ht="15" thickBot="1">
      <c r="A63" s="437" t="s">
        <v>587</v>
      </c>
      <c r="B63" s="438"/>
      <c r="C63" s="438"/>
      <c r="D63" s="439">
        <f t="shared" si="0"/>
        <v>0</v>
      </c>
      <c r="E63" s="438"/>
      <c r="F63" s="438"/>
      <c r="G63" s="691">
        <f t="shared" si="1"/>
        <v>0</v>
      </c>
    </row>
    <row r="64" spans="1:7" s="426" customFormat="1" ht="14.25">
      <c r="A64" s="429" t="s">
        <v>588</v>
      </c>
      <c r="B64" s="425"/>
      <c r="C64" s="425"/>
      <c r="D64" s="434">
        <f t="shared" si="0"/>
        <v>0</v>
      </c>
      <c r="E64" s="425"/>
      <c r="F64" s="425"/>
      <c r="G64" s="690">
        <f t="shared" si="1"/>
        <v>0</v>
      </c>
    </row>
    <row r="65" spans="1:7" s="426" customFormat="1" ht="14.25">
      <c r="A65" s="429" t="s">
        <v>589</v>
      </c>
      <c r="B65" s="425"/>
      <c r="C65" s="425"/>
      <c r="D65" s="434">
        <f t="shared" si="0"/>
        <v>0</v>
      </c>
      <c r="E65" s="425"/>
      <c r="F65" s="425"/>
      <c r="G65" s="690">
        <f t="shared" si="1"/>
        <v>0</v>
      </c>
    </row>
    <row r="66" spans="1:7" s="426" customFormat="1" ht="14.25">
      <c r="A66" s="429" t="s">
        <v>590</v>
      </c>
      <c r="B66" s="425"/>
      <c r="C66" s="425"/>
      <c r="D66" s="434">
        <f t="shared" si="0"/>
        <v>0</v>
      </c>
      <c r="E66" s="425"/>
      <c r="F66" s="425"/>
      <c r="G66" s="690">
        <f t="shared" si="1"/>
        <v>0</v>
      </c>
    </row>
    <row r="67" spans="1:7" s="426" customFormat="1" ht="14.25">
      <c r="A67" s="429" t="s">
        <v>591</v>
      </c>
      <c r="B67" s="425"/>
      <c r="C67" s="425"/>
      <c r="D67" s="434">
        <f t="shared" si="0"/>
        <v>0</v>
      </c>
      <c r="E67" s="425"/>
      <c r="F67" s="425"/>
      <c r="G67" s="690">
        <f t="shared" si="1"/>
        <v>0</v>
      </c>
    </row>
    <row r="68" spans="1:7" s="426" customFormat="1" ht="14.25">
      <c r="A68" s="429" t="s">
        <v>592</v>
      </c>
      <c r="B68" s="425"/>
      <c r="C68" s="425"/>
      <c r="D68" s="434">
        <f t="shared" si="0"/>
        <v>0</v>
      </c>
      <c r="E68" s="425"/>
      <c r="F68" s="425"/>
      <c r="G68" s="690">
        <f t="shared" si="1"/>
        <v>0</v>
      </c>
    </row>
    <row r="69" spans="1:7" s="426" customFormat="1" ht="16.5" customHeight="1">
      <c r="A69" s="430" t="s">
        <v>11</v>
      </c>
      <c r="B69" s="434">
        <f>SUM(B70:B72)</f>
        <v>0</v>
      </c>
      <c r="C69" s="434">
        <f>SUM(C70:C72)</f>
        <v>0</v>
      </c>
      <c r="D69" s="434">
        <f>B69+C69</f>
        <v>0</v>
      </c>
      <c r="E69" s="434">
        <f>SUM(E70:E72)</f>
        <v>0</v>
      </c>
      <c r="F69" s="434">
        <f>SUM(F70:F72)</f>
        <v>0</v>
      </c>
      <c r="G69" s="690">
        <f t="shared" si="1"/>
        <v>0</v>
      </c>
    </row>
    <row r="70" spans="1:7" s="426" customFormat="1" ht="14.25">
      <c r="A70" s="429" t="s">
        <v>35</v>
      </c>
      <c r="B70" s="425"/>
      <c r="C70" s="425"/>
      <c r="D70" s="434">
        <f t="shared" si="0"/>
        <v>0</v>
      </c>
      <c r="E70" s="425"/>
      <c r="F70" s="425"/>
      <c r="G70" s="690">
        <f t="shared" si="1"/>
        <v>0</v>
      </c>
    </row>
    <row r="71" spans="1:7" s="426" customFormat="1" ht="14.25">
      <c r="A71" s="429" t="s">
        <v>36</v>
      </c>
      <c r="B71" s="425"/>
      <c r="C71" s="425"/>
      <c r="D71" s="434">
        <f t="shared" si="0"/>
        <v>0</v>
      </c>
      <c r="E71" s="425"/>
      <c r="F71" s="425"/>
      <c r="G71" s="690">
        <f t="shared" si="1"/>
        <v>0</v>
      </c>
    </row>
    <row r="72" spans="1:7" s="426" customFormat="1" ht="14.25">
      <c r="A72" s="429" t="s">
        <v>37</v>
      </c>
      <c r="B72" s="425"/>
      <c r="C72" s="425"/>
      <c r="D72" s="434">
        <f t="shared" si="0"/>
        <v>0</v>
      </c>
      <c r="E72" s="425"/>
      <c r="F72" s="425"/>
      <c r="G72" s="690">
        <f t="shared" si="1"/>
        <v>0</v>
      </c>
    </row>
    <row r="73" spans="1:7" s="426" customFormat="1" ht="16.5" customHeight="1">
      <c r="A73" s="430" t="s">
        <v>158</v>
      </c>
      <c r="B73" s="434">
        <f>SUM(B74:B80)</f>
        <v>0</v>
      </c>
      <c r="C73" s="434">
        <f>SUM(C74:C80)</f>
        <v>0</v>
      </c>
      <c r="D73" s="434">
        <f>B73+C73</f>
        <v>0</v>
      </c>
      <c r="E73" s="434">
        <f>SUM(E74:E80)</f>
        <v>0</v>
      </c>
      <c r="F73" s="434">
        <f>SUM(F74:F80)</f>
        <v>0</v>
      </c>
      <c r="G73" s="690">
        <f t="shared" si="1"/>
        <v>0</v>
      </c>
    </row>
    <row r="74" spans="1:7" s="426" customFormat="1" ht="14.25">
      <c r="A74" s="429" t="s">
        <v>593</v>
      </c>
      <c r="B74" s="425"/>
      <c r="C74" s="425"/>
      <c r="D74" s="434">
        <f t="shared" ref="D74:D80" si="2">B74+C74</f>
        <v>0</v>
      </c>
      <c r="E74" s="425"/>
      <c r="F74" s="425"/>
      <c r="G74" s="690">
        <f t="shared" ref="G74:G81" si="3">D74-E74</f>
        <v>0</v>
      </c>
    </row>
    <row r="75" spans="1:7" s="426" customFormat="1" ht="14.25">
      <c r="A75" s="429" t="s">
        <v>39</v>
      </c>
      <c r="B75" s="425"/>
      <c r="C75" s="425"/>
      <c r="D75" s="434">
        <f t="shared" si="2"/>
        <v>0</v>
      </c>
      <c r="E75" s="425"/>
      <c r="F75" s="425"/>
      <c r="G75" s="690">
        <f t="shared" si="3"/>
        <v>0</v>
      </c>
    </row>
    <row r="76" spans="1:7" s="426" customFormat="1" ht="14.25">
      <c r="A76" s="429" t="s">
        <v>40</v>
      </c>
      <c r="B76" s="425"/>
      <c r="C76" s="425"/>
      <c r="D76" s="434">
        <f t="shared" si="2"/>
        <v>0</v>
      </c>
      <c r="E76" s="425"/>
      <c r="F76" s="425"/>
      <c r="G76" s="690">
        <f t="shared" si="3"/>
        <v>0</v>
      </c>
    </row>
    <row r="77" spans="1:7" s="426" customFormat="1" ht="14.25">
      <c r="A77" s="429" t="s">
        <v>41</v>
      </c>
      <c r="B77" s="425"/>
      <c r="C77" s="425"/>
      <c r="D77" s="434">
        <f t="shared" si="2"/>
        <v>0</v>
      </c>
      <c r="E77" s="425"/>
      <c r="F77" s="425"/>
      <c r="G77" s="690">
        <f t="shared" si="3"/>
        <v>0</v>
      </c>
    </row>
    <row r="78" spans="1:7" s="426" customFormat="1" ht="14.25">
      <c r="A78" s="429" t="s">
        <v>42</v>
      </c>
      <c r="B78" s="425"/>
      <c r="C78" s="425"/>
      <c r="D78" s="434">
        <f t="shared" si="2"/>
        <v>0</v>
      </c>
      <c r="E78" s="425"/>
      <c r="F78" s="425"/>
      <c r="G78" s="690">
        <f t="shared" si="3"/>
        <v>0</v>
      </c>
    </row>
    <row r="79" spans="1:7" s="426" customFormat="1" ht="14.25">
      <c r="A79" s="429" t="s">
        <v>43</v>
      </c>
      <c r="B79" s="425"/>
      <c r="C79" s="425"/>
      <c r="D79" s="434">
        <f t="shared" si="2"/>
        <v>0</v>
      </c>
      <c r="E79" s="425"/>
      <c r="F79" s="425"/>
      <c r="G79" s="690">
        <f t="shared" si="3"/>
        <v>0</v>
      </c>
    </row>
    <row r="80" spans="1:7" s="426" customFormat="1" ht="15" thickBot="1">
      <c r="A80" s="437" t="s">
        <v>594</v>
      </c>
      <c r="B80" s="438"/>
      <c r="C80" s="438"/>
      <c r="D80" s="439">
        <f t="shared" si="2"/>
        <v>0</v>
      </c>
      <c r="E80" s="438"/>
      <c r="F80" s="438"/>
      <c r="G80" s="691">
        <f t="shared" si="3"/>
        <v>0</v>
      </c>
    </row>
    <row r="81" spans="1:7" s="427" customFormat="1" ht="17.25" customHeight="1" thickBot="1">
      <c r="A81" s="431" t="s">
        <v>159</v>
      </c>
      <c r="B81" s="435">
        <f>B73+B69+B61+B57+B47+B37+B27+B17+B9</f>
        <v>130657512.17999998</v>
      </c>
      <c r="C81" s="435">
        <f>C73+C69+C61+C57+C47+C37+C27+C17+C9</f>
        <v>0</v>
      </c>
      <c r="D81" s="435">
        <f>B81+C81</f>
        <v>130657512.17999998</v>
      </c>
      <c r="E81" s="435">
        <f>E73+E69+E61+E57+E47+E37+E27+E17+E9</f>
        <v>26500401.710000001</v>
      </c>
      <c r="F81" s="435">
        <f>F73+F69+F61+F57+F47+F37+F27+F17+F9</f>
        <v>23366404.370000001</v>
      </c>
      <c r="G81" s="436">
        <f t="shared" si="3"/>
        <v>104157110.46999997</v>
      </c>
    </row>
    <row r="82" spans="1:7">
      <c r="D82" s="719"/>
      <c r="E82" s="719"/>
      <c r="F82" s="719"/>
    </row>
    <row r="83" spans="1:7">
      <c r="D83" s="719"/>
      <c r="E83" s="719"/>
      <c r="F83" s="719"/>
    </row>
    <row r="85" spans="1:7">
      <c r="A85" s="183" t="s">
        <v>818</v>
      </c>
      <c r="C85" s="183" t="s">
        <v>817</v>
      </c>
      <c r="D85" s="719"/>
      <c r="E85" s="719"/>
    </row>
    <row r="86" spans="1:7">
      <c r="A86" s="183" t="s">
        <v>819</v>
      </c>
      <c r="C86" s="183" t="s">
        <v>815</v>
      </c>
      <c r="D86" s="719"/>
      <c r="E86" s="719"/>
    </row>
    <row r="87" spans="1:7">
      <c r="A87" s="183" t="s">
        <v>820</v>
      </c>
      <c r="C87" s="183" t="s">
        <v>816</v>
      </c>
    </row>
  </sheetData>
  <sheetProtection sheet="1" objects="1" scenarios="1" insertHyperlinks="0"/>
  <mergeCells count="6"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6" fitToHeight="3" orientation="landscape" r:id="rId1"/>
  <headerFooter>
    <oddFooter>&amp;RHoja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G30"/>
  <sheetViews>
    <sheetView view="pageBreakPreview" zoomScaleSheetLayoutView="100" workbookViewId="0">
      <selection activeCell="G23" sqref="A1:G23"/>
    </sheetView>
  </sheetViews>
  <sheetFormatPr baseColWidth="10" defaultRowHeight="16.5"/>
  <cols>
    <col min="1" max="1" width="36.5703125" style="440" customWidth="1"/>
    <col min="2" max="2" width="13.7109375" style="440" customWidth="1"/>
    <col min="3" max="3" width="12" style="440" customWidth="1"/>
    <col min="4" max="4" width="13" style="440" customWidth="1"/>
    <col min="5" max="5" width="13.7109375" style="440" customWidth="1"/>
    <col min="6" max="6" width="15.7109375" style="440" customWidth="1"/>
    <col min="7" max="7" width="12.140625" style="440" customWidth="1"/>
    <col min="8" max="16384" width="11.42578125" style="440"/>
  </cols>
  <sheetData>
    <row r="1" spans="1:7">
      <c r="A1" s="798" t="s">
        <v>161</v>
      </c>
      <c r="B1" s="798"/>
      <c r="C1" s="798"/>
      <c r="D1" s="798"/>
      <c r="E1" s="798"/>
      <c r="F1" s="798"/>
      <c r="G1" s="798"/>
    </row>
    <row r="2" spans="1:7" s="441" customFormat="1" ht="15.75">
      <c r="A2" s="798" t="s">
        <v>153</v>
      </c>
      <c r="B2" s="798"/>
      <c r="C2" s="798"/>
      <c r="D2" s="798"/>
      <c r="E2" s="798"/>
      <c r="F2" s="798"/>
      <c r="G2" s="798"/>
    </row>
    <row r="3" spans="1:7" s="441" customFormat="1" ht="15.75">
      <c r="A3" s="798" t="s">
        <v>374</v>
      </c>
      <c r="B3" s="798"/>
      <c r="C3" s="798"/>
      <c r="D3" s="798"/>
      <c r="E3" s="798"/>
      <c r="F3" s="798"/>
      <c r="G3" s="798"/>
    </row>
    <row r="4" spans="1:7" s="441" customFormat="1">
      <c r="A4" s="799" t="s">
        <v>821</v>
      </c>
      <c r="B4" s="799"/>
      <c r="C4" s="799"/>
      <c r="D4" s="799"/>
      <c r="E4" s="799"/>
      <c r="F4" s="799"/>
      <c r="G4" s="799"/>
    </row>
    <row r="5" spans="1:7" s="441" customFormat="1">
      <c r="A5" s="799" t="s">
        <v>814</v>
      </c>
      <c r="B5" s="799"/>
      <c r="C5" s="799"/>
      <c r="D5" s="799"/>
      <c r="E5" s="799"/>
      <c r="F5" s="799"/>
      <c r="G5" s="799"/>
    </row>
    <row r="6" spans="1:7" s="442" customFormat="1" ht="17.25" thickBot="1">
      <c r="A6" s="248"/>
      <c r="B6" s="800" t="s">
        <v>118</v>
      </c>
      <c r="C6" s="800"/>
      <c r="D6" s="800"/>
      <c r="E6" s="800"/>
      <c r="F6" s="248" t="s">
        <v>529</v>
      </c>
      <c r="G6" s="769" t="s">
        <v>822</v>
      </c>
    </row>
    <row r="7" spans="1:7" s="443" customFormat="1" ht="38.25">
      <c r="A7" s="837" t="s">
        <v>110</v>
      </c>
      <c r="B7" s="306" t="s">
        <v>227</v>
      </c>
      <c r="C7" s="306" t="s">
        <v>154</v>
      </c>
      <c r="D7" s="306" t="s">
        <v>228</v>
      </c>
      <c r="E7" s="306" t="s">
        <v>479</v>
      </c>
      <c r="F7" s="306" t="s">
        <v>480</v>
      </c>
      <c r="G7" s="308" t="s">
        <v>371</v>
      </c>
    </row>
    <row r="8" spans="1:7" s="444" customFormat="1" ht="15.75" customHeight="1" thickBot="1">
      <c r="A8" s="839"/>
      <c r="B8" s="310" t="s">
        <v>204</v>
      </c>
      <c r="C8" s="310" t="s">
        <v>205</v>
      </c>
      <c r="D8" s="310" t="s">
        <v>155</v>
      </c>
      <c r="E8" s="310" t="s">
        <v>206</v>
      </c>
      <c r="F8" s="310" t="s">
        <v>207</v>
      </c>
      <c r="G8" s="312" t="s">
        <v>498</v>
      </c>
    </row>
    <row r="9" spans="1:7" ht="21.75" customHeight="1">
      <c r="A9" s="449" t="s">
        <v>375</v>
      </c>
      <c r="B9" s="450">
        <v>84686374.769999981</v>
      </c>
      <c r="C9" s="450"/>
      <c r="D9" s="453">
        <f>C9+B9</f>
        <v>84686374.769999981</v>
      </c>
      <c r="E9" s="450">
        <v>19888315.59</v>
      </c>
      <c r="F9" s="450">
        <v>16754318.25</v>
      </c>
      <c r="G9" s="457">
        <f>D9-E9</f>
        <v>64798059.179999977</v>
      </c>
    </row>
    <row r="10" spans="1:7" ht="22.5" customHeight="1">
      <c r="A10" s="449" t="s">
        <v>376</v>
      </c>
      <c r="B10" s="450">
        <v>45971137.410000004</v>
      </c>
      <c r="C10" s="450"/>
      <c r="D10" s="453">
        <f t="shared" ref="D10:D13" si="0">C10+B10</f>
        <v>45971137.410000004</v>
      </c>
      <c r="E10" s="450">
        <v>6612086.1200000001</v>
      </c>
      <c r="F10" s="450">
        <v>6612086.1200000001</v>
      </c>
      <c r="G10" s="457">
        <f t="shared" ref="G10:G13" si="1">D10-E10</f>
        <v>39359051.290000007</v>
      </c>
    </row>
    <row r="11" spans="1:7" ht="22.5" customHeight="1">
      <c r="A11" s="449" t="s">
        <v>377</v>
      </c>
      <c r="B11" s="450"/>
      <c r="C11" s="450"/>
      <c r="D11" s="453">
        <f t="shared" si="0"/>
        <v>0</v>
      </c>
      <c r="E11" s="450"/>
      <c r="F11" s="450"/>
      <c r="G11" s="457">
        <f t="shared" si="1"/>
        <v>0</v>
      </c>
    </row>
    <row r="12" spans="1:7" ht="23.25" customHeight="1">
      <c r="A12" s="449" t="s">
        <v>29</v>
      </c>
      <c r="B12" s="450"/>
      <c r="C12" s="450"/>
      <c r="D12" s="453">
        <f t="shared" si="0"/>
        <v>0</v>
      </c>
      <c r="E12" s="450"/>
      <c r="F12" s="450"/>
      <c r="G12" s="457">
        <f t="shared" si="1"/>
        <v>0</v>
      </c>
    </row>
    <row r="13" spans="1:7" ht="22.5" customHeight="1">
      <c r="A13" s="449" t="s">
        <v>35</v>
      </c>
      <c r="B13" s="450"/>
      <c r="C13" s="450"/>
      <c r="D13" s="453">
        <f t="shared" si="0"/>
        <v>0</v>
      </c>
      <c r="E13" s="450"/>
      <c r="F13" s="450"/>
      <c r="G13" s="457">
        <f t="shared" si="1"/>
        <v>0</v>
      </c>
    </row>
    <row r="14" spans="1:7" ht="10.5" customHeight="1" thickBot="1">
      <c r="A14" s="451"/>
      <c r="B14" s="452"/>
      <c r="C14" s="452"/>
      <c r="D14" s="454"/>
      <c r="E14" s="452"/>
      <c r="F14" s="452"/>
      <c r="G14" s="692"/>
    </row>
    <row r="15" spans="1:7" ht="16.5" customHeight="1" thickBot="1">
      <c r="A15" s="685" t="s">
        <v>159</v>
      </c>
      <c r="B15" s="455">
        <f>SUM(B9:B14)</f>
        <v>130657512.17999998</v>
      </c>
      <c r="C15" s="455">
        <f>SUM(C9:C14)</f>
        <v>0</v>
      </c>
      <c r="D15" s="456">
        <f>C15+B15</f>
        <v>130657512.17999998</v>
      </c>
      <c r="E15" s="455">
        <f>SUM(E9:E14)</f>
        <v>26500401.710000001</v>
      </c>
      <c r="F15" s="455">
        <f>SUM(F9:F14)</f>
        <v>23366404.370000001</v>
      </c>
      <c r="G15" s="693">
        <f>D15-E15</f>
        <v>104157110.46999997</v>
      </c>
    </row>
    <row r="16" spans="1:7" ht="12" customHeight="1"/>
    <row r="17" spans="1:7" s="446" customFormat="1" ht="15.75">
      <c r="A17" s="852"/>
      <c r="B17" s="852"/>
      <c r="C17" s="852"/>
      <c r="D17" s="852"/>
      <c r="E17" s="852"/>
      <c r="F17" s="852"/>
      <c r="G17" s="445"/>
    </row>
    <row r="18" spans="1:7" s="446" customFormat="1" ht="13.5"/>
    <row r="19" spans="1:7" s="446" customFormat="1" ht="28.5" customHeight="1"/>
    <row r="20" spans="1:7" s="446" customFormat="1" ht="13.5"/>
    <row r="21" spans="1:7" s="446" customFormat="1" ht="25.5" customHeight="1">
      <c r="A21" s="183" t="s">
        <v>818</v>
      </c>
      <c r="B21" s="183"/>
      <c r="D21" s="183" t="s">
        <v>817</v>
      </c>
      <c r="E21" s="719"/>
      <c r="F21" s="719"/>
      <c r="G21" s="183"/>
    </row>
    <row r="22" spans="1:7" s="446" customFormat="1">
      <c r="A22" s="183" t="s">
        <v>819</v>
      </c>
      <c r="B22" s="183"/>
      <c r="D22" s="183" t="s">
        <v>815</v>
      </c>
      <c r="E22" s="719"/>
      <c r="F22" s="719"/>
      <c r="G22" s="183"/>
    </row>
    <row r="23" spans="1:7" s="446" customFormat="1" ht="13.5" customHeight="1">
      <c r="A23" s="183" t="s">
        <v>820</v>
      </c>
      <c r="B23" s="183"/>
      <c r="D23" s="183" t="s">
        <v>816</v>
      </c>
      <c r="E23" s="183"/>
      <c r="F23" s="183"/>
      <c r="G23" s="183"/>
    </row>
    <row r="24" spans="1:7" s="446" customFormat="1" ht="13.5">
      <c r="A24" s="770"/>
      <c r="B24" s="770"/>
      <c r="C24" s="770"/>
      <c r="D24" s="770"/>
      <c r="E24" s="770"/>
      <c r="F24" s="770"/>
      <c r="G24" s="770"/>
    </row>
    <row r="25" spans="1:7" s="446" customFormat="1" ht="13.5" customHeight="1">
      <c r="A25" s="851"/>
      <c r="B25" s="851"/>
      <c r="C25" s="851"/>
      <c r="D25" s="851"/>
      <c r="E25" s="851"/>
      <c r="F25" s="851"/>
      <c r="G25" s="851"/>
    </row>
    <row r="26" spans="1:7" s="446" customFormat="1" ht="13.5">
      <c r="A26" s="448"/>
      <c r="B26" s="445"/>
      <c r="C26" s="445"/>
      <c r="D26" s="445"/>
      <c r="E26" s="445"/>
      <c r="F26" s="445"/>
      <c r="G26" s="445"/>
    </row>
    <row r="27" spans="1:7" s="446" customFormat="1" ht="13.5">
      <c r="A27" s="447"/>
      <c r="B27" s="445"/>
      <c r="C27" s="445"/>
      <c r="D27" s="445"/>
      <c r="E27" s="445"/>
      <c r="F27" s="445"/>
      <c r="G27" s="445"/>
    </row>
    <row r="28" spans="1:7" s="446" customFormat="1" ht="13.5" customHeight="1">
      <c r="A28" s="851"/>
      <c r="B28" s="851"/>
      <c r="C28" s="851"/>
      <c r="D28" s="851"/>
      <c r="E28" s="851"/>
      <c r="F28" s="851"/>
      <c r="G28" s="851"/>
    </row>
    <row r="29" spans="1:7" s="446" customFormat="1" ht="13.5">
      <c r="A29" s="448"/>
      <c r="B29" s="445"/>
      <c r="C29" s="445"/>
      <c r="D29" s="445"/>
      <c r="E29" s="445"/>
      <c r="F29" s="445"/>
      <c r="G29" s="445"/>
    </row>
    <row r="30" spans="1:7" ht="8.25" customHeight="1"/>
  </sheetData>
  <sheetProtection sheet="1" objects="1" scenarios="1" insertHyperlinks="0"/>
  <mergeCells count="10">
    <mergeCell ref="A25:G25"/>
    <mergeCell ref="A28:G28"/>
    <mergeCell ref="A17:F17"/>
    <mergeCell ref="B6:E6"/>
    <mergeCell ref="A7:A8"/>
    <mergeCell ref="A1:G1"/>
    <mergeCell ref="A2:G2"/>
    <mergeCell ref="A3:G3"/>
    <mergeCell ref="A4:G4"/>
    <mergeCell ref="A5:G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G31"/>
  <sheetViews>
    <sheetView view="pageBreakPreview" topLeftCell="A13" zoomScale="115" zoomScaleSheetLayoutView="115" workbookViewId="0">
      <selection activeCell="A27" sqref="A27:XFD27"/>
    </sheetView>
  </sheetViews>
  <sheetFormatPr baseColWidth="10" defaultRowHeight="16.5"/>
  <cols>
    <col min="1" max="1" width="39.85546875" style="440" customWidth="1"/>
    <col min="2" max="7" width="13.7109375" style="440" customWidth="1"/>
    <col min="8" max="16384" width="11.42578125" style="440"/>
  </cols>
  <sheetData>
    <row r="1" spans="1:7">
      <c r="A1" s="798" t="s">
        <v>161</v>
      </c>
      <c r="B1" s="798"/>
      <c r="C1" s="798"/>
      <c r="D1" s="798"/>
      <c r="E1" s="798"/>
      <c r="F1" s="798"/>
      <c r="G1" s="798"/>
    </row>
    <row r="2" spans="1:7" s="442" customFormat="1">
      <c r="A2" s="798" t="s">
        <v>153</v>
      </c>
      <c r="B2" s="798"/>
      <c r="C2" s="798"/>
      <c r="D2" s="798"/>
      <c r="E2" s="798"/>
      <c r="F2" s="798"/>
      <c r="G2" s="798"/>
    </row>
    <row r="3" spans="1:7" s="442" customFormat="1">
      <c r="A3" s="798" t="s">
        <v>378</v>
      </c>
      <c r="B3" s="798"/>
      <c r="C3" s="798"/>
      <c r="D3" s="798"/>
      <c r="E3" s="798"/>
      <c r="F3" s="798"/>
      <c r="G3" s="798"/>
    </row>
    <row r="4" spans="1:7" s="442" customFormat="1">
      <c r="A4" s="799" t="s">
        <v>821</v>
      </c>
      <c r="B4" s="799"/>
      <c r="C4" s="799"/>
      <c r="D4" s="799"/>
      <c r="E4" s="799"/>
      <c r="F4" s="799"/>
      <c r="G4" s="799"/>
    </row>
    <row r="5" spans="1:7" s="442" customFormat="1">
      <c r="A5" s="799" t="s">
        <v>814</v>
      </c>
      <c r="B5" s="799"/>
      <c r="C5" s="799"/>
      <c r="D5" s="799"/>
      <c r="E5" s="799"/>
      <c r="F5" s="799"/>
      <c r="G5" s="799"/>
    </row>
    <row r="6" spans="1:7" s="442" customFormat="1" ht="17.25" thickBot="1">
      <c r="A6" s="248"/>
      <c r="B6" s="800" t="s">
        <v>118</v>
      </c>
      <c r="C6" s="800"/>
      <c r="D6" s="800"/>
      <c r="E6" s="800"/>
      <c r="F6" s="248" t="s">
        <v>630</v>
      </c>
      <c r="G6" s="769" t="s">
        <v>822</v>
      </c>
    </row>
    <row r="7" spans="1:7" s="460" customFormat="1" ht="38.25">
      <c r="A7" s="853" t="s">
        <v>378</v>
      </c>
      <c r="B7" s="306" t="s">
        <v>227</v>
      </c>
      <c r="C7" s="306" t="s">
        <v>154</v>
      </c>
      <c r="D7" s="306" t="s">
        <v>228</v>
      </c>
      <c r="E7" s="306" t="s">
        <v>479</v>
      </c>
      <c r="F7" s="306" t="s">
        <v>480</v>
      </c>
      <c r="G7" s="308" t="s">
        <v>371</v>
      </c>
    </row>
    <row r="8" spans="1:7" s="463" customFormat="1" ht="17.25" thickBot="1">
      <c r="A8" s="854"/>
      <c r="B8" s="461" t="s">
        <v>204</v>
      </c>
      <c r="C8" s="461" t="s">
        <v>205</v>
      </c>
      <c r="D8" s="461" t="s">
        <v>155</v>
      </c>
      <c r="E8" s="461" t="s">
        <v>206</v>
      </c>
      <c r="F8" s="461" t="s">
        <v>207</v>
      </c>
      <c r="G8" s="462" t="s">
        <v>498</v>
      </c>
    </row>
    <row r="9" spans="1:7" ht="21" customHeight="1">
      <c r="A9" s="464" t="s">
        <v>643</v>
      </c>
      <c r="B9" s="450">
        <v>56508216.259999998</v>
      </c>
      <c r="C9" s="450"/>
      <c r="D9" s="453">
        <f>IF($A9="","",B9+C9)</f>
        <v>56508216.259999998</v>
      </c>
      <c r="E9" s="450">
        <v>9216631.8800000008</v>
      </c>
      <c r="F9" s="450">
        <f>7770478.01+520687.66</f>
        <v>8291165.6699999999</v>
      </c>
      <c r="G9" s="457">
        <f>IF($A9="","",D9-E9)</f>
        <v>47291584.379999995</v>
      </c>
    </row>
    <row r="10" spans="1:7" ht="21" customHeight="1">
      <c r="A10" s="464" t="s">
        <v>644</v>
      </c>
      <c r="B10" s="450">
        <v>18436239.350000001</v>
      </c>
      <c r="C10" s="450"/>
      <c r="D10" s="453">
        <f t="shared" ref="D10:D22" si="0">IF($A10="","",B10+C10)</f>
        <v>18436239.350000001</v>
      </c>
      <c r="E10" s="450">
        <v>4490848.0599999996</v>
      </c>
      <c r="F10" s="450">
        <v>4062367.43</v>
      </c>
      <c r="G10" s="457">
        <f t="shared" ref="G10:G24" si="1">IF($A10="","",D10-E10)</f>
        <v>13945391.290000003</v>
      </c>
    </row>
    <row r="11" spans="1:7" ht="21" customHeight="1">
      <c r="A11" s="464" t="s">
        <v>645</v>
      </c>
      <c r="B11" s="450">
        <v>3437253.22</v>
      </c>
      <c r="C11" s="450"/>
      <c r="D11" s="453">
        <f t="shared" si="0"/>
        <v>3437253.22</v>
      </c>
      <c r="E11" s="450">
        <v>776128.42</v>
      </c>
      <c r="F11" s="450">
        <v>708911.78</v>
      </c>
      <c r="G11" s="457">
        <f t="shared" si="1"/>
        <v>2661124.8000000003</v>
      </c>
    </row>
    <row r="12" spans="1:7" ht="21" customHeight="1">
      <c r="A12" s="464" t="s">
        <v>646</v>
      </c>
      <c r="B12" s="450">
        <v>9492232.0899999999</v>
      </c>
      <c r="C12" s="450"/>
      <c r="D12" s="453">
        <f t="shared" si="0"/>
        <v>9492232.0899999999</v>
      </c>
      <c r="E12" s="450">
        <v>2461912.64</v>
      </c>
      <c r="F12" s="450">
        <v>1993378.97</v>
      </c>
      <c r="G12" s="457">
        <f t="shared" si="1"/>
        <v>7030319.4499999993</v>
      </c>
    </row>
    <row r="13" spans="1:7" ht="21" customHeight="1">
      <c r="A13" s="464" t="s">
        <v>647</v>
      </c>
      <c r="B13" s="450">
        <v>23996404.23</v>
      </c>
      <c r="C13" s="450"/>
      <c r="D13" s="453">
        <f t="shared" si="0"/>
        <v>23996404.23</v>
      </c>
      <c r="E13" s="450">
        <v>5660320.9100000001</v>
      </c>
      <c r="F13" s="450">
        <v>5117735.66</v>
      </c>
      <c r="G13" s="457">
        <f t="shared" si="1"/>
        <v>18336083.32</v>
      </c>
    </row>
    <row r="14" spans="1:7" ht="21" customHeight="1">
      <c r="A14" s="464" t="s">
        <v>648</v>
      </c>
      <c r="B14" s="450">
        <v>4703747.58</v>
      </c>
      <c r="C14" s="450"/>
      <c r="D14" s="453">
        <f t="shared" si="0"/>
        <v>4703747.58</v>
      </c>
      <c r="E14" s="450">
        <v>1188665.18</v>
      </c>
      <c r="F14" s="450">
        <v>930637.27</v>
      </c>
      <c r="G14" s="457">
        <f t="shared" si="1"/>
        <v>3515082.4000000004</v>
      </c>
    </row>
    <row r="15" spans="1:7" ht="21" customHeight="1">
      <c r="A15" s="464" t="s">
        <v>649</v>
      </c>
      <c r="B15" s="450">
        <v>193866.4</v>
      </c>
      <c r="C15" s="450"/>
      <c r="D15" s="453">
        <f t="shared" si="0"/>
        <v>193866.4</v>
      </c>
      <c r="E15" s="450">
        <v>42679.87</v>
      </c>
      <c r="F15" s="450">
        <v>42679.87</v>
      </c>
      <c r="G15" s="457">
        <f t="shared" si="1"/>
        <v>151186.53</v>
      </c>
    </row>
    <row r="16" spans="1:7" ht="21" customHeight="1">
      <c r="A16" s="464" t="s">
        <v>650</v>
      </c>
      <c r="B16" s="450">
        <v>4942173.1500000004</v>
      </c>
      <c r="C16" s="450"/>
      <c r="D16" s="453">
        <f t="shared" si="0"/>
        <v>4942173.1500000004</v>
      </c>
      <c r="E16" s="450">
        <v>48873.69</v>
      </c>
      <c r="F16" s="450">
        <v>48873.69</v>
      </c>
      <c r="G16" s="457">
        <f t="shared" si="1"/>
        <v>4893299.46</v>
      </c>
    </row>
    <row r="17" spans="1:7" ht="21" customHeight="1">
      <c r="A17" s="464" t="s">
        <v>651</v>
      </c>
      <c r="B17" s="450">
        <v>647107.18999999994</v>
      </c>
      <c r="C17" s="450"/>
      <c r="D17" s="453">
        <f t="shared" si="0"/>
        <v>647107.18999999994</v>
      </c>
      <c r="E17" s="450">
        <v>144951.4</v>
      </c>
      <c r="F17" s="450">
        <v>130870.27</v>
      </c>
      <c r="G17" s="457">
        <f t="shared" si="1"/>
        <v>502155.78999999992</v>
      </c>
    </row>
    <row r="18" spans="1:7" ht="21" customHeight="1">
      <c r="A18" s="464" t="s">
        <v>652</v>
      </c>
      <c r="B18" s="450">
        <v>1391249.92</v>
      </c>
      <c r="C18" s="450"/>
      <c r="D18" s="453">
        <f t="shared" si="0"/>
        <v>1391249.92</v>
      </c>
      <c r="E18" s="450">
        <v>333311.93</v>
      </c>
      <c r="F18" s="450">
        <v>281249.26</v>
      </c>
      <c r="G18" s="457">
        <f t="shared" si="1"/>
        <v>1057937.99</v>
      </c>
    </row>
    <row r="19" spans="1:7" ht="21" customHeight="1">
      <c r="A19" s="464" t="s">
        <v>653</v>
      </c>
      <c r="B19" s="450">
        <v>6909022.79</v>
      </c>
      <c r="C19" s="450"/>
      <c r="D19" s="453">
        <f t="shared" si="0"/>
        <v>6909022.79</v>
      </c>
      <c r="E19" s="450">
        <v>2136077.73</v>
      </c>
      <c r="F19" s="450">
        <v>1758534.5</v>
      </c>
      <c r="G19" s="457">
        <f t="shared" si="1"/>
        <v>4772945.0600000005</v>
      </c>
    </row>
    <row r="20" spans="1:7" ht="21" customHeight="1">
      <c r="A20" s="464"/>
      <c r="B20" s="450"/>
      <c r="C20" s="450"/>
      <c r="D20" s="453" t="str">
        <f t="shared" si="0"/>
        <v/>
      </c>
      <c r="E20" s="450"/>
      <c r="F20" s="450"/>
      <c r="G20" s="457" t="str">
        <f t="shared" si="1"/>
        <v/>
      </c>
    </row>
    <row r="21" spans="1:7" ht="21" customHeight="1">
      <c r="A21" s="464"/>
      <c r="B21" s="450"/>
      <c r="C21" s="450"/>
      <c r="D21" s="453" t="str">
        <f t="shared" si="0"/>
        <v/>
      </c>
      <c r="E21" s="450"/>
      <c r="F21" s="450"/>
      <c r="G21" s="457" t="str">
        <f t="shared" si="1"/>
        <v/>
      </c>
    </row>
    <row r="22" spans="1:7" ht="21" customHeight="1">
      <c r="A22" s="464"/>
      <c r="B22" s="450"/>
      <c r="C22" s="450"/>
      <c r="D22" s="453" t="str">
        <f t="shared" si="0"/>
        <v/>
      </c>
      <c r="E22" s="450"/>
      <c r="F22" s="450"/>
      <c r="G22" s="457" t="str">
        <f t="shared" si="1"/>
        <v/>
      </c>
    </row>
    <row r="23" spans="1:7" ht="21" customHeight="1" thickBot="1">
      <c r="A23" s="464"/>
      <c r="B23" s="450"/>
      <c r="C23" s="450"/>
      <c r="D23" s="453" t="str">
        <f>IF($A23="","",B23+C23)</f>
        <v/>
      </c>
      <c r="E23" s="450"/>
      <c r="F23" s="450"/>
      <c r="G23" s="457" t="str">
        <f t="shared" si="1"/>
        <v/>
      </c>
    </row>
    <row r="24" spans="1:7" ht="21" customHeight="1" thickBot="1">
      <c r="A24" s="465" t="s">
        <v>159</v>
      </c>
      <c r="B24" s="466">
        <f>SUM(B9:B23)</f>
        <v>130657512.18000002</v>
      </c>
      <c r="C24" s="466">
        <f t="shared" ref="C24:F24" si="2">SUM(C9:C23)</f>
        <v>0</v>
      </c>
      <c r="D24" s="466">
        <f>IF($A24="","",B24+C24)</f>
        <v>130657512.18000002</v>
      </c>
      <c r="E24" s="466">
        <f t="shared" si="2"/>
        <v>26500401.710000001</v>
      </c>
      <c r="F24" s="466">
        <f t="shared" si="2"/>
        <v>23366404.370000001</v>
      </c>
      <c r="G24" s="467">
        <f t="shared" si="1"/>
        <v>104157110.47000003</v>
      </c>
    </row>
    <row r="29" spans="1:7">
      <c r="A29" s="183" t="s">
        <v>818</v>
      </c>
      <c r="B29" s="183"/>
      <c r="D29" s="183" t="s">
        <v>817</v>
      </c>
      <c r="E29" s="719"/>
    </row>
    <row r="30" spans="1:7">
      <c r="A30" s="183" t="s">
        <v>819</v>
      </c>
      <c r="B30" s="183"/>
      <c r="D30" s="183" t="s">
        <v>815</v>
      </c>
      <c r="E30" s="719"/>
    </row>
    <row r="31" spans="1:7">
      <c r="A31" s="183" t="s">
        <v>820</v>
      </c>
      <c r="B31" s="183"/>
      <c r="D31" s="183" t="s">
        <v>816</v>
      </c>
      <c r="E31" s="183"/>
    </row>
  </sheetData>
  <sheetProtection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51181102362204722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21"/>
  <sheetViews>
    <sheetView view="pageBreakPreview" topLeftCell="A7" zoomScaleSheetLayoutView="100" workbookViewId="0">
      <selection activeCell="J11" sqref="J11"/>
    </sheetView>
  </sheetViews>
  <sheetFormatPr baseColWidth="10" defaultRowHeight="16.5"/>
  <cols>
    <col min="1" max="1" width="39.85546875" style="440" customWidth="1"/>
    <col min="2" max="7" width="13.7109375" style="440" customWidth="1"/>
    <col min="8" max="16384" width="11.42578125" style="440"/>
  </cols>
  <sheetData>
    <row r="1" spans="1:7">
      <c r="A1" s="798" t="s">
        <v>161</v>
      </c>
      <c r="B1" s="798"/>
      <c r="C1" s="798"/>
      <c r="D1" s="798"/>
      <c r="E1" s="798"/>
      <c r="F1" s="798"/>
      <c r="G1" s="798"/>
    </row>
    <row r="2" spans="1:7" s="442" customFormat="1">
      <c r="A2" s="798" t="s">
        <v>153</v>
      </c>
      <c r="B2" s="798"/>
      <c r="C2" s="798"/>
      <c r="D2" s="798"/>
      <c r="E2" s="798"/>
      <c r="F2" s="798"/>
      <c r="G2" s="798"/>
    </row>
    <row r="3" spans="1:7" s="442" customFormat="1">
      <c r="A3" s="799" t="s">
        <v>380</v>
      </c>
      <c r="B3" s="799"/>
      <c r="C3" s="799"/>
      <c r="D3" s="799"/>
      <c r="E3" s="799"/>
      <c r="F3" s="799"/>
      <c r="G3" s="799"/>
    </row>
    <row r="4" spans="1:7" s="442" customFormat="1">
      <c r="A4" s="799" t="s">
        <v>821</v>
      </c>
      <c r="B4" s="799"/>
      <c r="C4" s="799"/>
      <c r="D4" s="799"/>
      <c r="E4" s="799"/>
      <c r="F4" s="799"/>
      <c r="G4" s="799"/>
    </row>
    <row r="5" spans="1:7" s="442" customFormat="1">
      <c r="A5" s="799" t="s">
        <v>814</v>
      </c>
      <c r="B5" s="799"/>
      <c r="C5" s="799"/>
      <c r="D5" s="799"/>
      <c r="E5" s="799"/>
      <c r="F5" s="799"/>
      <c r="G5" s="799"/>
    </row>
    <row r="6" spans="1:7" s="442" customFormat="1" ht="17.25" thickBot="1">
      <c r="A6" s="248"/>
      <c r="B6" s="800" t="s">
        <v>118</v>
      </c>
      <c r="C6" s="800"/>
      <c r="D6" s="800"/>
      <c r="E6" s="800"/>
      <c r="F6" s="91" t="s">
        <v>529</v>
      </c>
      <c r="G6" s="686" t="s">
        <v>822</v>
      </c>
    </row>
    <row r="7" spans="1:7" s="460" customFormat="1" ht="53.25" customHeight="1">
      <c r="A7" s="855" t="s">
        <v>380</v>
      </c>
      <c r="B7" s="469" t="s">
        <v>227</v>
      </c>
      <c r="C7" s="469" t="s">
        <v>154</v>
      </c>
      <c r="D7" s="469" t="s">
        <v>228</v>
      </c>
      <c r="E7" s="469" t="s">
        <v>479</v>
      </c>
      <c r="F7" s="469" t="s">
        <v>480</v>
      </c>
      <c r="G7" s="470" t="s">
        <v>371</v>
      </c>
    </row>
    <row r="8" spans="1:7" s="468" customFormat="1" ht="15.75" customHeight="1" thickBot="1">
      <c r="A8" s="856"/>
      <c r="B8" s="461" t="s">
        <v>204</v>
      </c>
      <c r="C8" s="461" t="s">
        <v>205</v>
      </c>
      <c r="D8" s="461" t="s">
        <v>155</v>
      </c>
      <c r="E8" s="461" t="s">
        <v>206</v>
      </c>
      <c r="F8" s="461" t="s">
        <v>207</v>
      </c>
      <c r="G8" s="462" t="s">
        <v>498</v>
      </c>
    </row>
    <row r="9" spans="1:7" ht="30" customHeight="1">
      <c r="A9" s="471"/>
      <c r="B9" s="472"/>
      <c r="C9" s="472"/>
      <c r="D9" s="473"/>
      <c r="E9" s="472"/>
      <c r="F9" s="472"/>
      <c r="G9" s="474"/>
    </row>
    <row r="10" spans="1:7" ht="30" customHeight="1">
      <c r="A10" s="449" t="s">
        <v>414</v>
      </c>
      <c r="B10" s="475">
        <v>130657512.18000001</v>
      </c>
      <c r="C10" s="475"/>
      <c r="D10" s="476">
        <f>B10+C10</f>
        <v>130657512.18000001</v>
      </c>
      <c r="E10" s="475">
        <v>26500401.710000001</v>
      </c>
      <c r="F10" s="475">
        <v>23366404.370000001</v>
      </c>
      <c r="G10" s="482">
        <f>D10-E10</f>
        <v>104157110.47</v>
      </c>
    </row>
    <row r="11" spans="1:7" ht="30" customHeight="1">
      <c r="A11" s="449" t="s">
        <v>381</v>
      </c>
      <c r="B11" s="475"/>
      <c r="C11" s="475"/>
      <c r="D11" s="476">
        <f t="shared" ref="D11:D13" si="0">B11+C11</f>
        <v>0</v>
      </c>
      <c r="E11" s="475"/>
      <c r="F11" s="475"/>
      <c r="G11" s="482">
        <f t="shared" ref="G11:G13" si="1">D11-E11</f>
        <v>0</v>
      </c>
    </row>
    <row r="12" spans="1:7" ht="30" customHeight="1">
      <c r="A12" s="449" t="s">
        <v>382</v>
      </c>
      <c r="B12" s="475"/>
      <c r="C12" s="475"/>
      <c r="D12" s="476">
        <f t="shared" si="0"/>
        <v>0</v>
      </c>
      <c r="E12" s="475"/>
      <c r="F12" s="475"/>
      <c r="G12" s="482">
        <f t="shared" si="1"/>
        <v>0</v>
      </c>
    </row>
    <row r="13" spans="1:7" ht="30" customHeight="1">
      <c r="A13" s="449" t="s">
        <v>383</v>
      </c>
      <c r="B13" s="475"/>
      <c r="C13" s="475"/>
      <c r="D13" s="476">
        <f t="shared" si="0"/>
        <v>0</v>
      </c>
      <c r="E13" s="475"/>
      <c r="F13" s="475"/>
      <c r="G13" s="482">
        <f t="shared" si="1"/>
        <v>0</v>
      </c>
    </row>
    <row r="14" spans="1:7" ht="30" customHeight="1" thickBot="1">
      <c r="A14" s="451"/>
      <c r="B14" s="477"/>
      <c r="C14" s="477"/>
      <c r="D14" s="478"/>
      <c r="E14" s="477"/>
      <c r="F14" s="477"/>
      <c r="G14" s="694"/>
    </row>
    <row r="15" spans="1:7" s="460" customFormat="1" ht="30" customHeight="1" thickBot="1">
      <c r="A15" s="685" t="s">
        <v>159</v>
      </c>
      <c r="B15" s="479">
        <f>SUM(B10:B13)</f>
        <v>130657512.18000001</v>
      </c>
      <c r="C15" s="479">
        <f>SUM(C10:C13)</f>
        <v>0</v>
      </c>
      <c r="D15" s="479">
        <f>B15+C15</f>
        <v>130657512.18000001</v>
      </c>
      <c r="E15" s="479">
        <f>SUM(E10:E13)</f>
        <v>26500401.710000001</v>
      </c>
      <c r="F15" s="479">
        <f>SUM(F10:F13)</f>
        <v>23366404.370000001</v>
      </c>
      <c r="G15" s="695">
        <f>D15-E15</f>
        <v>104157110.47</v>
      </c>
    </row>
    <row r="19" spans="1:5">
      <c r="A19" s="183" t="s">
        <v>818</v>
      </c>
      <c r="B19" s="183"/>
      <c r="D19" s="183" t="s">
        <v>817</v>
      </c>
      <c r="E19" s="719"/>
    </row>
    <row r="20" spans="1:5">
      <c r="A20" s="183" t="s">
        <v>819</v>
      </c>
      <c r="B20" s="183"/>
      <c r="D20" s="183" t="s">
        <v>815</v>
      </c>
      <c r="E20" s="719"/>
    </row>
    <row r="21" spans="1:5">
      <c r="A21" s="183" t="s">
        <v>820</v>
      </c>
      <c r="B21" s="183"/>
      <c r="D21" s="183" t="s">
        <v>816</v>
      </c>
      <c r="E21" s="183"/>
    </row>
  </sheetData>
  <sheetProtection sheet="1" objects="1" scenarios="1" insertHyperlinks="0"/>
  <mergeCells count="7">
    <mergeCell ref="A7:A8"/>
    <mergeCell ref="A5:G5"/>
    <mergeCell ref="A1:G1"/>
    <mergeCell ref="A2:G2"/>
    <mergeCell ref="A3:G3"/>
    <mergeCell ref="A4:G4"/>
    <mergeCell ref="B6:E6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31"/>
  <sheetViews>
    <sheetView view="pageBreakPreview" zoomScaleSheetLayoutView="100" workbookViewId="0">
      <selection activeCell="D35" sqref="D35"/>
    </sheetView>
  </sheetViews>
  <sheetFormatPr baseColWidth="10" defaultRowHeight="16.5"/>
  <cols>
    <col min="1" max="1" width="39.85546875" style="440" customWidth="1"/>
    <col min="2" max="7" width="13.7109375" style="440" customWidth="1"/>
    <col min="8" max="16384" width="11.42578125" style="440"/>
  </cols>
  <sheetData>
    <row r="1" spans="1:7">
      <c r="A1" s="799" t="s">
        <v>161</v>
      </c>
      <c r="B1" s="799"/>
      <c r="C1" s="799"/>
      <c r="D1" s="799"/>
      <c r="E1" s="799"/>
      <c r="F1" s="799"/>
      <c r="G1" s="799"/>
    </row>
    <row r="2" spans="1:7">
      <c r="A2" s="799" t="s">
        <v>153</v>
      </c>
      <c r="B2" s="799"/>
      <c r="C2" s="799"/>
      <c r="D2" s="799"/>
      <c r="E2" s="799"/>
      <c r="F2" s="799"/>
      <c r="G2" s="799"/>
    </row>
    <row r="3" spans="1:7">
      <c r="A3" s="799" t="s">
        <v>602</v>
      </c>
      <c r="B3" s="799"/>
      <c r="C3" s="799"/>
      <c r="D3" s="799"/>
      <c r="E3" s="799"/>
      <c r="F3" s="799"/>
      <c r="G3" s="799"/>
    </row>
    <row r="4" spans="1:7">
      <c r="A4" s="799" t="s">
        <v>821</v>
      </c>
      <c r="B4" s="799"/>
      <c r="C4" s="799"/>
      <c r="D4" s="799"/>
      <c r="E4" s="799"/>
      <c r="F4" s="799"/>
      <c r="G4" s="799"/>
    </row>
    <row r="5" spans="1:7">
      <c r="A5" s="799" t="s">
        <v>814</v>
      </c>
      <c r="B5" s="799"/>
      <c r="C5" s="799"/>
      <c r="D5" s="799"/>
      <c r="E5" s="799"/>
      <c r="F5" s="799"/>
      <c r="G5" s="799"/>
    </row>
    <row r="6" spans="1:7" ht="17.25" thickBot="1">
      <c r="A6" s="248"/>
      <c r="B6" s="800" t="s">
        <v>118</v>
      </c>
      <c r="C6" s="800"/>
      <c r="D6" s="800"/>
      <c r="E6" s="800"/>
      <c r="F6" s="91" t="s">
        <v>529</v>
      </c>
      <c r="G6" s="686" t="s">
        <v>822</v>
      </c>
    </row>
    <row r="7" spans="1:7" s="446" customFormat="1" ht="40.5">
      <c r="A7" s="857" t="s">
        <v>110</v>
      </c>
      <c r="B7" s="480" t="s">
        <v>227</v>
      </c>
      <c r="C7" s="480" t="s">
        <v>154</v>
      </c>
      <c r="D7" s="480" t="s">
        <v>228</v>
      </c>
      <c r="E7" s="480" t="s">
        <v>479</v>
      </c>
      <c r="F7" s="480" t="s">
        <v>480</v>
      </c>
      <c r="G7" s="481" t="s">
        <v>371</v>
      </c>
    </row>
    <row r="8" spans="1:7" s="446" customFormat="1" ht="15.75" customHeight="1" thickBot="1">
      <c r="A8" s="858"/>
      <c r="B8" s="461" t="s">
        <v>204</v>
      </c>
      <c r="C8" s="461" t="s">
        <v>205</v>
      </c>
      <c r="D8" s="461" t="s">
        <v>155</v>
      </c>
      <c r="E8" s="461" t="s">
        <v>206</v>
      </c>
      <c r="F8" s="461" t="s">
        <v>207</v>
      </c>
      <c r="G8" s="462" t="s">
        <v>498</v>
      </c>
    </row>
    <row r="9" spans="1:7">
      <c r="A9" s="471"/>
      <c r="B9" s="475"/>
      <c r="C9" s="475"/>
      <c r="D9" s="476"/>
      <c r="E9" s="475"/>
      <c r="F9" s="475"/>
      <c r="G9" s="482"/>
    </row>
    <row r="10" spans="1:7" ht="25.5">
      <c r="A10" s="483" t="s">
        <v>595</v>
      </c>
      <c r="B10" s="475"/>
      <c r="C10" s="475"/>
      <c r="D10" s="476">
        <f>IF(A10="","",B10+C10)</f>
        <v>0</v>
      </c>
      <c r="E10" s="475"/>
      <c r="F10" s="475"/>
      <c r="G10" s="482">
        <f>IF(A10="","",D10-E10)</f>
        <v>0</v>
      </c>
    </row>
    <row r="11" spans="1:7" ht="8.25" customHeight="1">
      <c r="A11" s="483"/>
      <c r="B11" s="475"/>
      <c r="C11" s="475"/>
      <c r="D11" s="476" t="str">
        <f t="shared" ref="D11:D24" si="0">IF(A11="","",B11+C11)</f>
        <v/>
      </c>
      <c r="E11" s="475"/>
      <c r="F11" s="475"/>
      <c r="G11" s="482" t="str">
        <f t="shared" ref="G11:G24" si="1">IF(A11="","",D11-E11)</f>
        <v/>
      </c>
    </row>
    <row r="12" spans="1:7">
      <c r="A12" s="483" t="s">
        <v>596</v>
      </c>
      <c r="B12" s="475"/>
      <c r="C12" s="475"/>
      <c r="D12" s="476">
        <f t="shared" si="0"/>
        <v>0</v>
      </c>
      <c r="E12" s="475"/>
      <c r="F12" s="475"/>
      <c r="G12" s="482">
        <f t="shared" si="1"/>
        <v>0</v>
      </c>
    </row>
    <row r="13" spans="1:7" ht="8.25" customHeight="1">
      <c r="A13" s="483"/>
      <c r="B13" s="475"/>
      <c r="C13" s="475"/>
      <c r="D13" s="476" t="str">
        <f t="shared" si="0"/>
        <v/>
      </c>
      <c r="E13" s="475"/>
      <c r="F13" s="475"/>
      <c r="G13" s="482" t="str">
        <f t="shared" si="1"/>
        <v/>
      </c>
    </row>
    <row r="14" spans="1:7" ht="25.5">
      <c r="A14" s="483" t="s">
        <v>597</v>
      </c>
      <c r="B14" s="475">
        <v>130657512.18000002</v>
      </c>
      <c r="C14" s="475"/>
      <c r="D14" s="476">
        <f t="shared" si="0"/>
        <v>130657512.18000002</v>
      </c>
      <c r="E14" s="475">
        <v>26500401.710000001</v>
      </c>
      <c r="F14" s="475">
        <v>23366404.370000001</v>
      </c>
      <c r="G14" s="482">
        <f t="shared" si="1"/>
        <v>104157110.47000003</v>
      </c>
    </row>
    <row r="15" spans="1:7" ht="8.25" customHeight="1">
      <c r="A15" s="483"/>
      <c r="B15" s="475"/>
      <c r="C15" s="475"/>
      <c r="D15" s="476" t="str">
        <f t="shared" si="0"/>
        <v/>
      </c>
      <c r="E15" s="475"/>
      <c r="F15" s="475"/>
      <c r="G15" s="482" t="str">
        <f t="shared" si="1"/>
        <v/>
      </c>
    </row>
    <row r="16" spans="1:7" ht="25.5">
      <c r="A16" s="483" t="s">
        <v>598</v>
      </c>
      <c r="B16" s="475"/>
      <c r="C16" s="475"/>
      <c r="D16" s="476">
        <f t="shared" si="0"/>
        <v>0</v>
      </c>
      <c r="E16" s="475"/>
      <c r="F16" s="475"/>
      <c r="G16" s="482">
        <f t="shared" si="1"/>
        <v>0</v>
      </c>
    </row>
    <row r="17" spans="1:7" ht="8.25" customHeight="1">
      <c r="A17" s="483"/>
      <c r="B17" s="475"/>
      <c r="C17" s="475"/>
      <c r="D17" s="476" t="str">
        <f t="shared" si="0"/>
        <v/>
      </c>
      <c r="E17" s="475"/>
      <c r="F17" s="475"/>
      <c r="G17" s="482" t="str">
        <f t="shared" si="1"/>
        <v/>
      </c>
    </row>
    <row r="18" spans="1:7" ht="25.5">
      <c r="A18" s="483" t="s">
        <v>599</v>
      </c>
      <c r="B18" s="475"/>
      <c r="C18" s="475"/>
      <c r="D18" s="476">
        <f t="shared" si="0"/>
        <v>0</v>
      </c>
      <c r="E18" s="475"/>
      <c r="F18" s="475"/>
      <c r="G18" s="482">
        <f t="shared" si="1"/>
        <v>0</v>
      </c>
    </row>
    <row r="19" spans="1:7" ht="8.25" customHeight="1">
      <c r="A19" s="483"/>
      <c r="B19" s="475"/>
      <c r="C19" s="475"/>
      <c r="D19" s="476" t="str">
        <f t="shared" si="0"/>
        <v/>
      </c>
      <c r="E19" s="475"/>
      <c r="F19" s="475"/>
      <c r="G19" s="482" t="str">
        <f t="shared" si="1"/>
        <v/>
      </c>
    </row>
    <row r="20" spans="1:7" ht="25.5">
      <c r="A20" s="483" t="s">
        <v>600</v>
      </c>
      <c r="B20" s="475"/>
      <c r="C20" s="475"/>
      <c r="D20" s="476">
        <f t="shared" si="0"/>
        <v>0</v>
      </c>
      <c r="E20" s="475"/>
      <c r="F20" s="475"/>
      <c r="G20" s="482">
        <f t="shared" si="1"/>
        <v>0</v>
      </c>
    </row>
    <row r="21" spans="1:7" ht="8.25" customHeight="1">
      <c r="A21" s="483"/>
      <c r="B21" s="475"/>
      <c r="C21" s="475"/>
      <c r="D21" s="476" t="str">
        <f t="shared" si="0"/>
        <v/>
      </c>
      <c r="E21" s="475"/>
      <c r="F21" s="475"/>
      <c r="G21" s="482" t="str">
        <f t="shared" si="1"/>
        <v/>
      </c>
    </row>
    <row r="22" spans="1:7" ht="25.5">
      <c r="A22" s="483" t="s">
        <v>601</v>
      </c>
      <c r="B22" s="475"/>
      <c r="C22" s="475"/>
      <c r="D22" s="476">
        <f t="shared" si="0"/>
        <v>0</v>
      </c>
      <c r="E22" s="475"/>
      <c r="F22" s="475"/>
      <c r="G22" s="482">
        <f t="shared" si="1"/>
        <v>0</v>
      </c>
    </row>
    <row r="23" spans="1:7" ht="8.25" customHeight="1" thickBot="1">
      <c r="A23" s="471"/>
      <c r="B23" s="475"/>
      <c r="C23" s="475"/>
      <c r="D23" s="476" t="str">
        <f t="shared" si="0"/>
        <v/>
      </c>
      <c r="E23" s="475"/>
      <c r="F23" s="475"/>
      <c r="G23" s="482" t="str">
        <f t="shared" si="1"/>
        <v/>
      </c>
    </row>
    <row r="24" spans="1:7" ht="25.5" customHeight="1" thickBot="1">
      <c r="A24" s="465" t="s">
        <v>159</v>
      </c>
      <c r="B24" s="466">
        <f>SUM(B10:B22)</f>
        <v>130657512.18000002</v>
      </c>
      <c r="C24" s="466">
        <f>SUM(C10:C22)</f>
        <v>0</v>
      </c>
      <c r="D24" s="466">
        <f t="shared" si="0"/>
        <v>130657512.18000002</v>
      </c>
      <c r="E24" s="466">
        <f>SUM(E10:E23)</f>
        <v>26500401.710000001</v>
      </c>
      <c r="F24" s="466">
        <f>SUM(F10:F23)</f>
        <v>23366404.370000001</v>
      </c>
      <c r="G24" s="467">
        <f t="shared" si="1"/>
        <v>104157110.47000003</v>
      </c>
    </row>
    <row r="26" spans="1:7">
      <c r="A26" s="183"/>
      <c r="B26" s="183"/>
      <c r="C26" s="183"/>
      <c r="D26" s="719"/>
      <c r="E26" s="719"/>
      <c r="F26" s="460"/>
    </row>
    <row r="27" spans="1:7">
      <c r="A27" s="183"/>
      <c r="B27" s="183"/>
      <c r="C27" s="183"/>
      <c r="D27" s="719"/>
      <c r="E27" s="719"/>
      <c r="F27" s="460"/>
    </row>
    <row r="28" spans="1:7">
      <c r="A28" s="183"/>
      <c r="B28" s="183"/>
      <c r="C28" s="183"/>
      <c r="D28" s="183"/>
      <c r="E28" s="183"/>
    </row>
    <row r="29" spans="1:7">
      <c r="A29" s="183" t="s">
        <v>818</v>
      </c>
      <c r="B29" s="183"/>
      <c r="C29" s="183"/>
      <c r="D29" s="183" t="s">
        <v>817</v>
      </c>
      <c r="E29" s="719"/>
    </row>
    <row r="30" spans="1:7">
      <c r="A30" s="183" t="s">
        <v>819</v>
      </c>
      <c r="B30" s="183"/>
      <c r="C30" s="183"/>
      <c r="D30" s="183" t="s">
        <v>815</v>
      </c>
      <c r="E30" s="719"/>
    </row>
    <row r="31" spans="1:7">
      <c r="A31" s="183" t="s">
        <v>820</v>
      </c>
      <c r="B31" s="183"/>
      <c r="C31" s="183"/>
      <c r="D31" s="183" t="s">
        <v>816</v>
      </c>
      <c r="E31" s="183"/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51"/>
  <sheetViews>
    <sheetView view="pageBreakPreview" topLeftCell="A34" zoomScaleSheetLayoutView="100" workbookViewId="0">
      <selection activeCell="A49" sqref="A49:G51"/>
    </sheetView>
  </sheetViews>
  <sheetFormatPr baseColWidth="10" defaultRowHeight="15"/>
  <cols>
    <col min="1" max="1" width="36.7109375" style="484" customWidth="1"/>
    <col min="2" max="5" width="11.42578125" style="500"/>
    <col min="6" max="6" width="11.85546875" style="500" customWidth="1"/>
    <col min="7" max="7" width="11.42578125" style="500"/>
    <col min="8" max="16384" width="11.42578125" style="484"/>
  </cols>
  <sheetData>
    <row r="1" spans="1:7" ht="16.5">
      <c r="A1" s="799" t="s">
        <v>161</v>
      </c>
      <c r="B1" s="799"/>
      <c r="C1" s="799"/>
      <c r="D1" s="799"/>
      <c r="E1" s="799"/>
      <c r="F1" s="799"/>
      <c r="G1" s="799"/>
    </row>
    <row r="2" spans="1:7" ht="16.5">
      <c r="A2" s="799" t="s">
        <v>153</v>
      </c>
      <c r="B2" s="799"/>
      <c r="C2" s="799"/>
      <c r="D2" s="799"/>
      <c r="E2" s="799"/>
      <c r="F2" s="799"/>
      <c r="G2" s="799"/>
    </row>
    <row r="3" spans="1:7" ht="16.5">
      <c r="A3" s="799" t="s">
        <v>384</v>
      </c>
      <c r="B3" s="799"/>
      <c r="C3" s="799"/>
      <c r="D3" s="799"/>
      <c r="E3" s="799"/>
      <c r="F3" s="799"/>
      <c r="G3" s="799"/>
    </row>
    <row r="4" spans="1:7" ht="16.5">
      <c r="A4" s="799" t="s">
        <v>821</v>
      </c>
      <c r="B4" s="799"/>
      <c r="C4" s="799"/>
      <c r="D4" s="799"/>
      <c r="E4" s="799"/>
      <c r="F4" s="799"/>
      <c r="G4" s="799"/>
    </row>
    <row r="5" spans="1:7" ht="16.5">
      <c r="A5" s="799" t="s">
        <v>814</v>
      </c>
      <c r="B5" s="799"/>
      <c r="C5" s="799"/>
      <c r="D5" s="799"/>
      <c r="E5" s="799"/>
      <c r="F5" s="799"/>
      <c r="G5" s="799"/>
    </row>
    <row r="6" spans="1:7" ht="17.25" thickBot="1">
      <c r="A6" s="248"/>
      <c r="B6" s="859"/>
      <c r="C6" s="859"/>
      <c r="D6" s="859"/>
      <c r="E6" s="859"/>
      <c r="F6" s="485" t="s">
        <v>529</v>
      </c>
      <c r="G6" s="687" t="s">
        <v>822</v>
      </c>
    </row>
    <row r="7" spans="1:7" s="488" customFormat="1" ht="40.5">
      <c r="A7" s="857" t="s">
        <v>110</v>
      </c>
      <c r="B7" s="486" t="s">
        <v>227</v>
      </c>
      <c r="C7" s="486" t="s">
        <v>154</v>
      </c>
      <c r="D7" s="486" t="s">
        <v>228</v>
      </c>
      <c r="E7" s="486" t="s">
        <v>479</v>
      </c>
      <c r="F7" s="486" t="s">
        <v>480</v>
      </c>
      <c r="G7" s="487" t="s">
        <v>371</v>
      </c>
    </row>
    <row r="8" spans="1:7" s="488" customFormat="1" ht="15.75" customHeight="1" thickBot="1">
      <c r="A8" s="858"/>
      <c r="B8" s="489" t="s">
        <v>204</v>
      </c>
      <c r="C8" s="489" t="s">
        <v>205</v>
      </c>
      <c r="D8" s="489" t="s">
        <v>155</v>
      </c>
      <c r="E8" s="489" t="s">
        <v>206</v>
      </c>
      <c r="F8" s="489" t="s">
        <v>207</v>
      </c>
      <c r="G8" s="490" t="s">
        <v>498</v>
      </c>
    </row>
    <row r="9" spans="1:7" ht="16.5">
      <c r="A9" s="491"/>
      <c r="B9" s="492"/>
      <c r="C9" s="492"/>
      <c r="D9" s="492"/>
      <c r="E9" s="492"/>
      <c r="F9" s="492"/>
      <c r="G9" s="493"/>
    </row>
    <row r="10" spans="1:7">
      <c r="A10" s="494" t="s">
        <v>385</v>
      </c>
      <c r="B10" s="501">
        <f>SUM(B11:B18)</f>
        <v>0</v>
      </c>
      <c r="C10" s="501">
        <f>SUM(C11:C18)</f>
        <v>0</v>
      </c>
      <c r="D10" s="501">
        <f>IF(A10="","",B10+C10)</f>
        <v>0</v>
      </c>
      <c r="E10" s="501">
        <f>SUM(E11:E18)</f>
        <v>0</v>
      </c>
      <c r="F10" s="501">
        <f>SUM(F11:F18)</f>
        <v>0</v>
      </c>
      <c r="G10" s="696">
        <f>IF(A10="","",D10-E10)</f>
        <v>0</v>
      </c>
    </row>
    <row r="11" spans="1:7">
      <c r="A11" s="495" t="s">
        <v>386</v>
      </c>
      <c r="B11" s="496"/>
      <c r="C11" s="496"/>
      <c r="D11" s="503">
        <f t="shared" ref="D11:D45" si="0">IF(A11="","",B11+C11)</f>
        <v>0</v>
      </c>
      <c r="E11" s="496"/>
      <c r="F11" s="496"/>
      <c r="G11" s="697">
        <f t="shared" ref="G11:G45" si="1">IF(A11="","",D11-E11)</f>
        <v>0</v>
      </c>
    </row>
    <row r="12" spans="1:7">
      <c r="A12" s="495" t="s">
        <v>387</v>
      </c>
      <c r="B12" s="496"/>
      <c r="C12" s="496"/>
      <c r="D12" s="503">
        <f t="shared" si="0"/>
        <v>0</v>
      </c>
      <c r="E12" s="496"/>
      <c r="F12" s="496"/>
      <c r="G12" s="697">
        <f t="shared" si="1"/>
        <v>0</v>
      </c>
    </row>
    <row r="13" spans="1:7">
      <c r="A13" s="495" t="s">
        <v>389</v>
      </c>
      <c r="B13" s="496"/>
      <c r="C13" s="496"/>
      <c r="D13" s="503">
        <f t="shared" si="0"/>
        <v>0</v>
      </c>
      <c r="E13" s="496"/>
      <c r="F13" s="496"/>
      <c r="G13" s="697">
        <f t="shared" si="1"/>
        <v>0</v>
      </c>
    </row>
    <row r="14" spans="1:7">
      <c r="A14" s="495" t="s">
        <v>388</v>
      </c>
      <c r="B14" s="496"/>
      <c r="C14" s="496"/>
      <c r="D14" s="503">
        <f t="shared" si="0"/>
        <v>0</v>
      </c>
      <c r="E14" s="496"/>
      <c r="F14" s="496"/>
      <c r="G14" s="697">
        <f t="shared" si="1"/>
        <v>0</v>
      </c>
    </row>
    <row r="15" spans="1:7">
      <c r="A15" s="495" t="s">
        <v>390</v>
      </c>
      <c r="B15" s="496"/>
      <c r="C15" s="496"/>
      <c r="D15" s="503">
        <f t="shared" si="0"/>
        <v>0</v>
      </c>
      <c r="E15" s="496"/>
      <c r="F15" s="496"/>
      <c r="G15" s="697">
        <f t="shared" si="1"/>
        <v>0</v>
      </c>
    </row>
    <row r="16" spans="1:7">
      <c r="A16" s="495" t="s">
        <v>391</v>
      </c>
      <c r="B16" s="496"/>
      <c r="C16" s="496"/>
      <c r="D16" s="503">
        <f t="shared" si="0"/>
        <v>0</v>
      </c>
      <c r="E16" s="496"/>
      <c r="F16" s="496"/>
      <c r="G16" s="697">
        <f t="shared" si="1"/>
        <v>0</v>
      </c>
    </row>
    <row r="17" spans="1:7">
      <c r="A17" s="495" t="s">
        <v>392</v>
      </c>
      <c r="B17" s="496"/>
      <c r="C17" s="496"/>
      <c r="D17" s="503">
        <f t="shared" si="0"/>
        <v>0</v>
      </c>
      <c r="E17" s="496"/>
      <c r="F17" s="496"/>
      <c r="G17" s="697">
        <f t="shared" si="1"/>
        <v>0</v>
      </c>
    </row>
    <row r="18" spans="1:7">
      <c r="A18" s="495" t="s">
        <v>393</v>
      </c>
      <c r="B18" s="496"/>
      <c r="C18" s="496"/>
      <c r="D18" s="503">
        <f t="shared" si="0"/>
        <v>0</v>
      </c>
      <c r="E18" s="496"/>
      <c r="F18" s="496"/>
      <c r="G18" s="697">
        <f t="shared" si="1"/>
        <v>0</v>
      </c>
    </row>
    <row r="19" spans="1:7">
      <c r="A19" s="497"/>
      <c r="B19" s="496"/>
      <c r="C19" s="496"/>
      <c r="D19" s="503" t="str">
        <f t="shared" si="0"/>
        <v/>
      </c>
      <c r="E19" s="496"/>
      <c r="F19" s="496"/>
      <c r="G19" s="697" t="str">
        <f t="shared" si="1"/>
        <v/>
      </c>
    </row>
    <row r="20" spans="1:7">
      <c r="A20" s="494" t="s">
        <v>394</v>
      </c>
      <c r="B20" s="501">
        <f>SUM(B21:B27)</f>
        <v>0</v>
      </c>
      <c r="C20" s="501">
        <f>SUM(C21:C27)</f>
        <v>0</v>
      </c>
      <c r="D20" s="501">
        <f t="shared" si="0"/>
        <v>0</v>
      </c>
      <c r="E20" s="501">
        <f>SUM(E21:E27)</f>
        <v>0</v>
      </c>
      <c r="F20" s="501">
        <f>SUM(F21:F27)</f>
        <v>0</v>
      </c>
      <c r="G20" s="696">
        <f t="shared" si="1"/>
        <v>0</v>
      </c>
    </row>
    <row r="21" spans="1:7">
      <c r="A21" s="495" t="s">
        <v>395</v>
      </c>
      <c r="B21" s="496"/>
      <c r="C21" s="496"/>
      <c r="D21" s="503">
        <f t="shared" si="0"/>
        <v>0</v>
      </c>
      <c r="E21" s="496"/>
      <c r="F21" s="496"/>
      <c r="G21" s="697">
        <f t="shared" si="1"/>
        <v>0</v>
      </c>
    </row>
    <row r="22" spans="1:7">
      <c r="A22" s="495" t="s">
        <v>396</v>
      </c>
      <c r="B22" s="496"/>
      <c r="C22" s="496"/>
      <c r="D22" s="503">
        <f t="shared" si="0"/>
        <v>0</v>
      </c>
      <c r="E22" s="496"/>
      <c r="F22" s="496"/>
      <c r="G22" s="697">
        <f t="shared" si="1"/>
        <v>0</v>
      </c>
    </row>
    <row r="23" spans="1:7">
      <c r="A23" s="495" t="s">
        <v>397</v>
      </c>
      <c r="B23" s="496"/>
      <c r="C23" s="496"/>
      <c r="D23" s="503">
        <f t="shared" si="0"/>
        <v>0</v>
      </c>
      <c r="E23" s="496"/>
      <c r="F23" s="496"/>
      <c r="G23" s="697">
        <f t="shared" si="1"/>
        <v>0</v>
      </c>
    </row>
    <row r="24" spans="1:7" ht="22.5">
      <c r="A24" s="495" t="s">
        <v>398</v>
      </c>
      <c r="B24" s="496"/>
      <c r="C24" s="496"/>
      <c r="D24" s="503">
        <f t="shared" si="0"/>
        <v>0</v>
      </c>
      <c r="E24" s="496"/>
      <c r="F24" s="496"/>
      <c r="G24" s="697">
        <f t="shared" si="1"/>
        <v>0</v>
      </c>
    </row>
    <row r="25" spans="1:7">
      <c r="A25" s="495" t="s">
        <v>399</v>
      </c>
      <c r="B25" s="496"/>
      <c r="C25" s="496"/>
      <c r="D25" s="503">
        <f t="shared" si="0"/>
        <v>0</v>
      </c>
      <c r="E25" s="496"/>
      <c r="F25" s="496"/>
      <c r="G25" s="697">
        <f t="shared" si="1"/>
        <v>0</v>
      </c>
    </row>
    <row r="26" spans="1:7">
      <c r="A26" s="495" t="s">
        <v>400</v>
      </c>
      <c r="B26" s="496"/>
      <c r="C26" s="496"/>
      <c r="D26" s="503">
        <f t="shared" si="0"/>
        <v>0</v>
      </c>
      <c r="E26" s="496"/>
      <c r="F26" s="496"/>
      <c r="G26" s="697">
        <f t="shared" si="1"/>
        <v>0</v>
      </c>
    </row>
    <row r="27" spans="1:7">
      <c r="A27" s="495" t="s">
        <v>401</v>
      </c>
      <c r="B27" s="496"/>
      <c r="C27" s="496"/>
      <c r="D27" s="503">
        <f t="shared" si="0"/>
        <v>0</v>
      </c>
      <c r="E27" s="496"/>
      <c r="F27" s="496"/>
      <c r="G27" s="697">
        <f t="shared" si="1"/>
        <v>0</v>
      </c>
    </row>
    <row r="28" spans="1:7">
      <c r="A28" s="497"/>
      <c r="B28" s="496"/>
      <c r="C28" s="496"/>
      <c r="D28" s="503" t="str">
        <f t="shared" si="0"/>
        <v/>
      </c>
      <c r="E28" s="496"/>
      <c r="F28" s="496"/>
      <c r="G28" s="697" t="str">
        <f t="shared" si="1"/>
        <v/>
      </c>
    </row>
    <row r="29" spans="1:7">
      <c r="A29" s="494" t="s">
        <v>402</v>
      </c>
      <c r="B29" s="501">
        <f>SUM(B30:B38)</f>
        <v>130657512.18000002</v>
      </c>
      <c r="C29" s="501">
        <f>SUM(C30:C38)</f>
        <v>0</v>
      </c>
      <c r="D29" s="501">
        <f t="shared" si="0"/>
        <v>130657512.18000002</v>
      </c>
      <c r="E29" s="501">
        <f>SUM(E30:E38)</f>
        <v>26500401.710000001</v>
      </c>
      <c r="F29" s="501">
        <f>SUM(F30:F38)</f>
        <v>23366404.370000001</v>
      </c>
      <c r="G29" s="696">
        <f t="shared" si="1"/>
        <v>104157110.47000003</v>
      </c>
    </row>
    <row r="30" spans="1:7" ht="22.5">
      <c r="A30" s="495" t="s">
        <v>403</v>
      </c>
      <c r="B30" s="496"/>
      <c r="C30" s="496"/>
      <c r="D30" s="503">
        <f t="shared" si="0"/>
        <v>0</v>
      </c>
      <c r="E30" s="496"/>
      <c r="F30" s="496"/>
      <c r="G30" s="697">
        <f t="shared" si="1"/>
        <v>0</v>
      </c>
    </row>
    <row r="31" spans="1:7">
      <c r="A31" s="495" t="s">
        <v>404</v>
      </c>
      <c r="B31" s="496"/>
      <c r="C31" s="496"/>
      <c r="D31" s="503">
        <f t="shared" si="0"/>
        <v>0</v>
      </c>
      <c r="E31" s="496"/>
      <c r="F31" s="496"/>
      <c r="G31" s="697">
        <f t="shared" si="1"/>
        <v>0</v>
      </c>
    </row>
    <row r="32" spans="1:7">
      <c r="A32" s="495" t="s">
        <v>448</v>
      </c>
      <c r="B32" s="496"/>
      <c r="C32" s="496"/>
      <c r="D32" s="503">
        <f t="shared" si="0"/>
        <v>0</v>
      </c>
      <c r="E32" s="496"/>
      <c r="F32" s="496"/>
      <c r="G32" s="697">
        <f t="shared" si="1"/>
        <v>0</v>
      </c>
    </row>
    <row r="33" spans="1:7">
      <c r="A33" s="495" t="s">
        <v>415</v>
      </c>
      <c r="B33" s="496"/>
      <c r="C33" s="496"/>
      <c r="D33" s="503">
        <f t="shared" si="0"/>
        <v>0</v>
      </c>
      <c r="E33" s="496"/>
      <c r="F33" s="496"/>
      <c r="G33" s="697">
        <f t="shared" si="1"/>
        <v>0</v>
      </c>
    </row>
    <row r="34" spans="1:7">
      <c r="A34" s="495" t="s">
        <v>405</v>
      </c>
      <c r="B34" s="496"/>
      <c r="C34" s="496"/>
      <c r="D34" s="503">
        <f t="shared" si="0"/>
        <v>0</v>
      </c>
      <c r="E34" s="496"/>
      <c r="F34" s="496"/>
      <c r="G34" s="697">
        <f t="shared" si="1"/>
        <v>0</v>
      </c>
    </row>
    <row r="35" spans="1:7">
      <c r="A35" s="495" t="s">
        <v>449</v>
      </c>
      <c r="B35" s="496">
        <v>130657512.18000002</v>
      </c>
      <c r="C35" s="496"/>
      <c r="D35" s="503">
        <f t="shared" si="0"/>
        <v>130657512.18000002</v>
      </c>
      <c r="E35" s="496">
        <v>26500401.710000001</v>
      </c>
      <c r="F35" s="496">
        <v>23366404.370000001</v>
      </c>
      <c r="G35" s="697">
        <f t="shared" si="1"/>
        <v>104157110.47000003</v>
      </c>
    </row>
    <row r="36" spans="1:7">
      <c r="A36" s="495" t="s">
        <v>406</v>
      </c>
      <c r="B36" s="496"/>
      <c r="C36" s="496"/>
      <c r="D36" s="503">
        <f t="shared" si="0"/>
        <v>0</v>
      </c>
      <c r="E36" s="496"/>
      <c r="F36" s="496"/>
      <c r="G36" s="697">
        <f t="shared" si="1"/>
        <v>0</v>
      </c>
    </row>
    <row r="37" spans="1:7">
      <c r="A37" s="495" t="s">
        <v>407</v>
      </c>
      <c r="B37" s="496"/>
      <c r="C37" s="496"/>
      <c r="D37" s="503">
        <f t="shared" si="0"/>
        <v>0</v>
      </c>
      <c r="E37" s="496"/>
      <c r="F37" s="496"/>
      <c r="G37" s="697">
        <f t="shared" si="1"/>
        <v>0</v>
      </c>
    </row>
    <row r="38" spans="1:7">
      <c r="A38" s="495" t="s">
        <v>408</v>
      </c>
      <c r="B38" s="496"/>
      <c r="C38" s="496"/>
      <c r="D38" s="503">
        <f t="shared" si="0"/>
        <v>0</v>
      </c>
      <c r="E38" s="496"/>
      <c r="F38" s="496"/>
      <c r="G38" s="697">
        <f t="shared" si="1"/>
        <v>0</v>
      </c>
    </row>
    <row r="39" spans="1:7">
      <c r="A39" s="497"/>
      <c r="B39" s="496"/>
      <c r="C39" s="496"/>
      <c r="D39" s="503" t="str">
        <f t="shared" si="0"/>
        <v/>
      </c>
      <c r="E39" s="496"/>
      <c r="F39" s="496"/>
      <c r="G39" s="697" t="str">
        <f t="shared" si="1"/>
        <v/>
      </c>
    </row>
    <row r="40" spans="1:7" ht="22.5">
      <c r="A40" s="494" t="s">
        <v>409</v>
      </c>
      <c r="B40" s="501">
        <f>SUM(B41:B44)</f>
        <v>0</v>
      </c>
      <c r="C40" s="501">
        <f>SUM(C41:C44)</f>
        <v>0</v>
      </c>
      <c r="D40" s="501">
        <f t="shared" si="0"/>
        <v>0</v>
      </c>
      <c r="E40" s="501">
        <f>SUM(E41:E44)</f>
        <v>0</v>
      </c>
      <c r="F40" s="501">
        <f>SUM(F41:F44)</f>
        <v>0</v>
      </c>
      <c r="G40" s="696">
        <f t="shared" si="1"/>
        <v>0</v>
      </c>
    </row>
    <row r="41" spans="1:7" ht="22.5">
      <c r="A41" s="498" t="s">
        <v>410</v>
      </c>
      <c r="B41" s="496"/>
      <c r="C41" s="496"/>
      <c r="D41" s="503">
        <f t="shared" si="0"/>
        <v>0</v>
      </c>
      <c r="E41" s="496"/>
      <c r="F41" s="496"/>
      <c r="G41" s="697">
        <f t="shared" si="1"/>
        <v>0</v>
      </c>
    </row>
    <row r="42" spans="1:7" ht="33.75">
      <c r="A42" s="498" t="s">
        <v>411</v>
      </c>
      <c r="B42" s="496"/>
      <c r="C42" s="496"/>
      <c r="D42" s="503">
        <f t="shared" si="0"/>
        <v>0</v>
      </c>
      <c r="E42" s="496"/>
      <c r="F42" s="496"/>
      <c r="G42" s="697">
        <f t="shared" si="1"/>
        <v>0</v>
      </c>
    </row>
    <row r="43" spans="1:7">
      <c r="A43" s="495" t="s">
        <v>412</v>
      </c>
      <c r="B43" s="496"/>
      <c r="C43" s="496"/>
      <c r="D43" s="503">
        <f t="shared" si="0"/>
        <v>0</v>
      </c>
      <c r="E43" s="496"/>
      <c r="F43" s="496"/>
      <c r="G43" s="697">
        <f t="shared" si="1"/>
        <v>0</v>
      </c>
    </row>
    <row r="44" spans="1:7" ht="15.75" thickBot="1">
      <c r="A44" s="495" t="s">
        <v>413</v>
      </c>
      <c r="B44" s="496"/>
      <c r="C44" s="496"/>
      <c r="D44" s="503">
        <f t="shared" si="0"/>
        <v>0</v>
      </c>
      <c r="E44" s="496"/>
      <c r="F44" s="496"/>
      <c r="G44" s="697">
        <f t="shared" si="1"/>
        <v>0</v>
      </c>
    </row>
    <row r="45" spans="1:7" s="488" customFormat="1" ht="28.5" customHeight="1" thickBot="1">
      <c r="A45" s="499" t="s">
        <v>159</v>
      </c>
      <c r="B45" s="502">
        <f>SUM(B10,B20,B29,B40)</f>
        <v>130657512.18000002</v>
      </c>
      <c r="C45" s="502">
        <f>SUM(C10,C20,C29,C40)</f>
        <v>0</v>
      </c>
      <c r="D45" s="502">
        <f t="shared" si="0"/>
        <v>130657512.18000002</v>
      </c>
      <c r="E45" s="502">
        <f>SUM(E10,E20,E29,E40)</f>
        <v>26500401.710000001</v>
      </c>
      <c r="F45" s="502">
        <f>SUM(F10,F20,F29,F40)</f>
        <v>23366404.370000001</v>
      </c>
      <c r="G45" s="698">
        <f t="shared" si="1"/>
        <v>104157110.47000003</v>
      </c>
    </row>
    <row r="49" spans="1:6" ht="16.5">
      <c r="A49" s="183" t="s">
        <v>818</v>
      </c>
      <c r="B49" s="183"/>
      <c r="C49" s="183"/>
      <c r="D49" s="183" t="s">
        <v>817</v>
      </c>
      <c r="E49" s="719"/>
      <c r="F49" s="440"/>
    </row>
    <row r="50" spans="1:6" ht="16.5">
      <c r="A50" s="183" t="s">
        <v>819</v>
      </c>
      <c r="B50" s="183"/>
      <c r="C50" s="183"/>
      <c r="D50" s="183" t="s">
        <v>815</v>
      </c>
      <c r="E50" s="719"/>
      <c r="F50" s="440"/>
    </row>
    <row r="51" spans="1:6" ht="16.5">
      <c r="A51" s="183" t="s">
        <v>820</v>
      </c>
      <c r="B51" s="183"/>
      <c r="C51" s="183"/>
      <c r="D51" s="183" t="s">
        <v>816</v>
      </c>
      <c r="E51" s="183"/>
      <c r="F51" s="440"/>
    </row>
  </sheetData>
  <sheetProtection sheet="1" objects="1" scenarios="1" insertHyperlinks="0"/>
  <mergeCells count="7">
    <mergeCell ref="B6:E6"/>
    <mergeCell ref="A7:A8"/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4803149606299213" bottom="0.74803149606299213" header="0.31496062992125984" footer="0.31496062992125984"/>
  <pageSetup scale="8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tabColor theme="7" tint="-0.249977111117893"/>
    <pageSetUpPr fitToPage="1"/>
  </sheetPr>
  <dimension ref="A1:G45"/>
  <sheetViews>
    <sheetView view="pageBreakPreview" zoomScale="60" workbookViewId="0">
      <selection activeCell="D39" sqref="D39"/>
    </sheetView>
  </sheetViews>
  <sheetFormatPr baseColWidth="10" defaultRowHeight="16.5"/>
  <cols>
    <col min="1" max="1" width="63.28515625" style="440" customWidth="1"/>
    <col min="2" max="2" width="25.7109375" style="440" customWidth="1"/>
    <col min="3" max="3" width="25.7109375" style="660" customWidth="1"/>
    <col min="4" max="4" width="89.140625" style="440" customWidth="1"/>
    <col min="5" max="16384" width="11.42578125" style="440"/>
  </cols>
  <sheetData>
    <row r="1" spans="1:4">
      <c r="A1" s="798" t="s">
        <v>161</v>
      </c>
      <c r="B1" s="798"/>
      <c r="C1" s="798"/>
      <c r="D1" s="681" t="s">
        <v>633</v>
      </c>
    </row>
    <row r="2" spans="1:4" s="441" customFormat="1" ht="15.75">
      <c r="A2" s="798" t="s">
        <v>268</v>
      </c>
      <c r="B2" s="798"/>
      <c r="C2" s="798"/>
    </row>
    <row r="3" spans="1:4" s="441" customFormat="1">
      <c r="A3" s="799" t="s">
        <v>821</v>
      </c>
      <c r="B3" s="799"/>
      <c r="C3" s="799"/>
    </row>
    <row r="4" spans="1:4" s="441" customFormat="1">
      <c r="A4" s="799" t="s">
        <v>823</v>
      </c>
      <c r="B4" s="799"/>
      <c r="C4" s="799"/>
    </row>
    <row r="5" spans="1:4" s="442" customFormat="1">
      <c r="A5" s="643"/>
      <c r="B5" s="643"/>
    </row>
    <row r="6" spans="1:4" s="442" customFormat="1" ht="17.25" thickBot="1">
      <c r="A6" s="248"/>
      <c r="B6" s="644" t="s">
        <v>529</v>
      </c>
      <c r="C6" s="644" t="s">
        <v>822</v>
      </c>
    </row>
    <row r="7" spans="1:4" s="646" customFormat="1" ht="27" customHeight="1" thickBot="1">
      <c r="A7" s="645" t="s">
        <v>269</v>
      </c>
      <c r="B7" s="256"/>
      <c r="C7" s="390">
        <f>'ETCA-II-11 '!E81</f>
        <v>26500401.710000001</v>
      </c>
      <c r="D7" s="661" t="str">
        <f>IF(C7&lt;&gt;'ETCA-II-11 '!E81,"ERROR!!!!! EL MONTO NO COINCIDE CON LO REPORTADO EN EL FORMATO ETCA-II-11, EN EL TOTAL DE EGRESOS DEVENGADO ANUAL (4)","")</f>
        <v/>
      </c>
    </row>
    <row r="8" spans="1:4" s="646" customFormat="1" ht="9.75" customHeight="1">
      <c r="A8" s="647"/>
      <c r="B8" s="407"/>
      <c r="C8" s="662"/>
      <c r="D8" s="661"/>
    </row>
    <row r="9" spans="1:4" s="646" customFormat="1" ht="17.25" customHeight="1" thickBot="1">
      <c r="A9" s="648" t="s">
        <v>264</v>
      </c>
      <c r="B9" s="410"/>
      <c r="C9" s="663"/>
      <c r="D9" s="661"/>
    </row>
    <row r="10" spans="1:4" ht="20.100000000000001" customHeight="1">
      <c r="A10" s="649" t="s">
        <v>270</v>
      </c>
      <c r="B10" s="650"/>
      <c r="C10" s="664">
        <f>SUM(B11:B27)</f>
        <v>6612086.1200000001</v>
      </c>
      <c r="D10" s="665"/>
    </row>
    <row r="11" spans="1:4" ht="20.100000000000001" customHeight="1">
      <c r="A11" s="651" t="s">
        <v>273</v>
      </c>
      <c r="B11" s="652">
        <v>5800</v>
      </c>
      <c r="C11" s="666"/>
      <c r="D11" s="665"/>
    </row>
    <row r="12" spans="1:4" ht="33" customHeight="1">
      <c r="A12" s="651" t="s">
        <v>274</v>
      </c>
      <c r="B12" s="652"/>
      <c r="C12" s="666"/>
      <c r="D12" s="665"/>
    </row>
    <row r="13" spans="1:4" ht="20.100000000000001" customHeight="1">
      <c r="A13" s="651" t="s">
        <v>275</v>
      </c>
      <c r="B13" s="652"/>
      <c r="C13" s="666"/>
      <c r="D13" s="665"/>
    </row>
    <row r="14" spans="1:4" ht="20.100000000000001" customHeight="1">
      <c r="A14" s="651" t="s">
        <v>276</v>
      </c>
      <c r="B14" s="652"/>
      <c r="C14" s="666"/>
      <c r="D14" s="665"/>
    </row>
    <row r="15" spans="1:4" ht="20.100000000000001" customHeight="1">
      <c r="A15" s="651" t="s">
        <v>277</v>
      </c>
      <c r="B15" s="652"/>
      <c r="C15" s="666"/>
      <c r="D15" s="665"/>
    </row>
    <row r="16" spans="1:4" ht="20.100000000000001" customHeight="1">
      <c r="A16" s="651" t="s">
        <v>278</v>
      </c>
      <c r="B16" s="652">
        <v>6606286.1200000001</v>
      </c>
      <c r="C16" s="666"/>
      <c r="D16" s="665"/>
    </row>
    <row r="17" spans="1:4" ht="20.100000000000001" customHeight="1">
      <c r="A17" s="651" t="s">
        <v>279</v>
      </c>
      <c r="B17" s="652"/>
      <c r="C17" s="666"/>
      <c r="D17" s="665"/>
    </row>
    <row r="18" spans="1:4" ht="20.100000000000001" customHeight="1">
      <c r="A18" s="651" t="s">
        <v>280</v>
      </c>
      <c r="B18" s="652"/>
      <c r="C18" s="666"/>
      <c r="D18" s="665"/>
    </row>
    <row r="19" spans="1:4" ht="20.100000000000001" customHeight="1">
      <c r="A19" s="651" t="s">
        <v>281</v>
      </c>
      <c r="B19" s="652"/>
      <c r="C19" s="666"/>
      <c r="D19" s="665"/>
    </row>
    <row r="20" spans="1:4" ht="20.100000000000001" customHeight="1">
      <c r="A20" s="651" t="s">
        <v>282</v>
      </c>
      <c r="B20" s="652"/>
      <c r="C20" s="666"/>
      <c r="D20" s="665"/>
    </row>
    <row r="21" spans="1:4" ht="20.100000000000001" customHeight="1">
      <c r="A21" s="651" t="s">
        <v>283</v>
      </c>
      <c r="B21" s="652"/>
      <c r="C21" s="666"/>
      <c r="D21" s="665"/>
    </row>
    <row r="22" spans="1:4" ht="20.100000000000001" customHeight="1">
      <c r="A22" s="651" t="s">
        <v>284</v>
      </c>
      <c r="B22" s="652"/>
      <c r="C22" s="666"/>
      <c r="D22" s="665"/>
    </row>
    <row r="23" spans="1:4" ht="20.100000000000001" customHeight="1">
      <c r="A23" s="651" t="s">
        <v>285</v>
      </c>
      <c r="B23" s="652"/>
      <c r="C23" s="666"/>
      <c r="D23" s="665"/>
    </row>
    <row r="24" spans="1:4" ht="20.100000000000001" customHeight="1">
      <c r="A24" s="651" t="s">
        <v>286</v>
      </c>
      <c r="B24" s="652"/>
      <c r="C24" s="666"/>
      <c r="D24" s="665"/>
    </row>
    <row r="25" spans="1:4" ht="20.100000000000001" customHeight="1">
      <c r="A25" s="651" t="s">
        <v>287</v>
      </c>
      <c r="B25" s="652"/>
      <c r="C25" s="666"/>
      <c r="D25" s="665"/>
    </row>
    <row r="26" spans="1:4" ht="20.100000000000001" customHeight="1">
      <c r="A26" s="651" t="s">
        <v>288</v>
      </c>
      <c r="B26" s="652"/>
      <c r="C26" s="666"/>
      <c r="D26" s="665"/>
    </row>
    <row r="27" spans="1:4" ht="20.100000000000001" customHeight="1" thickBot="1">
      <c r="A27" s="653" t="s">
        <v>289</v>
      </c>
      <c r="B27" s="654"/>
      <c r="C27" s="667"/>
      <c r="D27" s="665"/>
    </row>
    <row r="28" spans="1:4" ht="7.5" customHeight="1">
      <c r="A28" s="655"/>
      <c r="B28" s="407"/>
      <c r="C28" s="668"/>
      <c r="D28" s="665"/>
    </row>
    <row r="29" spans="1:4" ht="20.100000000000001" customHeight="1" thickBot="1">
      <c r="A29" s="656" t="s">
        <v>252</v>
      </c>
      <c r="B29" s="410"/>
      <c r="C29" s="669"/>
      <c r="D29" s="665"/>
    </row>
    <row r="30" spans="1:4" ht="20.100000000000001" customHeight="1">
      <c r="A30" s="649" t="s">
        <v>271</v>
      </c>
      <c r="B30" s="650"/>
      <c r="C30" s="664">
        <f>SUM(B31:B37)</f>
        <v>2526903</v>
      </c>
      <c r="D30" s="665"/>
    </row>
    <row r="31" spans="1:4">
      <c r="A31" s="651" t="s">
        <v>290</v>
      </c>
      <c r="B31" s="652">
        <v>1748837</v>
      </c>
      <c r="C31" s="666"/>
      <c r="D31" s="665" t="str">
        <f>IF(B31&lt;&gt;'ETCA-I-02'!C55,"ERROR!!!!! EL MONTO NO COINCIDE CON LO REPORTADO EN EL FORMATO ETCA-I-02, EN EL MISMO RUBRO","")</f>
        <v>ERROR!!!!! EL MONTO NO COINCIDE CON LO REPORTADO EN EL FORMATO ETCA-I-02, EN EL MISMO RUBRO</v>
      </c>
    </row>
    <row r="32" spans="1:4" ht="20.100000000000001" customHeight="1">
      <c r="A32" s="651" t="s">
        <v>46</v>
      </c>
      <c r="B32" s="652"/>
      <c r="C32" s="666"/>
      <c r="D32" s="665"/>
    </row>
    <row r="33" spans="1:7" ht="20.100000000000001" customHeight="1">
      <c r="A33" s="651" t="s">
        <v>291</v>
      </c>
      <c r="B33" s="652"/>
      <c r="C33" s="666"/>
      <c r="D33" s="665"/>
    </row>
    <row r="34" spans="1:7" ht="25.5" customHeight="1">
      <c r="A34" s="651" t="s">
        <v>292</v>
      </c>
      <c r="B34" s="652"/>
      <c r="C34" s="666"/>
      <c r="D34" s="665"/>
    </row>
    <row r="35" spans="1:7" ht="20.100000000000001" customHeight="1">
      <c r="A35" s="651" t="s">
        <v>293</v>
      </c>
      <c r="B35" s="652"/>
      <c r="C35" s="666"/>
      <c r="D35" s="665"/>
    </row>
    <row r="36" spans="1:7" ht="20.100000000000001" customHeight="1">
      <c r="A36" s="651" t="s">
        <v>294</v>
      </c>
      <c r="B36" s="652">
        <v>778066</v>
      </c>
      <c r="C36" s="666"/>
      <c r="D36" s="665"/>
    </row>
    <row r="37" spans="1:7" ht="20.100000000000001" customHeight="1">
      <c r="A37" s="657" t="s">
        <v>295</v>
      </c>
      <c r="B37" s="652"/>
      <c r="C37" s="666"/>
      <c r="D37" s="665"/>
    </row>
    <row r="38" spans="1:7" ht="20.100000000000001" customHeight="1" thickBot="1">
      <c r="A38" s="658"/>
      <c r="B38" s="659"/>
      <c r="C38" s="667"/>
      <c r="D38" s="665"/>
    </row>
    <row r="39" spans="1:7" ht="26.25" customHeight="1" thickBot="1">
      <c r="A39" s="653" t="s">
        <v>296</v>
      </c>
      <c r="B39" s="659"/>
      <c r="C39" s="670">
        <f>C7-C10+C30</f>
        <v>22415218.59</v>
      </c>
      <c r="D39" s="665" t="str">
        <f>IF(C39&lt;&gt;'ETCA-I-02'!C64,"ERROR!!!!! EL MONTO NO COINCIDE CON LO REPORTADO EN EL FORMATO ETCA-I-02, EN EL MISMO RUBRO","")</f>
        <v>ERROR!!!!! EL MONTO NO COINCIDE CON LO REPORTADO EN EL FORMATO ETCA-I-02, EN EL MISMO RUBRO</v>
      </c>
    </row>
    <row r="42" spans="1:7">
      <c r="D42" s="183"/>
      <c r="E42" s="719"/>
      <c r="G42" s="500"/>
    </row>
    <row r="43" spans="1:7">
      <c r="A43" s="183" t="s">
        <v>818</v>
      </c>
      <c r="B43" s="183" t="s">
        <v>817</v>
      </c>
      <c r="C43" s="183"/>
      <c r="D43" s="183"/>
      <c r="E43" s="719"/>
      <c r="G43" s="500"/>
    </row>
    <row r="44" spans="1:7">
      <c r="A44" s="183" t="s">
        <v>819</v>
      </c>
      <c r="B44" s="183" t="s">
        <v>815</v>
      </c>
      <c r="C44" s="183"/>
      <c r="D44" s="183"/>
      <c r="E44" s="183"/>
      <c r="G44" s="500"/>
    </row>
    <row r="45" spans="1:7">
      <c r="A45" s="183" t="s">
        <v>820</v>
      </c>
      <c r="B45" s="183" t="s">
        <v>816</v>
      </c>
      <c r="C45" s="183"/>
    </row>
  </sheetData>
  <sheetProtection sheet="1" objects="1" scenarios="1"/>
  <mergeCells count="4">
    <mergeCell ref="A1:C1"/>
    <mergeCell ref="A2:C2"/>
    <mergeCell ref="A3:C3"/>
    <mergeCell ref="A4:C4"/>
  </mergeCells>
  <printOptions horizontalCentered="1"/>
  <pageMargins left="0.39370078740157483" right="0.39370078740157483" top="0.74803149606299213" bottom="0.74803149606299213" header="0.31496062992125984" footer="0.31496062992125984"/>
  <pageSetup scale="82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N125"/>
  <sheetViews>
    <sheetView view="pageBreakPreview" zoomScaleNormal="112" zoomScaleSheetLayoutView="100" workbookViewId="0">
      <selection activeCell="A4" sqref="A4:I5"/>
    </sheetView>
  </sheetViews>
  <sheetFormatPr baseColWidth="10" defaultRowHeight="16.5"/>
  <cols>
    <col min="1" max="1" width="10.42578125" style="35" customWidth="1"/>
    <col min="2" max="2" width="39.7109375" style="6" customWidth="1"/>
    <col min="3" max="7" width="12.7109375" style="6" customWidth="1"/>
    <col min="8" max="8" width="12.85546875" style="6" customWidth="1"/>
    <col min="9" max="9" width="9.42578125" style="6" customWidth="1"/>
    <col min="10" max="10" width="11.28515625" customWidth="1"/>
    <col min="11" max="11" width="6.5703125" customWidth="1"/>
    <col min="12" max="12" width="14.42578125" style="745" customWidth="1"/>
    <col min="13" max="13" width="14.42578125" customWidth="1"/>
    <col min="14" max="16384" width="11.42578125" style="3"/>
  </cols>
  <sheetData>
    <row r="1" spans="1:14" s="6" customFormat="1">
      <c r="A1" s="867" t="s">
        <v>161</v>
      </c>
      <c r="B1" s="868"/>
      <c r="C1" s="868"/>
      <c r="D1" s="868"/>
      <c r="E1" s="868"/>
      <c r="F1" s="868"/>
      <c r="G1" s="868"/>
      <c r="H1" s="868"/>
      <c r="I1" s="869"/>
      <c r="L1" s="742"/>
    </row>
    <row r="2" spans="1:14" s="31" customFormat="1" ht="15.75">
      <c r="A2" s="870" t="s">
        <v>153</v>
      </c>
      <c r="B2" s="871"/>
      <c r="C2" s="871"/>
      <c r="D2" s="871"/>
      <c r="E2" s="871"/>
      <c r="F2" s="871"/>
      <c r="G2" s="871"/>
      <c r="H2" s="871"/>
      <c r="I2" s="872"/>
      <c r="L2" s="743"/>
    </row>
    <row r="3" spans="1:14" s="31" customFormat="1" ht="15.75">
      <c r="A3" s="870" t="s">
        <v>162</v>
      </c>
      <c r="B3" s="871"/>
      <c r="C3" s="871"/>
      <c r="D3" s="871"/>
      <c r="E3" s="871"/>
      <c r="F3" s="871"/>
      <c r="G3" s="871"/>
      <c r="H3" s="871"/>
      <c r="I3" s="872"/>
      <c r="L3" s="743"/>
    </row>
    <row r="4" spans="1:14" s="31" customFormat="1">
      <c r="A4" s="873" t="s">
        <v>821</v>
      </c>
      <c r="B4" s="874"/>
      <c r="C4" s="874"/>
      <c r="D4" s="874"/>
      <c r="E4" s="874"/>
      <c r="F4" s="874"/>
      <c r="G4" s="874"/>
      <c r="H4" s="874"/>
      <c r="I4" s="875"/>
      <c r="L4" s="743"/>
    </row>
    <row r="5" spans="1:14" s="31" customFormat="1">
      <c r="A5" s="873" t="s">
        <v>814</v>
      </c>
      <c r="B5" s="874"/>
      <c r="C5" s="874"/>
      <c r="D5" s="874"/>
      <c r="E5" s="874"/>
      <c r="F5" s="874"/>
      <c r="G5" s="874"/>
      <c r="H5" s="874"/>
      <c r="I5" s="875"/>
      <c r="L5" s="743"/>
    </row>
    <row r="6" spans="1:14" s="32" customFormat="1" ht="17.25" thickBot="1">
      <c r="A6" s="756"/>
      <c r="B6" s="79"/>
      <c r="C6" s="860" t="s">
        <v>118</v>
      </c>
      <c r="D6" s="860"/>
      <c r="E6" s="860"/>
      <c r="F6" s="79"/>
      <c r="G6" s="4" t="s">
        <v>529</v>
      </c>
      <c r="H6" s="861" t="s">
        <v>822</v>
      </c>
      <c r="I6" s="862"/>
      <c r="L6" s="744"/>
    </row>
    <row r="7" spans="1:14" ht="38.25" customHeight="1">
      <c r="A7" s="863" t="s">
        <v>631</v>
      </c>
      <c r="B7" s="864"/>
      <c r="C7" s="301" t="s">
        <v>227</v>
      </c>
      <c r="D7" s="301" t="s">
        <v>154</v>
      </c>
      <c r="E7" s="301" t="s">
        <v>228</v>
      </c>
      <c r="F7" s="302" t="s">
        <v>479</v>
      </c>
      <c r="G7" s="302" t="s">
        <v>480</v>
      </c>
      <c r="H7" s="301" t="s">
        <v>371</v>
      </c>
      <c r="I7" s="303" t="s">
        <v>229</v>
      </c>
    </row>
    <row r="8" spans="1:14" ht="18" customHeight="1" thickBot="1">
      <c r="A8" s="865"/>
      <c r="B8" s="866"/>
      <c r="C8" s="458" t="s">
        <v>204</v>
      </c>
      <c r="D8" s="458" t="s">
        <v>205</v>
      </c>
      <c r="E8" s="458" t="s">
        <v>155</v>
      </c>
      <c r="F8" s="538" t="s">
        <v>206</v>
      </c>
      <c r="G8" s="538" t="s">
        <v>207</v>
      </c>
      <c r="H8" s="458" t="s">
        <v>498</v>
      </c>
      <c r="I8" s="459" t="s">
        <v>499</v>
      </c>
    </row>
    <row r="9" spans="1:14" ht="18" customHeight="1">
      <c r="A9" s="525"/>
      <c r="B9" s="526"/>
      <c r="C9" s="527"/>
      <c r="D9" s="527"/>
      <c r="E9" s="527"/>
      <c r="F9" s="527"/>
      <c r="G9" s="527"/>
      <c r="H9" s="527"/>
      <c r="I9" s="528"/>
    </row>
    <row r="10" spans="1:14" ht="20.100000000000001" customHeight="1">
      <c r="A10" s="529">
        <v>1000</v>
      </c>
      <c r="B10" s="530" t="s">
        <v>163</v>
      </c>
      <c r="C10" s="720">
        <f>SUM(C11:C46)</f>
        <v>58135674.949999988</v>
      </c>
      <c r="D10" s="720">
        <f t="shared" ref="D10:H10" si="0">SUM(D11:D46)</f>
        <v>0</v>
      </c>
      <c r="E10" s="720">
        <f t="shared" si="0"/>
        <v>58135674.949999988</v>
      </c>
      <c r="F10" s="720">
        <f t="shared" si="0"/>
        <v>14018796.050000006</v>
      </c>
      <c r="G10" s="720">
        <f t="shared" si="0"/>
        <v>12113821.050000004</v>
      </c>
      <c r="H10" s="720">
        <f t="shared" si="0"/>
        <v>44116878.899999991</v>
      </c>
      <c r="I10" s="721">
        <f>+F10/E10</f>
        <v>0.24113930150560692</v>
      </c>
      <c r="N10"/>
    </row>
    <row r="11" spans="1:14" s="36" customFormat="1" ht="17.25" customHeight="1">
      <c r="A11" s="531">
        <v>1100</v>
      </c>
      <c r="B11" s="532" t="s">
        <v>164</v>
      </c>
      <c r="C11" s="722"/>
      <c r="D11" s="722"/>
      <c r="E11" s="722"/>
      <c r="F11" s="722"/>
      <c r="G11" s="722"/>
      <c r="H11" s="722"/>
      <c r="I11" s="533"/>
      <c r="J11" s="750"/>
      <c r="K11" s="750"/>
      <c r="L11" s="751"/>
      <c r="M11" s="752"/>
      <c r="N11"/>
    </row>
    <row r="12" spans="1:14" s="36" customFormat="1" ht="17.25" customHeight="1">
      <c r="A12" s="534">
        <v>113</v>
      </c>
      <c r="B12" s="532" t="s">
        <v>165</v>
      </c>
      <c r="C12" s="725"/>
      <c r="D12" s="725"/>
      <c r="E12" s="725"/>
      <c r="F12" s="725"/>
      <c r="G12" s="725"/>
      <c r="H12" s="725"/>
      <c r="I12" s="533"/>
      <c r="J12" s="723"/>
      <c r="K12" s="723"/>
      <c r="L12" s="746"/>
      <c r="M12" s="724"/>
      <c r="N12"/>
    </row>
    <row r="13" spans="1:14" s="36" customFormat="1" ht="17.25" customHeight="1">
      <c r="A13" s="535">
        <v>11301</v>
      </c>
      <c r="B13" s="532" t="s">
        <v>166</v>
      </c>
      <c r="C13" s="725">
        <v>32656409.5</v>
      </c>
      <c r="D13" s="725">
        <v>0</v>
      </c>
      <c r="E13" s="725">
        <f t="shared" ref="E13:E14" si="1">+C13+D13</f>
        <v>32656409.5</v>
      </c>
      <c r="F13" s="754">
        <v>8102177.9500000048</v>
      </c>
      <c r="G13" s="755">
        <v>8102177.9500000058</v>
      </c>
      <c r="H13" s="725">
        <f t="shared" ref="H13:H14" si="2">+E13-F13</f>
        <v>24554231.549999997</v>
      </c>
      <c r="I13" s="721">
        <f t="shared" ref="I13:I31" si="3">+F13/E13</f>
        <v>0.24810375892671252</v>
      </c>
      <c r="J13" s="726"/>
      <c r="K13" s="726"/>
      <c r="L13" s="747"/>
      <c r="M13" s="727"/>
      <c r="N13"/>
    </row>
    <row r="14" spans="1:14" s="36" customFormat="1" ht="17.25" customHeight="1">
      <c r="A14" s="535">
        <v>11303</v>
      </c>
      <c r="B14" s="532" t="s">
        <v>654</v>
      </c>
      <c r="C14" s="725">
        <v>2323571.5</v>
      </c>
      <c r="D14" s="725">
        <v>0</v>
      </c>
      <c r="E14" s="725">
        <f t="shared" si="1"/>
        <v>2323571.5</v>
      </c>
      <c r="F14" s="754">
        <v>496957.55</v>
      </c>
      <c r="G14" s="755">
        <v>484622.75</v>
      </c>
      <c r="H14" s="725">
        <f t="shared" si="2"/>
        <v>1826613.95</v>
      </c>
      <c r="I14" s="721">
        <f t="shared" si="3"/>
        <v>0.21387659041264709</v>
      </c>
      <c r="J14" s="726"/>
      <c r="K14" s="726"/>
      <c r="L14" s="747"/>
      <c r="M14" s="727"/>
      <c r="N14"/>
    </row>
    <row r="15" spans="1:14" s="36" customFormat="1" ht="17.25" customHeight="1">
      <c r="A15" s="535">
        <v>11306</v>
      </c>
      <c r="B15" s="532" t="s">
        <v>167</v>
      </c>
      <c r="C15" s="725"/>
      <c r="D15" s="725"/>
      <c r="E15" s="725"/>
      <c r="F15" s="753"/>
      <c r="G15" s="753"/>
      <c r="H15" s="725"/>
      <c r="I15" s="721"/>
      <c r="L15" s="748"/>
      <c r="N15"/>
    </row>
    <row r="16" spans="1:14" s="36" customFormat="1" ht="17.25" customHeight="1">
      <c r="A16" s="535">
        <v>11307</v>
      </c>
      <c r="B16" s="532" t="s">
        <v>168</v>
      </c>
      <c r="C16" s="725"/>
      <c r="D16" s="725"/>
      <c r="E16" s="725"/>
      <c r="F16" s="753"/>
      <c r="G16" s="753"/>
      <c r="H16" s="725"/>
      <c r="I16" s="721"/>
      <c r="L16" s="748"/>
      <c r="N16"/>
    </row>
    <row r="17" spans="1:14" s="36" customFormat="1" ht="17.25" customHeight="1">
      <c r="A17" s="535">
        <v>11309</v>
      </c>
      <c r="B17" s="532" t="s">
        <v>169</v>
      </c>
      <c r="C17" s="725"/>
      <c r="D17" s="725"/>
      <c r="E17" s="725"/>
      <c r="F17" s="753"/>
      <c r="G17" s="753"/>
      <c r="H17" s="725"/>
      <c r="I17" s="721"/>
      <c r="L17" s="748"/>
      <c r="N17"/>
    </row>
    <row r="18" spans="1:14" s="36" customFormat="1" ht="17.25" customHeight="1">
      <c r="A18" s="535">
        <v>11310</v>
      </c>
      <c r="B18" s="532" t="s">
        <v>170</v>
      </c>
      <c r="C18" s="725"/>
      <c r="D18" s="725"/>
      <c r="E18" s="725"/>
      <c r="F18" s="753"/>
      <c r="G18" s="753"/>
      <c r="H18" s="725"/>
      <c r="I18" s="721"/>
      <c r="L18" s="748"/>
      <c r="N18"/>
    </row>
    <row r="19" spans="1:14" s="36" customFormat="1" ht="17.25" customHeight="1">
      <c r="A19" s="534">
        <v>121</v>
      </c>
      <c r="B19" s="532" t="s">
        <v>171</v>
      </c>
      <c r="C19" s="725"/>
      <c r="D19" s="725"/>
      <c r="E19" s="725"/>
      <c r="F19" s="753"/>
      <c r="G19" s="753"/>
      <c r="H19" s="725"/>
      <c r="I19" s="721"/>
      <c r="J19" s="723"/>
      <c r="K19" s="723"/>
      <c r="L19" s="746"/>
      <c r="M19" s="724"/>
      <c r="N19"/>
    </row>
    <row r="20" spans="1:14" s="36" customFormat="1" ht="17.25" customHeight="1">
      <c r="A20" s="535">
        <v>12101</v>
      </c>
      <c r="B20" s="532" t="s">
        <v>172</v>
      </c>
      <c r="C20" s="725">
        <v>1571966.33</v>
      </c>
      <c r="D20" s="725">
        <v>0</v>
      </c>
      <c r="E20" s="725">
        <f t="shared" ref="E20" si="4">+C20+D20</f>
        <v>1571966.33</v>
      </c>
      <c r="F20" s="754">
        <v>385879.99999999977</v>
      </c>
      <c r="G20" s="754">
        <v>385879.99999999994</v>
      </c>
      <c r="H20" s="725">
        <f t="shared" ref="H20" si="5">+E20-F20</f>
        <v>1186086.3300000003</v>
      </c>
      <c r="I20" s="721">
        <f t="shared" si="3"/>
        <v>0.24547599565952519</v>
      </c>
      <c r="J20" s="726"/>
      <c r="K20" s="726"/>
      <c r="L20" s="747"/>
      <c r="M20" s="727"/>
      <c r="N20"/>
    </row>
    <row r="21" spans="1:14" s="36" customFormat="1" ht="17.25" customHeight="1">
      <c r="A21" s="534">
        <v>122</v>
      </c>
      <c r="B21" s="532" t="s">
        <v>173</v>
      </c>
      <c r="C21" s="725"/>
      <c r="D21" s="725"/>
      <c r="E21" s="725"/>
      <c r="F21" s="753"/>
      <c r="G21" s="753"/>
      <c r="H21" s="725"/>
      <c r="I21" s="721"/>
      <c r="L21" s="748"/>
      <c r="N21"/>
    </row>
    <row r="22" spans="1:14" s="36" customFormat="1" ht="17.25" customHeight="1">
      <c r="A22" s="535">
        <v>12201</v>
      </c>
      <c r="B22" s="532" t="s">
        <v>173</v>
      </c>
      <c r="C22" s="725"/>
      <c r="D22" s="725"/>
      <c r="E22" s="725"/>
      <c r="F22" s="753"/>
      <c r="G22" s="753"/>
      <c r="H22" s="725"/>
      <c r="I22" s="721"/>
      <c r="L22" s="748"/>
      <c r="N22"/>
    </row>
    <row r="23" spans="1:14" s="36" customFormat="1" ht="17.25" customHeight="1">
      <c r="A23" s="531">
        <v>1300</v>
      </c>
      <c r="B23" s="532" t="s">
        <v>174</v>
      </c>
      <c r="C23" s="725"/>
      <c r="D23" s="725"/>
      <c r="E23" s="725"/>
      <c r="F23" s="753"/>
      <c r="G23" s="753"/>
      <c r="H23" s="725"/>
      <c r="I23" s="721"/>
      <c r="J23" s="723"/>
      <c r="K23" s="723"/>
      <c r="L23" s="746"/>
      <c r="M23" s="724"/>
      <c r="N23"/>
    </row>
    <row r="24" spans="1:14" s="36" customFormat="1" ht="17.25" customHeight="1">
      <c r="A24" s="534">
        <v>131</v>
      </c>
      <c r="B24" s="532" t="s">
        <v>175</v>
      </c>
      <c r="C24" s="725"/>
      <c r="D24" s="725"/>
      <c r="E24" s="725"/>
      <c r="F24" s="753"/>
      <c r="G24" s="753"/>
      <c r="H24" s="725"/>
      <c r="I24" s="721"/>
      <c r="L24" s="748"/>
      <c r="N24"/>
    </row>
    <row r="25" spans="1:14" s="36" customFormat="1" ht="29.25" customHeight="1">
      <c r="A25" s="535">
        <v>13101</v>
      </c>
      <c r="B25" s="532" t="s">
        <v>176</v>
      </c>
      <c r="C25" s="725"/>
      <c r="D25" s="725"/>
      <c r="E25" s="725"/>
      <c r="F25" s="753"/>
      <c r="G25" s="753"/>
      <c r="H25" s="725"/>
      <c r="I25" s="721"/>
      <c r="L25" s="748"/>
      <c r="N25"/>
    </row>
    <row r="26" spans="1:14" s="36" customFormat="1" ht="17.25" customHeight="1">
      <c r="A26" s="534">
        <v>132</v>
      </c>
      <c r="B26" s="532" t="s">
        <v>177</v>
      </c>
      <c r="C26" s="725"/>
      <c r="D26" s="725"/>
      <c r="E26" s="725"/>
      <c r="F26" s="753"/>
      <c r="G26" s="753"/>
      <c r="H26" s="725"/>
      <c r="I26" s="721"/>
      <c r="L26" s="748"/>
      <c r="N26"/>
    </row>
    <row r="27" spans="1:14" s="36" customFormat="1" ht="17.25" customHeight="1">
      <c r="A27" s="535">
        <v>13201</v>
      </c>
      <c r="B27" s="532" t="s">
        <v>655</v>
      </c>
      <c r="C27" s="725">
        <v>2876478.97</v>
      </c>
      <c r="D27" s="725">
        <v>0</v>
      </c>
      <c r="E27" s="725">
        <f t="shared" ref="E27:E28" si="6">+C27+D27</f>
        <v>2876478.97</v>
      </c>
      <c r="F27" s="754">
        <v>892620.81</v>
      </c>
      <c r="G27" s="755">
        <v>879052.53</v>
      </c>
      <c r="H27" s="725">
        <f t="shared" ref="H27:H28" si="7">+E27-F27</f>
        <v>1983858.1600000001</v>
      </c>
      <c r="I27" s="721">
        <f t="shared" si="3"/>
        <v>0.31031716877109655</v>
      </c>
      <c r="J27" s="726"/>
      <c r="K27" s="726"/>
      <c r="L27" s="747"/>
      <c r="M27" s="727"/>
      <c r="N27"/>
    </row>
    <row r="28" spans="1:14" s="36" customFormat="1" ht="17.25" customHeight="1">
      <c r="A28" s="535">
        <v>13202</v>
      </c>
      <c r="B28" s="532" t="s">
        <v>178</v>
      </c>
      <c r="C28" s="725">
        <v>4648733.1900000004</v>
      </c>
      <c r="D28" s="725">
        <v>0</v>
      </c>
      <c r="E28" s="725">
        <f t="shared" si="6"/>
        <v>4648733.1900000004</v>
      </c>
      <c r="F28" s="754">
        <v>1143484.7400000002</v>
      </c>
      <c r="G28" s="755">
        <v>163259.28999999998</v>
      </c>
      <c r="H28" s="725">
        <f t="shared" si="7"/>
        <v>3505248.45</v>
      </c>
      <c r="I28" s="721">
        <f t="shared" si="3"/>
        <v>0.24597770903690003</v>
      </c>
      <c r="J28" s="726"/>
      <c r="K28" s="726"/>
      <c r="L28" s="747"/>
      <c r="M28" s="727"/>
      <c r="N28"/>
    </row>
    <row r="29" spans="1:14" s="36" customFormat="1" ht="17.25" customHeight="1">
      <c r="A29" s="535">
        <v>13203</v>
      </c>
      <c r="B29" s="532" t="s">
        <v>179</v>
      </c>
      <c r="C29" s="725"/>
      <c r="D29" s="725"/>
      <c r="E29" s="725"/>
      <c r="F29" s="753"/>
      <c r="G29" s="753"/>
      <c r="H29" s="725"/>
      <c r="I29" s="721"/>
      <c r="L29" s="748"/>
      <c r="N29"/>
    </row>
    <row r="30" spans="1:14" s="36" customFormat="1" ht="17.25" customHeight="1">
      <c r="A30" s="535">
        <v>13204</v>
      </c>
      <c r="B30" s="532" t="s">
        <v>180</v>
      </c>
      <c r="C30" s="725"/>
      <c r="D30" s="725"/>
      <c r="E30" s="725"/>
      <c r="F30" s="753"/>
      <c r="G30" s="753"/>
      <c r="H30" s="725"/>
      <c r="I30" s="721"/>
      <c r="L30" s="748"/>
      <c r="N30"/>
    </row>
    <row r="31" spans="1:14" s="36" customFormat="1" ht="17.25" customHeight="1">
      <c r="A31" s="535">
        <v>13301</v>
      </c>
      <c r="B31" s="532" t="s">
        <v>656</v>
      </c>
      <c r="C31" s="725">
        <v>700502.01</v>
      </c>
      <c r="D31" s="725">
        <v>0</v>
      </c>
      <c r="E31" s="725">
        <f t="shared" ref="E31" si="8">+C31+D31</f>
        <v>700502.01</v>
      </c>
      <c r="F31" s="754">
        <v>164370.57000000007</v>
      </c>
      <c r="G31" s="755">
        <v>164370.57000000007</v>
      </c>
      <c r="H31" s="725">
        <f>+E31-F31</f>
        <v>536131.43999999994</v>
      </c>
      <c r="I31" s="721">
        <f t="shared" si="3"/>
        <v>0.23464682135601589</v>
      </c>
      <c r="J31" s="726"/>
      <c r="K31" s="726"/>
      <c r="L31" s="747"/>
      <c r="M31" s="727"/>
      <c r="N31"/>
    </row>
    <row r="32" spans="1:14" s="36" customFormat="1" ht="17.25" customHeight="1">
      <c r="A32" s="534">
        <v>134</v>
      </c>
      <c r="B32" s="532" t="s">
        <v>181</v>
      </c>
      <c r="C32" s="725"/>
      <c r="D32" s="725"/>
      <c r="E32" s="725"/>
      <c r="F32" s="753"/>
      <c r="G32" s="753"/>
      <c r="H32" s="725"/>
      <c r="I32" s="721"/>
      <c r="L32" s="748"/>
      <c r="N32"/>
    </row>
    <row r="33" spans="1:14" s="36" customFormat="1" ht="17.25" customHeight="1">
      <c r="A33" s="535">
        <v>13403</v>
      </c>
      <c r="B33" s="532" t="s">
        <v>182</v>
      </c>
      <c r="C33" s="725"/>
      <c r="D33" s="725"/>
      <c r="E33" s="725"/>
      <c r="F33" s="753"/>
      <c r="G33" s="753"/>
      <c r="H33" s="725"/>
      <c r="I33" s="721"/>
      <c r="L33" s="748"/>
      <c r="N33"/>
    </row>
    <row r="34" spans="1:14" s="36" customFormat="1" ht="17.25" customHeight="1">
      <c r="A34" s="728" t="s">
        <v>657</v>
      </c>
      <c r="B34" s="532" t="s">
        <v>552</v>
      </c>
      <c r="C34" s="725"/>
      <c r="D34" s="725"/>
      <c r="E34" s="725"/>
      <c r="F34" s="753"/>
      <c r="G34" s="753"/>
      <c r="H34" s="725"/>
      <c r="I34" s="721"/>
      <c r="J34" s="723"/>
      <c r="K34" s="723"/>
      <c r="L34" s="746"/>
      <c r="M34" s="724"/>
      <c r="N34"/>
    </row>
    <row r="35" spans="1:14" s="36" customFormat="1" ht="17.25" customHeight="1" thickBot="1">
      <c r="A35" s="782">
        <v>14101</v>
      </c>
      <c r="B35" s="537" t="s">
        <v>658</v>
      </c>
      <c r="C35" s="739">
        <v>3327521.51</v>
      </c>
      <c r="D35" s="739">
        <v>0</v>
      </c>
      <c r="E35" s="739">
        <f t="shared" ref="E35:E37" si="9">+C35+D35</f>
        <v>3327521.51</v>
      </c>
      <c r="F35" s="739">
        <v>815699.00000000035</v>
      </c>
      <c r="G35" s="739">
        <v>536607.61</v>
      </c>
      <c r="H35" s="739">
        <f t="shared" ref="H35:H37" si="10">+E35-F35</f>
        <v>2511822.5099999993</v>
      </c>
      <c r="I35" s="740">
        <f t="shared" ref="I35:I37" si="11">+F35/E35</f>
        <v>0.24513710806936315</v>
      </c>
      <c r="J35" s="723"/>
      <c r="K35" s="723"/>
      <c r="L35" s="746"/>
      <c r="M35" s="724"/>
      <c r="N35"/>
    </row>
    <row r="36" spans="1:14" s="36" customFormat="1" ht="17.25" customHeight="1">
      <c r="A36" s="783">
        <v>14201</v>
      </c>
      <c r="B36" s="784" t="s">
        <v>659</v>
      </c>
      <c r="C36" s="776">
        <v>1606477.08</v>
      </c>
      <c r="D36" s="776">
        <v>0</v>
      </c>
      <c r="E36" s="776">
        <f t="shared" si="9"/>
        <v>1606477.08</v>
      </c>
      <c r="F36" s="776">
        <v>267746.18</v>
      </c>
      <c r="G36" s="776">
        <v>267746.18</v>
      </c>
      <c r="H36" s="776">
        <f t="shared" si="10"/>
        <v>1338730.9000000001</v>
      </c>
      <c r="I36" s="778">
        <f t="shared" si="11"/>
        <v>0.16666666666666666</v>
      </c>
      <c r="J36" s="723"/>
      <c r="K36" s="723"/>
      <c r="L36" s="746"/>
      <c r="M36" s="724"/>
      <c r="N36"/>
    </row>
    <row r="37" spans="1:14" s="36" customFormat="1" ht="17.25" customHeight="1">
      <c r="A37" s="729">
        <v>14301</v>
      </c>
      <c r="B37" s="532" t="s">
        <v>660</v>
      </c>
      <c r="C37" s="725">
        <v>2008798.2</v>
      </c>
      <c r="D37" s="725">
        <v>0</v>
      </c>
      <c r="E37" s="725">
        <f t="shared" si="9"/>
        <v>2008798.2</v>
      </c>
      <c r="F37" s="725">
        <v>334799.69999999995</v>
      </c>
      <c r="G37" s="725">
        <v>334799.69999999995</v>
      </c>
      <c r="H37" s="725">
        <f t="shared" si="10"/>
        <v>1673998.5</v>
      </c>
      <c r="I37" s="721">
        <f t="shared" si="11"/>
        <v>0.16666666666666666</v>
      </c>
      <c r="J37" s="723"/>
      <c r="K37" s="723"/>
      <c r="L37" s="746"/>
      <c r="M37" s="724"/>
      <c r="N37"/>
    </row>
    <row r="38" spans="1:14" s="36" customFormat="1" ht="17.25" customHeight="1">
      <c r="A38" s="728" t="s">
        <v>661</v>
      </c>
      <c r="B38" s="532" t="s">
        <v>662</v>
      </c>
      <c r="C38" s="725"/>
      <c r="D38" s="725"/>
      <c r="E38" s="725"/>
      <c r="F38" s="725"/>
      <c r="G38" s="725"/>
      <c r="H38" s="725"/>
      <c r="I38" s="721"/>
      <c r="J38" s="723"/>
      <c r="K38" s="723"/>
      <c r="L38" s="746"/>
      <c r="M38" s="724"/>
      <c r="N38"/>
    </row>
    <row r="39" spans="1:14" s="36" customFormat="1" ht="17.25" customHeight="1">
      <c r="A39" s="757" t="s">
        <v>663</v>
      </c>
      <c r="B39" s="730" t="s">
        <v>664</v>
      </c>
      <c r="C39" s="731">
        <v>1990187.5699999998</v>
      </c>
      <c r="D39" s="725">
        <v>0</v>
      </c>
      <c r="E39" s="725">
        <f t="shared" ref="E39:E44" si="12">+C39+D39</f>
        <v>1990187.5699999998</v>
      </c>
      <c r="F39" s="725">
        <v>495272.56999999995</v>
      </c>
      <c r="G39" s="725">
        <v>132914.57999999999</v>
      </c>
      <c r="H39" s="725">
        <f t="shared" ref="H39:H44" si="13">+E39-F39</f>
        <v>1494915</v>
      </c>
      <c r="I39" s="721">
        <f t="shared" ref="I39:I44" si="14">+F39/E39</f>
        <v>0.24885723208491348</v>
      </c>
      <c r="J39" s="723"/>
      <c r="K39" s="723"/>
      <c r="L39" s="746"/>
      <c r="M39" s="724"/>
      <c r="N39"/>
    </row>
    <row r="40" spans="1:14" s="36" customFormat="1" ht="17.25" customHeight="1">
      <c r="A40" s="757" t="s">
        <v>665</v>
      </c>
      <c r="B40" s="730" t="s">
        <v>666</v>
      </c>
      <c r="C40" s="731">
        <v>349748.14</v>
      </c>
      <c r="D40" s="725">
        <v>0</v>
      </c>
      <c r="E40" s="725">
        <f t="shared" si="12"/>
        <v>349748.14</v>
      </c>
      <c r="F40" s="725">
        <v>349748.14</v>
      </c>
      <c r="G40" s="725">
        <v>154078.44</v>
      </c>
      <c r="H40" s="725">
        <f t="shared" si="13"/>
        <v>0</v>
      </c>
      <c r="I40" s="721">
        <f t="shared" si="14"/>
        <v>1</v>
      </c>
      <c r="J40" s="723"/>
      <c r="K40" s="723"/>
      <c r="L40" s="746"/>
      <c r="M40" s="724"/>
      <c r="N40"/>
    </row>
    <row r="41" spans="1:14" s="36" customFormat="1" ht="17.25" customHeight="1">
      <c r="A41" s="757" t="s">
        <v>667</v>
      </c>
      <c r="B41" s="730" t="s">
        <v>668</v>
      </c>
      <c r="C41" s="731">
        <v>66000</v>
      </c>
      <c r="D41" s="725">
        <v>0</v>
      </c>
      <c r="E41" s="725">
        <f t="shared" si="12"/>
        <v>66000</v>
      </c>
      <c r="F41" s="725">
        <v>16500</v>
      </c>
      <c r="G41" s="725">
        <v>16500</v>
      </c>
      <c r="H41" s="725">
        <f t="shared" si="13"/>
        <v>49500</v>
      </c>
      <c r="I41" s="721">
        <f t="shared" si="14"/>
        <v>0.25</v>
      </c>
      <c r="J41" s="723"/>
      <c r="K41" s="723"/>
      <c r="L41" s="746"/>
      <c r="M41" s="724"/>
      <c r="N41"/>
    </row>
    <row r="42" spans="1:14" s="36" customFormat="1" ht="17.25" customHeight="1">
      <c r="A42" s="757" t="s">
        <v>669</v>
      </c>
      <c r="B42" s="730" t="s">
        <v>670</v>
      </c>
      <c r="C42" s="731">
        <v>1681522.51</v>
      </c>
      <c r="D42" s="725">
        <v>0</v>
      </c>
      <c r="E42" s="725">
        <f t="shared" si="12"/>
        <v>1681522.51</v>
      </c>
      <c r="F42" s="725">
        <v>398399.49</v>
      </c>
      <c r="G42" s="725">
        <v>398399.48999999987</v>
      </c>
      <c r="H42" s="725">
        <f t="shared" si="13"/>
        <v>1283123.02</v>
      </c>
      <c r="I42" s="721">
        <f t="shared" si="14"/>
        <v>0.23692783630948835</v>
      </c>
      <c r="J42" s="723"/>
      <c r="K42" s="723"/>
      <c r="L42" s="746"/>
      <c r="M42" s="724"/>
      <c r="N42"/>
    </row>
    <row r="43" spans="1:14" s="36" customFormat="1" ht="17.25" customHeight="1">
      <c r="A43" s="757" t="s">
        <v>671</v>
      </c>
      <c r="B43" s="730" t="s">
        <v>672</v>
      </c>
      <c r="C43" s="731">
        <v>42240</v>
      </c>
      <c r="D43" s="725">
        <v>0</v>
      </c>
      <c r="E43" s="725">
        <f t="shared" si="12"/>
        <v>42240</v>
      </c>
      <c r="F43" s="725">
        <v>10560</v>
      </c>
      <c r="G43" s="725">
        <v>7260</v>
      </c>
      <c r="H43" s="725">
        <f t="shared" si="13"/>
        <v>31680</v>
      </c>
      <c r="I43" s="721">
        <f t="shared" si="14"/>
        <v>0.25</v>
      </c>
      <c r="J43" s="723"/>
      <c r="K43" s="723"/>
      <c r="L43" s="746"/>
      <c r="M43" s="724"/>
      <c r="N43"/>
    </row>
    <row r="44" spans="1:14" s="36" customFormat="1" ht="17.25" customHeight="1">
      <c r="A44" s="757" t="s">
        <v>673</v>
      </c>
      <c r="B44" s="730" t="s">
        <v>674</v>
      </c>
      <c r="C44" s="731">
        <v>1167143.51</v>
      </c>
      <c r="D44" s="725">
        <v>0</v>
      </c>
      <c r="E44" s="725">
        <f t="shared" si="12"/>
        <v>1167143.51</v>
      </c>
      <c r="F44" s="725">
        <v>144579.34999999998</v>
      </c>
      <c r="G44" s="725">
        <v>86151.96</v>
      </c>
      <c r="H44" s="725">
        <f t="shared" si="13"/>
        <v>1022564.16</v>
      </c>
      <c r="I44" s="721">
        <f t="shared" si="14"/>
        <v>0.12387452679233933</v>
      </c>
      <c r="J44" s="723"/>
      <c r="K44" s="723"/>
      <c r="L44" s="746"/>
      <c r="M44" s="724"/>
      <c r="N44"/>
    </row>
    <row r="45" spans="1:14" s="36" customFormat="1" ht="17.25" customHeight="1">
      <c r="A45" s="758" t="s">
        <v>675</v>
      </c>
      <c r="B45" s="730" t="s">
        <v>676</v>
      </c>
      <c r="C45" s="732"/>
      <c r="D45" s="725"/>
      <c r="E45" s="725"/>
      <c r="F45" s="725"/>
      <c r="G45" s="725"/>
      <c r="H45" s="725"/>
      <c r="I45" s="721"/>
      <c r="J45" s="723"/>
      <c r="K45" s="723"/>
      <c r="L45" s="746"/>
      <c r="M45" s="724"/>
      <c r="N45"/>
    </row>
    <row r="46" spans="1:14" s="36" customFormat="1" ht="17.25" customHeight="1">
      <c r="A46" s="757" t="s">
        <v>677</v>
      </c>
      <c r="B46" s="730" t="s">
        <v>678</v>
      </c>
      <c r="C46" s="731">
        <v>1118374.93</v>
      </c>
      <c r="D46" s="725">
        <v>0</v>
      </c>
      <c r="E46" s="725">
        <f t="shared" ref="E46" si="15">+C46+D46</f>
        <v>1118374.93</v>
      </c>
      <c r="F46" s="725">
        <v>0</v>
      </c>
      <c r="G46" s="725">
        <v>0</v>
      </c>
      <c r="H46" s="725">
        <f t="shared" ref="H46" si="16">+E46-F46</f>
        <v>1118374.93</v>
      </c>
      <c r="I46" s="721">
        <f t="shared" ref="I46" si="17">+F46/E46</f>
        <v>0</v>
      </c>
      <c r="J46" s="723"/>
      <c r="K46" s="723"/>
      <c r="L46" s="746"/>
      <c r="M46" s="724"/>
      <c r="N46"/>
    </row>
    <row r="47" spans="1:14" s="36" customFormat="1" ht="17.25" customHeight="1">
      <c r="A47" s="757"/>
      <c r="B47" s="730"/>
      <c r="C47" s="731"/>
      <c r="D47" s="725"/>
      <c r="E47" s="725"/>
      <c r="F47" s="725"/>
      <c r="G47" s="725"/>
      <c r="H47" s="725"/>
      <c r="I47" s="721"/>
      <c r="J47" s="723"/>
      <c r="K47" s="723"/>
      <c r="L47" s="746"/>
      <c r="M47" s="724"/>
      <c r="N47"/>
    </row>
    <row r="48" spans="1:14" s="36" customFormat="1" ht="17.25" customHeight="1">
      <c r="A48" s="759" t="s">
        <v>679</v>
      </c>
      <c r="B48" s="733" t="s">
        <v>680</v>
      </c>
      <c r="C48" s="734">
        <f>SUM(C49:C67)</f>
        <v>1815789.43</v>
      </c>
      <c r="D48" s="734">
        <f t="shared" ref="D48:H48" si="18">SUM(D49:D67)</f>
        <v>0</v>
      </c>
      <c r="E48" s="734">
        <f t="shared" si="18"/>
        <v>1815789.43</v>
      </c>
      <c r="F48" s="734">
        <f t="shared" si="18"/>
        <v>546401.2699999999</v>
      </c>
      <c r="G48" s="734">
        <f t="shared" si="18"/>
        <v>545801.2699999999</v>
      </c>
      <c r="H48" s="735">
        <f t="shared" si="18"/>
        <v>1269388.1600000001</v>
      </c>
      <c r="I48" s="736">
        <f t="shared" ref="I48" si="19">+F48/E48</f>
        <v>0.30091664868871931</v>
      </c>
      <c r="J48" s="723"/>
      <c r="K48" s="723"/>
      <c r="L48" s="746"/>
      <c r="M48" s="724"/>
      <c r="N48"/>
    </row>
    <row r="49" spans="1:14" s="36" customFormat="1" ht="17.25" customHeight="1">
      <c r="A49" s="758" t="s">
        <v>681</v>
      </c>
      <c r="B49" s="730" t="s">
        <v>682</v>
      </c>
      <c r="C49" s="732"/>
      <c r="D49" s="725"/>
      <c r="E49" s="725"/>
      <c r="F49" s="725"/>
      <c r="G49" s="725"/>
      <c r="H49" s="725"/>
      <c r="I49" s="721"/>
      <c r="J49" s="723"/>
      <c r="K49" s="723"/>
      <c r="L49" s="746"/>
      <c r="M49" s="724"/>
      <c r="N49"/>
    </row>
    <row r="50" spans="1:14" s="36" customFormat="1" ht="17.25" customHeight="1">
      <c r="A50" s="757" t="s">
        <v>683</v>
      </c>
      <c r="B50" s="730" t="s">
        <v>684</v>
      </c>
      <c r="C50" s="731">
        <v>105211.69</v>
      </c>
      <c r="D50" s="725">
        <v>0</v>
      </c>
      <c r="E50" s="725">
        <f t="shared" ref="E50:E53" si="20">+C50+D50</f>
        <v>105211.69</v>
      </c>
      <c r="F50" s="760">
        <v>31874.66</v>
      </c>
      <c r="G50" s="737">
        <v>31274.659999999996</v>
      </c>
      <c r="H50" s="725">
        <f t="shared" ref="H50:H53" si="21">+E50-F50</f>
        <v>73337.03</v>
      </c>
      <c r="I50" s="721">
        <f t="shared" ref="I50:I53" si="22">+F50/E50</f>
        <v>0.30295739950570133</v>
      </c>
      <c r="J50" s="723"/>
      <c r="K50" s="723"/>
      <c r="L50" s="746"/>
      <c r="M50" s="724"/>
      <c r="N50"/>
    </row>
    <row r="51" spans="1:14" s="36" customFormat="1" ht="17.25" customHeight="1">
      <c r="A51" s="757" t="s">
        <v>685</v>
      </c>
      <c r="B51" s="730" t="s">
        <v>686</v>
      </c>
      <c r="C51" s="731">
        <v>4163.76</v>
      </c>
      <c r="D51" s="725">
        <v>0</v>
      </c>
      <c r="E51" s="725">
        <f t="shared" si="20"/>
        <v>4163.76</v>
      </c>
      <c r="F51" s="760">
        <v>1040.94</v>
      </c>
      <c r="G51" s="737">
        <v>1040.94</v>
      </c>
      <c r="H51" s="725">
        <f t="shared" si="21"/>
        <v>3122.82</v>
      </c>
      <c r="I51" s="721">
        <f t="shared" si="22"/>
        <v>0.25</v>
      </c>
      <c r="J51" s="723"/>
      <c r="K51" s="723"/>
      <c r="L51" s="746"/>
      <c r="M51" s="724"/>
      <c r="N51"/>
    </row>
    <row r="52" spans="1:14" s="36" customFormat="1" ht="17.25" customHeight="1">
      <c r="A52" s="757" t="s">
        <v>687</v>
      </c>
      <c r="B52" s="730" t="s">
        <v>688</v>
      </c>
      <c r="C52" s="731">
        <v>9271.7999999999993</v>
      </c>
      <c r="D52" s="725">
        <v>0</v>
      </c>
      <c r="E52" s="725">
        <f t="shared" si="20"/>
        <v>9271.7999999999993</v>
      </c>
      <c r="F52" s="760">
        <v>0</v>
      </c>
      <c r="G52" s="737">
        <v>0</v>
      </c>
      <c r="H52" s="725">
        <f t="shared" si="21"/>
        <v>9271.7999999999993</v>
      </c>
      <c r="I52" s="721">
        <f t="shared" si="22"/>
        <v>0</v>
      </c>
      <c r="J52" s="723"/>
      <c r="K52" s="723"/>
      <c r="L52" s="746"/>
      <c r="M52" s="724"/>
      <c r="N52"/>
    </row>
    <row r="53" spans="1:14" s="36" customFormat="1" ht="17.25" customHeight="1">
      <c r="A53" s="757" t="s">
        <v>689</v>
      </c>
      <c r="B53" s="730" t="s">
        <v>690</v>
      </c>
      <c r="C53" s="731">
        <v>6239.52</v>
      </c>
      <c r="D53" s="725">
        <v>0</v>
      </c>
      <c r="E53" s="725">
        <f t="shared" si="20"/>
        <v>6239.52</v>
      </c>
      <c r="F53" s="760">
        <v>1212.1199999999999</v>
      </c>
      <c r="G53" s="737">
        <v>1212.1199999999999</v>
      </c>
      <c r="H53" s="725">
        <f t="shared" si="21"/>
        <v>5027.4000000000005</v>
      </c>
      <c r="I53" s="721">
        <f t="shared" si="22"/>
        <v>0.19426494345718898</v>
      </c>
      <c r="J53" s="723"/>
      <c r="K53" s="723"/>
      <c r="L53" s="746"/>
      <c r="M53" s="724"/>
      <c r="N53"/>
    </row>
    <row r="54" spans="1:14" s="36" customFormat="1" ht="17.25" customHeight="1">
      <c r="A54" s="758" t="s">
        <v>691</v>
      </c>
      <c r="B54" s="730" t="s">
        <v>692</v>
      </c>
      <c r="C54" s="732"/>
      <c r="D54" s="725"/>
      <c r="E54" s="725"/>
      <c r="F54" s="725"/>
      <c r="G54" s="725"/>
      <c r="H54" s="725"/>
      <c r="I54" s="721"/>
      <c r="J54" s="723"/>
      <c r="K54" s="723"/>
      <c r="L54" s="746"/>
      <c r="M54" s="724"/>
      <c r="N54"/>
    </row>
    <row r="55" spans="1:14" s="36" customFormat="1" ht="17.25" customHeight="1">
      <c r="A55" s="757" t="s">
        <v>693</v>
      </c>
      <c r="B55" s="730" t="s">
        <v>694</v>
      </c>
      <c r="C55" s="731">
        <v>950979.18</v>
      </c>
      <c r="D55" s="725">
        <v>0</v>
      </c>
      <c r="E55" s="725">
        <f t="shared" ref="E55" si="23">+C55+D55</f>
        <v>950979.18</v>
      </c>
      <c r="F55" s="725">
        <v>363585.17999999993</v>
      </c>
      <c r="G55" s="725">
        <v>363585.17999999993</v>
      </c>
      <c r="H55" s="725">
        <f t="shared" ref="H55:H58" si="24">+E55-F55</f>
        <v>587394.00000000012</v>
      </c>
      <c r="I55" s="721">
        <f t="shared" ref="I55" si="25">+F55/E55</f>
        <v>0.38232717145290174</v>
      </c>
      <c r="J55" s="723"/>
      <c r="K55" s="723"/>
      <c r="L55" s="746"/>
      <c r="M55" s="724"/>
      <c r="N55"/>
    </row>
    <row r="56" spans="1:14" s="36" customFormat="1" ht="17.25" customHeight="1">
      <c r="A56" s="758" t="s">
        <v>695</v>
      </c>
      <c r="B56" s="730" t="s">
        <v>696</v>
      </c>
      <c r="C56" s="732"/>
      <c r="D56" s="725"/>
      <c r="E56" s="725"/>
      <c r="F56" s="725"/>
      <c r="G56" s="725"/>
      <c r="H56" s="725">
        <f t="shared" si="24"/>
        <v>0</v>
      </c>
      <c r="I56" s="721"/>
      <c r="J56" s="723"/>
      <c r="K56" s="723"/>
      <c r="L56" s="746"/>
      <c r="M56" s="724"/>
      <c r="N56"/>
    </row>
    <row r="57" spans="1:14" s="36" customFormat="1" ht="17.25" customHeight="1">
      <c r="A57" s="757" t="s">
        <v>697</v>
      </c>
      <c r="B57" s="730" t="s">
        <v>698</v>
      </c>
      <c r="C57" s="731">
        <v>2878.43</v>
      </c>
      <c r="D57" s="725">
        <v>0</v>
      </c>
      <c r="E57" s="725">
        <f t="shared" ref="E57:E58" si="26">+C57+D57</f>
        <v>2878.43</v>
      </c>
      <c r="F57" s="725">
        <v>395.96000000000004</v>
      </c>
      <c r="G57" s="725">
        <v>395.96000000000004</v>
      </c>
      <c r="H57" s="725">
        <f t="shared" si="24"/>
        <v>2482.4699999999998</v>
      </c>
      <c r="I57" s="721">
        <f t="shared" ref="I57:I58" si="27">+F57/E57</f>
        <v>0.1375611010168738</v>
      </c>
      <c r="J57" s="723"/>
      <c r="K57" s="723"/>
      <c r="L57" s="746"/>
      <c r="M57" s="724"/>
      <c r="N57"/>
    </row>
    <row r="58" spans="1:14" s="36" customFormat="1" ht="17.25" customHeight="1">
      <c r="A58" s="757" t="s">
        <v>699</v>
      </c>
      <c r="B58" s="730" t="s">
        <v>700</v>
      </c>
      <c r="C58" s="731">
        <v>101930.25</v>
      </c>
      <c r="D58" s="725">
        <v>0</v>
      </c>
      <c r="E58" s="725">
        <f t="shared" si="26"/>
        <v>101930.25</v>
      </c>
      <c r="F58" s="725">
        <v>13447.2</v>
      </c>
      <c r="G58" s="725">
        <v>13447.2</v>
      </c>
      <c r="H58" s="725">
        <f t="shared" si="24"/>
        <v>88483.05</v>
      </c>
      <c r="I58" s="721">
        <f t="shared" si="27"/>
        <v>0.13192550788406779</v>
      </c>
      <c r="J58" s="723"/>
      <c r="K58" s="723"/>
      <c r="L58" s="746"/>
      <c r="M58" s="724"/>
      <c r="N58"/>
    </row>
    <row r="59" spans="1:14" s="36" customFormat="1" ht="17.25" customHeight="1">
      <c r="A59" s="758" t="s">
        <v>701</v>
      </c>
      <c r="B59" s="730" t="s">
        <v>702</v>
      </c>
      <c r="C59" s="732"/>
      <c r="D59" s="725"/>
      <c r="E59" s="725"/>
      <c r="F59" s="725"/>
      <c r="G59" s="725"/>
      <c r="H59" s="725"/>
      <c r="I59" s="721"/>
      <c r="J59" s="723"/>
      <c r="K59" s="723"/>
      <c r="L59" s="746"/>
      <c r="M59" s="724"/>
      <c r="N59"/>
    </row>
    <row r="60" spans="1:14" s="36" customFormat="1" ht="17.25" customHeight="1">
      <c r="A60" s="757" t="s">
        <v>703</v>
      </c>
      <c r="B60" s="730" t="s">
        <v>704</v>
      </c>
      <c r="C60" s="731">
        <v>254</v>
      </c>
      <c r="D60" s="725">
        <v>0</v>
      </c>
      <c r="E60" s="725">
        <f t="shared" ref="E60" si="28">+C60+D60</f>
        <v>254</v>
      </c>
      <c r="F60" s="760">
        <v>254</v>
      </c>
      <c r="G60" s="737">
        <v>254</v>
      </c>
      <c r="H60" s="725">
        <f t="shared" ref="H60" si="29">+E60-F60</f>
        <v>0</v>
      </c>
      <c r="I60" s="721">
        <f t="shared" ref="I60" si="30">+F60/E60</f>
        <v>1</v>
      </c>
      <c r="J60" s="723"/>
      <c r="K60" s="723"/>
      <c r="L60" s="746"/>
      <c r="M60" s="724"/>
      <c r="N60"/>
    </row>
    <row r="61" spans="1:14" s="36" customFormat="1" ht="17.25" customHeight="1">
      <c r="A61" s="758" t="s">
        <v>705</v>
      </c>
      <c r="B61" s="730" t="s">
        <v>706</v>
      </c>
      <c r="C61" s="732"/>
      <c r="D61" s="725"/>
      <c r="E61" s="725"/>
      <c r="F61" s="725"/>
      <c r="G61" s="725"/>
      <c r="H61" s="725"/>
      <c r="I61" s="721"/>
      <c r="J61" s="723"/>
      <c r="K61" s="723"/>
      <c r="L61" s="746"/>
      <c r="M61" s="724"/>
      <c r="N61"/>
    </row>
    <row r="62" spans="1:14" s="36" customFormat="1" ht="17.25" customHeight="1">
      <c r="A62" s="757" t="s">
        <v>707</v>
      </c>
      <c r="B62" s="730" t="s">
        <v>708</v>
      </c>
      <c r="C62" s="731">
        <v>553196.85</v>
      </c>
      <c r="D62" s="725">
        <v>0</v>
      </c>
      <c r="E62" s="725">
        <f t="shared" ref="E62" si="31">+C62+D62</f>
        <v>553196.85</v>
      </c>
      <c r="F62" s="760">
        <v>126473.18999999994</v>
      </c>
      <c r="G62" s="737">
        <v>126473.18999999994</v>
      </c>
      <c r="H62" s="725">
        <f t="shared" ref="H62" si="32">+E62-F62</f>
        <v>426723.66000000003</v>
      </c>
      <c r="I62" s="721">
        <f t="shared" ref="I62" si="33">+F62/E62</f>
        <v>0.22862239725334652</v>
      </c>
      <c r="J62" s="723"/>
      <c r="K62" s="723"/>
      <c r="L62" s="746"/>
      <c r="M62" s="724"/>
      <c r="N62"/>
    </row>
    <row r="63" spans="1:14" s="36" customFormat="1" ht="17.25" customHeight="1" thickBot="1">
      <c r="A63" s="771" t="s">
        <v>709</v>
      </c>
      <c r="B63" s="763" t="s">
        <v>710</v>
      </c>
      <c r="C63" s="772"/>
      <c r="D63" s="739"/>
      <c r="E63" s="739"/>
      <c r="F63" s="739"/>
      <c r="G63" s="739"/>
      <c r="H63" s="739"/>
      <c r="I63" s="740"/>
      <c r="J63" s="723"/>
      <c r="K63" s="723"/>
      <c r="L63" s="746"/>
      <c r="M63" s="724"/>
      <c r="N63"/>
    </row>
    <row r="64" spans="1:14" s="36" customFormat="1" ht="17.25" customHeight="1">
      <c r="A64" s="773" t="s">
        <v>711</v>
      </c>
      <c r="B64" s="774" t="s">
        <v>712</v>
      </c>
      <c r="C64" s="775">
        <v>11542.43</v>
      </c>
      <c r="D64" s="776">
        <v>0</v>
      </c>
      <c r="E64" s="776">
        <f t="shared" ref="E64" si="34">+C64+D64</f>
        <v>11542.43</v>
      </c>
      <c r="F64" s="777">
        <v>2213.3000000000002</v>
      </c>
      <c r="G64" s="777">
        <v>2213.3000000000002</v>
      </c>
      <c r="H64" s="776">
        <f t="shared" ref="H64" si="35">+E64-F64</f>
        <v>9329.130000000001</v>
      </c>
      <c r="I64" s="778">
        <f t="shared" ref="I64" si="36">+F64/E64</f>
        <v>0.19175338295315633</v>
      </c>
      <c r="J64" s="723"/>
      <c r="K64" s="723"/>
      <c r="L64" s="746"/>
      <c r="M64" s="724"/>
      <c r="N64"/>
    </row>
    <row r="65" spans="1:14" s="36" customFormat="1" ht="17.25" customHeight="1">
      <c r="A65" s="758" t="s">
        <v>713</v>
      </c>
      <c r="B65" s="730" t="s">
        <v>714</v>
      </c>
      <c r="C65" s="732"/>
      <c r="D65" s="725"/>
      <c r="E65" s="725"/>
      <c r="F65" s="725"/>
      <c r="G65" s="725"/>
      <c r="H65" s="725"/>
      <c r="I65" s="721"/>
      <c r="J65" s="723"/>
      <c r="K65" s="723"/>
      <c r="L65" s="746"/>
      <c r="M65" s="724"/>
      <c r="N65"/>
    </row>
    <row r="66" spans="1:14" s="36" customFormat="1" ht="17.25" customHeight="1">
      <c r="A66" s="757" t="s">
        <v>715</v>
      </c>
      <c r="B66" s="730" t="s">
        <v>716</v>
      </c>
      <c r="C66" s="731">
        <v>32686.02</v>
      </c>
      <c r="D66" s="725">
        <v>0</v>
      </c>
      <c r="E66" s="725">
        <f t="shared" ref="E66:E67" si="37">+C66+D66</f>
        <v>32686.02</v>
      </c>
      <c r="F66" s="760">
        <v>684.9000000000002</v>
      </c>
      <c r="G66" s="737">
        <v>684.9000000000002</v>
      </c>
      <c r="H66" s="725">
        <f t="shared" ref="H66:H67" si="38">+E66-F66</f>
        <v>32001.119999999999</v>
      </c>
      <c r="I66" s="721">
        <f t="shared" ref="I66:I67" si="39">+F66/E66</f>
        <v>2.0953912406588511E-2</v>
      </c>
      <c r="J66" s="723"/>
      <c r="K66" s="723"/>
      <c r="L66" s="746"/>
      <c r="M66" s="724"/>
      <c r="N66"/>
    </row>
    <row r="67" spans="1:14" s="36" customFormat="1" ht="17.25" customHeight="1">
      <c r="A67" s="757" t="s">
        <v>717</v>
      </c>
      <c r="B67" s="730" t="s">
        <v>718</v>
      </c>
      <c r="C67" s="731">
        <v>37435.5</v>
      </c>
      <c r="D67" s="725">
        <v>0</v>
      </c>
      <c r="E67" s="725">
        <f t="shared" si="37"/>
        <v>37435.5</v>
      </c>
      <c r="F67" s="760">
        <v>5219.82</v>
      </c>
      <c r="G67" s="737">
        <v>5219.82</v>
      </c>
      <c r="H67" s="725">
        <f t="shared" si="38"/>
        <v>32215.68</v>
      </c>
      <c r="I67" s="721">
        <f t="shared" si="39"/>
        <v>0.13943502824858756</v>
      </c>
      <c r="J67" s="723"/>
      <c r="K67" s="723"/>
      <c r="L67" s="746"/>
      <c r="M67" s="724"/>
      <c r="N67"/>
    </row>
    <row r="68" spans="1:14" s="36" customFormat="1" ht="17.25" customHeight="1">
      <c r="A68" s="757"/>
      <c r="B68" s="730"/>
      <c r="C68" s="731"/>
      <c r="D68" s="725"/>
      <c r="E68" s="725"/>
      <c r="F68" s="725"/>
      <c r="G68" s="725"/>
      <c r="H68" s="725"/>
      <c r="I68" s="721"/>
      <c r="J68" s="723"/>
      <c r="K68" s="723"/>
      <c r="L68" s="746"/>
      <c r="M68" s="724"/>
      <c r="N68"/>
    </row>
    <row r="69" spans="1:14" s="36" customFormat="1" ht="17.25" customHeight="1">
      <c r="A69" s="766" t="s">
        <v>719</v>
      </c>
      <c r="B69" s="738" t="s">
        <v>720</v>
      </c>
      <c r="C69" s="767">
        <f>SUM(C70:C111)</f>
        <v>24734910.389999997</v>
      </c>
      <c r="D69" s="767">
        <f>SUM(D70:D111)</f>
        <v>0</v>
      </c>
      <c r="E69" s="767">
        <f t="shared" ref="E69:F69" si="40">SUM(E70:E111)</f>
        <v>24734910.389999997</v>
      </c>
      <c r="F69" s="767">
        <f t="shared" si="40"/>
        <v>5323118.2700000005</v>
      </c>
      <c r="G69" s="767">
        <f>SUM(G70:G111)</f>
        <v>4094695.93</v>
      </c>
      <c r="H69" s="768">
        <f>SUM(H70:H111)</f>
        <v>19411792.119999997</v>
      </c>
      <c r="I69" s="736">
        <f t="shared" ref="I69" si="41">+F69/E69</f>
        <v>0.2152066931340923</v>
      </c>
      <c r="J69" s="723"/>
      <c r="K69" s="723"/>
      <c r="L69" s="746"/>
      <c r="M69" s="724"/>
      <c r="N69"/>
    </row>
    <row r="70" spans="1:14" s="36" customFormat="1" ht="17.25" customHeight="1">
      <c r="A70" s="758" t="s">
        <v>721</v>
      </c>
      <c r="B70" s="730" t="s">
        <v>722</v>
      </c>
      <c r="C70" s="732"/>
      <c r="D70" s="725"/>
      <c r="E70" s="725"/>
      <c r="F70" s="725"/>
      <c r="G70" s="725"/>
      <c r="H70" s="725"/>
      <c r="I70" s="721"/>
      <c r="J70" s="723"/>
      <c r="K70" s="723"/>
      <c r="L70" s="746"/>
      <c r="M70" s="724"/>
      <c r="N70"/>
    </row>
    <row r="71" spans="1:14" s="36" customFormat="1" ht="17.25" customHeight="1">
      <c r="A71" s="757" t="s">
        <v>723</v>
      </c>
      <c r="B71" s="730" t="s">
        <v>724</v>
      </c>
      <c r="C71" s="731">
        <v>1259344.21</v>
      </c>
      <c r="D71" s="725">
        <v>0</v>
      </c>
      <c r="E71" s="725">
        <f t="shared" ref="E71:E77" si="42">+C71+D71</f>
        <v>1259344.21</v>
      </c>
      <c r="F71" s="737">
        <v>302032.25000000006</v>
      </c>
      <c r="G71" s="737">
        <v>302032.25</v>
      </c>
      <c r="H71" s="725">
        <f t="shared" ref="H71:H77" si="43">+E71-F71</f>
        <v>957311.96</v>
      </c>
      <c r="I71" s="721">
        <f t="shared" ref="I71:I77" si="44">+F71/E71</f>
        <v>0.23983296036275903</v>
      </c>
      <c r="J71" s="723"/>
      <c r="K71" s="723"/>
      <c r="L71" s="746"/>
      <c r="M71" s="724"/>
      <c r="N71"/>
    </row>
    <row r="72" spans="1:14" s="36" customFormat="1" ht="17.25" customHeight="1">
      <c r="A72" s="757" t="s">
        <v>725</v>
      </c>
      <c r="B72" s="730" t="s">
        <v>726</v>
      </c>
      <c r="C72" s="731">
        <v>38486.450000000004</v>
      </c>
      <c r="D72" s="725">
        <v>0</v>
      </c>
      <c r="E72" s="725">
        <f t="shared" si="42"/>
        <v>38486.450000000004</v>
      </c>
      <c r="F72" s="737">
        <v>7437.35</v>
      </c>
      <c r="G72" s="737">
        <v>7437.35</v>
      </c>
      <c r="H72" s="725">
        <f t="shared" si="43"/>
        <v>31049.100000000006</v>
      </c>
      <c r="I72" s="721">
        <f t="shared" si="44"/>
        <v>0.19324593460815429</v>
      </c>
      <c r="J72" s="723"/>
      <c r="K72" s="723"/>
      <c r="L72" s="746"/>
      <c r="M72" s="724"/>
      <c r="N72"/>
    </row>
    <row r="73" spans="1:14" s="36" customFormat="1" ht="17.25" customHeight="1">
      <c r="A73" s="757" t="s">
        <v>727</v>
      </c>
      <c r="B73" s="730" t="s">
        <v>728</v>
      </c>
      <c r="C73" s="731">
        <v>308672.88</v>
      </c>
      <c r="D73" s="725">
        <v>0</v>
      </c>
      <c r="E73" s="725">
        <f t="shared" si="42"/>
        <v>308672.88</v>
      </c>
      <c r="F73" s="737">
        <v>74865.66</v>
      </c>
      <c r="G73" s="737">
        <v>74865.66</v>
      </c>
      <c r="H73" s="725">
        <f t="shared" si="43"/>
        <v>233807.22</v>
      </c>
      <c r="I73" s="721">
        <f t="shared" si="44"/>
        <v>0.24254045253343928</v>
      </c>
      <c r="J73" s="723"/>
      <c r="K73" s="723"/>
      <c r="L73" s="746"/>
      <c r="M73" s="724"/>
      <c r="N73"/>
    </row>
    <row r="74" spans="1:14" s="36" customFormat="1" ht="17.25" customHeight="1">
      <c r="A74" s="757" t="s">
        <v>729</v>
      </c>
      <c r="B74" s="730" t="s">
        <v>730</v>
      </c>
      <c r="C74" s="731">
        <v>2665847.83</v>
      </c>
      <c r="D74" s="725">
        <v>0</v>
      </c>
      <c r="E74" s="725">
        <f t="shared" si="42"/>
        <v>2665847.83</v>
      </c>
      <c r="F74" s="737">
        <v>665616.91</v>
      </c>
      <c r="G74" s="737">
        <v>0</v>
      </c>
      <c r="H74" s="725">
        <f t="shared" si="43"/>
        <v>2000230.92</v>
      </c>
      <c r="I74" s="721">
        <f t="shared" si="44"/>
        <v>0.24968300985131625</v>
      </c>
      <c r="J74" s="723"/>
      <c r="K74" s="723"/>
      <c r="L74" s="746"/>
      <c r="M74" s="724"/>
      <c r="N74"/>
    </row>
    <row r="75" spans="1:14" s="36" customFormat="1" ht="17.25" customHeight="1">
      <c r="A75" s="757" t="s">
        <v>731</v>
      </c>
      <c r="B75" s="730" t="s">
        <v>732</v>
      </c>
      <c r="C75" s="731">
        <v>271799.49</v>
      </c>
      <c r="D75" s="725">
        <v>0</v>
      </c>
      <c r="E75" s="725">
        <f t="shared" si="42"/>
        <v>271799.49</v>
      </c>
      <c r="F75" s="737">
        <v>62726.910000000054</v>
      </c>
      <c r="G75" s="737">
        <v>62726.910000000054</v>
      </c>
      <c r="H75" s="725">
        <f t="shared" si="43"/>
        <v>209072.57999999993</v>
      </c>
      <c r="I75" s="721">
        <f t="shared" si="44"/>
        <v>0.23078376637130577</v>
      </c>
      <c r="J75" s="723"/>
      <c r="K75" s="723"/>
      <c r="L75" s="746"/>
      <c r="M75" s="724"/>
      <c r="N75"/>
    </row>
    <row r="76" spans="1:14" s="36" customFormat="1" ht="17.25" customHeight="1">
      <c r="A76" s="757" t="s">
        <v>733</v>
      </c>
      <c r="B76" s="730" t="s">
        <v>734</v>
      </c>
      <c r="C76" s="731">
        <v>9128.7400000000016</v>
      </c>
      <c r="D76" s="725">
        <v>0</v>
      </c>
      <c r="E76" s="725">
        <f t="shared" si="42"/>
        <v>9128.7400000000016</v>
      </c>
      <c r="F76" s="737">
        <v>1552.18</v>
      </c>
      <c r="G76" s="737">
        <v>1552.18</v>
      </c>
      <c r="H76" s="725">
        <f t="shared" si="43"/>
        <v>7576.5600000000013</v>
      </c>
      <c r="I76" s="721">
        <f t="shared" si="44"/>
        <v>0.17003222788687156</v>
      </c>
      <c r="J76" s="723"/>
      <c r="K76" s="723"/>
      <c r="L76" s="746"/>
      <c r="M76" s="724"/>
      <c r="N76"/>
    </row>
    <row r="77" spans="1:14" s="36" customFormat="1" ht="17.25" customHeight="1">
      <c r="A77" s="757" t="s">
        <v>735</v>
      </c>
      <c r="B77" s="730" t="s">
        <v>736</v>
      </c>
      <c r="C77" s="731">
        <v>23169.350000000002</v>
      </c>
      <c r="D77" s="725">
        <v>0</v>
      </c>
      <c r="E77" s="725">
        <f t="shared" si="42"/>
        <v>23169.350000000002</v>
      </c>
      <c r="F77" s="737">
        <v>4642.3999999999996</v>
      </c>
      <c r="G77" s="737">
        <v>4642.4000000000005</v>
      </c>
      <c r="H77" s="725">
        <f t="shared" si="43"/>
        <v>18526.950000000004</v>
      </c>
      <c r="I77" s="721">
        <f t="shared" si="44"/>
        <v>0.20036815879599554</v>
      </c>
      <c r="J77" s="723"/>
      <c r="K77" s="723"/>
      <c r="L77" s="746"/>
      <c r="M77" s="724"/>
      <c r="N77"/>
    </row>
    <row r="78" spans="1:14" s="36" customFormat="1" ht="17.25" customHeight="1">
      <c r="A78" s="758" t="s">
        <v>737</v>
      </c>
      <c r="B78" s="730" t="s">
        <v>738</v>
      </c>
      <c r="C78" s="732"/>
      <c r="D78" s="725"/>
      <c r="E78" s="725"/>
      <c r="F78" s="725"/>
      <c r="G78" s="725"/>
      <c r="H78" s="725"/>
      <c r="I78" s="721"/>
      <c r="J78" s="723"/>
      <c r="K78" s="723"/>
      <c r="L78" s="746"/>
      <c r="M78" s="724"/>
      <c r="N78"/>
    </row>
    <row r="79" spans="1:14" s="36" customFormat="1" ht="17.25" customHeight="1">
      <c r="A79" s="757" t="s">
        <v>739</v>
      </c>
      <c r="B79" s="730" t="s">
        <v>740</v>
      </c>
      <c r="C79" s="731">
        <v>78840</v>
      </c>
      <c r="D79" s="725">
        <v>0</v>
      </c>
      <c r="E79" s="725">
        <f t="shared" ref="E79:E82" si="45">+C79+D79</f>
        <v>78840</v>
      </c>
      <c r="F79" s="725">
        <v>19440</v>
      </c>
      <c r="G79" s="725">
        <v>6240</v>
      </c>
      <c r="H79" s="725">
        <f t="shared" ref="H79:H82" si="46">+E79-F79</f>
        <v>59400</v>
      </c>
      <c r="I79" s="721">
        <f t="shared" ref="I79:I82" si="47">+F79/E79</f>
        <v>0.24657534246575341</v>
      </c>
      <c r="J79" s="723"/>
      <c r="K79" s="723"/>
      <c r="L79" s="746"/>
      <c r="M79" s="724"/>
      <c r="N79"/>
    </row>
    <row r="80" spans="1:14" s="36" customFormat="1" ht="17.25" customHeight="1">
      <c r="A80" s="757" t="s">
        <v>741</v>
      </c>
      <c r="B80" s="730" t="s">
        <v>742</v>
      </c>
      <c r="C80" s="731">
        <v>84933.03</v>
      </c>
      <c r="D80" s="725">
        <v>0</v>
      </c>
      <c r="E80" s="725">
        <f t="shared" si="45"/>
        <v>84933.03</v>
      </c>
      <c r="F80" s="725">
        <v>38539.740000000005</v>
      </c>
      <c r="G80" s="725">
        <v>38539.740000000005</v>
      </c>
      <c r="H80" s="725">
        <f t="shared" si="46"/>
        <v>46393.289999999994</v>
      </c>
      <c r="I80" s="721">
        <f t="shared" si="47"/>
        <v>0.45376622027967217</v>
      </c>
      <c r="J80" s="723"/>
      <c r="K80" s="723"/>
      <c r="L80" s="746"/>
      <c r="M80" s="724"/>
      <c r="N80"/>
    </row>
    <row r="81" spans="1:14" s="36" customFormat="1" ht="17.25" customHeight="1">
      <c r="A81" s="757" t="s">
        <v>743</v>
      </c>
      <c r="B81" s="730" t="s">
        <v>744</v>
      </c>
      <c r="C81" s="731">
        <v>124575.16</v>
      </c>
      <c r="D81" s="725">
        <v>0</v>
      </c>
      <c r="E81" s="725">
        <f t="shared" si="45"/>
        <v>124575.16</v>
      </c>
      <c r="F81" s="725">
        <v>31486.809999999998</v>
      </c>
      <c r="G81" s="725">
        <v>14781.839999999998</v>
      </c>
      <c r="H81" s="725">
        <f t="shared" si="46"/>
        <v>93088.35</v>
      </c>
      <c r="I81" s="721">
        <f t="shared" si="47"/>
        <v>0.25275351843818622</v>
      </c>
      <c r="J81" s="723"/>
      <c r="K81" s="723"/>
      <c r="L81" s="746"/>
      <c r="M81" s="724"/>
      <c r="N81"/>
    </row>
    <row r="82" spans="1:14" s="36" customFormat="1" ht="17.25" customHeight="1">
      <c r="A82" s="757" t="s">
        <v>745</v>
      </c>
      <c r="B82" s="730" t="s">
        <v>746</v>
      </c>
      <c r="C82" s="731">
        <v>239865.7</v>
      </c>
      <c r="D82" s="725">
        <v>0</v>
      </c>
      <c r="E82" s="725">
        <f t="shared" si="45"/>
        <v>239865.7</v>
      </c>
      <c r="F82" s="725">
        <v>2068.9699999999998</v>
      </c>
      <c r="G82" s="725">
        <v>2068.9699999999998</v>
      </c>
      <c r="H82" s="725">
        <f t="shared" si="46"/>
        <v>237796.73</v>
      </c>
      <c r="I82" s="721">
        <f t="shared" si="47"/>
        <v>8.625535038982229E-3</v>
      </c>
      <c r="J82" s="723"/>
      <c r="K82" s="723"/>
      <c r="L82" s="746"/>
      <c r="M82" s="724"/>
      <c r="N82"/>
    </row>
    <row r="83" spans="1:14" s="36" customFormat="1" ht="17.25" customHeight="1">
      <c r="A83" s="758" t="s">
        <v>747</v>
      </c>
      <c r="B83" s="730" t="s">
        <v>748</v>
      </c>
      <c r="C83" s="732"/>
      <c r="D83" s="725"/>
      <c r="E83" s="725"/>
      <c r="F83" s="725"/>
      <c r="G83" s="725"/>
      <c r="H83" s="725"/>
      <c r="I83" s="721"/>
      <c r="J83" s="723"/>
      <c r="K83" s="723"/>
      <c r="L83" s="746"/>
      <c r="M83" s="724"/>
      <c r="N83"/>
    </row>
    <row r="84" spans="1:14" s="36" customFormat="1" ht="17.25" customHeight="1">
      <c r="A84" s="757" t="s">
        <v>749</v>
      </c>
      <c r="B84" s="730" t="s">
        <v>750</v>
      </c>
      <c r="C84" s="731">
        <v>1741709.74</v>
      </c>
      <c r="D84" s="725">
        <v>0</v>
      </c>
      <c r="E84" s="725">
        <f t="shared" ref="E84:E87" si="48">+C84+D84</f>
        <v>1741709.74</v>
      </c>
      <c r="F84" s="725">
        <v>423373.81</v>
      </c>
      <c r="G84" s="725">
        <v>423373.81</v>
      </c>
      <c r="H84" s="725">
        <f t="shared" ref="H84:H87" si="49">+E84-F84</f>
        <v>1318335.93</v>
      </c>
      <c r="I84" s="721">
        <f t="shared" ref="I84:I87" si="50">+F84/E84</f>
        <v>0.2430794295265295</v>
      </c>
      <c r="J84" s="723"/>
      <c r="K84" s="723"/>
      <c r="L84" s="746"/>
      <c r="M84" s="724"/>
      <c r="N84"/>
    </row>
    <row r="85" spans="1:14" s="36" customFormat="1" ht="17.25" customHeight="1">
      <c r="A85" s="757" t="s">
        <v>751</v>
      </c>
      <c r="B85" s="730" t="s">
        <v>752</v>
      </c>
      <c r="C85" s="731">
        <v>21490</v>
      </c>
      <c r="D85" s="725">
        <v>0</v>
      </c>
      <c r="E85" s="725">
        <f t="shared" si="48"/>
        <v>21490</v>
      </c>
      <c r="F85" s="725">
        <v>6490</v>
      </c>
      <c r="G85" s="725">
        <v>6490</v>
      </c>
      <c r="H85" s="725">
        <f t="shared" si="49"/>
        <v>15000</v>
      </c>
      <c r="I85" s="721">
        <f t="shared" si="50"/>
        <v>0.30200093066542577</v>
      </c>
      <c r="J85" s="723"/>
      <c r="K85" s="723"/>
      <c r="L85" s="746"/>
      <c r="M85" s="724"/>
      <c r="N85"/>
    </row>
    <row r="86" spans="1:14" s="36" customFormat="1" ht="17.25" customHeight="1">
      <c r="A86" s="757" t="s">
        <v>753</v>
      </c>
      <c r="B86" s="730" t="s">
        <v>754</v>
      </c>
      <c r="C86" s="731">
        <v>30300</v>
      </c>
      <c r="D86" s="725">
        <v>0</v>
      </c>
      <c r="E86" s="725">
        <f t="shared" si="48"/>
        <v>30300</v>
      </c>
      <c r="F86" s="725">
        <v>0</v>
      </c>
      <c r="G86" s="725">
        <v>0</v>
      </c>
      <c r="H86" s="725">
        <f t="shared" si="49"/>
        <v>30300</v>
      </c>
      <c r="I86" s="721">
        <f t="shared" si="50"/>
        <v>0</v>
      </c>
      <c r="J86" s="723"/>
      <c r="K86" s="723"/>
      <c r="L86" s="746"/>
      <c r="M86" s="724"/>
      <c r="N86"/>
    </row>
    <row r="87" spans="1:14" s="36" customFormat="1" ht="17.25" customHeight="1">
      <c r="A87" s="757" t="s">
        <v>755</v>
      </c>
      <c r="B87" s="730" t="s">
        <v>756</v>
      </c>
      <c r="C87" s="731">
        <v>6703.4400000000005</v>
      </c>
      <c r="D87" s="725">
        <v>0</v>
      </c>
      <c r="E87" s="725">
        <f t="shared" si="48"/>
        <v>6703.4400000000005</v>
      </c>
      <c r="F87" s="760">
        <v>1675.8600000000001</v>
      </c>
      <c r="G87" s="737">
        <v>1675.8600000000001</v>
      </c>
      <c r="H87" s="725">
        <f t="shared" si="49"/>
        <v>5027.58</v>
      </c>
      <c r="I87" s="721">
        <f t="shared" si="50"/>
        <v>0.25</v>
      </c>
      <c r="J87" s="723"/>
      <c r="K87" s="723"/>
      <c r="L87" s="746"/>
      <c r="M87" s="724"/>
      <c r="N87"/>
    </row>
    <row r="88" spans="1:14" s="36" customFormat="1" ht="17.25" customHeight="1">
      <c r="A88" s="758" t="s">
        <v>757</v>
      </c>
      <c r="B88" s="730" t="s">
        <v>758</v>
      </c>
      <c r="C88" s="732"/>
      <c r="D88" s="725"/>
      <c r="E88" s="725"/>
      <c r="F88" s="725"/>
      <c r="G88" s="725"/>
      <c r="H88" s="725"/>
      <c r="I88" s="721"/>
      <c r="J88" s="723"/>
      <c r="K88" s="723"/>
      <c r="L88" s="746"/>
      <c r="M88" s="724"/>
      <c r="N88"/>
    </row>
    <row r="89" spans="1:14" s="36" customFormat="1" ht="17.25" customHeight="1">
      <c r="A89" s="757" t="s">
        <v>759</v>
      </c>
      <c r="B89" s="730" t="s">
        <v>760</v>
      </c>
      <c r="C89" s="731">
        <v>5668154.6900000004</v>
      </c>
      <c r="D89" s="725">
        <v>0</v>
      </c>
      <c r="E89" s="725">
        <f t="shared" ref="E89:E91" si="51">+C89+D89</f>
        <v>5668154.6900000004</v>
      </c>
      <c r="F89" s="760">
        <v>1828089.24</v>
      </c>
      <c r="G89" s="737">
        <v>1450546.01</v>
      </c>
      <c r="H89" s="725">
        <f t="shared" ref="H89:H91" si="52">+E89-F89</f>
        <v>3840065.45</v>
      </c>
      <c r="I89" s="721">
        <f t="shared" ref="I89:I91" si="53">+F89/E89</f>
        <v>0.32251929242954375</v>
      </c>
      <c r="J89" s="723"/>
      <c r="K89" s="723"/>
      <c r="L89" s="746"/>
      <c r="M89" s="724"/>
      <c r="N89"/>
    </row>
    <row r="90" spans="1:14" s="36" customFormat="1" ht="17.25" customHeight="1">
      <c r="A90" s="757" t="s">
        <v>761</v>
      </c>
      <c r="B90" s="730" t="s">
        <v>762</v>
      </c>
      <c r="C90" s="731">
        <v>357329.49</v>
      </c>
      <c r="D90" s="725">
        <v>0</v>
      </c>
      <c r="E90" s="725">
        <f t="shared" si="51"/>
        <v>357329.49</v>
      </c>
      <c r="F90" s="760">
        <v>89332.35</v>
      </c>
      <c r="G90" s="737">
        <v>89332.35</v>
      </c>
      <c r="H90" s="725">
        <f t="shared" si="52"/>
        <v>267997.14</v>
      </c>
      <c r="I90" s="721">
        <f t="shared" si="53"/>
        <v>0.24999993703290485</v>
      </c>
      <c r="J90" s="723"/>
      <c r="K90" s="723"/>
      <c r="L90" s="746"/>
      <c r="M90" s="724"/>
      <c r="N90"/>
    </row>
    <row r="91" spans="1:14" s="36" customFormat="1" ht="17.25" customHeight="1" thickBot="1">
      <c r="A91" s="762" t="s">
        <v>763</v>
      </c>
      <c r="B91" s="763" t="s">
        <v>764</v>
      </c>
      <c r="C91" s="764">
        <v>1642743.95</v>
      </c>
      <c r="D91" s="739">
        <v>0</v>
      </c>
      <c r="E91" s="739">
        <f t="shared" si="51"/>
        <v>1642743.95</v>
      </c>
      <c r="F91" s="779">
        <v>332126.98000000004</v>
      </c>
      <c r="G91" s="765">
        <v>332126.98000000004</v>
      </c>
      <c r="H91" s="739">
        <f t="shared" si="52"/>
        <v>1310616.97</v>
      </c>
      <c r="I91" s="740">
        <f t="shared" si="53"/>
        <v>0.20217817877216962</v>
      </c>
      <c r="J91" s="723"/>
      <c r="K91" s="723"/>
      <c r="L91" s="746"/>
      <c r="M91" s="724"/>
      <c r="N91"/>
    </row>
    <row r="92" spans="1:14" s="36" customFormat="1" ht="17.25" customHeight="1">
      <c r="A92" s="780" t="s">
        <v>765</v>
      </c>
      <c r="B92" s="774" t="s">
        <v>766</v>
      </c>
      <c r="C92" s="781"/>
      <c r="D92" s="776"/>
      <c r="E92" s="776"/>
      <c r="F92" s="776"/>
      <c r="G92" s="776"/>
      <c r="H92" s="776"/>
      <c r="I92" s="778"/>
      <c r="J92" s="723"/>
      <c r="K92" s="723"/>
      <c r="L92" s="746"/>
      <c r="M92" s="724"/>
      <c r="N92"/>
    </row>
    <row r="93" spans="1:14" s="36" customFormat="1" ht="17.25" customHeight="1">
      <c r="A93" s="757" t="s">
        <v>767</v>
      </c>
      <c r="B93" s="730" t="s">
        <v>768</v>
      </c>
      <c r="C93" s="731">
        <v>334274.57</v>
      </c>
      <c r="D93" s="725">
        <v>0</v>
      </c>
      <c r="E93" s="725">
        <f t="shared" ref="E93:E98" si="54">+C93+D93</f>
        <v>334274.57</v>
      </c>
      <c r="F93" s="760">
        <v>54548.450000000004</v>
      </c>
      <c r="G93" s="737">
        <v>54548.450000000004</v>
      </c>
      <c r="H93" s="725">
        <f t="shared" ref="H93:H98" si="55">+E93-F93</f>
        <v>279726.12</v>
      </c>
      <c r="I93" s="721">
        <f t="shared" ref="I93:I98" si="56">+F93/E93</f>
        <v>0.16318456411446436</v>
      </c>
      <c r="J93" s="723"/>
      <c r="K93" s="723"/>
      <c r="L93" s="746"/>
      <c r="M93" s="724"/>
      <c r="N93"/>
    </row>
    <row r="94" spans="1:14" s="36" customFormat="1" ht="17.25" customHeight="1">
      <c r="A94" s="757" t="s">
        <v>769</v>
      </c>
      <c r="B94" s="730" t="s">
        <v>770</v>
      </c>
      <c r="C94" s="731">
        <v>109419.59</v>
      </c>
      <c r="D94" s="725">
        <v>0</v>
      </c>
      <c r="E94" s="725">
        <f t="shared" si="54"/>
        <v>109419.59</v>
      </c>
      <c r="F94" s="760">
        <v>20000</v>
      </c>
      <c r="G94" s="737">
        <v>20000</v>
      </c>
      <c r="H94" s="725">
        <f t="shared" si="55"/>
        <v>89419.59</v>
      </c>
      <c r="I94" s="721">
        <f t="shared" si="56"/>
        <v>0.18278262603616044</v>
      </c>
      <c r="J94" s="723"/>
      <c r="K94" s="723"/>
      <c r="L94" s="746"/>
      <c r="M94" s="724"/>
      <c r="N94"/>
    </row>
    <row r="95" spans="1:14" s="36" customFormat="1" ht="17.25" customHeight="1">
      <c r="A95" s="757" t="s">
        <v>771</v>
      </c>
      <c r="B95" s="730" t="s">
        <v>772</v>
      </c>
      <c r="C95" s="731">
        <v>50722.200000000004</v>
      </c>
      <c r="D95" s="725">
        <v>0</v>
      </c>
      <c r="E95" s="725">
        <f t="shared" si="54"/>
        <v>50722.200000000004</v>
      </c>
      <c r="F95" s="725"/>
      <c r="G95" s="725"/>
      <c r="H95" s="725">
        <f t="shared" si="55"/>
        <v>50722.200000000004</v>
      </c>
      <c r="I95" s="721">
        <f t="shared" si="56"/>
        <v>0</v>
      </c>
      <c r="J95" s="723"/>
      <c r="K95" s="723"/>
      <c r="L95" s="746"/>
      <c r="M95" s="724"/>
      <c r="N95"/>
    </row>
    <row r="96" spans="1:14" s="36" customFormat="1" ht="17.25" customHeight="1">
      <c r="A96" s="757" t="s">
        <v>773</v>
      </c>
      <c r="B96" s="730" t="s">
        <v>774</v>
      </c>
      <c r="C96" s="731">
        <v>200326.15</v>
      </c>
      <c r="D96" s="725">
        <v>0</v>
      </c>
      <c r="E96" s="725">
        <f t="shared" si="54"/>
        <v>200326.15</v>
      </c>
      <c r="F96" s="760">
        <v>49716.639999999999</v>
      </c>
      <c r="G96" s="737">
        <v>42243.360000000001</v>
      </c>
      <c r="H96" s="725">
        <f t="shared" si="55"/>
        <v>150609.51</v>
      </c>
      <c r="I96" s="721">
        <f t="shared" si="56"/>
        <v>0.24817848293894731</v>
      </c>
      <c r="J96" s="723"/>
      <c r="K96" s="723"/>
      <c r="L96" s="746"/>
      <c r="M96" s="724"/>
      <c r="N96"/>
    </row>
    <row r="97" spans="1:14" s="36" customFormat="1" ht="17.25" customHeight="1">
      <c r="A97" s="757" t="s">
        <v>775</v>
      </c>
      <c r="B97" s="730" t="s">
        <v>776</v>
      </c>
      <c r="C97" s="731">
        <v>605202.69000000006</v>
      </c>
      <c r="D97" s="725">
        <v>0</v>
      </c>
      <c r="E97" s="725">
        <f t="shared" si="54"/>
        <v>605202.69000000006</v>
      </c>
      <c r="F97" s="725"/>
      <c r="G97" s="725"/>
      <c r="H97" s="725">
        <f t="shared" si="55"/>
        <v>605202.69000000006</v>
      </c>
      <c r="I97" s="721">
        <f t="shared" si="56"/>
        <v>0</v>
      </c>
      <c r="J97" s="723"/>
      <c r="K97" s="723"/>
      <c r="L97" s="746"/>
      <c r="M97" s="724"/>
      <c r="N97"/>
    </row>
    <row r="98" spans="1:14" s="36" customFormat="1" ht="17.25" customHeight="1">
      <c r="A98" s="757" t="s">
        <v>777</v>
      </c>
      <c r="B98" s="730" t="s">
        <v>778</v>
      </c>
      <c r="C98" s="731">
        <v>5750</v>
      </c>
      <c r="D98" s="725">
        <v>0</v>
      </c>
      <c r="E98" s="725">
        <f t="shared" si="54"/>
        <v>5750</v>
      </c>
      <c r="F98" s="760">
        <v>5750</v>
      </c>
      <c r="G98" s="737">
        <v>5750</v>
      </c>
      <c r="H98" s="725">
        <f t="shared" si="55"/>
        <v>0</v>
      </c>
      <c r="I98" s="721">
        <f t="shared" si="56"/>
        <v>1</v>
      </c>
      <c r="J98" s="723"/>
      <c r="K98" s="723"/>
      <c r="L98" s="746"/>
      <c r="M98" s="724"/>
      <c r="N98"/>
    </row>
    <row r="99" spans="1:14" s="36" customFormat="1" ht="17.25" customHeight="1">
      <c r="A99" s="758" t="s">
        <v>779</v>
      </c>
      <c r="B99" s="730" t="s">
        <v>780</v>
      </c>
      <c r="C99" s="732"/>
      <c r="D99" s="725"/>
      <c r="E99" s="725"/>
      <c r="F99" s="725"/>
      <c r="G99" s="725"/>
      <c r="H99" s="725"/>
      <c r="I99" s="721"/>
      <c r="J99" s="723"/>
      <c r="K99" s="723"/>
      <c r="L99" s="746"/>
      <c r="M99" s="724"/>
      <c r="N99"/>
    </row>
    <row r="100" spans="1:14" s="36" customFormat="1" ht="17.25" customHeight="1">
      <c r="A100" s="757" t="s">
        <v>781</v>
      </c>
      <c r="B100" s="730" t="s">
        <v>782</v>
      </c>
      <c r="C100" s="731">
        <v>830093.77</v>
      </c>
      <c r="D100" s="725">
        <v>0</v>
      </c>
      <c r="E100" s="725">
        <f t="shared" ref="E100:E102" si="57">+C100+D100</f>
        <v>830093.77</v>
      </c>
      <c r="F100" s="760">
        <v>202268.34999999998</v>
      </c>
      <c r="G100" s="737">
        <v>202268.34999999998</v>
      </c>
      <c r="H100" s="725">
        <f t="shared" ref="H100:H102" si="58">+E100-F100</f>
        <v>627825.42000000004</v>
      </c>
      <c r="I100" s="721">
        <f t="shared" ref="I100:I102" si="59">+F100/E100</f>
        <v>0.24366927847199718</v>
      </c>
      <c r="J100" s="723"/>
      <c r="K100" s="723"/>
      <c r="L100" s="746"/>
      <c r="M100" s="724"/>
      <c r="N100"/>
    </row>
    <row r="101" spans="1:14" s="36" customFormat="1" ht="17.25" customHeight="1">
      <c r="A101" s="757" t="s">
        <v>783</v>
      </c>
      <c r="B101" s="730" t="s">
        <v>784</v>
      </c>
      <c r="C101" s="731">
        <v>60600</v>
      </c>
      <c r="D101" s="725">
        <v>0</v>
      </c>
      <c r="E101" s="725">
        <f t="shared" si="57"/>
        <v>60600</v>
      </c>
      <c r="F101" s="725"/>
      <c r="G101" s="725"/>
      <c r="H101" s="725">
        <f t="shared" si="58"/>
        <v>60600</v>
      </c>
      <c r="I101" s="721">
        <f t="shared" si="59"/>
        <v>0</v>
      </c>
      <c r="J101" s="723"/>
      <c r="K101" s="723"/>
      <c r="L101" s="746"/>
      <c r="M101" s="724"/>
      <c r="N101"/>
    </row>
    <row r="102" spans="1:14" s="36" customFormat="1" ht="17.25" customHeight="1">
      <c r="A102" s="757" t="s">
        <v>785</v>
      </c>
      <c r="B102" s="730" t="s">
        <v>786</v>
      </c>
      <c r="C102" s="731">
        <v>60000</v>
      </c>
      <c r="D102" s="725">
        <v>0</v>
      </c>
      <c r="E102" s="725">
        <f t="shared" si="57"/>
        <v>60000</v>
      </c>
      <c r="F102" s="760">
        <v>15000</v>
      </c>
      <c r="G102" s="737">
        <v>15000</v>
      </c>
      <c r="H102" s="725">
        <f t="shared" si="58"/>
        <v>45000</v>
      </c>
      <c r="I102" s="721">
        <f t="shared" si="59"/>
        <v>0.25</v>
      </c>
      <c r="J102" s="723"/>
      <c r="K102" s="723"/>
      <c r="L102" s="746"/>
      <c r="M102" s="724"/>
      <c r="N102"/>
    </row>
    <row r="103" spans="1:14" s="36" customFormat="1" ht="17.25" customHeight="1">
      <c r="A103" s="758" t="s">
        <v>787</v>
      </c>
      <c r="B103" s="730" t="s">
        <v>788</v>
      </c>
      <c r="C103" s="732"/>
      <c r="D103" s="725"/>
      <c r="E103" s="725"/>
      <c r="F103" s="725"/>
      <c r="G103" s="725"/>
      <c r="H103" s="725"/>
      <c r="I103" s="721"/>
      <c r="J103" s="723"/>
      <c r="K103" s="723"/>
      <c r="L103" s="746"/>
      <c r="M103" s="724"/>
      <c r="N103"/>
    </row>
    <row r="104" spans="1:14" s="36" customFormat="1" ht="17.25" customHeight="1">
      <c r="A104" s="757" t="s">
        <v>789</v>
      </c>
      <c r="B104" s="730" t="s">
        <v>790</v>
      </c>
      <c r="C104" s="731">
        <v>239372.46999999997</v>
      </c>
      <c r="D104" s="725">
        <v>0</v>
      </c>
      <c r="E104" s="725">
        <f t="shared" ref="E104" si="60">+C104+D104</f>
        <v>239372.46999999997</v>
      </c>
      <c r="F104" s="760">
        <v>60970.60000000002</v>
      </c>
      <c r="G104" s="737">
        <v>60711.98000000001</v>
      </c>
      <c r="H104" s="725">
        <f t="shared" ref="H104" si="61">+E104-F104</f>
        <v>178401.86999999994</v>
      </c>
      <c r="I104" s="721">
        <f t="shared" ref="I104" si="62">+F104/E104</f>
        <v>0.25471015944314745</v>
      </c>
      <c r="J104" s="723"/>
      <c r="K104" s="723"/>
      <c r="L104" s="746"/>
      <c r="M104" s="724"/>
      <c r="N104"/>
    </row>
    <row r="105" spans="1:14" s="36" customFormat="1" ht="17.25" customHeight="1">
      <c r="A105" s="758" t="s">
        <v>791</v>
      </c>
      <c r="B105" s="730" t="s">
        <v>792</v>
      </c>
      <c r="C105" s="732"/>
      <c r="D105" s="725"/>
      <c r="E105" s="725"/>
      <c r="F105" s="725"/>
      <c r="G105" s="725"/>
      <c r="H105" s="725"/>
      <c r="I105" s="721"/>
      <c r="J105" s="723"/>
      <c r="K105" s="723"/>
      <c r="L105" s="746"/>
      <c r="M105" s="724"/>
      <c r="N105"/>
    </row>
    <row r="106" spans="1:14" s="36" customFormat="1" ht="17.25" customHeight="1">
      <c r="A106" s="757" t="s">
        <v>793</v>
      </c>
      <c r="B106" s="730" t="s">
        <v>794</v>
      </c>
      <c r="C106" s="731">
        <v>485520.95</v>
      </c>
      <c r="D106" s="725">
        <v>0</v>
      </c>
      <c r="E106" s="725">
        <f t="shared" ref="E106:E107" si="63">+C106+D106</f>
        <v>485520.95</v>
      </c>
      <c r="F106" s="760">
        <v>121380.23</v>
      </c>
      <c r="G106" s="737">
        <v>75443.899999999994</v>
      </c>
      <c r="H106" s="725">
        <f t="shared" ref="H106:H107" si="64">+E106-F106</f>
        <v>364140.72000000003</v>
      </c>
      <c r="I106" s="721">
        <f t="shared" ref="I106:I107" si="65">+F106/E106</f>
        <v>0.2499999845526748</v>
      </c>
      <c r="J106" s="723"/>
      <c r="K106" s="723"/>
      <c r="L106" s="746"/>
      <c r="M106" s="724"/>
      <c r="N106"/>
    </row>
    <row r="107" spans="1:14" s="36" customFormat="1" ht="17.25" customHeight="1">
      <c r="A107" s="757" t="s">
        <v>795</v>
      </c>
      <c r="B107" s="730" t="s">
        <v>796</v>
      </c>
      <c r="C107" s="731">
        <v>15000</v>
      </c>
      <c r="D107" s="725">
        <v>0</v>
      </c>
      <c r="E107" s="725">
        <f t="shared" si="63"/>
        <v>15000</v>
      </c>
      <c r="F107" s="760">
        <v>15000</v>
      </c>
      <c r="G107" s="737">
        <v>15000</v>
      </c>
      <c r="H107" s="725">
        <f t="shared" si="64"/>
        <v>0</v>
      </c>
      <c r="I107" s="721">
        <f t="shared" si="65"/>
        <v>1</v>
      </c>
      <c r="J107" s="723"/>
      <c r="K107" s="723"/>
      <c r="L107" s="746"/>
      <c r="M107" s="724"/>
      <c r="N107"/>
    </row>
    <row r="108" spans="1:14" s="36" customFormat="1" ht="17.25" customHeight="1">
      <c r="A108" s="758" t="s">
        <v>797</v>
      </c>
      <c r="B108" s="730" t="s">
        <v>798</v>
      </c>
      <c r="C108" s="732"/>
      <c r="D108" s="725"/>
      <c r="E108" s="725"/>
      <c r="F108" s="725"/>
      <c r="G108" s="725"/>
      <c r="H108" s="725"/>
      <c r="I108" s="721"/>
      <c r="J108" s="723"/>
      <c r="K108" s="723"/>
      <c r="L108" s="746"/>
      <c r="M108" s="724"/>
      <c r="N108"/>
    </row>
    <row r="109" spans="1:14" s="36" customFormat="1" ht="17.25" customHeight="1">
      <c r="A109" s="757" t="s">
        <v>799</v>
      </c>
      <c r="B109" s="730" t="s">
        <v>800</v>
      </c>
      <c r="C109" s="731">
        <v>357480.17</v>
      </c>
      <c r="D109" s="725">
        <v>0</v>
      </c>
      <c r="E109" s="725">
        <f t="shared" ref="E109:E111" si="66">+C109+D109</f>
        <v>357480.17</v>
      </c>
      <c r="F109" s="760">
        <v>19091.029999999992</v>
      </c>
      <c r="G109" s="737">
        <v>19091.03</v>
      </c>
      <c r="H109" s="725">
        <f t="shared" ref="H109:H111" si="67">+E109-F109</f>
        <v>338389.14</v>
      </c>
      <c r="I109" s="721">
        <f t="shared" ref="I109:I111" si="68">+F109/E109</f>
        <v>5.3404444783608535E-2</v>
      </c>
      <c r="J109" s="723"/>
      <c r="K109" s="723"/>
      <c r="L109" s="746"/>
      <c r="M109" s="724"/>
      <c r="N109"/>
    </row>
    <row r="110" spans="1:14" s="36" customFormat="1" ht="17.25" customHeight="1">
      <c r="A110" s="757" t="s">
        <v>801</v>
      </c>
      <c r="B110" s="730" t="s">
        <v>802</v>
      </c>
      <c r="C110" s="731">
        <v>5576199.71</v>
      </c>
      <c r="D110" s="725">
        <v>0</v>
      </c>
      <c r="E110" s="725">
        <f t="shared" si="66"/>
        <v>5576199.71</v>
      </c>
      <c r="F110" s="760">
        <v>564661.55000000016</v>
      </c>
      <c r="G110" s="737">
        <v>564661.55000000016</v>
      </c>
      <c r="H110" s="725">
        <f t="shared" si="67"/>
        <v>5011538.16</v>
      </c>
      <c r="I110" s="721">
        <f t="shared" si="68"/>
        <v>0.10126279175176819</v>
      </c>
      <c r="J110" s="723"/>
      <c r="K110" s="723"/>
      <c r="L110" s="746"/>
      <c r="M110" s="724"/>
      <c r="N110"/>
    </row>
    <row r="111" spans="1:14" s="36" customFormat="1" ht="17.25" customHeight="1">
      <c r="A111" s="757" t="s">
        <v>803</v>
      </c>
      <c r="B111" s="730" t="s">
        <v>804</v>
      </c>
      <c r="C111" s="731">
        <v>1231853.97</v>
      </c>
      <c r="D111" s="725">
        <v>0</v>
      </c>
      <c r="E111" s="725">
        <f t="shared" si="66"/>
        <v>1231853.97</v>
      </c>
      <c r="F111" s="760">
        <v>303234</v>
      </c>
      <c r="G111" s="737">
        <v>201545</v>
      </c>
      <c r="H111" s="725">
        <f t="shared" si="67"/>
        <v>928619.97</v>
      </c>
      <c r="I111" s="721">
        <f t="shared" si="68"/>
        <v>0.24616067113864154</v>
      </c>
      <c r="J111" s="723"/>
      <c r="K111" s="723"/>
      <c r="L111" s="746"/>
      <c r="M111" s="724"/>
      <c r="N111"/>
    </row>
    <row r="112" spans="1:14" s="36" customFormat="1" ht="17.25" customHeight="1">
      <c r="A112" s="757"/>
      <c r="B112" s="730"/>
      <c r="C112" s="731"/>
      <c r="D112" s="725"/>
      <c r="E112" s="725"/>
      <c r="F112" s="725"/>
      <c r="G112" s="725"/>
      <c r="H112" s="725"/>
      <c r="I112" s="721"/>
      <c r="J112" s="723"/>
      <c r="K112" s="723"/>
      <c r="L112" s="746"/>
      <c r="M112" s="724"/>
      <c r="N112"/>
    </row>
    <row r="113" spans="1:14" s="36" customFormat="1" ht="17.25" customHeight="1">
      <c r="A113" s="757" t="s">
        <v>805</v>
      </c>
      <c r="B113" s="730" t="s">
        <v>806</v>
      </c>
      <c r="C113" s="732">
        <f>SUM(C114:C117)</f>
        <v>45971137.410000004</v>
      </c>
      <c r="D113" s="732">
        <f>SUM(D114:D117)</f>
        <v>0</v>
      </c>
      <c r="E113" s="732">
        <f>SUM(E114:E117)</f>
        <v>45971137.410000004</v>
      </c>
      <c r="F113" s="732">
        <f t="shared" ref="F113:H113" si="69">SUM(F114:F117)</f>
        <v>6612086.1200000001</v>
      </c>
      <c r="G113" s="732">
        <f t="shared" si="69"/>
        <v>6612086.1200000001</v>
      </c>
      <c r="H113" s="732">
        <f t="shared" si="69"/>
        <v>39359051.290000007</v>
      </c>
      <c r="I113" s="721">
        <f t="shared" ref="I113" si="70">+F113/E113</f>
        <v>0.14383124918205062</v>
      </c>
      <c r="J113" s="723"/>
      <c r="K113" s="723"/>
      <c r="L113" s="746"/>
      <c r="M113" s="724"/>
      <c r="N113"/>
    </row>
    <row r="114" spans="1:14" s="36" customFormat="1" ht="17.25" customHeight="1">
      <c r="A114" s="758" t="s">
        <v>807</v>
      </c>
      <c r="B114" s="730" t="s">
        <v>808</v>
      </c>
      <c r="C114" s="732"/>
      <c r="D114" s="725"/>
      <c r="E114" s="725"/>
      <c r="F114" s="725"/>
      <c r="G114" s="725"/>
      <c r="H114" s="725"/>
      <c r="I114" s="721"/>
      <c r="J114" s="723"/>
      <c r="K114" s="723"/>
      <c r="L114" s="746"/>
      <c r="M114" s="724"/>
      <c r="N114"/>
    </row>
    <row r="115" spans="1:14" s="36" customFormat="1" ht="17.25" customHeight="1">
      <c r="A115" s="757" t="s">
        <v>809</v>
      </c>
      <c r="B115" s="730" t="s">
        <v>810</v>
      </c>
      <c r="C115" s="731">
        <v>5800</v>
      </c>
      <c r="D115" s="725">
        <v>0</v>
      </c>
      <c r="E115" s="725">
        <f t="shared" ref="E115" si="71">+C115+D115</f>
        <v>5800</v>
      </c>
      <c r="F115" s="760">
        <v>5800</v>
      </c>
      <c r="G115" s="737">
        <v>5800</v>
      </c>
      <c r="H115" s="725">
        <f t="shared" ref="H115:H117" si="72">+E115-F115</f>
        <v>0</v>
      </c>
      <c r="I115" s="721">
        <f t="shared" ref="I115" si="73">+F115/E115</f>
        <v>1</v>
      </c>
      <c r="J115" s="723"/>
      <c r="K115" s="723"/>
      <c r="L115" s="746"/>
      <c r="M115" s="724"/>
      <c r="N115"/>
    </row>
    <row r="116" spans="1:14" s="36" customFormat="1" ht="17.25" customHeight="1">
      <c r="A116" s="758" t="s">
        <v>811</v>
      </c>
      <c r="B116" s="730" t="s">
        <v>278</v>
      </c>
      <c r="C116" s="732"/>
      <c r="D116" s="725"/>
      <c r="E116" s="725"/>
      <c r="F116" s="725"/>
      <c r="G116" s="725"/>
      <c r="H116" s="725">
        <f t="shared" si="72"/>
        <v>0</v>
      </c>
      <c r="I116" s="721"/>
      <c r="J116" s="723"/>
      <c r="K116" s="723"/>
      <c r="L116" s="746"/>
      <c r="M116" s="724"/>
      <c r="N116"/>
    </row>
    <row r="117" spans="1:14" s="36" customFormat="1" ht="17.25" customHeight="1">
      <c r="A117" s="757" t="s">
        <v>812</v>
      </c>
      <c r="B117" s="730" t="s">
        <v>813</v>
      </c>
      <c r="C117" s="731">
        <v>45965337.410000004</v>
      </c>
      <c r="D117" s="725">
        <v>0</v>
      </c>
      <c r="E117" s="725">
        <f t="shared" ref="E117" si="74">+C117+D117</f>
        <v>45965337.410000004</v>
      </c>
      <c r="F117" s="760">
        <v>6606286.1200000001</v>
      </c>
      <c r="G117" s="737">
        <v>6606286.1200000001</v>
      </c>
      <c r="H117" s="725">
        <f t="shared" si="72"/>
        <v>39359051.290000007</v>
      </c>
      <c r="I117" s="721">
        <f t="shared" ref="I117" si="75">+F117/E117</f>
        <v>0.1437232160633018</v>
      </c>
      <c r="J117" s="723"/>
      <c r="K117" s="723"/>
      <c r="L117" s="746"/>
      <c r="M117" s="724"/>
      <c r="N117"/>
    </row>
    <row r="118" spans="1:14" s="36" customFormat="1" ht="17.25" customHeight="1">
      <c r="A118" s="728"/>
      <c r="B118" s="532"/>
      <c r="C118" s="725"/>
      <c r="D118" s="725"/>
      <c r="E118" s="725"/>
      <c r="F118" s="725"/>
      <c r="G118" s="725"/>
      <c r="H118" s="725"/>
      <c r="I118" s="721"/>
      <c r="J118" s="723"/>
      <c r="K118" s="723"/>
      <c r="L118" s="746"/>
      <c r="M118" s="724"/>
      <c r="N118"/>
    </row>
    <row r="119" spans="1:14" s="36" customFormat="1" ht="17.25" customHeight="1" thickBot="1">
      <c r="A119" s="536"/>
      <c r="B119" s="537" t="s">
        <v>603</v>
      </c>
      <c r="C119" s="739"/>
      <c r="D119" s="739"/>
      <c r="E119" s="739"/>
      <c r="F119" s="739"/>
      <c r="G119" s="739"/>
      <c r="H119" s="739"/>
      <c r="I119" s="740"/>
      <c r="J119" s="723"/>
      <c r="K119" s="723"/>
      <c r="L119" s="746"/>
      <c r="M119" s="724"/>
      <c r="N119"/>
    </row>
    <row r="120" spans="1:14" s="36" customFormat="1" ht="17.25" customHeight="1" thickBot="1">
      <c r="A120" s="304"/>
      <c r="B120" s="305" t="s">
        <v>159</v>
      </c>
      <c r="C120" s="741">
        <f t="shared" ref="C120:H120" si="76">+C10+C48+C69+C113</f>
        <v>130657512.17999998</v>
      </c>
      <c r="D120" s="741">
        <f t="shared" si="76"/>
        <v>0</v>
      </c>
      <c r="E120" s="741">
        <f t="shared" si="76"/>
        <v>130657512.17999998</v>
      </c>
      <c r="F120" s="741">
        <f t="shared" si="76"/>
        <v>26500401.710000008</v>
      </c>
      <c r="G120" s="741">
        <f t="shared" si="76"/>
        <v>23366404.370000005</v>
      </c>
      <c r="H120" s="741">
        <f t="shared" si="76"/>
        <v>104157110.47</v>
      </c>
      <c r="I120" s="749">
        <f t="shared" ref="I120" si="77">+F120/E120</f>
        <v>0.20282340653702177</v>
      </c>
      <c r="J120" s="723"/>
      <c r="K120" s="723"/>
      <c r="L120" s="746"/>
      <c r="M120" s="724"/>
      <c r="N120"/>
    </row>
    <row r="121" spans="1:14">
      <c r="C121" s="761"/>
    </row>
    <row r="123" spans="1:14">
      <c r="B123" s="183" t="s">
        <v>818</v>
      </c>
      <c r="C123" s="183"/>
      <c r="D123" s="183"/>
      <c r="E123" s="183" t="s">
        <v>817</v>
      </c>
      <c r="F123" s="183"/>
    </row>
    <row r="124" spans="1:14">
      <c r="B124" s="183" t="s">
        <v>819</v>
      </c>
      <c r="C124" s="183"/>
      <c r="D124" s="183"/>
      <c r="E124" s="183" t="s">
        <v>815</v>
      </c>
      <c r="F124" s="183"/>
    </row>
    <row r="125" spans="1:14">
      <c r="B125" s="183" t="s">
        <v>820</v>
      </c>
      <c r="C125" s="183"/>
      <c r="D125" s="183"/>
      <c r="E125" s="183" t="s">
        <v>816</v>
      </c>
      <c r="F125" s="183"/>
    </row>
  </sheetData>
  <mergeCells count="8">
    <mergeCell ref="C6:E6"/>
    <mergeCell ref="H6:I6"/>
    <mergeCell ref="A7:B8"/>
    <mergeCell ref="A1:I1"/>
    <mergeCell ref="A2:I2"/>
    <mergeCell ref="A3:I3"/>
    <mergeCell ref="A4:I4"/>
    <mergeCell ref="A5:I5"/>
  </mergeCells>
  <pageMargins left="0.39370078740157483" right="0.39370078740157483" top="0.51181102362204722" bottom="0.19685039370078741" header="0.31496062992125984" footer="0.15748031496062992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7"/>
    <pageSetUpPr fitToPage="1"/>
  </sheetPr>
  <dimension ref="A1:G70"/>
  <sheetViews>
    <sheetView view="pageBreakPreview" topLeftCell="A44" zoomScale="75" zoomScaleSheetLayoutView="75" workbookViewId="0">
      <selection activeCell="B75" sqref="B75"/>
    </sheetView>
  </sheetViews>
  <sheetFormatPr baseColWidth="10" defaultRowHeight="16.5"/>
  <cols>
    <col min="1" max="1" width="1.5703125" style="155" customWidth="1"/>
    <col min="2" max="2" width="101.7109375" style="155" bestFit="1" customWidth="1"/>
    <col min="3" max="3" width="18.42578125" style="155" customWidth="1"/>
    <col min="4" max="4" width="18" style="706" customWidth="1"/>
    <col min="5" max="5" width="59.42578125" style="153" customWidth="1"/>
    <col min="6" max="6" width="22.7109375" style="153" customWidth="1"/>
    <col min="7" max="16384" width="11.42578125" style="153"/>
  </cols>
  <sheetData>
    <row r="1" spans="1:7" s="152" customFormat="1" ht="20.25">
      <c r="A1" s="790" t="s">
        <v>161</v>
      </c>
      <c r="B1" s="790"/>
      <c r="C1" s="790"/>
      <c r="D1" s="790"/>
      <c r="E1" s="678" t="s">
        <v>633</v>
      </c>
      <c r="G1" s="91"/>
    </row>
    <row r="2" spans="1:7" ht="15.75">
      <c r="A2" s="789" t="s">
        <v>0</v>
      </c>
      <c r="B2" s="789"/>
      <c r="C2" s="789"/>
      <c r="D2" s="789"/>
    </row>
    <row r="3" spans="1:7">
      <c r="A3" s="788" t="s">
        <v>370</v>
      </c>
      <c r="B3" s="788"/>
      <c r="C3" s="788"/>
      <c r="D3" s="788"/>
    </row>
    <row r="4" spans="1:7">
      <c r="A4" s="788" t="s">
        <v>531</v>
      </c>
      <c r="B4" s="788"/>
      <c r="C4" s="788"/>
      <c r="D4" s="788"/>
    </row>
    <row r="5" spans="1:7" s="155" customFormat="1" ht="17.25" thickBot="1">
      <c r="A5" s="791" t="s">
        <v>532</v>
      </c>
      <c r="B5" s="791"/>
      <c r="C5" s="91" t="s">
        <v>529</v>
      </c>
      <c r="D5" s="700"/>
    </row>
    <row r="6" spans="1:7" ht="27.75" customHeight="1" thickBot="1">
      <c r="A6" s="786"/>
      <c r="B6" s="787"/>
      <c r="C6" s="180">
        <v>2016</v>
      </c>
      <c r="D6" s="701">
        <v>2015</v>
      </c>
    </row>
    <row r="7" spans="1:7" ht="17.25" thickTop="1">
      <c r="A7" s="156" t="s">
        <v>1</v>
      </c>
      <c r="B7" s="157"/>
      <c r="C7" s="158"/>
      <c r="D7" s="702"/>
    </row>
    <row r="8" spans="1:7">
      <c r="A8" s="159" t="s">
        <v>2</v>
      </c>
      <c r="B8" s="160"/>
      <c r="C8" s="170">
        <f>SUM(C9:C16)</f>
        <v>0</v>
      </c>
      <c r="D8" s="171">
        <f>SUM(D9:D16)</f>
        <v>0</v>
      </c>
    </row>
    <row r="9" spans="1:7">
      <c r="A9" s="161"/>
      <c r="B9" s="162" t="s">
        <v>3</v>
      </c>
      <c r="C9" s="163" t="s">
        <v>638</v>
      </c>
      <c r="D9" s="164" t="s">
        <v>638</v>
      </c>
    </row>
    <row r="10" spans="1:7">
      <c r="A10" s="161"/>
      <c r="B10" s="162" t="s">
        <v>4</v>
      </c>
      <c r="C10" s="163"/>
      <c r="D10" s="164"/>
    </row>
    <row r="11" spans="1:7">
      <c r="A11" s="161"/>
      <c r="B11" s="162" t="s">
        <v>5</v>
      </c>
      <c r="C11" s="163"/>
      <c r="D11" s="164"/>
    </row>
    <row r="12" spans="1:7">
      <c r="A12" s="161"/>
      <c r="B12" s="162" t="s">
        <v>6</v>
      </c>
      <c r="C12" s="163"/>
      <c r="D12" s="164"/>
    </row>
    <row r="13" spans="1:7" ht="18.75">
      <c r="A13" s="161"/>
      <c r="B13" s="162" t="s">
        <v>160</v>
      </c>
      <c r="C13" s="163"/>
      <c r="D13" s="164"/>
    </row>
    <row r="14" spans="1:7">
      <c r="A14" s="161"/>
      <c r="B14" s="162" t="s">
        <v>7</v>
      </c>
      <c r="C14" s="163"/>
      <c r="D14" s="164"/>
    </row>
    <row r="15" spans="1:7">
      <c r="A15" s="161"/>
      <c r="B15" s="162" t="s">
        <v>8</v>
      </c>
      <c r="C15" s="163"/>
      <c r="D15" s="164"/>
    </row>
    <row r="16" spans="1:7">
      <c r="A16" s="161"/>
      <c r="B16" s="162" t="s">
        <v>9</v>
      </c>
      <c r="C16" s="163"/>
      <c r="D16" s="164"/>
    </row>
    <row r="17" spans="1:4">
      <c r="A17" s="159" t="s">
        <v>10</v>
      </c>
      <c r="B17" s="160"/>
      <c r="C17" s="170">
        <f>SUM(C18:C19)</f>
        <v>0</v>
      </c>
      <c r="D17" s="171">
        <f>SUM(D18:D19)</f>
        <v>0</v>
      </c>
    </row>
    <row r="18" spans="1:4">
      <c r="A18" s="161"/>
      <c r="B18" s="162" t="s">
        <v>11</v>
      </c>
      <c r="C18" s="163"/>
      <c r="D18" s="164"/>
    </row>
    <row r="19" spans="1:4">
      <c r="A19" s="161"/>
      <c r="B19" s="162" t="s">
        <v>12</v>
      </c>
      <c r="C19" s="163" t="s">
        <v>638</v>
      </c>
      <c r="D19" s="164" t="s">
        <v>638</v>
      </c>
    </row>
    <row r="20" spans="1:4">
      <c r="A20" s="159" t="s">
        <v>13</v>
      </c>
      <c r="B20" s="160"/>
      <c r="C20" s="172">
        <f>SUM(C21:C25)</f>
        <v>0</v>
      </c>
      <c r="D20" s="171">
        <f>SUM(D21:D25)</f>
        <v>0</v>
      </c>
    </row>
    <row r="21" spans="1:4">
      <c r="A21" s="161"/>
      <c r="B21" s="162" t="s">
        <v>14</v>
      </c>
      <c r="C21" s="163" t="s">
        <v>638</v>
      </c>
      <c r="D21" s="164" t="s">
        <v>638</v>
      </c>
    </row>
    <row r="22" spans="1:4">
      <c r="A22" s="161"/>
      <c r="B22" s="162" t="s">
        <v>15</v>
      </c>
      <c r="C22" s="163"/>
      <c r="D22" s="164"/>
    </row>
    <row r="23" spans="1:4">
      <c r="A23" s="161"/>
      <c r="B23" s="162" t="s">
        <v>16</v>
      </c>
      <c r="C23" s="163"/>
      <c r="D23" s="164"/>
    </row>
    <row r="24" spans="1:4">
      <c r="A24" s="161"/>
      <c r="B24" s="162" t="s">
        <v>17</v>
      </c>
      <c r="C24" s="163"/>
      <c r="D24" s="164"/>
    </row>
    <row r="25" spans="1:4">
      <c r="A25" s="161"/>
      <c r="B25" s="162" t="s">
        <v>18</v>
      </c>
      <c r="C25" s="163" t="s">
        <v>638</v>
      </c>
      <c r="D25" s="164" t="s">
        <v>638</v>
      </c>
    </row>
    <row r="26" spans="1:4">
      <c r="A26" s="161"/>
      <c r="B26" s="158"/>
      <c r="C26" s="163" t="s">
        <v>638</v>
      </c>
      <c r="D26" s="164"/>
    </row>
    <row r="27" spans="1:4">
      <c r="A27" s="165" t="s">
        <v>19</v>
      </c>
      <c r="B27" s="166"/>
      <c r="C27" s="173">
        <f>C20+C17+C8</f>
        <v>0</v>
      </c>
      <c r="D27" s="174">
        <f>D20+D17+D8</f>
        <v>0</v>
      </c>
    </row>
    <row r="28" spans="1:4">
      <c r="A28" s="161"/>
      <c r="B28" s="158"/>
      <c r="C28" s="163"/>
      <c r="D28" s="164"/>
    </row>
    <row r="29" spans="1:4">
      <c r="A29" s="156" t="s">
        <v>20</v>
      </c>
      <c r="B29" s="157"/>
      <c r="C29" s="163"/>
      <c r="D29" s="164"/>
    </row>
    <row r="30" spans="1:4">
      <c r="A30" s="159" t="s">
        <v>21</v>
      </c>
      <c r="B30" s="160"/>
      <c r="C30" s="170">
        <f>SUM(C31:C33)</f>
        <v>0</v>
      </c>
      <c r="D30" s="171">
        <f>SUM(D31:D33)</f>
        <v>0</v>
      </c>
    </row>
    <row r="31" spans="1:4">
      <c r="A31" s="161"/>
      <c r="B31" s="162" t="s">
        <v>22</v>
      </c>
      <c r="C31" s="163"/>
      <c r="D31" s="164"/>
    </row>
    <row r="32" spans="1:4">
      <c r="A32" s="161"/>
      <c r="B32" s="162" t="s">
        <v>23</v>
      </c>
      <c r="C32" s="163"/>
      <c r="D32" s="164"/>
    </row>
    <row r="33" spans="1:4">
      <c r="A33" s="161"/>
      <c r="B33" s="162" t="s">
        <v>24</v>
      </c>
      <c r="C33" s="163"/>
      <c r="D33" s="164"/>
    </row>
    <row r="34" spans="1:4">
      <c r="A34" s="159" t="s">
        <v>12</v>
      </c>
      <c r="B34" s="160"/>
      <c r="C34" s="172">
        <f>SUM(C35:C43)</f>
        <v>0</v>
      </c>
      <c r="D34" s="175">
        <f>SUM(D35:D43)</f>
        <v>0</v>
      </c>
    </row>
    <row r="35" spans="1:4">
      <c r="A35" s="161"/>
      <c r="B35" s="162" t="s">
        <v>25</v>
      </c>
      <c r="C35" s="163"/>
      <c r="D35" s="164"/>
    </row>
    <row r="36" spans="1:4">
      <c r="A36" s="161"/>
      <c r="B36" s="162" t="s">
        <v>26</v>
      </c>
      <c r="C36" s="163"/>
      <c r="D36" s="164"/>
    </row>
    <row r="37" spans="1:4">
      <c r="A37" s="161"/>
      <c r="B37" s="162" t="s">
        <v>27</v>
      </c>
      <c r="C37" s="163"/>
      <c r="D37" s="164"/>
    </row>
    <row r="38" spans="1:4">
      <c r="A38" s="161"/>
      <c r="B38" s="162" t="s">
        <v>28</v>
      </c>
      <c r="C38" s="163"/>
      <c r="D38" s="164"/>
    </row>
    <row r="39" spans="1:4">
      <c r="A39" s="161"/>
      <c r="B39" s="162" t="s">
        <v>29</v>
      </c>
      <c r="C39" s="163"/>
      <c r="D39" s="164"/>
    </row>
    <row r="40" spans="1:4">
      <c r="A40" s="161"/>
      <c r="B40" s="162" t="s">
        <v>30</v>
      </c>
      <c r="C40" s="163"/>
      <c r="D40" s="164"/>
    </row>
    <row r="41" spans="1:4">
      <c r="A41" s="161"/>
      <c r="B41" s="162" t="s">
        <v>31</v>
      </c>
      <c r="C41" s="163"/>
      <c r="D41" s="164"/>
    </row>
    <row r="42" spans="1:4">
      <c r="A42" s="161"/>
      <c r="B42" s="162" t="s">
        <v>32</v>
      </c>
      <c r="C42" s="163"/>
      <c r="D42" s="164"/>
    </row>
    <row r="43" spans="1:4">
      <c r="A43" s="161"/>
      <c r="B43" s="162" t="s">
        <v>33</v>
      </c>
      <c r="C43" s="163"/>
      <c r="D43" s="164"/>
    </row>
    <row r="44" spans="1:4">
      <c r="A44" s="159" t="s">
        <v>34</v>
      </c>
      <c r="B44" s="160"/>
      <c r="C44" s="172">
        <f>SUM(C45:C47)</f>
        <v>0</v>
      </c>
      <c r="D44" s="175">
        <f>SUM(D45:D47)</f>
        <v>0</v>
      </c>
    </row>
    <row r="45" spans="1:4">
      <c r="A45" s="161"/>
      <c r="B45" s="162" t="s">
        <v>35</v>
      </c>
      <c r="C45" s="163"/>
      <c r="D45" s="164"/>
    </row>
    <row r="46" spans="1:4">
      <c r="A46" s="161"/>
      <c r="B46" s="162" t="s">
        <v>36</v>
      </c>
      <c r="C46" s="163"/>
      <c r="D46" s="164"/>
    </row>
    <row r="47" spans="1:4">
      <c r="A47" s="161"/>
      <c r="B47" s="162" t="s">
        <v>37</v>
      </c>
      <c r="C47" s="163"/>
      <c r="D47" s="164"/>
    </row>
    <row r="48" spans="1:4">
      <c r="A48" s="159" t="s">
        <v>38</v>
      </c>
      <c r="B48" s="160"/>
      <c r="C48" s="172">
        <f>SUM(C49:C53)</f>
        <v>0</v>
      </c>
      <c r="D48" s="175">
        <f>SUM(D49:D53)</f>
        <v>0</v>
      </c>
    </row>
    <row r="49" spans="1:4">
      <c r="A49" s="161"/>
      <c r="B49" s="162" t="s">
        <v>39</v>
      </c>
      <c r="C49" s="163"/>
      <c r="D49" s="164"/>
    </row>
    <row r="50" spans="1:4">
      <c r="A50" s="161"/>
      <c r="B50" s="162" t="s">
        <v>40</v>
      </c>
      <c r="C50" s="163"/>
      <c r="D50" s="164"/>
    </row>
    <row r="51" spans="1:4">
      <c r="A51" s="161"/>
      <c r="B51" s="162" t="s">
        <v>41</v>
      </c>
      <c r="C51" s="163"/>
      <c r="D51" s="164"/>
    </row>
    <row r="52" spans="1:4">
      <c r="A52" s="161"/>
      <c r="B52" s="162" t="s">
        <v>42</v>
      </c>
      <c r="C52" s="163"/>
      <c r="D52" s="164"/>
    </row>
    <row r="53" spans="1:4">
      <c r="A53" s="161"/>
      <c r="B53" s="162" t="s">
        <v>43</v>
      </c>
      <c r="C53" s="163"/>
      <c r="D53" s="164"/>
    </row>
    <row r="54" spans="1:4">
      <c r="A54" s="159" t="s">
        <v>44</v>
      </c>
      <c r="B54" s="160"/>
      <c r="C54" s="176">
        <f>SUM(C55:C60)</f>
        <v>0</v>
      </c>
      <c r="D54" s="177">
        <f>SUM(D55:D60)</f>
        <v>0</v>
      </c>
    </row>
    <row r="55" spans="1:4">
      <c r="A55" s="161"/>
      <c r="B55" s="162" t="s">
        <v>45</v>
      </c>
      <c r="C55" s="163"/>
      <c r="D55" s="164"/>
    </row>
    <row r="56" spans="1:4">
      <c r="A56" s="161"/>
      <c r="B56" s="162" t="s">
        <v>46</v>
      </c>
      <c r="C56" s="163"/>
      <c r="D56" s="164"/>
    </row>
    <row r="57" spans="1:4">
      <c r="A57" s="161"/>
      <c r="B57" s="162" t="s">
        <v>47</v>
      </c>
      <c r="C57" s="163"/>
      <c r="D57" s="164"/>
    </row>
    <row r="58" spans="1:4">
      <c r="A58" s="161"/>
      <c r="B58" s="162" t="s">
        <v>48</v>
      </c>
      <c r="C58" s="163"/>
      <c r="D58" s="164"/>
    </row>
    <row r="59" spans="1:4">
      <c r="A59" s="161"/>
      <c r="B59" s="162" t="s">
        <v>49</v>
      </c>
      <c r="C59" s="163"/>
      <c r="D59" s="164"/>
    </row>
    <row r="60" spans="1:4">
      <c r="A60" s="161"/>
      <c r="B60" s="162" t="s">
        <v>50</v>
      </c>
      <c r="C60" s="163" t="s">
        <v>638</v>
      </c>
      <c r="D60" s="164" t="s">
        <v>638</v>
      </c>
    </row>
    <row r="61" spans="1:4">
      <c r="A61" s="159" t="s">
        <v>51</v>
      </c>
      <c r="B61" s="160"/>
      <c r="C61" s="176">
        <f>C62</f>
        <v>0</v>
      </c>
      <c r="D61" s="177">
        <f>D62</f>
        <v>0</v>
      </c>
    </row>
    <row r="62" spans="1:4">
      <c r="A62" s="161"/>
      <c r="B62" s="162" t="s">
        <v>52</v>
      </c>
      <c r="C62" s="163"/>
      <c r="D62" s="164"/>
    </row>
    <row r="63" spans="1:4">
      <c r="A63" s="161"/>
      <c r="B63" s="167"/>
      <c r="C63" s="163"/>
      <c r="D63" s="164"/>
    </row>
    <row r="64" spans="1:4">
      <c r="A64" s="159" t="s">
        <v>53</v>
      </c>
      <c r="B64" s="160"/>
      <c r="C64" s="173">
        <f>C61+C54+C48+C34+C30</f>
        <v>0</v>
      </c>
      <c r="D64" s="174">
        <f>D61+D54+D48+D34+D30</f>
        <v>0</v>
      </c>
    </row>
    <row r="65" spans="1:5">
      <c r="A65" s="161"/>
      <c r="B65" s="167"/>
      <c r="C65" s="163"/>
      <c r="D65" s="164"/>
    </row>
    <row r="66" spans="1:5" ht="20.25">
      <c r="A66" s="159" t="s">
        <v>54</v>
      </c>
      <c r="B66" s="160"/>
      <c r="C66" s="173">
        <f>C27-C64</f>
        <v>0</v>
      </c>
      <c r="D66" s="174">
        <f>D27-D64</f>
        <v>0</v>
      </c>
      <c r="E66" s="707" t="str">
        <f>IF(C66-'ETCA-I-01'!E41&gt;0.99,"ERROR!!!, NO COINCIDEN LOS MONTOS CON LO REPORTADO EN EL FORMATO ETCA-I-01 EN EL EJERCICIO 2016","")</f>
        <v/>
      </c>
    </row>
    <row r="67" spans="1:5" ht="21" thickBot="1">
      <c r="A67" s="168"/>
      <c r="B67" s="169"/>
      <c r="C67" s="169"/>
      <c r="D67" s="703"/>
      <c r="E67" s="708" t="str">
        <f>IF(D66-'ETCA-I-01'!F41&gt;0.99,"ERROR!!!, NO COINCIDEN LOS MONTOS CON LO REPORTADO EN EL FORMATO ETCA-I-01 EN EL EJERCICIO 2015","")</f>
        <v/>
      </c>
    </row>
    <row r="68" spans="1:5" s="680" customFormat="1" ht="5.25" customHeight="1">
      <c r="A68" s="679"/>
      <c r="B68" s="679"/>
      <c r="C68" s="679"/>
      <c r="D68" s="704"/>
    </row>
    <row r="69" spans="1:5" s="680" customFormat="1">
      <c r="B69" s="88" t="s">
        <v>640</v>
      </c>
      <c r="C69" s="679"/>
      <c r="D69" s="704"/>
    </row>
    <row r="70" spans="1:5">
      <c r="C70" s="146"/>
      <c r="D70" s="705" t="s">
        <v>628</v>
      </c>
    </row>
  </sheetData>
  <sheetProtection sheet="1" objects="1" scenarios="1"/>
  <mergeCells count="6">
    <mergeCell ref="A6:B6"/>
    <mergeCell ref="A3:D3"/>
    <mergeCell ref="A2:D2"/>
    <mergeCell ref="A4:D4"/>
    <mergeCell ref="A1:D1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63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7">
    <tabColor theme="7" tint="-0.249977111117893"/>
  </sheetPr>
  <dimension ref="A1:J33"/>
  <sheetViews>
    <sheetView view="pageBreakPreview" zoomScaleSheetLayoutView="100" workbookViewId="0">
      <selection activeCell="A3" sqref="A3:E4"/>
    </sheetView>
  </sheetViews>
  <sheetFormatPr baseColWidth="10" defaultRowHeight="16.5"/>
  <cols>
    <col min="1" max="1" width="4.28515625" style="185" customWidth="1"/>
    <col min="2" max="2" width="41.5703125" style="152" customWidth="1"/>
    <col min="3" max="5" width="16.7109375" style="152" customWidth="1"/>
    <col min="6" max="16384" width="11.42578125" style="152"/>
  </cols>
  <sheetData>
    <row r="1" spans="1:7">
      <c r="A1" s="876" t="s">
        <v>161</v>
      </c>
      <c r="B1" s="876"/>
      <c r="C1" s="876"/>
      <c r="D1" s="876"/>
      <c r="E1" s="876"/>
    </row>
    <row r="2" spans="1:7">
      <c r="A2" s="880" t="s">
        <v>187</v>
      </c>
      <c r="B2" s="880"/>
      <c r="C2" s="880"/>
      <c r="D2" s="880"/>
      <c r="E2" s="880"/>
    </row>
    <row r="3" spans="1:7">
      <c r="A3" s="788" t="s">
        <v>821</v>
      </c>
      <c r="B3" s="788"/>
      <c r="C3" s="788"/>
      <c r="D3" s="788"/>
      <c r="E3" s="788"/>
      <c r="G3" s="540"/>
    </row>
    <row r="4" spans="1:7">
      <c r="A4" s="788" t="s">
        <v>814</v>
      </c>
      <c r="B4" s="788"/>
      <c r="C4" s="788"/>
      <c r="D4" s="788"/>
      <c r="E4" s="788"/>
    </row>
    <row r="5" spans="1:7" ht="17.25" thickBot="1">
      <c r="A5" s="541"/>
      <c r="B5" s="880" t="s">
        <v>545</v>
      </c>
      <c r="C5" s="880"/>
      <c r="D5" s="91" t="s">
        <v>529</v>
      </c>
      <c r="E5" s="541" t="s">
        <v>822</v>
      </c>
    </row>
    <row r="6" spans="1:7" s="309" customFormat="1" ht="30" customHeight="1">
      <c r="A6" s="881" t="s">
        <v>230</v>
      </c>
      <c r="B6" s="882"/>
      <c r="C6" s="542" t="s">
        <v>231</v>
      </c>
      <c r="D6" s="543" t="s">
        <v>232</v>
      </c>
      <c r="E6" s="544" t="s">
        <v>187</v>
      </c>
    </row>
    <row r="7" spans="1:7" s="309" customFormat="1" ht="30" customHeight="1" thickBot="1">
      <c r="A7" s="883"/>
      <c r="B7" s="884"/>
      <c r="C7" s="545" t="s">
        <v>233</v>
      </c>
      <c r="D7" s="545" t="s">
        <v>234</v>
      </c>
      <c r="E7" s="546" t="s">
        <v>235</v>
      </c>
    </row>
    <row r="8" spans="1:7" s="309" customFormat="1" ht="21" customHeight="1">
      <c r="A8" s="885" t="s">
        <v>236</v>
      </c>
      <c r="B8" s="886"/>
      <c r="C8" s="886"/>
      <c r="D8" s="886"/>
      <c r="E8" s="887"/>
    </row>
    <row r="9" spans="1:7" s="309" customFormat="1" ht="20.25" customHeight="1">
      <c r="A9" s="547">
        <v>1</v>
      </c>
      <c r="B9" s="548"/>
      <c r="C9" s="549"/>
      <c r="D9" s="550"/>
      <c r="E9" s="560" t="str">
        <f>IF(B9="","",C9-D9)</f>
        <v/>
      </c>
    </row>
    <row r="10" spans="1:7" s="309" customFormat="1" ht="20.25" customHeight="1">
      <c r="A10" s="547">
        <v>2</v>
      </c>
      <c r="B10" s="548"/>
      <c r="C10" s="549"/>
      <c r="D10" s="550"/>
      <c r="E10" s="560" t="str">
        <f t="shared" ref="E10:E18" si="0">IF(B10="","",C10-D10)</f>
        <v/>
      </c>
    </row>
    <row r="11" spans="1:7" s="309" customFormat="1" ht="20.25" customHeight="1">
      <c r="A11" s="547">
        <v>3</v>
      </c>
      <c r="B11" s="548"/>
      <c r="C11" s="549"/>
      <c r="D11" s="550"/>
      <c r="E11" s="560" t="str">
        <f t="shared" si="0"/>
        <v/>
      </c>
    </row>
    <row r="12" spans="1:7" s="309" customFormat="1" ht="20.25" customHeight="1">
      <c r="A12" s="547">
        <v>4</v>
      </c>
      <c r="B12" s="548"/>
      <c r="C12" s="549"/>
      <c r="D12" s="550"/>
      <c r="E12" s="560" t="str">
        <f t="shared" si="0"/>
        <v/>
      </c>
    </row>
    <row r="13" spans="1:7" s="309" customFormat="1" ht="20.25" customHeight="1">
      <c r="A13" s="547">
        <v>5</v>
      </c>
      <c r="B13" s="548"/>
      <c r="C13" s="549"/>
      <c r="D13" s="550"/>
      <c r="E13" s="560" t="str">
        <f t="shared" si="0"/>
        <v/>
      </c>
    </row>
    <row r="14" spans="1:7" s="309" customFormat="1" ht="20.25" customHeight="1">
      <c r="A14" s="547">
        <v>6</v>
      </c>
      <c r="B14" s="548"/>
      <c r="C14" s="549"/>
      <c r="D14" s="550"/>
      <c r="E14" s="560" t="str">
        <f t="shared" si="0"/>
        <v/>
      </c>
    </row>
    <row r="15" spans="1:7" s="309" customFormat="1" ht="20.25" customHeight="1">
      <c r="A15" s="547">
        <v>7</v>
      </c>
      <c r="B15" s="548"/>
      <c r="C15" s="549"/>
      <c r="D15" s="550"/>
      <c r="E15" s="560" t="str">
        <f t="shared" si="0"/>
        <v/>
      </c>
    </row>
    <row r="16" spans="1:7" s="309" customFormat="1" ht="20.25" customHeight="1">
      <c r="A16" s="547">
        <v>8</v>
      </c>
      <c r="B16" s="548"/>
      <c r="C16" s="549"/>
      <c r="D16" s="550"/>
      <c r="E16" s="560" t="str">
        <f t="shared" si="0"/>
        <v/>
      </c>
    </row>
    <row r="17" spans="1:5" s="309" customFormat="1" ht="20.25" customHeight="1">
      <c r="A17" s="547">
        <v>9</v>
      </c>
      <c r="B17" s="548"/>
      <c r="C17" s="549"/>
      <c r="D17" s="550"/>
      <c r="E17" s="560" t="str">
        <f t="shared" si="0"/>
        <v/>
      </c>
    </row>
    <row r="18" spans="1:5" s="309" customFormat="1" ht="20.25" customHeight="1">
      <c r="A18" s="547">
        <v>10</v>
      </c>
      <c r="B18" s="548"/>
      <c r="C18" s="549"/>
      <c r="D18" s="550"/>
      <c r="E18" s="560" t="str">
        <f t="shared" si="0"/>
        <v/>
      </c>
    </row>
    <row r="19" spans="1:5" s="309" customFormat="1" ht="20.25" customHeight="1">
      <c r="A19" s="547"/>
      <c r="B19" s="552" t="s">
        <v>237</v>
      </c>
      <c r="C19" s="558">
        <f>SUM(C9:C18)</f>
        <v>0</v>
      </c>
      <c r="D19" s="559">
        <f>SUM(D9:D18)</f>
        <v>0</v>
      </c>
      <c r="E19" s="560">
        <f>SUM(E9:E18)</f>
        <v>0</v>
      </c>
    </row>
    <row r="20" spans="1:5" s="309" customFormat="1" ht="21" customHeight="1">
      <c r="A20" s="877" t="s">
        <v>238</v>
      </c>
      <c r="B20" s="878"/>
      <c r="C20" s="878"/>
      <c r="D20" s="878"/>
      <c r="E20" s="879"/>
    </row>
    <row r="21" spans="1:5" s="309" customFormat="1" ht="20.25" customHeight="1">
      <c r="A21" s="547">
        <v>1</v>
      </c>
      <c r="B21" s="548"/>
      <c r="C21" s="549"/>
      <c r="D21" s="550"/>
      <c r="E21" s="560" t="str">
        <f>IF(B21="","",C21-D21)</f>
        <v/>
      </c>
    </row>
    <row r="22" spans="1:5" s="309" customFormat="1" ht="20.25" customHeight="1">
      <c r="A22" s="547">
        <v>2</v>
      </c>
      <c r="B22" s="548"/>
      <c r="C22" s="549"/>
      <c r="D22" s="550"/>
      <c r="E22" s="560" t="str">
        <f t="shared" ref="E22:E30" si="1">IF(B22="","",C22-D22)</f>
        <v/>
      </c>
    </row>
    <row r="23" spans="1:5" s="309" customFormat="1" ht="20.25" customHeight="1">
      <c r="A23" s="547">
        <v>3</v>
      </c>
      <c r="B23" s="548"/>
      <c r="C23" s="549"/>
      <c r="D23" s="550"/>
      <c r="E23" s="560" t="str">
        <f t="shared" si="1"/>
        <v/>
      </c>
    </row>
    <row r="24" spans="1:5" s="309" customFormat="1" ht="20.25" customHeight="1">
      <c r="A24" s="547">
        <v>4</v>
      </c>
      <c r="B24" s="548"/>
      <c r="C24" s="549"/>
      <c r="D24" s="550"/>
      <c r="E24" s="560" t="str">
        <f t="shared" si="1"/>
        <v/>
      </c>
    </row>
    <row r="25" spans="1:5" s="309" customFormat="1" ht="20.25" customHeight="1">
      <c r="A25" s="547">
        <v>5</v>
      </c>
      <c r="B25" s="548"/>
      <c r="C25" s="549"/>
      <c r="D25" s="550"/>
      <c r="E25" s="560" t="str">
        <f t="shared" si="1"/>
        <v/>
      </c>
    </row>
    <row r="26" spans="1:5" s="309" customFormat="1" ht="20.25" customHeight="1">
      <c r="A26" s="547">
        <v>6</v>
      </c>
      <c r="B26" s="548"/>
      <c r="C26" s="549"/>
      <c r="D26" s="550"/>
      <c r="E26" s="560" t="str">
        <f t="shared" si="1"/>
        <v/>
      </c>
    </row>
    <row r="27" spans="1:5" s="309" customFormat="1" ht="20.25" customHeight="1">
      <c r="A27" s="547">
        <v>7</v>
      </c>
      <c r="B27" s="548"/>
      <c r="C27" s="549"/>
      <c r="D27" s="550"/>
      <c r="E27" s="560" t="str">
        <f t="shared" si="1"/>
        <v/>
      </c>
    </row>
    <row r="28" spans="1:5" s="309" customFormat="1" ht="20.25" customHeight="1">
      <c r="A28" s="547">
        <v>8</v>
      </c>
      <c r="B28" s="548"/>
      <c r="C28" s="549"/>
      <c r="D28" s="550"/>
      <c r="E28" s="560" t="str">
        <f>IF(B28="","",C28-D29)</f>
        <v/>
      </c>
    </row>
    <row r="29" spans="1:5" s="309" customFormat="1" ht="20.25" customHeight="1">
      <c r="A29" s="547">
        <v>9</v>
      </c>
      <c r="B29" s="548"/>
      <c r="C29" s="549"/>
      <c r="D29" s="550"/>
      <c r="E29" s="560" t="str">
        <f>IF(B29="","",C29-#REF!)</f>
        <v/>
      </c>
    </row>
    <row r="30" spans="1:5" s="309" customFormat="1" ht="20.25" customHeight="1">
      <c r="A30" s="547">
        <v>10</v>
      </c>
      <c r="B30" s="548"/>
      <c r="C30" s="549"/>
      <c r="D30" s="550"/>
      <c r="E30" s="560" t="str">
        <f t="shared" si="1"/>
        <v/>
      </c>
    </row>
    <row r="31" spans="1:5" s="554" customFormat="1" ht="39.950000000000003" customHeight="1" thickBot="1">
      <c r="A31" s="547"/>
      <c r="B31" s="553" t="s">
        <v>239</v>
      </c>
      <c r="C31" s="558">
        <f>SUM(C21:C30)</f>
        <v>0</v>
      </c>
      <c r="D31" s="559">
        <f>SUM(D21:D30)</f>
        <v>0</v>
      </c>
      <c r="E31" s="560">
        <f>SUM(E21:E30)</f>
        <v>0</v>
      </c>
    </row>
    <row r="32" spans="1:5" ht="30" customHeight="1" thickBot="1">
      <c r="A32" s="555"/>
      <c r="B32" s="556" t="s">
        <v>240</v>
      </c>
      <c r="C32" s="561">
        <f>SUM(C19,C31)</f>
        <v>0</v>
      </c>
      <c r="D32" s="561">
        <f t="shared" ref="D32:E32" si="2">SUM(D19,D31)</f>
        <v>0</v>
      </c>
      <c r="E32" s="562">
        <f t="shared" si="2"/>
        <v>0</v>
      </c>
    </row>
    <row r="33" spans="1:10">
      <c r="A33" s="88" t="s">
        <v>640</v>
      </c>
      <c r="J33" s="557"/>
    </row>
  </sheetData>
  <sheetProtection sheet="1" objects="1" scenarios="1" insertHyperlinks="0" selectLockedCells="1"/>
  <mergeCells count="8">
    <mergeCell ref="A1:E1"/>
    <mergeCell ref="A3:E3"/>
    <mergeCell ref="A4:E4"/>
    <mergeCell ref="A20:E20"/>
    <mergeCell ref="A2:E2"/>
    <mergeCell ref="A6:B7"/>
    <mergeCell ref="A8:E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8">
    <tabColor theme="7" tint="-0.249977111117893"/>
  </sheetPr>
  <dimension ref="A1:I34"/>
  <sheetViews>
    <sheetView view="pageBreakPreview" zoomScale="60" workbookViewId="0">
      <selection activeCell="F9" sqref="F9"/>
    </sheetView>
  </sheetViews>
  <sheetFormatPr baseColWidth="10" defaultRowHeight="16.5"/>
  <cols>
    <col min="1" max="1" width="4.85546875" style="185" customWidth="1"/>
    <col min="2" max="2" width="41" style="152" customWidth="1"/>
    <col min="3" max="4" width="25.7109375" style="152" customWidth="1"/>
    <col min="5" max="16384" width="11.42578125" style="152"/>
  </cols>
  <sheetData>
    <row r="1" spans="1:6">
      <c r="A1" s="563"/>
      <c r="B1" s="876" t="s">
        <v>161</v>
      </c>
      <c r="C1" s="876"/>
      <c r="D1" s="876"/>
    </row>
    <row r="2" spans="1:6">
      <c r="A2" s="152"/>
      <c r="B2" s="880" t="s">
        <v>515</v>
      </c>
      <c r="C2" s="880"/>
      <c r="D2" s="880"/>
      <c r="F2" s="540"/>
    </row>
    <row r="3" spans="1:6">
      <c r="B3" s="788" t="s">
        <v>821</v>
      </c>
      <c r="C3" s="788"/>
      <c r="D3" s="788"/>
    </row>
    <row r="4" spans="1:6">
      <c r="B4" s="788" t="s">
        <v>814</v>
      </c>
      <c r="C4" s="788"/>
      <c r="D4" s="788"/>
    </row>
    <row r="5" spans="1:6">
      <c r="A5" s="564"/>
      <c r="B5" s="880" t="s">
        <v>546</v>
      </c>
      <c r="C5" s="880"/>
      <c r="D5" s="380" t="s">
        <v>824</v>
      </c>
    </row>
    <row r="6" spans="1:6" ht="6.75" customHeight="1" thickBot="1"/>
    <row r="7" spans="1:6" s="309" customFormat="1" ht="30" customHeight="1">
      <c r="A7" s="881" t="s">
        <v>230</v>
      </c>
      <c r="B7" s="882"/>
      <c r="C7" s="888" t="s">
        <v>196</v>
      </c>
      <c r="D7" s="890" t="s">
        <v>241</v>
      </c>
    </row>
    <row r="8" spans="1:6" s="309" customFormat="1" ht="4.5" customHeight="1" thickBot="1">
      <c r="A8" s="883"/>
      <c r="B8" s="884"/>
      <c r="C8" s="889"/>
      <c r="D8" s="891"/>
    </row>
    <row r="9" spans="1:6" s="309" customFormat="1" ht="21" customHeight="1">
      <c r="A9" s="885" t="s">
        <v>236</v>
      </c>
      <c r="B9" s="886"/>
      <c r="C9" s="886"/>
      <c r="D9" s="887"/>
    </row>
    <row r="10" spans="1:6" s="309" customFormat="1" ht="20.25" customHeight="1">
      <c r="A10" s="547">
        <v>1</v>
      </c>
      <c r="B10" s="548"/>
      <c r="C10" s="565"/>
      <c r="D10" s="566"/>
    </row>
    <row r="11" spans="1:6" s="309" customFormat="1" ht="20.25" customHeight="1">
      <c r="A11" s="547">
        <v>2</v>
      </c>
      <c r="B11" s="548"/>
      <c r="C11" s="565"/>
      <c r="D11" s="566"/>
    </row>
    <row r="12" spans="1:6" s="309" customFormat="1" ht="20.25" customHeight="1">
      <c r="A12" s="547">
        <v>3</v>
      </c>
      <c r="B12" s="548"/>
      <c r="C12" s="565"/>
      <c r="D12" s="566"/>
    </row>
    <row r="13" spans="1:6" s="309" customFormat="1" ht="20.25" customHeight="1">
      <c r="A13" s="547">
        <v>4</v>
      </c>
      <c r="B13" s="548"/>
      <c r="C13" s="565"/>
      <c r="D13" s="566"/>
    </row>
    <row r="14" spans="1:6" s="309" customFormat="1" ht="20.25" customHeight="1">
      <c r="A14" s="547">
        <v>5</v>
      </c>
      <c r="B14" s="548"/>
      <c r="C14" s="565"/>
      <c r="D14" s="566"/>
    </row>
    <row r="15" spans="1:6" s="309" customFormat="1" ht="20.25" customHeight="1">
      <c r="A15" s="547">
        <v>6</v>
      </c>
      <c r="B15" s="548"/>
      <c r="C15" s="565"/>
      <c r="D15" s="566"/>
    </row>
    <row r="16" spans="1:6" s="309" customFormat="1" ht="20.25" customHeight="1">
      <c r="A16" s="547">
        <v>7</v>
      </c>
      <c r="B16" s="548"/>
      <c r="C16" s="565"/>
      <c r="D16" s="566"/>
    </row>
    <row r="17" spans="1:4" s="309" customFormat="1" ht="20.25" customHeight="1">
      <c r="A17" s="547">
        <v>8</v>
      </c>
      <c r="B17" s="548"/>
      <c r="C17" s="565"/>
      <c r="D17" s="566"/>
    </row>
    <row r="18" spans="1:4" s="309" customFormat="1" ht="20.25" customHeight="1">
      <c r="A18" s="547">
        <v>9</v>
      </c>
      <c r="B18" s="548"/>
      <c r="C18" s="565"/>
      <c r="D18" s="566"/>
    </row>
    <row r="19" spans="1:4" s="309" customFormat="1" ht="20.25" customHeight="1">
      <c r="A19" s="547">
        <v>10</v>
      </c>
      <c r="B19" s="548"/>
      <c r="C19" s="565"/>
      <c r="D19" s="566"/>
    </row>
    <row r="20" spans="1:4" s="309" customFormat="1" ht="20.25" customHeight="1">
      <c r="A20" s="547"/>
      <c r="B20" s="552" t="s">
        <v>242</v>
      </c>
      <c r="C20" s="558">
        <f>SUM(C10:C19)</f>
        <v>0</v>
      </c>
      <c r="D20" s="560">
        <f>SUM(D10:D19)</f>
        <v>0</v>
      </c>
    </row>
    <row r="21" spans="1:4" s="309" customFormat="1" ht="21" customHeight="1">
      <c r="A21" s="877" t="s">
        <v>238</v>
      </c>
      <c r="B21" s="878"/>
      <c r="C21" s="878"/>
      <c r="D21" s="879"/>
    </row>
    <row r="22" spans="1:4" s="309" customFormat="1" ht="20.25" customHeight="1">
      <c r="A22" s="547">
        <v>1</v>
      </c>
      <c r="B22" s="548"/>
      <c r="C22" s="565"/>
      <c r="D22" s="566"/>
    </row>
    <row r="23" spans="1:4" s="309" customFormat="1" ht="20.25" customHeight="1">
      <c r="A23" s="547">
        <v>2</v>
      </c>
      <c r="B23" s="548"/>
      <c r="C23" s="565"/>
      <c r="D23" s="566"/>
    </row>
    <row r="24" spans="1:4" s="309" customFormat="1" ht="20.25" customHeight="1">
      <c r="A24" s="547">
        <v>3</v>
      </c>
      <c r="B24" s="548"/>
      <c r="C24" s="565"/>
      <c r="D24" s="566"/>
    </row>
    <row r="25" spans="1:4" s="309" customFormat="1" ht="20.25" customHeight="1">
      <c r="A25" s="547">
        <v>4</v>
      </c>
      <c r="B25" s="548"/>
      <c r="C25" s="565"/>
      <c r="D25" s="566"/>
    </row>
    <row r="26" spans="1:4" s="309" customFormat="1" ht="20.25" customHeight="1">
      <c r="A26" s="547">
        <v>5</v>
      </c>
      <c r="B26" s="548"/>
      <c r="C26" s="565"/>
      <c r="D26" s="566"/>
    </row>
    <row r="27" spans="1:4" s="309" customFormat="1" ht="20.25" customHeight="1">
      <c r="A27" s="547">
        <v>6</v>
      </c>
      <c r="B27" s="548"/>
      <c r="C27" s="565"/>
      <c r="D27" s="566"/>
    </row>
    <row r="28" spans="1:4" s="309" customFormat="1" ht="20.25" customHeight="1">
      <c r="A28" s="547">
        <v>7</v>
      </c>
      <c r="B28" s="548"/>
      <c r="C28" s="565"/>
      <c r="D28" s="566"/>
    </row>
    <row r="29" spans="1:4" s="309" customFormat="1" ht="20.25" customHeight="1">
      <c r="A29" s="547">
        <v>8</v>
      </c>
      <c r="B29" s="548"/>
      <c r="C29" s="565"/>
      <c r="D29" s="566"/>
    </row>
    <row r="30" spans="1:4" s="309" customFormat="1" ht="20.25" customHeight="1">
      <c r="A30" s="547">
        <v>9</v>
      </c>
      <c r="B30" s="548"/>
      <c r="C30" s="565"/>
      <c r="D30" s="566"/>
    </row>
    <row r="31" spans="1:4" s="309" customFormat="1" ht="20.25" customHeight="1">
      <c r="A31" s="547">
        <v>10</v>
      </c>
      <c r="B31" s="548"/>
      <c r="C31" s="565"/>
      <c r="D31" s="566"/>
    </row>
    <row r="32" spans="1:4" s="554" customFormat="1" ht="39.950000000000003" customHeight="1" thickBot="1">
      <c r="A32" s="547"/>
      <c r="B32" s="553" t="s">
        <v>243</v>
      </c>
      <c r="C32" s="558">
        <f>SUM(C22:C31)</f>
        <v>0</v>
      </c>
      <c r="D32" s="560">
        <f>SUM(D22:D31)</f>
        <v>0</v>
      </c>
    </row>
    <row r="33" spans="1:9" ht="30" customHeight="1" thickBot="1">
      <c r="A33" s="555"/>
      <c r="B33" s="556" t="s">
        <v>240</v>
      </c>
      <c r="C33" s="561">
        <f>SUM(C32,C20)</f>
        <v>0</v>
      </c>
      <c r="D33" s="567">
        <f>SUM(D32,D20)</f>
        <v>0</v>
      </c>
    </row>
    <row r="34" spans="1:9">
      <c r="A34" s="88" t="s">
        <v>640</v>
      </c>
      <c r="I34" s="557"/>
    </row>
  </sheetData>
  <sheetProtection sheet="1" objects="1" scenarios="1" insertHyperlinks="0" selectLockedCells="1"/>
  <mergeCells count="10">
    <mergeCell ref="A7:B8"/>
    <mergeCell ref="A9:D9"/>
    <mergeCell ref="A21:D21"/>
    <mergeCell ref="C7:C8"/>
    <mergeCell ref="D7:D8"/>
    <mergeCell ref="B1:D1"/>
    <mergeCell ref="B2:D2"/>
    <mergeCell ref="B3:D3"/>
    <mergeCell ref="B4:D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H47"/>
  <sheetViews>
    <sheetView view="pageBreakPreview" topLeftCell="A16" zoomScaleSheetLayoutView="100" workbookViewId="0">
      <selection activeCell="D57" sqref="D57"/>
    </sheetView>
  </sheetViews>
  <sheetFormatPr baseColWidth="10" defaultRowHeight="15"/>
  <cols>
    <col min="1" max="1" width="47.5703125" style="587" bestFit="1" customWidth="1"/>
    <col min="2" max="16384" width="11.42578125" style="568"/>
  </cols>
  <sheetData>
    <row r="1" spans="1:8" ht="16.5" customHeight="1">
      <c r="A1" s="892" t="s">
        <v>161</v>
      </c>
      <c r="B1" s="892"/>
      <c r="C1" s="892"/>
      <c r="D1" s="892"/>
      <c r="E1" s="892"/>
      <c r="F1" s="892"/>
      <c r="G1" s="892"/>
      <c r="H1" s="892"/>
    </row>
    <row r="2" spans="1:8" ht="16.5" customHeight="1">
      <c r="A2" s="892" t="s">
        <v>417</v>
      </c>
      <c r="B2" s="892"/>
      <c r="C2" s="892"/>
      <c r="D2" s="892"/>
      <c r="E2" s="892"/>
      <c r="F2" s="892"/>
      <c r="G2" s="892"/>
      <c r="H2" s="892"/>
    </row>
    <row r="3" spans="1:8" ht="16.5">
      <c r="A3" s="893" t="s">
        <v>821</v>
      </c>
      <c r="B3" s="893"/>
      <c r="C3" s="893"/>
      <c r="D3" s="893"/>
      <c r="E3" s="893"/>
      <c r="F3" s="893"/>
      <c r="G3" s="893"/>
      <c r="H3" s="893"/>
    </row>
    <row r="4" spans="1:8" ht="16.5">
      <c r="A4" s="893" t="s">
        <v>814</v>
      </c>
      <c r="B4" s="893"/>
      <c r="C4" s="893"/>
      <c r="D4" s="893"/>
      <c r="E4" s="893"/>
      <c r="F4" s="893"/>
      <c r="G4" s="893"/>
      <c r="H4" s="893"/>
    </row>
    <row r="5" spans="1:8" ht="17.25" thickBot="1">
      <c r="A5" s="569"/>
      <c r="B5" s="800" t="s">
        <v>118</v>
      </c>
      <c r="C5" s="800"/>
      <c r="D5" s="800"/>
      <c r="E5" s="248"/>
      <c r="F5" s="91" t="s">
        <v>529</v>
      </c>
      <c r="G5" s="894" t="s">
        <v>822</v>
      </c>
      <c r="H5" s="894"/>
    </row>
    <row r="6" spans="1:8" ht="38.25">
      <c r="A6" s="853" t="s">
        <v>110</v>
      </c>
      <c r="B6" s="306" t="s">
        <v>227</v>
      </c>
      <c r="C6" s="306" t="s">
        <v>154</v>
      </c>
      <c r="D6" s="306" t="s">
        <v>228</v>
      </c>
      <c r="E6" s="307" t="s">
        <v>479</v>
      </c>
      <c r="F6" s="307" t="s">
        <v>480</v>
      </c>
      <c r="G6" s="306" t="s">
        <v>371</v>
      </c>
      <c r="H6" s="308" t="s">
        <v>229</v>
      </c>
    </row>
    <row r="7" spans="1:8" ht="15.75" thickBot="1">
      <c r="A7" s="854"/>
      <c r="B7" s="461" t="s">
        <v>204</v>
      </c>
      <c r="C7" s="461" t="s">
        <v>205</v>
      </c>
      <c r="D7" s="461" t="s">
        <v>155</v>
      </c>
      <c r="E7" s="570" t="s">
        <v>206</v>
      </c>
      <c r="F7" s="570" t="s">
        <v>207</v>
      </c>
      <c r="G7" s="461" t="s">
        <v>498</v>
      </c>
      <c r="H7" s="462" t="s">
        <v>499</v>
      </c>
    </row>
    <row r="8" spans="1:8" ht="16.5">
      <c r="A8" s="588"/>
      <c r="B8" s="571"/>
      <c r="C8" s="571"/>
      <c r="D8" s="571"/>
      <c r="E8" s="571"/>
      <c r="F8" s="571"/>
      <c r="G8" s="571"/>
      <c r="H8" s="572"/>
    </row>
    <row r="9" spans="1:8" s="576" customFormat="1">
      <c r="A9" s="573" t="s">
        <v>416</v>
      </c>
      <c r="B9" s="574"/>
      <c r="C9" s="574"/>
      <c r="D9" s="574"/>
      <c r="E9" s="574"/>
      <c r="F9" s="574"/>
      <c r="G9" s="574"/>
      <c r="H9" s="575"/>
    </row>
    <row r="10" spans="1:8" s="580" customFormat="1">
      <c r="A10" s="577" t="s">
        <v>418</v>
      </c>
      <c r="B10" s="578"/>
      <c r="C10" s="578"/>
      <c r="D10" s="578">
        <f>SUM(D11:D13)</f>
        <v>0</v>
      </c>
      <c r="E10" s="578"/>
      <c r="F10" s="578"/>
      <c r="G10" s="578">
        <f>SUM(G11:G13)</f>
        <v>0</v>
      </c>
      <c r="H10" s="579">
        <f t="shared" ref="H10:H39" si="0">IF(D10&lt;&gt;0,(E10/D10)*100,0)</f>
        <v>0</v>
      </c>
    </row>
    <row r="11" spans="1:8" s="583" customFormat="1">
      <c r="A11" s="589" t="s">
        <v>419</v>
      </c>
      <c r="B11" s="581"/>
      <c r="C11" s="581"/>
      <c r="D11" s="581">
        <f>B11-C11</f>
        <v>0</v>
      </c>
      <c r="E11" s="581"/>
      <c r="F11" s="581"/>
      <c r="G11" s="581">
        <f>D11-E11</f>
        <v>0</v>
      </c>
      <c r="H11" s="582">
        <f t="shared" si="0"/>
        <v>0</v>
      </c>
    </row>
    <row r="12" spans="1:8" s="583" customFormat="1">
      <c r="A12" s="589" t="s">
        <v>420</v>
      </c>
      <c r="B12" s="581"/>
      <c r="C12" s="581"/>
      <c r="D12" s="581">
        <f t="shared" ref="D12:D13" si="1">B12-C12</f>
        <v>0</v>
      </c>
      <c r="E12" s="581"/>
      <c r="F12" s="581"/>
      <c r="G12" s="581">
        <f t="shared" ref="G12:G13" si="2">D12-E12</f>
        <v>0</v>
      </c>
      <c r="H12" s="582">
        <f t="shared" si="0"/>
        <v>0</v>
      </c>
    </row>
    <row r="13" spans="1:8" s="583" customFormat="1">
      <c r="A13" s="589" t="s">
        <v>421</v>
      </c>
      <c r="B13" s="581"/>
      <c r="C13" s="581"/>
      <c r="D13" s="581">
        <f t="shared" si="1"/>
        <v>0</v>
      </c>
      <c r="E13" s="581"/>
      <c r="F13" s="581"/>
      <c r="G13" s="581">
        <f t="shared" si="2"/>
        <v>0</v>
      </c>
      <c r="H13" s="582">
        <f t="shared" si="0"/>
        <v>0</v>
      </c>
    </row>
    <row r="14" spans="1:8" s="580" customFormat="1">
      <c r="A14" s="577" t="s">
        <v>422</v>
      </c>
      <c r="B14" s="578">
        <f>SUM(B15:B22)</f>
        <v>130657512.18000002</v>
      </c>
      <c r="C14" s="578">
        <f>SUM(C15:C22)</f>
        <v>0</v>
      </c>
      <c r="D14" s="578">
        <f>SUM(D15:D22)</f>
        <v>130657512.18000002</v>
      </c>
      <c r="E14" s="578">
        <f t="shared" ref="E14:F14" si="3">SUM(E15:E22)</f>
        <v>26500401.710000001</v>
      </c>
      <c r="F14" s="578">
        <f t="shared" si="3"/>
        <v>23366404.370000001</v>
      </c>
      <c r="G14" s="578">
        <f>SUM(G15:G22)</f>
        <v>104157110.47000003</v>
      </c>
      <c r="H14" s="579">
        <f t="shared" si="0"/>
        <v>20.282340653702164</v>
      </c>
    </row>
    <row r="15" spans="1:8" s="583" customFormat="1">
      <c r="A15" s="589" t="s">
        <v>423</v>
      </c>
      <c r="B15" s="581"/>
      <c r="C15" s="581"/>
      <c r="D15" s="581">
        <f>B15-C15</f>
        <v>0</v>
      </c>
      <c r="E15" s="581"/>
      <c r="F15" s="581"/>
      <c r="G15" s="581">
        <f>D15-E15</f>
        <v>0</v>
      </c>
      <c r="H15" s="582">
        <f t="shared" si="0"/>
        <v>0</v>
      </c>
    </row>
    <row r="16" spans="1:8" s="583" customFormat="1">
      <c r="A16" s="589" t="s">
        <v>424</v>
      </c>
      <c r="B16" s="581"/>
      <c r="C16" s="581"/>
      <c r="D16" s="581">
        <f t="shared" ref="D16:D22" si="4">B16-C16</f>
        <v>0</v>
      </c>
      <c r="E16" s="581"/>
      <c r="F16" s="581"/>
      <c r="G16" s="581">
        <f t="shared" ref="G16:G39" si="5">D16-E16</f>
        <v>0</v>
      </c>
      <c r="H16" s="582">
        <f t="shared" si="0"/>
        <v>0</v>
      </c>
    </row>
    <row r="17" spans="1:8" s="583" customFormat="1">
      <c r="A17" s="589" t="s">
        <v>425</v>
      </c>
      <c r="B17" s="581"/>
      <c r="C17" s="581"/>
      <c r="D17" s="581">
        <f t="shared" si="4"/>
        <v>0</v>
      </c>
      <c r="E17" s="581"/>
      <c r="F17" s="581"/>
      <c r="G17" s="581">
        <f t="shared" si="5"/>
        <v>0</v>
      </c>
      <c r="H17" s="582">
        <f t="shared" si="0"/>
        <v>0</v>
      </c>
    </row>
    <row r="18" spans="1:8" s="583" customFormat="1">
      <c r="A18" s="589" t="s">
        <v>426</v>
      </c>
      <c r="B18" s="581"/>
      <c r="C18" s="581"/>
      <c r="D18" s="581">
        <f t="shared" si="4"/>
        <v>0</v>
      </c>
      <c r="E18" s="581"/>
      <c r="F18" s="581"/>
      <c r="G18" s="581">
        <f t="shared" si="5"/>
        <v>0</v>
      </c>
      <c r="H18" s="582">
        <f t="shared" si="0"/>
        <v>0</v>
      </c>
    </row>
    <row r="19" spans="1:8" s="583" customFormat="1">
      <c r="A19" s="589" t="s">
        <v>427</v>
      </c>
      <c r="B19" s="581"/>
      <c r="C19" s="581"/>
      <c r="D19" s="581">
        <f t="shared" si="4"/>
        <v>0</v>
      </c>
      <c r="E19" s="581"/>
      <c r="F19" s="581"/>
      <c r="G19" s="581">
        <f t="shared" si="5"/>
        <v>0</v>
      </c>
      <c r="H19" s="582">
        <f t="shared" si="0"/>
        <v>0</v>
      </c>
    </row>
    <row r="20" spans="1:8" s="583" customFormat="1" ht="27">
      <c r="A20" s="589" t="s">
        <v>428</v>
      </c>
      <c r="B20" s="581"/>
      <c r="C20" s="581"/>
      <c r="D20" s="581">
        <f t="shared" si="4"/>
        <v>0</v>
      </c>
      <c r="E20" s="581"/>
      <c r="F20" s="581"/>
      <c r="G20" s="581">
        <f t="shared" si="5"/>
        <v>0</v>
      </c>
      <c r="H20" s="582">
        <f t="shared" si="0"/>
        <v>0</v>
      </c>
    </row>
    <row r="21" spans="1:8" s="583" customFormat="1">
      <c r="A21" s="589" t="s">
        <v>429</v>
      </c>
      <c r="B21" s="496">
        <v>130657512.18000002</v>
      </c>
      <c r="C21" s="581">
        <v>0</v>
      </c>
      <c r="D21" s="581">
        <f t="shared" si="4"/>
        <v>130657512.18000002</v>
      </c>
      <c r="E21" s="496">
        <v>26500401.710000001</v>
      </c>
      <c r="F21" s="496">
        <v>23366404.370000001</v>
      </c>
      <c r="G21" s="581">
        <f t="shared" si="5"/>
        <v>104157110.47000003</v>
      </c>
      <c r="H21" s="582">
        <f t="shared" si="0"/>
        <v>20.282340653702164</v>
      </c>
    </row>
    <row r="22" spans="1:8" s="583" customFormat="1">
      <c r="A22" s="589" t="s">
        <v>430</v>
      </c>
      <c r="B22" s="581"/>
      <c r="C22" s="581"/>
      <c r="D22" s="581">
        <f t="shared" si="4"/>
        <v>0</v>
      </c>
      <c r="E22" s="581"/>
      <c r="F22" s="581"/>
      <c r="G22" s="581">
        <f t="shared" si="5"/>
        <v>0</v>
      </c>
      <c r="H22" s="582">
        <f t="shared" si="0"/>
        <v>0</v>
      </c>
    </row>
    <row r="23" spans="1:8" s="580" customFormat="1">
      <c r="A23" s="577" t="s">
        <v>431</v>
      </c>
      <c r="B23" s="578"/>
      <c r="C23" s="578"/>
      <c r="D23" s="578">
        <f>SUM(D24:D26)</f>
        <v>0</v>
      </c>
      <c r="E23" s="578"/>
      <c r="F23" s="578"/>
      <c r="G23" s="578">
        <f>SUM(G24:G26)</f>
        <v>0</v>
      </c>
      <c r="H23" s="579">
        <f t="shared" si="0"/>
        <v>0</v>
      </c>
    </row>
    <row r="24" spans="1:8" s="583" customFormat="1" ht="27">
      <c r="A24" s="589" t="s">
        <v>432</v>
      </c>
      <c r="B24" s="581"/>
      <c r="C24" s="581"/>
      <c r="D24" s="581">
        <f>B24-C24</f>
        <v>0</v>
      </c>
      <c r="E24" s="581"/>
      <c r="F24" s="581"/>
      <c r="G24" s="581">
        <f t="shared" si="5"/>
        <v>0</v>
      </c>
      <c r="H24" s="582">
        <f t="shared" si="0"/>
        <v>0</v>
      </c>
    </row>
    <row r="25" spans="1:8" s="583" customFormat="1">
      <c r="A25" s="589" t="s">
        <v>433</v>
      </c>
      <c r="B25" s="581"/>
      <c r="C25" s="581"/>
      <c r="D25" s="581">
        <f t="shared" ref="D25:D26" si="6">B25-C25</f>
        <v>0</v>
      </c>
      <c r="E25" s="581"/>
      <c r="F25" s="581"/>
      <c r="G25" s="581">
        <f t="shared" si="5"/>
        <v>0</v>
      </c>
      <c r="H25" s="582">
        <f t="shared" si="0"/>
        <v>0</v>
      </c>
    </row>
    <row r="26" spans="1:8" s="583" customFormat="1">
      <c r="A26" s="589" t="s">
        <v>434</v>
      </c>
      <c r="B26" s="581"/>
      <c r="C26" s="581"/>
      <c r="D26" s="581">
        <f t="shared" si="6"/>
        <v>0</v>
      </c>
      <c r="E26" s="581"/>
      <c r="F26" s="581"/>
      <c r="G26" s="581">
        <f t="shared" si="5"/>
        <v>0</v>
      </c>
      <c r="H26" s="582">
        <f t="shared" si="0"/>
        <v>0</v>
      </c>
    </row>
    <row r="27" spans="1:8" s="580" customFormat="1">
      <c r="A27" s="577" t="s">
        <v>435</v>
      </c>
      <c r="B27" s="578"/>
      <c r="C27" s="578"/>
      <c r="D27" s="578">
        <f>SUM(D28:D29)</f>
        <v>0</v>
      </c>
      <c r="E27" s="578"/>
      <c r="F27" s="578"/>
      <c r="G27" s="578">
        <f>SUM(G28:G29)</f>
        <v>0</v>
      </c>
      <c r="H27" s="579">
        <f t="shared" si="0"/>
        <v>0</v>
      </c>
    </row>
    <row r="28" spans="1:8" s="583" customFormat="1">
      <c r="A28" s="589" t="s">
        <v>436</v>
      </c>
      <c r="B28" s="581"/>
      <c r="C28" s="581"/>
      <c r="D28" s="581">
        <f>B28-C28</f>
        <v>0</v>
      </c>
      <c r="E28" s="581"/>
      <c r="F28" s="581"/>
      <c r="G28" s="581">
        <f t="shared" si="5"/>
        <v>0</v>
      </c>
      <c r="H28" s="582">
        <f t="shared" si="0"/>
        <v>0</v>
      </c>
    </row>
    <row r="29" spans="1:8" s="583" customFormat="1">
      <c r="A29" s="589" t="s">
        <v>437</v>
      </c>
      <c r="B29" s="581"/>
      <c r="C29" s="581"/>
      <c r="D29" s="581">
        <f>B29-C29</f>
        <v>0</v>
      </c>
      <c r="E29" s="581"/>
      <c r="F29" s="581"/>
      <c r="G29" s="581">
        <f t="shared" si="5"/>
        <v>0</v>
      </c>
      <c r="H29" s="582">
        <f t="shared" si="0"/>
        <v>0</v>
      </c>
    </row>
    <row r="30" spans="1:8" s="580" customFormat="1">
      <c r="A30" s="577" t="s">
        <v>438</v>
      </c>
      <c r="B30" s="578"/>
      <c r="C30" s="578"/>
      <c r="D30" s="578">
        <f>SUM(D31:D34)</f>
        <v>0</v>
      </c>
      <c r="E30" s="578"/>
      <c r="F30" s="578"/>
      <c r="G30" s="578">
        <f>SUM(G31:G34)</f>
        <v>0</v>
      </c>
      <c r="H30" s="579">
        <f t="shared" si="0"/>
        <v>0</v>
      </c>
    </row>
    <row r="31" spans="1:8" s="583" customFormat="1">
      <c r="A31" s="589" t="s">
        <v>29</v>
      </c>
      <c r="B31" s="581"/>
      <c r="C31" s="581"/>
      <c r="D31" s="581">
        <f>B31-C31</f>
        <v>0</v>
      </c>
      <c r="E31" s="581"/>
      <c r="F31" s="581"/>
      <c r="G31" s="581">
        <f t="shared" si="5"/>
        <v>0</v>
      </c>
      <c r="H31" s="582">
        <f t="shared" si="0"/>
        <v>0</v>
      </c>
    </row>
    <row r="32" spans="1:8" s="583" customFormat="1">
      <c r="A32" s="589" t="s">
        <v>439</v>
      </c>
      <c r="B32" s="581"/>
      <c r="C32" s="581"/>
      <c r="D32" s="581">
        <f t="shared" ref="D32:D33" si="7">B32-C32</f>
        <v>0</v>
      </c>
      <c r="E32" s="581"/>
      <c r="F32" s="581"/>
      <c r="G32" s="581">
        <f t="shared" si="5"/>
        <v>0</v>
      </c>
      <c r="H32" s="582">
        <f t="shared" si="0"/>
        <v>0</v>
      </c>
    </row>
    <row r="33" spans="1:8" s="583" customFormat="1">
      <c r="A33" s="589" t="s">
        <v>440</v>
      </c>
      <c r="B33" s="581"/>
      <c r="C33" s="581"/>
      <c r="D33" s="581">
        <f t="shared" si="7"/>
        <v>0</v>
      </c>
      <c r="E33" s="581"/>
      <c r="F33" s="581"/>
      <c r="G33" s="581">
        <f t="shared" si="5"/>
        <v>0</v>
      </c>
      <c r="H33" s="582">
        <f t="shared" si="0"/>
        <v>0</v>
      </c>
    </row>
    <row r="34" spans="1:8" s="583" customFormat="1">
      <c r="A34" s="589" t="s">
        <v>441</v>
      </c>
      <c r="B34" s="581"/>
      <c r="C34" s="581"/>
      <c r="D34" s="581">
        <f>B34-C34</f>
        <v>0</v>
      </c>
      <c r="E34" s="581"/>
      <c r="F34" s="581"/>
      <c r="G34" s="581">
        <f t="shared" si="5"/>
        <v>0</v>
      </c>
      <c r="H34" s="582">
        <f t="shared" si="0"/>
        <v>0</v>
      </c>
    </row>
    <row r="35" spans="1:8" s="580" customFormat="1">
      <c r="A35" s="577" t="s">
        <v>442</v>
      </c>
      <c r="B35" s="578"/>
      <c r="C35" s="578"/>
      <c r="D35" s="578">
        <f>D36</f>
        <v>0</v>
      </c>
      <c r="E35" s="578"/>
      <c r="F35" s="578"/>
      <c r="G35" s="578">
        <f>G36</f>
        <v>0</v>
      </c>
      <c r="H35" s="579">
        <f t="shared" si="0"/>
        <v>0</v>
      </c>
    </row>
    <row r="36" spans="1:8" s="583" customFormat="1">
      <c r="A36" s="589" t="s">
        <v>443</v>
      </c>
      <c r="B36" s="581"/>
      <c r="C36" s="581"/>
      <c r="D36" s="581">
        <f>B36-C36</f>
        <v>0</v>
      </c>
      <c r="E36" s="581"/>
      <c r="F36" s="581"/>
      <c r="G36" s="581">
        <f t="shared" si="5"/>
        <v>0</v>
      </c>
      <c r="H36" s="582">
        <f t="shared" si="0"/>
        <v>0</v>
      </c>
    </row>
    <row r="37" spans="1:8" s="580" customFormat="1">
      <c r="A37" s="577" t="s">
        <v>444</v>
      </c>
      <c r="B37" s="578"/>
      <c r="C37" s="578"/>
      <c r="D37" s="578">
        <f>B37-C37</f>
        <v>0</v>
      </c>
      <c r="E37" s="578"/>
      <c r="F37" s="578"/>
      <c r="G37" s="578">
        <f t="shared" si="5"/>
        <v>0</v>
      </c>
      <c r="H37" s="579">
        <f t="shared" si="0"/>
        <v>0</v>
      </c>
    </row>
    <row r="38" spans="1:8" s="580" customFormat="1" ht="27">
      <c r="A38" s="577" t="s">
        <v>500</v>
      </c>
      <c r="B38" s="578"/>
      <c r="C38" s="578"/>
      <c r="D38" s="578">
        <f t="shared" ref="D38:D39" si="8">B38-C38</f>
        <v>0</v>
      </c>
      <c r="E38" s="578"/>
      <c r="F38" s="578"/>
      <c r="G38" s="578">
        <f t="shared" si="5"/>
        <v>0</v>
      </c>
      <c r="H38" s="579">
        <f t="shared" si="0"/>
        <v>0</v>
      </c>
    </row>
    <row r="39" spans="1:8" s="580" customFormat="1" ht="15.75" thickBot="1">
      <c r="A39" s="577" t="s">
        <v>445</v>
      </c>
      <c r="B39" s="578"/>
      <c r="C39" s="578"/>
      <c r="D39" s="578">
        <f t="shared" si="8"/>
        <v>0</v>
      </c>
      <c r="E39" s="578"/>
      <c r="F39" s="578"/>
      <c r="G39" s="578">
        <f t="shared" si="5"/>
        <v>0</v>
      </c>
      <c r="H39" s="584">
        <f t="shared" si="0"/>
        <v>0</v>
      </c>
    </row>
    <row r="40" spans="1:8" ht="32.25" customHeight="1" thickBot="1">
      <c r="A40" s="590" t="s">
        <v>159</v>
      </c>
      <c r="B40" s="585">
        <f t="shared" ref="B40:G40" si="9">SUM(B$10,B$14,B$23,B$27,B$30,B$35,B$37,B$38,B$39)</f>
        <v>130657512.18000002</v>
      </c>
      <c r="C40" s="585">
        <f t="shared" si="9"/>
        <v>0</v>
      </c>
      <c r="D40" s="585">
        <f t="shared" si="9"/>
        <v>130657512.18000002</v>
      </c>
      <c r="E40" s="585">
        <f t="shared" si="9"/>
        <v>26500401.710000001</v>
      </c>
      <c r="F40" s="585">
        <f t="shared" si="9"/>
        <v>23366404.370000001</v>
      </c>
      <c r="G40" s="585">
        <f t="shared" si="9"/>
        <v>104157110.47000003</v>
      </c>
      <c r="H40" s="586">
        <f>IF(D40&lt;&gt;0,(E40/D40)*100,0)</f>
        <v>20.282340653702164</v>
      </c>
    </row>
    <row r="42" spans="1:8" ht="16.5">
      <c r="A42" s="183"/>
      <c r="B42" s="183"/>
      <c r="C42" s="183"/>
      <c r="D42" s="183"/>
      <c r="E42" s="183"/>
    </row>
    <row r="43" spans="1:8" ht="16.5">
      <c r="A43" s="183"/>
      <c r="B43" s="183"/>
      <c r="C43" s="183"/>
      <c r="D43" s="183"/>
      <c r="E43" s="183"/>
    </row>
    <row r="44" spans="1:8" ht="16.5">
      <c r="A44" s="183"/>
      <c r="B44" s="183"/>
      <c r="C44" s="183"/>
      <c r="D44" s="183"/>
      <c r="E44" s="183"/>
    </row>
    <row r="45" spans="1:8" ht="16.5">
      <c r="A45" s="183" t="s">
        <v>818</v>
      </c>
      <c r="B45" s="183"/>
      <c r="C45" s="183"/>
      <c r="D45" s="183" t="s">
        <v>817</v>
      </c>
      <c r="E45" s="183"/>
    </row>
    <row r="46" spans="1:8" ht="16.5">
      <c r="A46" s="183" t="s">
        <v>819</v>
      </c>
      <c r="B46" s="183"/>
      <c r="C46" s="183"/>
      <c r="D46" s="183" t="s">
        <v>815</v>
      </c>
      <c r="E46" s="183"/>
    </row>
    <row r="47" spans="1:8" ht="16.5">
      <c r="A47" s="183" t="s">
        <v>820</v>
      </c>
      <c r="B47" s="183"/>
      <c r="C47" s="183"/>
      <c r="D47" s="183" t="s">
        <v>816</v>
      </c>
      <c r="E47" s="183"/>
    </row>
  </sheetData>
  <sheetProtection sheet="1" objects="1" scenarios="1"/>
  <mergeCells count="7">
    <mergeCell ref="A1:H1"/>
    <mergeCell ref="A2:H2"/>
    <mergeCell ref="A4:H4"/>
    <mergeCell ref="A3:H3"/>
    <mergeCell ref="A6:A7"/>
    <mergeCell ref="B5:D5"/>
    <mergeCell ref="G5:H5"/>
  </mergeCells>
  <printOptions horizontalCentered="1"/>
  <pageMargins left="0.39370078740157483" right="0.39370078740157483" top="0.74803149606299213" bottom="0.74803149606299213" header="0.31496062992125984" footer="0.31496062992125984"/>
  <pageSetup scale="7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"/>
  <sheetViews>
    <sheetView workbookViewId="0">
      <selection activeCell="M11" sqref="M11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G46"/>
  <sheetViews>
    <sheetView view="pageBreakPreview" zoomScale="60" workbookViewId="0">
      <selection activeCell="A43" sqref="A43"/>
    </sheetView>
  </sheetViews>
  <sheetFormatPr baseColWidth="10" defaultRowHeight="16.5"/>
  <cols>
    <col min="1" max="1" width="1.85546875" style="594" customWidth="1"/>
    <col min="2" max="2" width="34.7109375" style="62" customWidth="1"/>
    <col min="3" max="3" width="20.85546875" style="62" customWidth="1"/>
    <col min="4" max="4" width="25.5703125" style="62" customWidth="1"/>
    <col min="5" max="5" width="15" style="62" customWidth="1"/>
    <col min="6" max="16384" width="11.42578125" style="62"/>
  </cols>
  <sheetData>
    <row r="1" spans="1:7" ht="16.5" customHeight="1">
      <c r="A1" s="895" t="s">
        <v>516</v>
      </c>
      <c r="B1" s="895"/>
      <c r="C1" s="895"/>
      <c r="D1" s="895"/>
      <c r="E1" s="895"/>
    </row>
    <row r="2" spans="1:7">
      <c r="A2" s="896" t="s">
        <v>450</v>
      </c>
      <c r="B2" s="896"/>
      <c r="C2" s="896"/>
      <c r="D2" s="896"/>
      <c r="E2" s="896"/>
    </row>
    <row r="3" spans="1:7">
      <c r="A3" s="823" t="s">
        <v>451</v>
      </c>
      <c r="B3" s="823"/>
      <c r="C3" s="823"/>
      <c r="D3" s="823"/>
      <c r="E3" s="823"/>
      <c r="G3" s="591"/>
    </row>
    <row r="4" spans="1:7">
      <c r="A4" s="896" t="s">
        <v>537</v>
      </c>
      <c r="B4" s="896"/>
      <c r="C4" s="896"/>
      <c r="D4" s="896"/>
      <c r="E4" s="896"/>
    </row>
    <row r="5" spans="1:7">
      <c r="A5" s="592"/>
      <c r="B5" s="592"/>
      <c r="C5" s="592" t="s">
        <v>297</v>
      </c>
      <c r="D5" s="4" t="s">
        <v>529</v>
      </c>
      <c r="E5" s="593"/>
    </row>
    <row r="6" spans="1:7" ht="6.75" customHeight="1" thickBot="1"/>
    <row r="7" spans="1:7" s="596" customFormat="1" ht="17.25" customHeight="1">
      <c r="A7" s="897"/>
      <c r="B7" s="898"/>
      <c r="C7" s="595"/>
      <c r="D7" s="595"/>
      <c r="E7" s="611"/>
    </row>
    <row r="8" spans="1:7" s="596" customFormat="1" ht="20.25" customHeight="1">
      <c r="A8" s="598"/>
      <c r="B8" s="597"/>
      <c r="C8" s="597"/>
      <c r="D8" s="597"/>
      <c r="E8" s="599"/>
      <c r="F8" s="600"/>
    </row>
    <row r="9" spans="1:7" s="596" customFormat="1" ht="20.25" customHeight="1">
      <c r="A9" s="601"/>
      <c r="B9" s="610" t="s">
        <v>452</v>
      </c>
      <c r="C9" s="597"/>
      <c r="D9" s="597"/>
      <c r="E9" s="599"/>
      <c r="F9" s="600"/>
    </row>
    <row r="10" spans="1:7" s="596" customFormat="1" ht="20.25" customHeight="1">
      <c r="A10" s="601"/>
      <c r="B10" s="610" t="s">
        <v>453</v>
      </c>
      <c r="C10" s="597"/>
      <c r="D10" s="597" t="s">
        <v>459</v>
      </c>
      <c r="E10" s="602" t="s">
        <v>460</v>
      </c>
      <c r="F10" s="600"/>
    </row>
    <row r="11" spans="1:7" s="596" customFormat="1" ht="20.25" customHeight="1">
      <c r="A11" s="598"/>
      <c r="E11" s="599"/>
      <c r="F11" s="600"/>
    </row>
    <row r="12" spans="1:7" s="596" customFormat="1" ht="20.25" customHeight="1">
      <c r="A12" s="601"/>
      <c r="E12" s="599"/>
      <c r="F12" s="600"/>
    </row>
    <row r="13" spans="1:7">
      <c r="A13" s="603"/>
      <c r="E13" s="604"/>
      <c r="F13" s="18"/>
    </row>
    <row r="14" spans="1:7">
      <c r="A14" s="603"/>
      <c r="B14" s="18"/>
      <c r="C14" s="18"/>
      <c r="D14" s="18"/>
      <c r="E14" s="604"/>
      <c r="F14" s="18"/>
    </row>
    <row r="15" spans="1:7">
      <c r="A15" s="603"/>
      <c r="B15" s="18"/>
      <c r="C15" s="18"/>
      <c r="D15" s="18"/>
      <c r="E15" s="604"/>
      <c r="F15" s="18"/>
    </row>
    <row r="16" spans="1:7">
      <c r="A16" s="603"/>
      <c r="B16" s="18"/>
      <c r="C16" s="18"/>
      <c r="D16" s="18"/>
      <c r="E16" s="604"/>
      <c r="F16" s="18"/>
    </row>
    <row r="17" spans="1:6">
      <c r="A17" s="603"/>
      <c r="B17" s="18"/>
      <c r="C17" s="18"/>
      <c r="D17" s="18"/>
      <c r="E17" s="604"/>
      <c r="F17" s="18"/>
    </row>
    <row r="18" spans="1:6">
      <c r="A18" s="603"/>
      <c r="B18" s="18"/>
      <c r="C18" s="18"/>
      <c r="D18" s="18"/>
      <c r="E18" s="604"/>
      <c r="F18" s="18"/>
    </row>
    <row r="19" spans="1:6">
      <c r="A19" s="603"/>
      <c r="B19" s="18"/>
      <c r="C19" s="18"/>
      <c r="D19" s="18"/>
      <c r="E19" s="604"/>
      <c r="F19" s="18"/>
    </row>
    <row r="20" spans="1:6">
      <c r="A20" s="603"/>
      <c r="B20" s="18"/>
      <c r="C20" s="18"/>
      <c r="D20" s="18"/>
      <c r="E20" s="604"/>
      <c r="F20" s="18"/>
    </row>
    <row r="21" spans="1:6">
      <c r="A21" s="603"/>
      <c r="B21" s="18"/>
      <c r="C21" s="18"/>
      <c r="D21" s="18"/>
      <c r="E21" s="604"/>
      <c r="F21" s="18"/>
    </row>
    <row r="22" spans="1:6">
      <c r="A22" s="603"/>
      <c r="B22" s="18"/>
      <c r="C22" s="18"/>
      <c r="D22" s="18"/>
      <c r="E22" s="604"/>
      <c r="F22" s="18"/>
    </row>
    <row r="23" spans="1:6">
      <c r="A23" s="603"/>
      <c r="B23" s="18"/>
      <c r="C23" s="18"/>
      <c r="D23" s="18"/>
      <c r="E23" s="604"/>
      <c r="F23" s="18"/>
    </row>
    <row r="24" spans="1:6">
      <c r="A24" s="603"/>
      <c r="B24" s="18"/>
      <c r="C24" s="18"/>
      <c r="D24" s="18"/>
      <c r="E24" s="604"/>
      <c r="F24" s="18"/>
    </row>
    <row r="25" spans="1:6">
      <c r="A25" s="603"/>
      <c r="B25" s="18"/>
      <c r="C25" s="18"/>
      <c r="D25" s="18"/>
      <c r="E25" s="604"/>
      <c r="F25" s="18"/>
    </row>
    <row r="26" spans="1:6">
      <c r="A26" s="603"/>
      <c r="B26" s="18"/>
      <c r="C26" s="18"/>
      <c r="D26" s="18"/>
      <c r="E26" s="604"/>
      <c r="F26" s="18"/>
    </row>
    <row r="27" spans="1:6">
      <c r="A27" s="603"/>
      <c r="B27" s="18"/>
      <c r="C27" s="18"/>
      <c r="D27" s="18"/>
      <c r="E27" s="604"/>
      <c r="F27" s="18"/>
    </row>
    <row r="28" spans="1:6">
      <c r="A28" s="603"/>
      <c r="B28" s="18"/>
      <c r="C28" s="18"/>
      <c r="D28" s="18"/>
      <c r="E28" s="604"/>
      <c r="F28" s="18"/>
    </row>
    <row r="29" spans="1:6">
      <c r="A29" s="603"/>
      <c r="B29" s="18"/>
      <c r="C29" s="18"/>
      <c r="D29" s="18"/>
      <c r="E29" s="604"/>
      <c r="F29" s="18"/>
    </row>
    <row r="30" spans="1:6">
      <c r="A30" s="603"/>
      <c r="B30" s="18"/>
      <c r="C30" s="18"/>
      <c r="D30" s="18"/>
      <c r="E30" s="604"/>
      <c r="F30" s="18"/>
    </row>
    <row r="31" spans="1:6">
      <c r="A31" s="603"/>
      <c r="B31" s="18"/>
      <c r="C31" s="18"/>
      <c r="D31" s="18"/>
      <c r="E31" s="604"/>
      <c r="F31" s="18"/>
    </row>
    <row r="32" spans="1:6">
      <c r="A32" s="603"/>
      <c r="B32" s="18"/>
      <c r="C32" s="18"/>
      <c r="D32" s="18"/>
      <c r="E32" s="604"/>
      <c r="F32" s="18"/>
    </row>
    <row r="33" spans="1:6">
      <c r="A33" s="603"/>
      <c r="B33" s="18"/>
      <c r="C33" s="18"/>
      <c r="D33" s="18"/>
      <c r="E33" s="604"/>
      <c r="F33" s="18"/>
    </row>
    <row r="34" spans="1:6">
      <c r="A34" s="603"/>
      <c r="B34" s="18"/>
      <c r="C34" s="18"/>
      <c r="D34" s="18"/>
      <c r="E34" s="604"/>
      <c r="F34" s="18"/>
    </row>
    <row r="35" spans="1:6">
      <c r="A35" s="603"/>
      <c r="B35" s="18"/>
      <c r="C35" s="18"/>
      <c r="D35" s="18"/>
      <c r="E35" s="604"/>
      <c r="F35" s="18"/>
    </row>
    <row r="36" spans="1:6">
      <c r="A36" s="603"/>
      <c r="B36" s="18"/>
      <c r="C36" s="18"/>
      <c r="D36" s="18"/>
      <c r="E36" s="604"/>
      <c r="F36" s="18"/>
    </row>
    <row r="37" spans="1:6">
      <c r="A37" s="603"/>
      <c r="B37" s="18"/>
      <c r="C37" s="18"/>
      <c r="D37" s="18"/>
      <c r="E37" s="604"/>
      <c r="F37" s="18"/>
    </row>
    <row r="38" spans="1:6">
      <c r="A38" s="603"/>
      <c r="B38" s="609"/>
      <c r="C38" s="609"/>
      <c r="D38" s="609"/>
      <c r="E38" s="604"/>
      <c r="F38" s="18"/>
    </row>
    <row r="39" spans="1:6">
      <c r="A39" s="603"/>
      <c r="B39" s="609"/>
      <c r="C39" s="609"/>
      <c r="D39" s="609"/>
      <c r="E39" s="604"/>
    </row>
    <row r="40" spans="1:6">
      <c r="A40" s="603"/>
      <c r="B40" s="609"/>
      <c r="C40" s="609"/>
      <c r="D40" s="609"/>
      <c r="E40" s="604"/>
    </row>
    <row r="41" spans="1:6">
      <c r="A41" s="603"/>
      <c r="B41" s="18"/>
      <c r="C41" s="18"/>
      <c r="D41" s="18"/>
      <c r="E41" s="604"/>
    </row>
    <row r="42" spans="1:6" ht="17.25" thickBot="1">
      <c r="A42" s="605"/>
      <c r="B42" s="606"/>
      <c r="C42" s="606"/>
      <c r="D42" s="606"/>
      <c r="E42" s="607"/>
    </row>
    <row r="43" spans="1:6">
      <c r="A43" s="88" t="s">
        <v>640</v>
      </c>
    </row>
    <row r="45" spans="1:6" ht="25.5">
      <c r="A45" s="608" t="s">
        <v>460</v>
      </c>
      <c r="B45" s="62" t="s">
        <v>493</v>
      </c>
    </row>
    <row r="46" spans="1:6">
      <c r="B46" s="62" t="s">
        <v>487</v>
      </c>
    </row>
  </sheetData>
  <mergeCells count="5">
    <mergeCell ref="A1:E1"/>
    <mergeCell ref="A2:E2"/>
    <mergeCell ref="A3:E3"/>
    <mergeCell ref="A4:E4"/>
    <mergeCell ref="A7:B7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9">
    <tabColor theme="7" tint="-0.249977111117893"/>
  </sheetPr>
  <dimension ref="A1:J34"/>
  <sheetViews>
    <sheetView view="pageBreakPreview" zoomScaleSheetLayoutView="100" workbookViewId="0">
      <selection activeCell="A29" sqref="A29"/>
    </sheetView>
  </sheetViews>
  <sheetFormatPr baseColWidth="10" defaultRowHeight="16.5"/>
  <cols>
    <col min="1" max="1" width="4.28515625" style="185" customWidth="1"/>
    <col min="2" max="2" width="41" style="152" customWidth="1"/>
    <col min="3" max="5" width="15.7109375" style="152" customWidth="1"/>
    <col min="6" max="16384" width="11.42578125" style="152"/>
  </cols>
  <sheetData>
    <row r="1" spans="1:7">
      <c r="B1" s="899" t="s">
        <v>161</v>
      </c>
      <c r="C1" s="899"/>
      <c r="D1" s="899"/>
      <c r="E1" s="899"/>
    </row>
    <row r="2" spans="1:7">
      <c r="A2" s="541"/>
      <c r="B2" s="880" t="s">
        <v>509</v>
      </c>
      <c r="C2" s="880"/>
      <c r="D2" s="880"/>
      <c r="E2" s="880"/>
    </row>
    <row r="3" spans="1:7">
      <c r="B3" s="788" t="s">
        <v>370</v>
      </c>
      <c r="C3" s="788"/>
      <c r="D3" s="788"/>
      <c r="E3" s="788"/>
      <c r="G3" s="612"/>
    </row>
    <row r="4" spans="1:7">
      <c r="B4" s="788" t="s">
        <v>537</v>
      </c>
      <c r="C4" s="788"/>
      <c r="D4" s="788"/>
      <c r="E4" s="788"/>
    </row>
    <row r="5" spans="1:7">
      <c r="A5" s="564"/>
      <c r="B5" s="880" t="s">
        <v>632</v>
      </c>
      <c r="C5" s="880"/>
      <c r="D5" s="91" t="s">
        <v>529</v>
      </c>
      <c r="E5" s="541"/>
    </row>
    <row r="6" spans="1:7" ht="6.75" customHeight="1" thickBot="1"/>
    <row r="7" spans="1:7" s="309" customFormat="1">
      <c r="A7" s="901" t="s">
        <v>110</v>
      </c>
      <c r="B7" s="902"/>
      <c r="C7" s="905" t="s">
        <v>503</v>
      </c>
      <c r="D7" s="613" t="s">
        <v>196</v>
      </c>
      <c r="E7" s="909" t="s">
        <v>490</v>
      </c>
    </row>
    <row r="8" spans="1:7" s="309" customFormat="1" ht="17.25" thickBot="1">
      <c r="A8" s="903"/>
      <c r="B8" s="904"/>
      <c r="C8" s="906"/>
      <c r="D8" s="614"/>
      <c r="E8" s="910"/>
    </row>
    <row r="9" spans="1:7" s="309" customFormat="1" ht="20.25" customHeight="1">
      <c r="A9" s="615" t="s">
        <v>501</v>
      </c>
      <c r="B9" s="548"/>
      <c r="C9" s="558">
        <f>C10+C11</f>
        <v>0</v>
      </c>
      <c r="D9" s="558">
        <f>D10+D11</f>
        <v>0</v>
      </c>
      <c r="E9" s="626">
        <f>E10+E11</f>
        <v>0</v>
      </c>
    </row>
    <row r="10" spans="1:7" s="309" customFormat="1" ht="20.25" customHeight="1">
      <c r="A10" s="547"/>
      <c r="B10" s="617" t="s">
        <v>504</v>
      </c>
      <c r="C10" s="549"/>
      <c r="D10" s="549"/>
      <c r="E10" s="616"/>
    </row>
    <row r="11" spans="1:7" s="309" customFormat="1" ht="20.25" customHeight="1">
      <c r="A11" s="547"/>
      <c r="B11" s="617" t="s">
        <v>505</v>
      </c>
      <c r="C11" s="549"/>
      <c r="D11" s="549"/>
      <c r="E11" s="616"/>
    </row>
    <row r="12" spans="1:7" s="309" customFormat="1" ht="20.25" customHeight="1">
      <c r="A12" s="615" t="s">
        <v>502</v>
      </c>
      <c r="B12" s="617"/>
      <c r="C12" s="558">
        <f>C13+C14</f>
        <v>0</v>
      </c>
      <c r="D12" s="558">
        <f>D13+D14</f>
        <v>0</v>
      </c>
      <c r="E12" s="626">
        <f>E13+E14</f>
        <v>0</v>
      </c>
    </row>
    <row r="13" spans="1:7" s="309" customFormat="1" ht="20.25" customHeight="1">
      <c r="A13" s="547"/>
      <c r="B13" s="617" t="s">
        <v>506</v>
      </c>
      <c r="C13" s="549"/>
      <c r="D13" s="549"/>
      <c r="E13" s="616"/>
    </row>
    <row r="14" spans="1:7" s="309" customFormat="1" ht="20.25" customHeight="1">
      <c r="A14" s="547"/>
      <c r="B14" s="617" t="s">
        <v>507</v>
      </c>
      <c r="C14" s="549"/>
      <c r="D14" s="549"/>
      <c r="E14" s="616"/>
    </row>
    <row r="15" spans="1:7" s="309" customFormat="1" ht="20.25" customHeight="1">
      <c r="A15" s="615" t="s">
        <v>249</v>
      </c>
      <c r="B15" s="617"/>
      <c r="C15" s="558">
        <f>C9-C12</f>
        <v>0</v>
      </c>
      <c r="D15" s="558">
        <f>D9-D12</f>
        <v>0</v>
      </c>
      <c r="E15" s="626">
        <f>E9-E12</f>
        <v>0</v>
      </c>
    </row>
    <row r="16" spans="1:7" s="309" customFormat="1" ht="20.25" customHeight="1" thickBot="1">
      <c r="A16" s="547"/>
      <c r="B16" s="548"/>
      <c r="C16" s="549"/>
      <c r="D16" s="549"/>
      <c r="E16" s="551"/>
    </row>
    <row r="17" spans="1:10" s="309" customFormat="1">
      <c r="A17" s="901" t="s">
        <v>110</v>
      </c>
      <c r="B17" s="902"/>
      <c r="C17" s="905" t="s">
        <v>503</v>
      </c>
      <c r="D17" s="618" t="s">
        <v>196</v>
      </c>
      <c r="E17" s="907" t="s">
        <v>490</v>
      </c>
    </row>
    <row r="18" spans="1:10" s="309" customFormat="1" ht="12" customHeight="1" thickBot="1">
      <c r="A18" s="903"/>
      <c r="B18" s="904"/>
      <c r="C18" s="906"/>
      <c r="D18" s="619"/>
      <c r="E18" s="908"/>
    </row>
    <row r="19" spans="1:10" s="309" customFormat="1" ht="20.25" customHeight="1">
      <c r="A19" s="615" t="s">
        <v>244</v>
      </c>
      <c r="B19" s="548"/>
      <c r="C19" s="549"/>
      <c r="D19" s="549"/>
      <c r="E19" s="551"/>
    </row>
    <row r="20" spans="1:10" s="309" customFormat="1" ht="20.25" customHeight="1">
      <c r="A20" s="615" t="s">
        <v>245</v>
      </c>
      <c r="B20" s="548"/>
      <c r="C20" s="549"/>
      <c r="D20" s="549"/>
      <c r="E20" s="551"/>
    </row>
    <row r="21" spans="1:10" s="309" customFormat="1" ht="20.25" customHeight="1">
      <c r="A21" s="615" t="s">
        <v>250</v>
      </c>
      <c r="B21" s="548"/>
      <c r="C21" s="558">
        <f>C19-C20</f>
        <v>0</v>
      </c>
      <c r="D21" s="558">
        <f>D19-D20</f>
        <v>0</v>
      </c>
      <c r="E21" s="626">
        <f>E19-E20</f>
        <v>0</v>
      </c>
    </row>
    <row r="22" spans="1:10" s="309" customFormat="1" ht="20.25" customHeight="1" thickBot="1">
      <c r="A22" s="547"/>
      <c r="B22" s="548"/>
      <c r="C22" s="565"/>
      <c r="D22" s="565"/>
      <c r="E22" s="566"/>
    </row>
    <row r="23" spans="1:10" s="309" customFormat="1" ht="28.5" customHeight="1">
      <c r="A23" s="901" t="s">
        <v>110</v>
      </c>
      <c r="B23" s="902"/>
      <c r="C23" s="905" t="s">
        <v>503</v>
      </c>
      <c r="D23" s="618" t="s">
        <v>196</v>
      </c>
      <c r="E23" s="907" t="s">
        <v>490</v>
      </c>
    </row>
    <row r="24" spans="1:10" s="309" customFormat="1" ht="0.75" customHeight="1" thickBot="1">
      <c r="A24" s="903"/>
      <c r="B24" s="904"/>
      <c r="C24" s="906"/>
      <c r="D24" s="619"/>
      <c r="E24" s="908"/>
    </row>
    <row r="25" spans="1:10" s="309" customFormat="1" ht="20.25" customHeight="1">
      <c r="A25" s="615" t="s">
        <v>246</v>
      </c>
      <c r="B25" s="548"/>
      <c r="C25" s="549"/>
      <c r="D25" s="549"/>
      <c r="E25" s="551"/>
    </row>
    <row r="26" spans="1:10" s="309" customFormat="1" ht="20.25" customHeight="1">
      <c r="A26" s="615" t="s">
        <v>247</v>
      </c>
      <c r="B26" s="548"/>
      <c r="C26" s="549"/>
      <c r="D26" s="549"/>
      <c r="E26" s="551"/>
    </row>
    <row r="27" spans="1:10" s="309" customFormat="1" ht="20.25" customHeight="1">
      <c r="A27" s="615" t="s">
        <v>248</v>
      </c>
      <c r="B27" s="548"/>
      <c r="C27" s="558">
        <f>C25-C26</f>
        <v>0</v>
      </c>
      <c r="D27" s="558">
        <f>D25-D26</f>
        <v>0</v>
      </c>
      <c r="E27" s="626">
        <f>E25-E26</f>
        <v>0</v>
      </c>
    </row>
    <row r="28" spans="1:10" s="309" customFormat="1" ht="20.25" customHeight="1" thickBot="1">
      <c r="A28" s="620"/>
      <c r="B28" s="621"/>
      <c r="C28" s="622"/>
      <c r="D28" s="622"/>
      <c r="E28" s="623"/>
    </row>
    <row r="29" spans="1:10">
      <c r="A29" s="88" t="s">
        <v>640</v>
      </c>
      <c r="B29" s="625"/>
      <c r="C29" s="625"/>
      <c r="D29" s="625"/>
      <c r="E29" s="625"/>
      <c r="J29" s="557"/>
    </row>
    <row r="30" spans="1:10" ht="49.5" customHeight="1">
      <c r="A30" s="900" t="s">
        <v>491</v>
      </c>
      <c r="B30" s="900"/>
      <c r="C30" s="900"/>
      <c r="D30" s="900"/>
      <c r="E30" s="900"/>
    </row>
    <row r="31" spans="1:10">
      <c r="A31" s="624"/>
      <c r="B31" s="625"/>
      <c r="C31" s="625"/>
      <c r="D31" s="625"/>
      <c r="E31" s="625"/>
    </row>
    <row r="32" spans="1:10" ht="75" customHeight="1">
      <c r="A32" s="900" t="s">
        <v>489</v>
      </c>
      <c r="B32" s="900"/>
      <c r="C32" s="900"/>
      <c r="D32" s="900"/>
      <c r="E32" s="900"/>
    </row>
    <row r="33" spans="1:5">
      <c r="A33" s="624"/>
      <c r="B33" s="625"/>
      <c r="C33" s="625"/>
      <c r="D33" s="625"/>
      <c r="E33" s="625"/>
    </row>
    <row r="34" spans="1:5" ht="44.25" customHeight="1">
      <c r="A34" s="900" t="s">
        <v>492</v>
      </c>
      <c r="B34" s="900"/>
      <c r="C34" s="900"/>
      <c r="D34" s="900"/>
      <c r="E34" s="900"/>
    </row>
  </sheetData>
  <sheetProtection sheet="1" objects="1" scenarios="1"/>
  <mergeCells count="17">
    <mergeCell ref="A7:B8"/>
    <mergeCell ref="C7:C8"/>
    <mergeCell ref="E7:E8"/>
    <mergeCell ref="C17:C18"/>
    <mergeCell ref="E17:E18"/>
    <mergeCell ref="A17:B18"/>
    <mergeCell ref="A30:E30"/>
    <mergeCell ref="A32:E32"/>
    <mergeCell ref="A34:E34"/>
    <mergeCell ref="A23:B24"/>
    <mergeCell ref="C23:C24"/>
    <mergeCell ref="E23:E24"/>
    <mergeCell ref="B1:E1"/>
    <mergeCell ref="B2:E2"/>
    <mergeCell ref="B3:E3"/>
    <mergeCell ref="B4:E4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2">
    <tabColor theme="7" tint="-0.249977111117893"/>
  </sheetPr>
  <dimension ref="A1:D27"/>
  <sheetViews>
    <sheetView view="pageBreakPreview" zoomScale="60" workbookViewId="0">
      <selection activeCell="A26" sqref="A26"/>
    </sheetView>
  </sheetViews>
  <sheetFormatPr baseColWidth="10" defaultRowHeight="16.5"/>
  <cols>
    <col min="1" max="1" width="2.85546875" style="7" customWidth="1"/>
    <col min="2" max="2" width="40.28515625" style="3" customWidth="1"/>
    <col min="3" max="3" width="31.5703125" style="3" customWidth="1"/>
    <col min="4" max="4" width="23" style="3" customWidth="1"/>
    <col min="5" max="16384" width="11.42578125" style="3"/>
  </cols>
  <sheetData>
    <row r="1" spans="1:4">
      <c r="A1" s="915" t="s">
        <v>161</v>
      </c>
      <c r="B1" s="915"/>
      <c r="C1" s="915"/>
      <c r="D1" s="915"/>
    </row>
    <row r="2" spans="1:4">
      <c r="A2" s="917" t="s">
        <v>363</v>
      </c>
      <c r="B2" s="917"/>
      <c r="C2" s="917"/>
      <c r="D2" s="917"/>
    </row>
    <row r="3" spans="1:4">
      <c r="A3" s="916" t="s">
        <v>370</v>
      </c>
      <c r="B3" s="916"/>
      <c r="C3" s="916"/>
      <c r="D3" s="916"/>
    </row>
    <row r="4" spans="1:4">
      <c r="A4" s="917" t="s">
        <v>537</v>
      </c>
      <c r="B4" s="917"/>
      <c r="C4" s="917"/>
      <c r="D4" s="917"/>
    </row>
    <row r="5" spans="1:4">
      <c r="A5" s="42"/>
      <c r="B5" s="917" t="s">
        <v>547</v>
      </c>
      <c r="C5" s="917"/>
      <c r="D5" s="82" t="s">
        <v>529</v>
      </c>
    </row>
    <row r="6" spans="1:4" ht="6.75" customHeight="1" thickBot="1"/>
    <row r="7" spans="1:4" s="34" customFormat="1" ht="30" customHeight="1">
      <c r="A7" s="920" t="s">
        <v>366</v>
      </c>
      <c r="B7" s="921"/>
      <c r="C7" s="918" t="s">
        <v>364</v>
      </c>
      <c r="D7" s="919"/>
    </row>
    <row r="8" spans="1:4" s="34" customFormat="1" ht="32.25" customHeight="1" thickBot="1">
      <c r="A8" s="922"/>
      <c r="B8" s="923"/>
      <c r="C8" s="44" t="s">
        <v>365</v>
      </c>
      <c r="D8" s="45" t="s">
        <v>367</v>
      </c>
    </row>
    <row r="9" spans="1:4" s="34" customFormat="1" ht="31.5" customHeight="1">
      <c r="A9" s="38">
        <v>1</v>
      </c>
      <c r="B9" s="58"/>
      <c r="C9" s="39"/>
      <c r="D9" s="40"/>
    </row>
    <row r="10" spans="1:4" s="34" customFormat="1" ht="31.5" customHeight="1">
      <c r="A10" s="38">
        <v>2</v>
      </c>
      <c r="B10" s="58" t="s">
        <v>488</v>
      </c>
      <c r="C10" s="39"/>
      <c r="D10" s="40"/>
    </row>
    <row r="11" spans="1:4" s="34" customFormat="1" ht="31.5" customHeight="1">
      <c r="A11" s="38">
        <v>3</v>
      </c>
      <c r="B11" s="58"/>
      <c r="C11" s="39"/>
      <c r="D11" s="40"/>
    </row>
    <row r="12" spans="1:4" s="34" customFormat="1" ht="31.5" customHeight="1">
      <c r="A12" s="38">
        <v>4</v>
      </c>
      <c r="B12" s="58"/>
      <c r="C12" s="39"/>
      <c r="D12" s="40"/>
    </row>
    <row r="13" spans="1:4" s="34" customFormat="1" ht="31.5" customHeight="1">
      <c r="A13" s="38">
        <v>5</v>
      </c>
      <c r="B13" s="58"/>
      <c r="C13" s="39"/>
      <c r="D13" s="40"/>
    </row>
    <row r="14" spans="1:4" s="34" customFormat="1" ht="31.5" customHeight="1">
      <c r="A14" s="38">
        <v>6</v>
      </c>
      <c r="B14" s="58"/>
      <c r="C14" s="39"/>
      <c r="D14" s="40"/>
    </row>
    <row r="15" spans="1:4" s="34" customFormat="1" ht="31.5" customHeight="1">
      <c r="A15" s="38">
        <v>7</v>
      </c>
      <c r="B15" s="58"/>
      <c r="C15" s="39"/>
      <c r="D15" s="40"/>
    </row>
    <row r="16" spans="1:4" s="34" customFormat="1" ht="31.5" customHeight="1">
      <c r="A16" s="38">
        <v>8</v>
      </c>
      <c r="B16" s="58"/>
      <c r="C16" s="39"/>
      <c r="D16" s="40"/>
    </row>
    <row r="17" spans="1:4" s="34" customFormat="1" ht="31.5" customHeight="1">
      <c r="A17" s="38">
        <v>9</v>
      </c>
      <c r="B17" s="58"/>
      <c r="C17" s="39"/>
      <c r="D17" s="40"/>
    </row>
    <row r="18" spans="1:4" s="34" customFormat="1" ht="31.5" customHeight="1">
      <c r="A18" s="38"/>
      <c r="B18" s="58"/>
      <c r="C18" s="39"/>
      <c r="D18" s="40"/>
    </row>
    <row r="19" spans="1:4" s="34" customFormat="1" ht="31.5" customHeight="1">
      <c r="A19" s="38"/>
      <c r="B19" s="58"/>
      <c r="C19" s="39"/>
      <c r="D19" s="40"/>
    </row>
    <row r="20" spans="1:4" s="34" customFormat="1" ht="31.5" customHeight="1">
      <c r="A20" s="38"/>
      <c r="B20" s="58"/>
      <c r="C20" s="39"/>
      <c r="D20" s="40"/>
    </row>
    <row r="21" spans="1:4" s="34" customFormat="1" ht="31.5" customHeight="1">
      <c r="A21" s="38"/>
      <c r="B21" s="58"/>
      <c r="C21" s="39"/>
      <c r="D21" s="40"/>
    </row>
    <row r="22" spans="1:4" s="34" customFormat="1" ht="31.5" customHeight="1">
      <c r="A22" s="38"/>
      <c r="B22" s="58"/>
      <c r="C22" s="39"/>
      <c r="D22" s="40"/>
    </row>
    <row r="23" spans="1:4" s="34" customFormat="1" ht="31.5" customHeight="1">
      <c r="A23" s="38"/>
      <c r="B23" s="58"/>
      <c r="C23" s="39"/>
      <c r="D23" s="40"/>
    </row>
    <row r="24" spans="1:4" s="34" customFormat="1" ht="31.5" customHeight="1">
      <c r="A24" s="38">
        <v>10</v>
      </c>
      <c r="B24" s="58"/>
      <c r="C24" s="39"/>
      <c r="D24" s="40"/>
    </row>
    <row r="25" spans="1:4" s="34" customFormat="1" ht="31.5" customHeight="1">
      <c r="A25" s="911"/>
      <c r="B25" s="912"/>
      <c r="C25" s="913"/>
      <c r="D25" s="914"/>
    </row>
    <row r="26" spans="1:4">
      <c r="A26" s="88" t="s">
        <v>640</v>
      </c>
      <c r="B26" s="62"/>
    </row>
    <row r="27" spans="1:4" ht="18.75">
      <c r="B27" s="627" t="s">
        <v>476</v>
      </c>
    </row>
  </sheetData>
  <mergeCells count="8">
    <mergeCell ref="A25:D25"/>
    <mergeCell ref="A1:D1"/>
    <mergeCell ref="A3:D3"/>
    <mergeCell ref="A4:D4"/>
    <mergeCell ref="C7:D7"/>
    <mergeCell ref="A2:D2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3">
    <tabColor theme="7" tint="-0.249977111117893"/>
  </sheetPr>
  <dimension ref="A1:D29"/>
  <sheetViews>
    <sheetView view="pageBreakPreview" topLeftCell="A13" zoomScaleSheetLayoutView="100" workbookViewId="0">
      <selection activeCell="C25" sqref="C25"/>
    </sheetView>
  </sheetViews>
  <sheetFormatPr baseColWidth="10" defaultRowHeight="16.5"/>
  <cols>
    <col min="1" max="1" width="2.7109375" style="7" bestFit="1" customWidth="1"/>
    <col min="2" max="2" width="37" style="3" customWidth="1"/>
    <col min="3" max="3" width="36.42578125" style="3" customWidth="1"/>
    <col min="4" max="4" width="21.42578125" style="3" customWidth="1"/>
    <col min="5" max="16384" width="11.42578125" style="3"/>
  </cols>
  <sheetData>
    <row r="1" spans="1:4">
      <c r="A1" s="915" t="s">
        <v>161</v>
      </c>
      <c r="B1" s="915"/>
      <c r="C1" s="915"/>
      <c r="D1" s="915"/>
    </row>
    <row r="2" spans="1:4">
      <c r="A2" s="917" t="s">
        <v>482</v>
      </c>
      <c r="B2" s="917"/>
      <c r="C2" s="917"/>
      <c r="D2" s="917"/>
    </row>
    <row r="3" spans="1:4">
      <c r="A3" s="916" t="s">
        <v>370</v>
      </c>
      <c r="B3" s="916"/>
      <c r="C3" s="916"/>
      <c r="D3" s="916"/>
    </row>
    <row r="4" spans="1:4">
      <c r="A4" s="917" t="s">
        <v>539</v>
      </c>
      <c r="B4" s="917"/>
      <c r="C4" s="917"/>
      <c r="D4" s="917"/>
    </row>
    <row r="5" spans="1:4">
      <c r="A5" s="42"/>
      <c r="B5" s="917" t="s">
        <v>548</v>
      </c>
      <c r="C5" s="917"/>
      <c r="D5" s="82" t="s">
        <v>529</v>
      </c>
    </row>
    <row r="6" spans="1:4" ht="6.75" customHeight="1"/>
    <row r="7" spans="1:4" s="34" customFormat="1" ht="30" customHeight="1">
      <c r="A7" s="925" t="s">
        <v>368</v>
      </c>
      <c r="B7" s="925"/>
      <c r="C7" s="925" t="s">
        <v>369</v>
      </c>
      <c r="D7" s="925" t="s">
        <v>508</v>
      </c>
    </row>
    <row r="8" spans="1:4" s="34" customFormat="1" ht="32.25" customHeight="1">
      <c r="A8" s="926"/>
      <c r="B8" s="926"/>
      <c r="C8" s="926"/>
      <c r="D8" s="926"/>
    </row>
    <row r="9" spans="1:4" s="34" customFormat="1" ht="24" customHeight="1">
      <c r="A9" s="47"/>
      <c r="B9" s="61" t="s">
        <v>462</v>
      </c>
      <c r="C9" s="48"/>
      <c r="D9" s="49"/>
    </row>
    <row r="10" spans="1:4" s="34" customFormat="1" ht="30" customHeight="1">
      <c r="A10" s="46">
        <v>1</v>
      </c>
      <c r="B10" s="59"/>
      <c r="C10" s="46"/>
      <c r="D10" s="50"/>
    </row>
    <row r="11" spans="1:4" s="34" customFormat="1" ht="30" customHeight="1">
      <c r="A11" s="39">
        <v>2</v>
      </c>
      <c r="B11" s="60"/>
      <c r="C11" s="39"/>
      <c r="D11" s="41"/>
    </row>
    <row r="12" spans="1:4" s="34" customFormat="1" ht="30" customHeight="1">
      <c r="A12" s="39">
        <v>3</v>
      </c>
      <c r="B12" s="60"/>
      <c r="C12" s="39"/>
      <c r="D12" s="41"/>
    </row>
    <row r="13" spans="1:4" s="34" customFormat="1" ht="30" customHeight="1">
      <c r="A13" s="39">
        <v>4</v>
      </c>
      <c r="B13" s="60"/>
      <c r="C13" s="39"/>
      <c r="D13" s="41"/>
    </row>
    <row r="14" spans="1:4" s="34" customFormat="1" ht="30" customHeight="1">
      <c r="A14" s="39">
        <v>5</v>
      </c>
      <c r="B14" s="60"/>
      <c r="C14" s="39"/>
      <c r="D14" s="41"/>
    </row>
    <row r="15" spans="1:4" s="34" customFormat="1" ht="30" customHeight="1">
      <c r="A15" s="39">
        <v>6</v>
      </c>
      <c r="B15" s="60"/>
      <c r="C15" s="39"/>
      <c r="D15" s="41"/>
    </row>
    <row r="16" spans="1:4" s="34" customFormat="1" ht="30" customHeight="1">
      <c r="A16" s="39">
        <v>7</v>
      </c>
      <c r="B16" s="60"/>
      <c r="C16" s="39"/>
      <c r="D16" s="41"/>
    </row>
    <row r="17" spans="1:4" s="34" customFormat="1" ht="30" customHeight="1">
      <c r="A17" s="39">
        <v>8</v>
      </c>
      <c r="B17" s="60"/>
      <c r="C17" s="39"/>
      <c r="D17" s="41"/>
    </row>
    <row r="18" spans="1:4" s="34" customFormat="1" ht="30" customHeight="1">
      <c r="A18" s="629">
        <v>9</v>
      </c>
      <c r="B18" s="60"/>
      <c r="C18" s="39"/>
      <c r="D18" s="41"/>
    </row>
    <row r="19" spans="1:4" s="34" customFormat="1" ht="22.5" customHeight="1">
      <c r="A19" s="47"/>
      <c r="B19" s="61" t="s">
        <v>463</v>
      </c>
      <c r="C19" s="48"/>
      <c r="D19" s="51"/>
    </row>
    <row r="20" spans="1:4" s="34" customFormat="1" ht="30" customHeight="1">
      <c r="A20" s="39"/>
      <c r="B20" s="60" t="s">
        <v>483</v>
      </c>
      <c r="C20" s="39"/>
      <c r="D20" s="41"/>
    </row>
    <row r="21" spans="1:4" s="34" customFormat="1" ht="30" customHeight="1">
      <c r="A21" s="39">
        <v>10</v>
      </c>
      <c r="B21" s="60"/>
      <c r="C21" s="39"/>
      <c r="D21" s="41"/>
    </row>
    <row r="22" spans="1:4" s="34" customFormat="1" ht="30" customHeight="1">
      <c r="A22" s="39">
        <v>11</v>
      </c>
      <c r="B22" s="60"/>
      <c r="C22" s="39"/>
      <c r="D22" s="41"/>
    </row>
    <row r="23" spans="1:4" s="34" customFormat="1" ht="30" customHeight="1">
      <c r="A23" s="39"/>
      <c r="B23" s="60" t="s">
        <v>484</v>
      </c>
      <c r="C23" s="39"/>
      <c r="D23" s="41"/>
    </row>
    <row r="24" spans="1:4" s="34" customFormat="1" ht="30" customHeight="1">
      <c r="A24" s="39">
        <v>12</v>
      </c>
      <c r="B24" s="60"/>
      <c r="C24" s="39"/>
      <c r="D24" s="41"/>
    </row>
    <row r="25" spans="1:4" s="34" customFormat="1" ht="30" customHeight="1">
      <c r="A25" s="39">
        <v>13</v>
      </c>
      <c r="B25" s="60"/>
      <c r="C25" s="39"/>
      <c r="D25" s="41"/>
    </row>
    <row r="26" spans="1:4" s="34" customFormat="1" ht="30" customHeight="1">
      <c r="A26" s="39"/>
      <c r="B26" s="60" t="s">
        <v>485</v>
      </c>
      <c r="C26" s="39"/>
      <c r="D26" s="41"/>
    </row>
    <row r="27" spans="1:4" s="34" customFormat="1">
      <c r="A27" s="924"/>
      <c r="B27" s="924"/>
      <c r="C27" s="924"/>
      <c r="D27" s="924"/>
    </row>
    <row r="28" spans="1:4">
      <c r="A28" s="88" t="s">
        <v>640</v>
      </c>
    </row>
    <row r="29" spans="1:4" ht="23.25">
      <c r="B29" s="628" t="s">
        <v>475</v>
      </c>
    </row>
  </sheetData>
  <mergeCells count="9">
    <mergeCell ref="A27:D27"/>
    <mergeCell ref="C7:C8"/>
    <mergeCell ref="D7:D8"/>
    <mergeCell ref="A1:D1"/>
    <mergeCell ref="A2:D2"/>
    <mergeCell ref="A3:D3"/>
    <mergeCell ref="A4:D4"/>
    <mergeCell ref="A7:B8"/>
    <mergeCell ref="B5:C5"/>
  </mergeCells>
  <printOptions horizontalCentered="1"/>
  <pageMargins left="0.39370078740157483" right="0.39370078740157483" top="0.74803149606299213" bottom="0.74803149606299213" header="0.31496062992125984" footer="0.31496062992125984"/>
  <pageSetup scale="9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35"/>
  <sheetViews>
    <sheetView view="pageBreakPreview" zoomScaleSheetLayoutView="100" workbookViewId="0">
      <selection activeCell="E30" sqref="E30"/>
    </sheetView>
  </sheetViews>
  <sheetFormatPr baseColWidth="10" defaultRowHeight="16.5"/>
  <cols>
    <col min="1" max="1" width="3.7109375" style="185" customWidth="1"/>
    <col min="2" max="2" width="35.7109375" style="152" customWidth="1"/>
    <col min="3" max="3" width="26.7109375" style="152" customWidth="1"/>
    <col min="4" max="5" width="15.7109375" style="152" customWidth="1"/>
    <col min="6" max="16384" width="11.42578125" style="152"/>
  </cols>
  <sheetData>
    <row r="1" spans="1:5">
      <c r="A1" s="563"/>
      <c r="B1" s="630"/>
      <c r="C1" s="631" t="s">
        <v>161</v>
      </c>
      <c r="D1" s="630"/>
      <c r="E1" s="540"/>
    </row>
    <row r="2" spans="1:5">
      <c r="A2" s="880" t="s">
        <v>464</v>
      </c>
      <c r="B2" s="880"/>
      <c r="C2" s="880"/>
      <c r="D2" s="880"/>
      <c r="E2" s="880"/>
    </row>
    <row r="3" spans="1:5">
      <c r="C3" s="145" t="s">
        <v>370</v>
      </c>
    </row>
    <row r="4" spans="1:5">
      <c r="B4" s="564"/>
      <c r="C4" s="564" t="s">
        <v>537</v>
      </c>
      <c r="D4" s="564"/>
      <c r="E4" s="564"/>
    </row>
    <row r="5" spans="1:5">
      <c r="A5" s="564"/>
      <c r="B5" s="564"/>
      <c r="C5" s="564" t="s">
        <v>297</v>
      </c>
      <c r="D5" s="91" t="s">
        <v>529</v>
      </c>
      <c r="E5" s="632"/>
    </row>
    <row r="6" spans="1:5" ht="6.75" customHeight="1" thickBot="1"/>
    <row r="7" spans="1:5" s="309" customFormat="1" ht="30" customHeight="1">
      <c r="A7" s="881" t="s">
        <v>465</v>
      </c>
      <c r="B7" s="882"/>
      <c r="C7" s="633" t="s">
        <v>471</v>
      </c>
      <c r="D7" s="634" t="s">
        <v>472</v>
      </c>
      <c r="E7" s="635" t="s">
        <v>466</v>
      </c>
    </row>
    <row r="8" spans="1:5" s="309" customFormat="1" ht="30" customHeight="1" thickBot="1">
      <c r="A8" s="883"/>
      <c r="B8" s="884"/>
      <c r="C8" s="545" t="s">
        <v>233</v>
      </c>
      <c r="D8" s="545" t="s">
        <v>234</v>
      </c>
      <c r="E8" s="546" t="s">
        <v>468</v>
      </c>
    </row>
    <row r="9" spans="1:5" s="309" customFormat="1" ht="12.75" customHeight="1">
      <c r="A9" s="885"/>
      <c r="B9" s="927"/>
      <c r="C9" s="886"/>
      <c r="D9" s="886"/>
      <c r="E9" s="928"/>
    </row>
    <row r="10" spans="1:5" s="309" customFormat="1" ht="20.25" customHeight="1">
      <c r="A10" s="547">
        <v>1</v>
      </c>
      <c r="B10" s="636"/>
      <c r="C10" s="549"/>
      <c r="D10" s="550"/>
      <c r="E10" s="560" t="str">
        <f>IF(B10&lt;&gt;"",C10+D10,"")</f>
        <v/>
      </c>
    </row>
    <row r="11" spans="1:5" s="309" customFormat="1" ht="20.25" customHeight="1">
      <c r="A11" s="547">
        <v>2</v>
      </c>
      <c r="B11" s="636"/>
      <c r="C11" s="549"/>
      <c r="D11" s="550"/>
      <c r="E11" s="560" t="str">
        <f t="shared" ref="E11:E19" si="0">IF(B11&lt;&gt;"",C11+D11,"")</f>
        <v/>
      </c>
    </row>
    <row r="12" spans="1:5" s="309" customFormat="1" ht="20.25" customHeight="1">
      <c r="A12" s="547">
        <v>3</v>
      </c>
      <c r="B12" s="636"/>
      <c r="C12" s="549"/>
      <c r="D12" s="550"/>
      <c r="E12" s="560" t="str">
        <f t="shared" si="0"/>
        <v/>
      </c>
    </row>
    <row r="13" spans="1:5" s="309" customFormat="1" ht="20.25" customHeight="1">
      <c r="A13" s="547">
        <v>4</v>
      </c>
      <c r="B13" s="636"/>
      <c r="C13" s="549"/>
      <c r="D13" s="550"/>
      <c r="E13" s="560" t="str">
        <f t="shared" si="0"/>
        <v/>
      </c>
    </row>
    <row r="14" spans="1:5" s="309" customFormat="1" ht="20.25" customHeight="1">
      <c r="A14" s="547">
        <v>5</v>
      </c>
      <c r="B14" s="636"/>
      <c r="C14" s="549"/>
      <c r="D14" s="550"/>
      <c r="E14" s="560" t="str">
        <f t="shared" si="0"/>
        <v/>
      </c>
    </row>
    <row r="15" spans="1:5" s="309" customFormat="1" ht="20.25" customHeight="1">
      <c r="A15" s="547">
        <v>6</v>
      </c>
      <c r="B15" s="636"/>
      <c r="C15" s="549"/>
      <c r="D15" s="550"/>
      <c r="E15" s="560" t="str">
        <f t="shared" si="0"/>
        <v/>
      </c>
    </row>
    <row r="16" spans="1:5" s="309" customFormat="1" ht="20.25" customHeight="1">
      <c r="A16" s="547">
        <v>7</v>
      </c>
      <c r="B16" s="636"/>
      <c r="C16" s="549"/>
      <c r="D16" s="550"/>
      <c r="E16" s="560" t="str">
        <f t="shared" si="0"/>
        <v/>
      </c>
    </row>
    <row r="17" spans="1:7" s="309" customFormat="1" ht="20.25" customHeight="1">
      <c r="A17" s="547">
        <v>8</v>
      </c>
      <c r="B17" s="636"/>
      <c r="C17" s="549"/>
      <c r="D17" s="550"/>
      <c r="E17" s="560" t="str">
        <f t="shared" si="0"/>
        <v/>
      </c>
    </row>
    <row r="18" spans="1:7" s="309" customFormat="1" ht="20.25" customHeight="1">
      <c r="A18" s="547">
        <v>9</v>
      </c>
      <c r="B18" s="636"/>
      <c r="C18" s="549"/>
      <c r="D18" s="550"/>
      <c r="E18" s="560" t="str">
        <f t="shared" si="0"/>
        <v/>
      </c>
    </row>
    <row r="19" spans="1:7" s="309" customFormat="1" ht="20.25" customHeight="1">
      <c r="A19" s="547">
        <v>10</v>
      </c>
      <c r="B19" s="636"/>
      <c r="C19" s="549"/>
      <c r="D19" s="550"/>
      <c r="E19" s="560" t="str">
        <f t="shared" si="0"/>
        <v/>
      </c>
    </row>
    <row r="20" spans="1:7" s="309" customFormat="1" ht="20.25" customHeight="1">
      <c r="A20" s="547"/>
      <c r="B20" s="637" t="s">
        <v>469</v>
      </c>
      <c r="C20" s="558">
        <f>SUM(C10:C19)</f>
        <v>0</v>
      </c>
      <c r="D20" s="558">
        <f>SUM(D10:D19)</f>
        <v>0</v>
      </c>
      <c r="E20" s="560">
        <f>C20+D20</f>
        <v>0</v>
      </c>
      <c r="G20" s="638"/>
    </row>
    <row r="21" spans="1:7" s="309" customFormat="1" ht="21" customHeight="1">
      <c r="A21" s="877" t="s">
        <v>467</v>
      </c>
      <c r="B21" s="878"/>
      <c r="C21" s="878"/>
      <c r="D21" s="878"/>
      <c r="E21" s="879"/>
    </row>
    <row r="22" spans="1:7" s="309" customFormat="1" ht="20.25" customHeight="1">
      <c r="A22" s="547">
        <v>1</v>
      </c>
      <c r="B22" s="548"/>
      <c r="C22" s="549"/>
      <c r="D22" s="550"/>
      <c r="E22" s="560" t="str">
        <f>IF(B22&lt;&gt;"",C22+D22,"")</f>
        <v/>
      </c>
    </row>
    <row r="23" spans="1:7" s="309" customFormat="1" ht="20.25" customHeight="1">
      <c r="A23" s="547">
        <v>2</v>
      </c>
      <c r="B23" s="548"/>
      <c r="C23" s="549"/>
      <c r="D23" s="550"/>
      <c r="E23" s="560" t="str">
        <f t="shared" ref="E23:E31" si="1">IF(B23&lt;&gt;"",C23+D23,"")</f>
        <v/>
      </c>
    </row>
    <row r="24" spans="1:7" s="309" customFormat="1" ht="20.25" customHeight="1">
      <c r="A24" s="547">
        <v>3</v>
      </c>
      <c r="B24" s="548"/>
      <c r="C24" s="549"/>
      <c r="D24" s="550"/>
      <c r="E24" s="560" t="str">
        <f t="shared" si="1"/>
        <v/>
      </c>
    </row>
    <row r="25" spans="1:7" s="309" customFormat="1" ht="20.25" customHeight="1">
      <c r="A25" s="547">
        <v>4</v>
      </c>
      <c r="B25" s="548"/>
      <c r="C25" s="549"/>
      <c r="D25" s="550"/>
      <c r="E25" s="560" t="str">
        <f t="shared" si="1"/>
        <v/>
      </c>
    </row>
    <row r="26" spans="1:7" s="309" customFormat="1" ht="20.25" customHeight="1">
      <c r="A26" s="547">
        <v>5</v>
      </c>
      <c r="B26" s="548"/>
      <c r="C26" s="549"/>
      <c r="D26" s="550"/>
      <c r="E26" s="560" t="str">
        <f t="shared" si="1"/>
        <v/>
      </c>
    </row>
    <row r="27" spans="1:7" s="309" customFormat="1" ht="20.25" customHeight="1">
      <c r="A27" s="547">
        <v>6</v>
      </c>
      <c r="B27" s="548"/>
      <c r="C27" s="549"/>
      <c r="D27" s="550"/>
      <c r="E27" s="560" t="str">
        <f t="shared" si="1"/>
        <v/>
      </c>
    </row>
    <row r="28" spans="1:7" s="309" customFormat="1" ht="20.25" customHeight="1">
      <c r="A28" s="547">
        <v>7</v>
      </c>
      <c r="B28" s="548"/>
      <c r="C28" s="549"/>
      <c r="D28" s="550"/>
      <c r="E28" s="560" t="str">
        <f t="shared" si="1"/>
        <v/>
      </c>
    </row>
    <row r="29" spans="1:7" s="309" customFormat="1" ht="20.25" customHeight="1">
      <c r="A29" s="547">
        <v>8</v>
      </c>
      <c r="B29" s="548"/>
      <c r="C29" s="549"/>
      <c r="D29" s="550"/>
      <c r="E29" s="560" t="str">
        <f t="shared" si="1"/>
        <v/>
      </c>
    </row>
    <row r="30" spans="1:7" s="309" customFormat="1" ht="20.25" customHeight="1">
      <c r="A30" s="547">
        <v>9</v>
      </c>
      <c r="B30" s="548"/>
      <c r="C30" s="549"/>
      <c r="D30" s="550"/>
      <c r="E30" s="560" t="str">
        <f t="shared" si="1"/>
        <v/>
      </c>
    </row>
    <row r="31" spans="1:7" s="309" customFormat="1" ht="20.25" customHeight="1">
      <c r="A31" s="547">
        <v>10</v>
      </c>
      <c r="B31" s="548"/>
      <c r="C31" s="549"/>
      <c r="D31" s="550"/>
      <c r="E31" s="560" t="str">
        <f t="shared" si="1"/>
        <v/>
      </c>
    </row>
    <row r="32" spans="1:7" s="554" customFormat="1" ht="22.5" customHeight="1" thickBot="1">
      <c r="A32" s="547"/>
      <c r="B32" s="553" t="s">
        <v>470</v>
      </c>
      <c r="C32" s="641">
        <f>SUM(C22:C31)</f>
        <v>0</v>
      </c>
      <c r="D32" s="642">
        <f>SUM(D22:D31)</f>
        <v>0</v>
      </c>
      <c r="E32" s="640">
        <f>C32+D32</f>
        <v>0</v>
      </c>
    </row>
    <row r="33" spans="1:10" ht="30" customHeight="1" thickBot="1">
      <c r="A33" s="555"/>
      <c r="B33" s="556" t="s">
        <v>240</v>
      </c>
      <c r="C33" s="561">
        <f>SUM(C20,C32)</f>
        <v>0</v>
      </c>
      <c r="D33" s="561">
        <f t="shared" ref="D33:E33" si="2">SUM(D20,D32)</f>
        <v>0</v>
      </c>
      <c r="E33" s="562">
        <f t="shared" si="2"/>
        <v>0</v>
      </c>
    </row>
    <row r="34" spans="1:10" ht="12.75" customHeight="1">
      <c r="J34" s="557"/>
    </row>
    <row r="35" spans="1:10" ht="20.25">
      <c r="B35" s="639" t="s">
        <v>474</v>
      </c>
    </row>
  </sheetData>
  <sheetProtection sheet="1" objects="1" scenarios="1"/>
  <mergeCells count="4">
    <mergeCell ref="A2:E2"/>
    <mergeCell ref="A7:B8"/>
    <mergeCell ref="A9:E9"/>
    <mergeCell ref="A21:E21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9"/>
  <sheetViews>
    <sheetView showGridLines="0" view="pageBreakPreview" topLeftCell="B6" zoomScale="80" zoomScaleNormal="115" zoomScaleSheetLayoutView="80" workbookViewId="0">
      <selection activeCell="D24" sqref="D24"/>
    </sheetView>
  </sheetViews>
  <sheetFormatPr baseColWidth="10" defaultRowHeight="15" customHeight="1"/>
  <cols>
    <col min="1" max="1" width="0.5703125" style="3" hidden="1" customWidth="1"/>
    <col min="2" max="2" width="3.28515625" style="3" customWidth="1"/>
    <col min="3" max="3" width="14.42578125" style="3" customWidth="1"/>
    <col min="4" max="4" width="71.42578125" style="3" customWidth="1"/>
    <col min="5" max="5" width="3" style="3" customWidth="1"/>
    <col min="6" max="16384" width="11.42578125" style="3"/>
  </cols>
  <sheetData>
    <row r="1" spans="1:4" ht="15" hidden="1" customHeight="1">
      <c r="A1" s="915" t="s">
        <v>299</v>
      </c>
      <c r="B1" s="915"/>
      <c r="C1" s="915"/>
      <c r="D1" s="915"/>
    </row>
    <row r="2" spans="1:4" ht="15" hidden="1" customHeight="1">
      <c r="A2" s="915" t="s">
        <v>300</v>
      </c>
      <c r="B2" s="915"/>
      <c r="C2" s="915"/>
      <c r="D2" s="915"/>
    </row>
    <row r="3" spans="1:4" ht="15" hidden="1" customHeight="1">
      <c r="A3" s="916" t="s">
        <v>461</v>
      </c>
      <c r="B3" s="916"/>
      <c r="C3" s="916"/>
      <c r="D3" s="916"/>
    </row>
    <row r="4" spans="1:4" ht="15" hidden="1" customHeight="1">
      <c r="A4" s="916" t="s">
        <v>298</v>
      </c>
      <c r="B4" s="916"/>
      <c r="C4" s="916"/>
      <c r="D4" s="916"/>
    </row>
    <row r="5" spans="1:4" ht="15" hidden="1" customHeight="1">
      <c r="A5" s="916" t="s">
        <v>195</v>
      </c>
      <c r="B5" s="916"/>
      <c r="C5" s="916"/>
      <c r="D5" s="916"/>
    </row>
    <row r="6" spans="1:4" ht="27.75" customHeight="1">
      <c r="A6" s="43"/>
      <c r="B6" s="43"/>
      <c r="C6" s="52" t="s">
        <v>486</v>
      </c>
      <c r="D6" s="43"/>
    </row>
    <row r="7" spans="1:4" ht="9" customHeight="1">
      <c r="A7" s="43"/>
      <c r="B7" s="43"/>
      <c r="C7" s="43"/>
      <c r="D7" s="43"/>
    </row>
    <row r="8" spans="1:4" ht="15" customHeight="1">
      <c r="B8" s="53"/>
      <c r="C8" s="54" t="s">
        <v>639</v>
      </c>
      <c r="D8" s="53"/>
    </row>
    <row r="9" spans="1:4" ht="9.75" customHeight="1">
      <c r="D9" s="37"/>
    </row>
    <row r="10" spans="1:4" s="33" customFormat="1" ht="15" customHeight="1">
      <c r="B10" s="55" t="s">
        <v>183</v>
      </c>
      <c r="C10" s="56" t="s">
        <v>184</v>
      </c>
      <c r="D10" s="55" t="s">
        <v>189</v>
      </c>
    </row>
    <row r="11" spans="1:4" s="33" customFormat="1" ht="6.75" customHeight="1">
      <c r="B11" s="57"/>
      <c r="C11" s="57"/>
      <c r="D11" s="57"/>
    </row>
    <row r="12" spans="1:4" s="33" customFormat="1" ht="15" customHeight="1">
      <c r="B12" s="63"/>
      <c r="C12" s="930" t="s">
        <v>190</v>
      </c>
      <c r="D12" s="930"/>
    </row>
    <row r="13" spans="1:4" ht="15" customHeight="1">
      <c r="B13" s="64">
        <v>1</v>
      </c>
      <c r="C13" s="65" t="s">
        <v>517</v>
      </c>
      <c r="D13" s="66" t="s">
        <v>379</v>
      </c>
    </row>
    <row r="14" spans="1:4" ht="15" customHeight="1">
      <c r="B14" s="64">
        <v>2</v>
      </c>
      <c r="C14" s="65" t="s">
        <v>518</v>
      </c>
      <c r="D14" s="66" t="s">
        <v>0</v>
      </c>
    </row>
    <row r="15" spans="1:4" ht="15" customHeight="1">
      <c r="B15" s="64">
        <v>4</v>
      </c>
      <c r="C15" s="65" t="s">
        <v>519</v>
      </c>
      <c r="D15" s="66" t="s">
        <v>447</v>
      </c>
    </row>
    <row r="16" spans="1:4" ht="15" customHeight="1">
      <c r="B16" s="64">
        <v>5</v>
      </c>
      <c r="C16" s="65" t="s">
        <v>520</v>
      </c>
      <c r="D16" s="66" t="s">
        <v>119</v>
      </c>
    </row>
    <row r="17" spans="2:4" ht="15" customHeight="1">
      <c r="B17" s="64">
        <v>3</v>
      </c>
      <c r="C17" s="65" t="s">
        <v>521</v>
      </c>
      <c r="D17" s="66" t="s">
        <v>108</v>
      </c>
    </row>
    <row r="18" spans="2:4" ht="15" customHeight="1">
      <c r="B18" s="64">
        <v>8</v>
      </c>
      <c r="C18" s="65" t="s">
        <v>522</v>
      </c>
      <c r="D18" s="66" t="s">
        <v>127</v>
      </c>
    </row>
    <row r="19" spans="2:4" ht="15" customHeight="1">
      <c r="B19" s="64">
        <v>9</v>
      </c>
      <c r="C19" s="65" t="s">
        <v>523</v>
      </c>
      <c r="D19" s="66" t="s">
        <v>128</v>
      </c>
    </row>
    <row r="20" spans="2:4" ht="15" customHeight="1">
      <c r="B20" s="64">
        <v>6</v>
      </c>
      <c r="C20" s="65" t="s">
        <v>604</v>
      </c>
      <c r="D20" s="66" t="s">
        <v>185</v>
      </c>
    </row>
    <row r="21" spans="2:4" ht="15" customHeight="1">
      <c r="B21" s="64">
        <v>7</v>
      </c>
      <c r="C21" s="65" t="s">
        <v>605</v>
      </c>
      <c r="D21" s="66" t="s">
        <v>186</v>
      </c>
    </row>
    <row r="22" spans="2:4" ht="6.75" customHeight="1">
      <c r="B22" s="57"/>
      <c r="C22" s="57"/>
      <c r="D22" s="57"/>
    </row>
    <row r="23" spans="2:4" s="33" customFormat="1" ht="15" customHeight="1">
      <c r="B23" s="75"/>
      <c r="C23" s="929" t="s">
        <v>191</v>
      </c>
      <c r="D23" s="929"/>
    </row>
    <row r="24" spans="2:4" ht="15" customHeight="1">
      <c r="B24" s="64">
        <v>10</v>
      </c>
      <c r="C24" s="65" t="s">
        <v>524</v>
      </c>
      <c r="D24" s="66" t="s">
        <v>148</v>
      </c>
    </row>
    <row r="25" spans="2:4" ht="15" customHeight="1">
      <c r="B25" s="67">
        <v>11</v>
      </c>
      <c r="C25" s="65" t="s">
        <v>606</v>
      </c>
      <c r="D25" s="68" t="s">
        <v>267</v>
      </c>
    </row>
    <row r="26" spans="2:4" ht="25.5">
      <c r="B26" s="72">
        <v>12</v>
      </c>
      <c r="C26" s="73" t="s">
        <v>525</v>
      </c>
      <c r="D26" s="83" t="s">
        <v>607</v>
      </c>
    </row>
    <row r="27" spans="2:4" ht="25.5">
      <c r="B27" s="72">
        <v>13</v>
      </c>
      <c r="C27" s="73" t="s">
        <v>610</v>
      </c>
      <c r="D27" s="83" t="s">
        <v>609</v>
      </c>
    </row>
    <row r="28" spans="2:4" ht="27">
      <c r="B28" s="72">
        <v>14</v>
      </c>
      <c r="C28" s="73" t="s">
        <v>612</v>
      </c>
      <c r="D28" s="84" t="s">
        <v>611</v>
      </c>
    </row>
    <row r="29" spans="2:4" ht="27">
      <c r="B29" s="72">
        <v>15</v>
      </c>
      <c r="C29" s="73" t="s">
        <v>613</v>
      </c>
      <c r="D29" s="84" t="s">
        <v>614</v>
      </c>
    </row>
    <row r="30" spans="2:4" ht="27">
      <c r="B30" s="85">
        <v>16</v>
      </c>
      <c r="C30" s="73" t="s">
        <v>616</v>
      </c>
      <c r="D30" s="84" t="s">
        <v>615</v>
      </c>
    </row>
    <row r="31" spans="2:4" ht="27">
      <c r="B31" s="85">
        <v>17</v>
      </c>
      <c r="C31" s="73" t="s">
        <v>617</v>
      </c>
      <c r="D31" s="84" t="s">
        <v>618</v>
      </c>
    </row>
    <row r="32" spans="2:4" ht="15" customHeight="1">
      <c r="B32" s="70">
        <v>18</v>
      </c>
      <c r="C32" s="69" t="s">
        <v>619</v>
      </c>
      <c r="D32" s="71" t="s">
        <v>268</v>
      </c>
    </row>
    <row r="33" spans="2:4" ht="25.5">
      <c r="B33" s="85">
        <v>19</v>
      </c>
      <c r="C33" s="73" t="s">
        <v>627</v>
      </c>
      <c r="D33" s="83" t="s">
        <v>608</v>
      </c>
    </row>
    <row r="34" spans="2:4" ht="15" customHeight="1">
      <c r="B34" s="64">
        <v>20</v>
      </c>
      <c r="C34" s="69" t="s">
        <v>526</v>
      </c>
      <c r="D34" s="68" t="s">
        <v>187</v>
      </c>
    </row>
    <row r="35" spans="2:4" ht="15" customHeight="1">
      <c r="B35" s="64">
        <v>21</v>
      </c>
      <c r="C35" s="65" t="s">
        <v>620</v>
      </c>
      <c r="D35" s="66" t="s">
        <v>188</v>
      </c>
    </row>
    <row r="36" spans="2:4" ht="7.5" customHeight="1">
      <c r="B36" s="80"/>
      <c r="C36" s="81"/>
      <c r="D36" s="81"/>
    </row>
    <row r="37" spans="2:4" s="33" customFormat="1" ht="15" customHeight="1">
      <c r="B37" s="75"/>
      <c r="C37" s="929" t="s">
        <v>192</v>
      </c>
      <c r="D37" s="929"/>
    </row>
    <row r="38" spans="2:4" ht="16.5">
      <c r="B38" s="72">
        <v>22</v>
      </c>
      <c r="C38" s="73" t="s">
        <v>527</v>
      </c>
      <c r="D38" s="74" t="s">
        <v>621</v>
      </c>
    </row>
    <row r="39" spans="2:4" ht="39.75">
      <c r="B39" s="72">
        <v>23</v>
      </c>
      <c r="C39" s="73" t="s">
        <v>622</v>
      </c>
      <c r="D39" s="74" t="s">
        <v>454</v>
      </c>
    </row>
    <row r="40" spans="2:4" ht="15" customHeight="1">
      <c r="B40" s="64">
        <v>24</v>
      </c>
      <c r="C40" s="65" t="s">
        <v>623</v>
      </c>
      <c r="D40" s="66" t="s">
        <v>372</v>
      </c>
    </row>
    <row r="41" spans="2:4" ht="7.5" customHeight="1">
      <c r="B41" s="80"/>
      <c r="C41" s="81"/>
      <c r="D41" s="81"/>
    </row>
    <row r="42" spans="2:4" s="33" customFormat="1" ht="15" customHeight="1">
      <c r="B42" s="75"/>
      <c r="C42" s="929" t="s">
        <v>481</v>
      </c>
      <c r="D42" s="929"/>
    </row>
    <row r="43" spans="2:4" s="33" customFormat="1" ht="15" customHeight="1">
      <c r="B43" s="75"/>
      <c r="C43" s="76" t="s">
        <v>193</v>
      </c>
      <c r="D43" s="76"/>
    </row>
    <row r="44" spans="2:4" ht="15" customHeight="1">
      <c r="B44" s="77"/>
      <c r="C44" s="78" t="s">
        <v>194</v>
      </c>
      <c r="D44" s="77"/>
    </row>
    <row r="45" spans="2:4" ht="15" customHeight="1">
      <c r="B45" s="64">
        <v>25</v>
      </c>
      <c r="C45" s="65" t="s">
        <v>528</v>
      </c>
      <c r="D45" s="66" t="s">
        <v>509</v>
      </c>
    </row>
    <row r="46" spans="2:4" ht="15" customHeight="1">
      <c r="B46" s="64">
        <v>26</v>
      </c>
      <c r="C46" s="69" t="s">
        <v>624</v>
      </c>
      <c r="D46" s="68" t="s">
        <v>363</v>
      </c>
    </row>
    <row r="47" spans="2:4" ht="15" customHeight="1">
      <c r="B47" s="64">
        <v>27</v>
      </c>
      <c r="C47" s="65" t="s">
        <v>625</v>
      </c>
      <c r="D47" s="66" t="s">
        <v>446</v>
      </c>
    </row>
    <row r="48" spans="2:4" ht="15" customHeight="1">
      <c r="B48" s="64">
        <v>28</v>
      </c>
      <c r="C48" s="65" t="s">
        <v>626</v>
      </c>
      <c r="D48" s="66" t="s">
        <v>473</v>
      </c>
    </row>
    <row r="49" spans="2:4" ht="15" customHeight="1">
      <c r="B49" s="64"/>
      <c r="C49" s="65" t="s">
        <v>541</v>
      </c>
      <c r="D49" s="66" t="s">
        <v>542</v>
      </c>
    </row>
  </sheetData>
  <mergeCells count="9">
    <mergeCell ref="C23:D23"/>
    <mergeCell ref="C37:D37"/>
    <mergeCell ref="C42:D42"/>
    <mergeCell ref="A1:D1"/>
    <mergeCell ref="A2:D2"/>
    <mergeCell ref="A3:D3"/>
    <mergeCell ref="A4:D4"/>
    <mergeCell ref="A5:D5"/>
    <mergeCell ref="C12:D12"/>
  </mergeCells>
  <printOptions horizontalCentered="1"/>
  <pageMargins left="0.39370078740157483" right="0.39370078740157483" top="0.51181102362204722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7"/>
    <pageSetUpPr fitToPage="1"/>
  </sheetPr>
  <dimension ref="A1:G37"/>
  <sheetViews>
    <sheetView view="pageBreakPreview" topLeftCell="A10" zoomScaleSheetLayoutView="100" workbookViewId="0">
      <selection activeCell="A37" sqref="A37"/>
    </sheetView>
  </sheetViews>
  <sheetFormatPr baseColWidth="10" defaultRowHeight="16.5"/>
  <cols>
    <col min="1" max="1" width="36.7109375" style="152" customWidth="1"/>
    <col min="2" max="6" width="11.7109375" style="152" customWidth="1"/>
    <col min="7" max="7" width="17" style="228" bestFit="1" customWidth="1"/>
    <col min="8" max="16384" width="11.42578125" style="152"/>
  </cols>
  <sheetData>
    <row r="1" spans="1:7" ht="18.75">
      <c r="A1" s="790" t="s">
        <v>161</v>
      </c>
      <c r="B1" s="790"/>
      <c r="C1" s="790"/>
      <c r="D1" s="790"/>
      <c r="E1" s="790"/>
      <c r="F1" s="790"/>
      <c r="G1" s="709" t="s">
        <v>637</v>
      </c>
    </row>
    <row r="2" spans="1:7" s="153" customFormat="1" ht="18">
      <c r="A2" s="789" t="s">
        <v>109</v>
      </c>
      <c r="B2" s="789"/>
      <c r="C2" s="789"/>
      <c r="D2" s="789"/>
      <c r="E2" s="789"/>
      <c r="F2" s="789"/>
      <c r="G2" s="709"/>
    </row>
    <row r="3" spans="1:7" s="153" customFormat="1" ht="18">
      <c r="A3" s="788" t="s">
        <v>370</v>
      </c>
      <c r="B3" s="788"/>
      <c r="C3" s="788"/>
      <c r="D3" s="788"/>
      <c r="E3" s="788"/>
      <c r="F3" s="788"/>
      <c r="G3" s="709"/>
    </row>
    <row r="4" spans="1:7" s="153" customFormat="1" ht="18">
      <c r="A4" s="788" t="s">
        <v>537</v>
      </c>
      <c r="B4" s="788"/>
      <c r="C4" s="788"/>
      <c r="D4" s="788"/>
      <c r="E4" s="788"/>
      <c r="F4" s="788"/>
      <c r="G4" s="709"/>
    </row>
    <row r="5" spans="1:7" s="155" customFormat="1" ht="19.5" thickBot="1">
      <c r="A5" s="791" t="s">
        <v>536</v>
      </c>
      <c r="B5" s="791"/>
      <c r="C5" s="791"/>
      <c r="D5" s="791"/>
      <c r="E5" s="91" t="s">
        <v>529</v>
      </c>
      <c r="F5" s="154"/>
      <c r="G5" s="709"/>
    </row>
    <row r="6" spans="1:7" s="182" customFormat="1" ht="77.25" thickBot="1">
      <c r="A6" s="505" t="s">
        <v>110</v>
      </c>
      <c r="B6" s="274" t="s">
        <v>111</v>
      </c>
      <c r="C6" s="274" t="s">
        <v>112</v>
      </c>
      <c r="D6" s="274" t="s">
        <v>113</v>
      </c>
      <c r="E6" s="274" t="s">
        <v>114</v>
      </c>
      <c r="F6" s="506" t="s">
        <v>115</v>
      </c>
      <c r="G6" s="709"/>
    </row>
    <row r="7" spans="1:7" s="183" customFormat="1" ht="18">
      <c r="A7" s="507"/>
      <c r="B7" s="508"/>
      <c r="C7" s="508"/>
      <c r="D7" s="508"/>
      <c r="E7" s="508"/>
      <c r="F7" s="509"/>
      <c r="G7" s="709"/>
    </row>
    <row r="8" spans="1:7" s="184" customFormat="1" ht="27">
      <c r="A8" s="510" t="s">
        <v>103</v>
      </c>
      <c r="B8" s="511"/>
      <c r="C8" s="511"/>
      <c r="D8" s="511"/>
      <c r="E8" s="511"/>
      <c r="F8" s="512"/>
      <c r="G8" s="709"/>
    </row>
    <row r="9" spans="1:7" s="184" customFormat="1" ht="16.5" customHeight="1">
      <c r="A9" s="510"/>
      <c r="B9" s="511"/>
      <c r="C9" s="511"/>
      <c r="D9" s="511"/>
      <c r="E9" s="511"/>
      <c r="F9" s="512"/>
      <c r="G9" s="709"/>
    </row>
    <row r="10" spans="1:7" s="184" customFormat="1" ht="16.5" customHeight="1">
      <c r="A10" s="510" t="s">
        <v>116</v>
      </c>
      <c r="B10" s="513">
        <f>SUM(B11:B13)</f>
        <v>0</v>
      </c>
      <c r="C10" s="513">
        <f t="shared" ref="C10:F10" si="0">SUM(C11:C13)</f>
        <v>0</v>
      </c>
      <c r="D10" s="513">
        <f t="shared" si="0"/>
        <v>0</v>
      </c>
      <c r="E10" s="513">
        <f t="shared" si="0"/>
        <v>0</v>
      </c>
      <c r="F10" s="514">
        <f t="shared" si="0"/>
        <v>0</v>
      </c>
      <c r="G10" s="709"/>
    </row>
    <row r="11" spans="1:7" s="184" customFormat="1" ht="16.5" customHeight="1">
      <c r="A11" s="515" t="s">
        <v>36</v>
      </c>
      <c r="B11" s="516"/>
      <c r="C11" s="516"/>
      <c r="D11" s="516"/>
      <c r="E11" s="516"/>
      <c r="F11" s="517">
        <f>SUM(B11:E11)</f>
        <v>0</v>
      </c>
      <c r="G11" s="709"/>
    </row>
    <row r="12" spans="1:7" s="184" customFormat="1" ht="16.5" customHeight="1">
      <c r="A12" s="515" t="s">
        <v>96</v>
      </c>
      <c r="B12" s="516"/>
      <c r="C12" s="516"/>
      <c r="D12" s="516"/>
      <c r="E12" s="516"/>
      <c r="F12" s="517">
        <f t="shared" ref="F12:F13" si="1">SUM(B12:E12)</f>
        <v>0</v>
      </c>
      <c r="G12" s="709"/>
    </row>
    <row r="13" spans="1:7" s="184" customFormat="1" ht="16.5" customHeight="1">
      <c r="A13" s="515" t="s">
        <v>97</v>
      </c>
      <c r="B13" s="516"/>
      <c r="C13" s="516"/>
      <c r="D13" s="516"/>
      <c r="E13" s="516"/>
      <c r="F13" s="517">
        <f t="shared" si="1"/>
        <v>0</v>
      </c>
      <c r="G13" s="709"/>
    </row>
    <row r="14" spans="1:7" s="184" customFormat="1" ht="16.5" customHeight="1">
      <c r="A14" s="510"/>
      <c r="B14" s="516"/>
      <c r="C14" s="516"/>
      <c r="D14" s="516"/>
      <c r="E14" s="516"/>
      <c r="F14" s="518"/>
      <c r="G14" s="709"/>
    </row>
    <row r="15" spans="1:7" s="184" customFormat="1" ht="27">
      <c r="A15" s="510" t="s">
        <v>117</v>
      </c>
      <c r="B15" s="513">
        <f>SUM(B16:B19)</f>
        <v>0</v>
      </c>
      <c r="C15" s="513">
        <f t="shared" ref="C15:F15" si="2">SUM(C16:C19)</f>
        <v>0</v>
      </c>
      <c r="D15" s="513">
        <f t="shared" si="2"/>
        <v>0</v>
      </c>
      <c r="E15" s="513">
        <f t="shared" si="2"/>
        <v>0</v>
      </c>
      <c r="F15" s="514">
        <f t="shared" si="2"/>
        <v>0</v>
      </c>
      <c r="G15" s="709"/>
    </row>
    <row r="16" spans="1:7" s="184" customFormat="1" ht="16.5" customHeight="1">
      <c r="A16" s="515" t="s">
        <v>54</v>
      </c>
      <c r="B16" s="516"/>
      <c r="C16" s="516"/>
      <c r="D16" s="516"/>
      <c r="E16" s="516"/>
      <c r="F16" s="517">
        <f>SUM(B16:E16)</f>
        <v>0</v>
      </c>
      <c r="G16" s="709"/>
    </row>
    <row r="17" spans="1:7" s="184" customFormat="1" ht="16.5" customHeight="1">
      <c r="A17" s="515" t="s">
        <v>100</v>
      </c>
      <c r="B17" s="516"/>
      <c r="C17" s="516"/>
      <c r="D17" s="516"/>
      <c r="E17" s="516"/>
      <c r="F17" s="517">
        <f t="shared" ref="F17:F19" si="3">SUM(B17:E17)</f>
        <v>0</v>
      </c>
      <c r="G17" s="709"/>
    </row>
    <row r="18" spans="1:7" s="184" customFormat="1" ht="16.5" customHeight="1">
      <c r="A18" s="515" t="s">
        <v>101</v>
      </c>
      <c r="B18" s="516"/>
      <c r="C18" s="516"/>
      <c r="D18" s="516"/>
      <c r="E18" s="516"/>
      <c r="F18" s="517">
        <f t="shared" si="3"/>
        <v>0</v>
      </c>
      <c r="G18" s="709"/>
    </row>
    <row r="19" spans="1:7" s="184" customFormat="1" ht="16.5" customHeight="1">
      <c r="A19" s="515" t="s">
        <v>102</v>
      </c>
      <c r="B19" s="516"/>
      <c r="C19" s="516"/>
      <c r="D19" s="516"/>
      <c r="E19" s="516"/>
      <c r="F19" s="517">
        <f t="shared" si="3"/>
        <v>0</v>
      </c>
      <c r="G19" s="709"/>
    </row>
    <row r="20" spans="1:7" s="184" customFormat="1" ht="16.5" customHeight="1">
      <c r="A20" s="510"/>
      <c r="B20" s="516"/>
      <c r="C20" s="516"/>
      <c r="D20" s="516"/>
      <c r="E20" s="516"/>
      <c r="F20" s="518"/>
      <c r="G20" s="709"/>
    </row>
    <row r="21" spans="1:7" s="184" customFormat="1" ht="27">
      <c r="A21" s="510" t="s">
        <v>634</v>
      </c>
      <c r="B21" s="519">
        <f>B15++B10</f>
        <v>0</v>
      </c>
      <c r="C21" s="519">
        <f t="shared" ref="C21:F21" si="4">C15++C10</f>
        <v>0</v>
      </c>
      <c r="D21" s="519">
        <f t="shared" si="4"/>
        <v>0</v>
      </c>
      <c r="E21" s="519">
        <f t="shared" si="4"/>
        <v>0</v>
      </c>
      <c r="F21" s="514">
        <f t="shared" si="4"/>
        <v>0</v>
      </c>
      <c r="G21" s="709"/>
    </row>
    <row r="22" spans="1:7" s="184" customFormat="1" ht="16.5" customHeight="1">
      <c r="A22" s="510"/>
      <c r="B22" s="516"/>
      <c r="C22" s="516"/>
      <c r="D22" s="516"/>
      <c r="E22" s="516"/>
      <c r="F22" s="518"/>
      <c r="G22" s="709"/>
    </row>
    <row r="23" spans="1:7" s="184" customFormat="1" ht="27">
      <c r="A23" s="510" t="s">
        <v>635</v>
      </c>
      <c r="B23" s="513">
        <f>SUM(B24:B26)</f>
        <v>0</v>
      </c>
      <c r="C23" s="513">
        <f t="shared" ref="C23:F23" si="5">SUM(C24:C26)</f>
        <v>0</v>
      </c>
      <c r="D23" s="513">
        <f t="shared" si="5"/>
        <v>0</v>
      </c>
      <c r="E23" s="513">
        <f t="shared" si="5"/>
        <v>0</v>
      </c>
      <c r="F23" s="514">
        <f t="shared" si="5"/>
        <v>0</v>
      </c>
      <c r="G23" s="709"/>
    </row>
    <row r="24" spans="1:7" s="184" customFormat="1" ht="16.5" customHeight="1">
      <c r="A24" s="515" t="s">
        <v>36</v>
      </c>
      <c r="B24" s="516"/>
      <c r="C24" s="516"/>
      <c r="D24" s="516"/>
      <c r="E24" s="516"/>
      <c r="F24" s="517">
        <f t="shared" ref="F24:F26" si="6">SUM(B24:E24)</f>
        <v>0</v>
      </c>
      <c r="G24" s="709"/>
    </row>
    <row r="25" spans="1:7" s="184" customFormat="1" ht="16.5" customHeight="1">
      <c r="A25" s="515" t="s">
        <v>96</v>
      </c>
      <c r="B25" s="516"/>
      <c r="C25" s="516"/>
      <c r="D25" s="516"/>
      <c r="E25" s="516"/>
      <c r="F25" s="517">
        <f t="shared" si="6"/>
        <v>0</v>
      </c>
      <c r="G25" s="709"/>
    </row>
    <row r="26" spans="1:7" s="184" customFormat="1" ht="16.5" customHeight="1">
      <c r="A26" s="515" t="s">
        <v>97</v>
      </c>
      <c r="B26" s="516"/>
      <c r="C26" s="516"/>
      <c r="D26" s="516"/>
      <c r="E26" s="516"/>
      <c r="F26" s="517">
        <f t="shared" si="6"/>
        <v>0</v>
      </c>
      <c r="G26" s="709"/>
    </row>
    <row r="27" spans="1:7" s="184" customFormat="1" ht="16.5" customHeight="1">
      <c r="A27" s="510"/>
      <c r="B27" s="516"/>
      <c r="C27" s="516"/>
      <c r="D27" s="516"/>
      <c r="E27" s="516"/>
      <c r="F27" s="518"/>
      <c r="G27" s="709"/>
    </row>
    <row r="28" spans="1:7" s="184" customFormat="1" ht="27">
      <c r="A28" s="510" t="s">
        <v>117</v>
      </c>
      <c r="B28" s="513">
        <f>SUM(B29:B32)</f>
        <v>0</v>
      </c>
      <c r="C28" s="513">
        <f t="shared" ref="C28:F28" si="7">SUM(C29:C32)</f>
        <v>0</v>
      </c>
      <c r="D28" s="513">
        <f t="shared" si="7"/>
        <v>0</v>
      </c>
      <c r="E28" s="513">
        <f t="shared" si="7"/>
        <v>0</v>
      </c>
      <c r="F28" s="514">
        <f t="shared" si="7"/>
        <v>0</v>
      </c>
      <c r="G28" s="709"/>
    </row>
    <row r="29" spans="1:7" s="184" customFormat="1" ht="16.5" customHeight="1">
      <c r="A29" s="515" t="s">
        <v>54</v>
      </c>
      <c r="B29" s="516"/>
      <c r="C29" s="516"/>
      <c r="D29" s="516" t="s">
        <v>638</v>
      </c>
      <c r="E29" s="516"/>
      <c r="F29" s="517">
        <f t="shared" ref="F29:F32" si="8">SUM(B29:E29)</f>
        <v>0</v>
      </c>
      <c r="G29" s="709"/>
    </row>
    <row r="30" spans="1:7" s="184" customFormat="1" ht="16.5" customHeight="1">
      <c r="A30" s="515" t="s">
        <v>100</v>
      </c>
      <c r="B30" s="516"/>
      <c r="C30" s="516"/>
      <c r="D30" s="516"/>
      <c r="E30" s="516"/>
      <c r="F30" s="517">
        <f t="shared" si="8"/>
        <v>0</v>
      </c>
      <c r="G30" s="709"/>
    </row>
    <row r="31" spans="1:7" s="184" customFormat="1" ht="16.5" customHeight="1">
      <c r="A31" s="515" t="s">
        <v>101</v>
      </c>
      <c r="B31" s="516"/>
      <c r="C31" s="516"/>
      <c r="D31" s="516"/>
      <c r="E31" s="516"/>
      <c r="F31" s="517">
        <f t="shared" si="8"/>
        <v>0</v>
      </c>
      <c r="G31" s="709"/>
    </row>
    <row r="32" spans="1:7" s="184" customFormat="1" ht="16.5" customHeight="1">
      <c r="A32" s="515" t="s">
        <v>102</v>
      </c>
      <c r="B32" s="516"/>
      <c r="C32" s="516"/>
      <c r="D32" s="516"/>
      <c r="E32" s="516"/>
      <c r="F32" s="517">
        <f t="shared" si="8"/>
        <v>0</v>
      </c>
      <c r="G32" s="709"/>
    </row>
    <row r="33" spans="1:7" s="184" customFormat="1" ht="16.5" customHeight="1">
      <c r="A33" s="510"/>
      <c r="B33" s="520"/>
      <c r="C33" s="520"/>
      <c r="D33" s="520"/>
      <c r="E33" s="520"/>
      <c r="F33" s="521"/>
      <c r="G33" s="709"/>
    </row>
    <row r="34" spans="1:7" s="184" customFormat="1" ht="16.5" customHeight="1">
      <c r="A34" s="510" t="s">
        <v>636</v>
      </c>
      <c r="B34" s="519">
        <f>B28+B23+B21</f>
        <v>0</v>
      </c>
      <c r="C34" s="519">
        <f t="shared" ref="C34:F34" si="9">C28+C23+C21</f>
        <v>0</v>
      </c>
      <c r="D34" s="519">
        <f t="shared" si="9"/>
        <v>0</v>
      </c>
      <c r="E34" s="519">
        <f t="shared" si="9"/>
        <v>0</v>
      </c>
      <c r="F34" s="514">
        <f t="shared" si="9"/>
        <v>0</v>
      </c>
    </row>
    <row r="35" spans="1:7" s="183" customFormat="1" ht="16.5" customHeight="1" thickBot="1">
      <c r="A35" s="522"/>
      <c r="B35" s="523"/>
      <c r="C35" s="523"/>
      <c r="D35" s="523"/>
      <c r="E35" s="523"/>
      <c r="F35" s="524"/>
      <c r="G35" s="709"/>
    </row>
    <row r="36" spans="1:7" ht="18.75">
      <c r="A36" s="88"/>
      <c r="B36" s="699" t="str">
        <f>IF(B$34-'ETCA-I-01'!E36&gt;0.99,"ERROR!!!,NO CONCUERDA CON LO REPORTADO EN EL ETCA-I-01 EN EL MISMO RUBRO","")</f>
        <v/>
      </c>
      <c r="C36" s="699" t="str">
        <f>IF(C$34-'ETCA-I-01'!E42&gt;0.99,"ERROR!!!,NO CONCUERDA CON LO REPORTADO EN EL ETCA-I-01 EN EL MISMO RUBRO","")</f>
        <v/>
      </c>
      <c r="D36" s="699" t="str">
        <f>IF(D$34-'ETCA-I-01'!E$41&gt;0.99,"ERROR!!!,NO CONCUERDA CON LO REPORTADO EN EL ETCA-I-01 EN EL MISMO RUBRO","")</f>
        <v/>
      </c>
      <c r="E36" s="699" t="str">
        <f>IF($F$34-'ETCA-I-01'!$E$50&gt;1,"ERROR!!!,NO CONCUERDA CON LO REPORTADO EN EL ETCA-I-01 EN EL MISMO RUBRO DEL EJERCICIO ACTUAL","")</f>
        <v/>
      </c>
      <c r="F36" s="699" t="str">
        <f>IF($F$34-'ETCA-I-01'!$E$50&gt;1,"ERROR!!!,NO CONCUERDA CON LO REPORTADO EN EL ETCA-I-01 EN EL MISMO RUBRO DEL EJERCICIO ACTUAL","")</f>
        <v/>
      </c>
    </row>
    <row r="37" spans="1:7">
      <c r="A37" s="152" t="s">
        <v>641</v>
      </c>
    </row>
  </sheetData>
  <sheetProtection sheet="1" objects="1" scenarios="1" insertHyperlinks="0"/>
  <mergeCells count="5">
    <mergeCell ref="A4:F4"/>
    <mergeCell ref="A2:F2"/>
    <mergeCell ref="A3:F3"/>
    <mergeCell ref="A1:F1"/>
    <mergeCell ref="A5:D5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>
    <tabColor theme="7"/>
    <pageSetUpPr fitToPage="1"/>
  </sheetPr>
  <dimension ref="A1:C63"/>
  <sheetViews>
    <sheetView view="pageBreakPreview" topLeftCell="A31" zoomScaleSheetLayoutView="100" workbookViewId="0">
      <selection activeCell="A63" sqref="A63"/>
    </sheetView>
  </sheetViews>
  <sheetFormatPr baseColWidth="10" defaultRowHeight="16.5"/>
  <cols>
    <col min="1" max="1" width="80.85546875" style="185" bestFit="1" customWidth="1"/>
    <col min="2" max="3" width="17" style="185" customWidth="1"/>
    <col min="4" max="16384" width="11.42578125" style="185"/>
  </cols>
  <sheetData>
    <row r="1" spans="1:3">
      <c r="A1" s="790" t="s">
        <v>161</v>
      </c>
      <c r="B1" s="790"/>
      <c r="C1" s="790"/>
    </row>
    <row r="2" spans="1:3" s="153" customFormat="1" ht="15.75">
      <c r="A2" s="789" t="s">
        <v>119</v>
      </c>
      <c r="B2" s="789"/>
      <c r="C2" s="789"/>
    </row>
    <row r="3" spans="1:3" s="153" customFormat="1">
      <c r="A3" s="788" t="s">
        <v>370</v>
      </c>
      <c r="B3" s="788"/>
      <c r="C3" s="788"/>
    </row>
    <row r="4" spans="1:3" s="153" customFormat="1">
      <c r="A4" s="788" t="s">
        <v>537</v>
      </c>
      <c r="B4" s="788"/>
      <c r="C4" s="788"/>
    </row>
    <row r="5" spans="1:3" s="155" customFormat="1" ht="17.25" thickBot="1">
      <c r="A5" s="96" t="s">
        <v>538</v>
      </c>
      <c r="B5" s="91" t="s">
        <v>529</v>
      </c>
      <c r="C5" s="97"/>
    </row>
    <row r="6" spans="1:3" ht="30" customHeight="1" thickBot="1">
      <c r="A6" s="195"/>
      <c r="B6" s="196" t="s">
        <v>120</v>
      </c>
      <c r="C6" s="197" t="s">
        <v>121</v>
      </c>
    </row>
    <row r="7" spans="1:3" ht="17.25" thickTop="1">
      <c r="A7" s="186" t="s">
        <v>122</v>
      </c>
      <c r="B7" s="198">
        <f>B8+B17</f>
        <v>0</v>
      </c>
      <c r="C7" s="199">
        <f>C8+C17</f>
        <v>0</v>
      </c>
    </row>
    <row r="8" spans="1:3">
      <c r="A8" s="187" t="s">
        <v>58</v>
      </c>
      <c r="B8" s="200">
        <f>SUM(B9:B15)</f>
        <v>0</v>
      </c>
      <c r="C8" s="201">
        <f>SUM(C9:C15)</f>
        <v>0</v>
      </c>
    </row>
    <row r="9" spans="1:3" s="190" customFormat="1" ht="13.5">
      <c r="A9" s="188" t="s">
        <v>60</v>
      </c>
      <c r="B9" s="189"/>
      <c r="C9" s="202"/>
    </row>
    <row r="10" spans="1:3" s="190" customFormat="1" ht="13.5">
      <c r="A10" s="188" t="s">
        <v>62</v>
      </c>
      <c r="B10" s="189"/>
      <c r="C10" s="202"/>
    </row>
    <row r="11" spans="1:3" s="190" customFormat="1" ht="13.5">
      <c r="A11" s="188" t="s">
        <v>64</v>
      </c>
      <c r="B11" s="189"/>
      <c r="C11" s="202"/>
    </row>
    <row r="12" spans="1:3" s="190" customFormat="1" ht="13.5">
      <c r="A12" s="188" t="s">
        <v>123</v>
      </c>
      <c r="B12" s="189"/>
      <c r="C12" s="202"/>
    </row>
    <row r="13" spans="1:3" s="190" customFormat="1" ht="13.5">
      <c r="A13" s="188" t="s">
        <v>68</v>
      </c>
      <c r="B13" s="189"/>
      <c r="C13" s="202"/>
    </row>
    <row r="14" spans="1:3" s="190" customFormat="1" ht="13.5">
      <c r="A14" s="188" t="s">
        <v>70</v>
      </c>
      <c r="B14" s="189"/>
      <c r="C14" s="202"/>
    </row>
    <row r="15" spans="1:3" s="190" customFormat="1" ht="13.5">
      <c r="A15" s="188" t="s">
        <v>72</v>
      </c>
      <c r="B15" s="189"/>
      <c r="C15" s="202"/>
    </row>
    <row r="16" spans="1:3" ht="5.25" customHeight="1">
      <c r="A16" s="186"/>
      <c r="B16" s="203"/>
      <c r="C16" s="204"/>
    </row>
    <row r="17" spans="1:3">
      <c r="A17" s="187" t="s">
        <v>75</v>
      </c>
      <c r="B17" s="200">
        <f>SUM(B18:B26)</f>
        <v>0</v>
      </c>
      <c r="C17" s="201">
        <f>SUM(C18:C26)</f>
        <v>0</v>
      </c>
    </row>
    <row r="18" spans="1:3" s="190" customFormat="1" ht="13.5">
      <c r="A18" s="188" t="s">
        <v>77</v>
      </c>
      <c r="B18" s="189"/>
      <c r="C18" s="202"/>
    </row>
    <row r="19" spans="1:3" s="190" customFormat="1" ht="13.5">
      <c r="A19" s="188" t="s">
        <v>79</v>
      </c>
      <c r="B19" s="189"/>
      <c r="C19" s="202"/>
    </row>
    <row r="20" spans="1:3" s="190" customFormat="1" ht="13.5">
      <c r="A20" s="188" t="s">
        <v>82</v>
      </c>
      <c r="B20" s="189"/>
      <c r="C20" s="202"/>
    </row>
    <row r="21" spans="1:3" s="190" customFormat="1" ht="13.5">
      <c r="A21" s="188" t="s">
        <v>85</v>
      </c>
      <c r="B21" s="189"/>
      <c r="C21" s="202"/>
    </row>
    <row r="22" spans="1:3" s="190" customFormat="1" ht="13.5">
      <c r="A22" s="188" t="s">
        <v>86</v>
      </c>
      <c r="B22" s="189"/>
      <c r="C22" s="202"/>
    </row>
    <row r="23" spans="1:3" s="190" customFormat="1" ht="13.5">
      <c r="A23" s="188" t="s">
        <v>88</v>
      </c>
      <c r="B23" s="189"/>
      <c r="C23" s="202"/>
    </row>
    <row r="24" spans="1:3" s="190" customFormat="1" ht="13.5">
      <c r="A24" s="188" t="s">
        <v>89</v>
      </c>
      <c r="B24" s="189"/>
      <c r="C24" s="202"/>
    </row>
    <row r="25" spans="1:3" s="190" customFormat="1" ht="13.5">
      <c r="A25" s="188" t="s">
        <v>91</v>
      </c>
      <c r="B25" s="189"/>
      <c r="C25" s="202"/>
    </row>
    <row r="26" spans="1:3" s="190" customFormat="1" ht="13.5">
      <c r="A26" s="188" t="s">
        <v>93</v>
      </c>
      <c r="B26" s="189"/>
      <c r="C26" s="202"/>
    </row>
    <row r="27" spans="1:3" ht="6.75" customHeight="1">
      <c r="A27" s="191"/>
      <c r="B27" s="203"/>
      <c r="C27" s="204"/>
    </row>
    <row r="28" spans="1:3">
      <c r="A28" s="186" t="s">
        <v>124</v>
      </c>
      <c r="B28" s="198">
        <f>B29+B39</f>
        <v>0</v>
      </c>
      <c r="C28" s="199">
        <f>C29+C39</f>
        <v>0</v>
      </c>
    </row>
    <row r="29" spans="1:3">
      <c r="A29" s="187" t="s">
        <v>59</v>
      </c>
      <c r="B29" s="200">
        <f>SUM(B30:B37)</f>
        <v>0</v>
      </c>
      <c r="C29" s="201">
        <f>SUM(C30:C37)</f>
        <v>0</v>
      </c>
    </row>
    <row r="30" spans="1:3" s="190" customFormat="1" ht="13.5">
      <c r="A30" s="188" t="s">
        <v>61</v>
      </c>
      <c r="B30" s="189"/>
      <c r="C30" s="202"/>
    </row>
    <row r="31" spans="1:3" s="190" customFormat="1" ht="13.5">
      <c r="A31" s="188" t="s">
        <v>63</v>
      </c>
      <c r="B31" s="189"/>
      <c r="C31" s="202"/>
    </row>
    <row r="32" spans="1:3" s="190" customFormat="1" ht="13.5">
      <c r="A32" s="188" t="s">
        <v>65</v>
      </c>
      <c r="B32" s="189"/>
      <c r="C32" s="202"/>
    </row>
    <row r="33" spans="1:3" s="190" customFormat="1" ht="13.5">
      <c r="A33" s="188" t="s">
        <v>67</v>
      </c>
      <c r="B33" s="189"/>
      <c r="C33" s="202"/>
    </row>
    <row r="34" spans="1:3" s="190" customFormat="1" ht="13.5">
      <c r="A34" s="188" t="s">
        <v>69</v>
      </c>
      <c r="B34" s="189"/>
      <c r="C34" s="202"/>
    </row>
    <row r="35" spans="1:3" s="190" customFormat="1" ht="13.5">
      <c r="A35" s="188" t="s">
        <v>71</v>
      </c>
      <c r="B35" s="189"/>
      <c r="C35" s="202"/>
    </row>
    <row r="36" spans="1:3" s="190" customFormat="1" ht="13.5">
      <c r="A36" s="188" t="s">
        <v>73</v>
      </c>
      <c r="B36" s="189"/>
      <c r="C36" s="202"/>
    </row>
    <row r="37" spans="1:3" s="190" customFormat="1" ht="13.5">
      <c r="A37" s="188" t="s">
        <v>74</v>
      </c>
      <c r="B37" s="189"/>
      <c r="C37" s="202"/>
    </row>
    <row r="38" spans="1:3" ht="6" customHeight="1">
      <c r="A38" s="186"/>
      <c r="B38" s="205"/>
      <c r="C38" s="206"/>
    </row>
    <row r="39" spans="1:3">
      <c r="A39" s="187" t="s">
        <v>76</v>
      </c>
      <c r="B39" s="200">
        <f>SUM(B40:B45)</f>
        <v>0</v>
      </c>
      <c r="C39" s="201">
        <f>SUM(C40:C45)</f>
        <v>0</v>
      </c>
    </row>
    <row r="40" spans="1:3" s="190" customFormat="1" ht="13.5">
      <c r="A40" s="188" t="s">
        <v>78</v>
      </c>
      <c r="B40" s="189"/>
      <c r="C40" s="202"/>
    </row>
    <row r="41" spans="1:3" s="190" customFormat="1" ht="13.5">
      <c r="A41" s="188" t="s">
        <v>80</v>
      </c>
      <c r="B41" s="189"/>
      <c r="C41" s="202"/>
    </row>
    <row r="42" spans="1:3" s="190" customFormat="1" ht="13.5">
      <c r="A42" s="188" t="s">
        <v>81</v>
      </c>
      <c r="B42" s="189"/>
      <c r="C42" s="202"/>
    </row>
    <row r="43" spans="1:3" s="190" customFormat="1" ht="13.5">
      <c r="A43" s="188" t="s">
        <v>83</v>
      </c>
      <c r="B43" s="189"/>
      <c r="C43" s="202"/>
    </row>
    <row r="44" spans="1:3" s="190" customFormat="1" ht="13.5">
      <c r="A44" s="188" t="s">
        <v>84</v>
      </c>
      <c r="B44" s="189"/>
      <c r="C44" s="202"/>
    </row>
    <row r="45" spans="1:3" s="190" customFormat="1" ht="13.5">
      <c r="A45" s="188" t="s">
        <v>87</v>
      </c>
      <c r="B45" s="189"/>
      <c r="C45" s="202"/>
    </row>
    <row r="46" spans="1:3">
      <c r="A46" s="192"/>
      <c r="B46" s="203"/>
      <c r="C46" s="204"/>
    </row>
    <row r="47" spans="1:3">
      <c r="A47" s="186" t="s">
        <v>125</v>
      </c>
      <c r="B47" s="198">
        <f>B48+B53</f>
        <v>0</v>
      </c>
      <c r="C47" s="199">
        <f>C48+C53</f>
        <v>0</v>
      </c>
    </row>
    <row r="48" spans="1:3">
      <c r="A48" s="187" t="s">
        <v>94</v>
      </c>
      <c r="B48" s="200">
        <f>SUM(B49:B51)</f>
        <v>0</v>
      </c>
      <c r="C48" s="201">
        <f>SUM(C49:C51)</f>
        <v>0</v>
      </c>
    </row>
    <row r="49" spans="1:3" s="190" customFormat="1" ht="13.5">
      <c r="A49" s="188" t="s">
        <v>36</v>
      </c>
      <c r="B49" s="189"/>
      <c r="C49" s="202"/>
    </row>
    <row r="50" spans="1:3" s="190" customFormat="1" ht="13.5">
      <c r="A50" s="188" t="s">
        <v>96</v>
      </c>
      <c r="B50" s="189"/>
      <c r="C50" s="202"/>
    </row>
    <row r="51" spans="1:3" s="190" customFormat="1" ht="13.5">
      <c r="A51" s="188" t="s">
        <v>97</v>
      </c>
      <c r="B51" s="189"/>
      <c r="C51" s="202"/>
    </row>
    <row r="52" spans="1:3" ht="6" customHeight="1">
      <c r="A52" s="187"/>
      <c r="B52" s="205"/>
      <c r="C52" s="206"/>
    </row>
    <row r="53" spans="1:3" ht="15.75" customHeight="1">
      <c r="A53" s="187" t="s">
        <v>98</v>
      </c>
      <c r="B53" s="200">
        <f>SUM(B54:B58)</f>
        <v>0</v>
      </c>
      <c r="C53" s="201">
        <f>SUM(C54:C58)</f>
        <v>0</v>
      </c>
    </row>
    <row r="54" spans="1:3" s="190" customFormat="1" ht="13.5">
      <c r="A54" s="188" t="s">
        <v>99</v>
      </c>
      <c r="B54" s="189"/>
      <c r="C54" s="202"/>
    </row>
    <row r="55" spans="1:3" s="190" customFormat="1" ht="13.5">
      <c r="A55" s="188" t="s">
        <v>100</v>
      </c>
      <c r="B55" s="189"/>
      <c r="C55" s="202"/>
    </row>
    <row r="56" spans="1:3" s="190" customFormat="1" ht="13.5">
      <c r="A56" s="188" t="s">
        <v>101</v>
      </c>
      <c r="B56" s="189"/>
      <c r="C56" s="202"/>
    </row>
    <row r="57" spans="1:3" s="190" customFormat="1" ht="13.5">
      <c r="A57" s="188" t="s">
        <v>102</v>
      </c>
      <c r="B57" s="189"/>
      <c r="C57" s="202"/>
    </row>
    <row r="58" spans="1:3" s="190" customFormat="1" ht="13.5">
      <c r="A58" s="188" t="s">
        <v>103</v>
      </c>
      <c r="B58" s="207"/>
      <c r="C58" s="208"/>
    </row>
    <row r="59" spans="1:3" ht="7.5" customHeight="1">
      <c r="A59" s="187"/>
      <c r="B59" s="203"/>
      <c r="C59" s="204"/>
    </row>
    <row r="60" spans="1:3">
      <c r="A60" s="187" t="s">
        <v>126</v>
      </c>
      <c r="B60" s="200">
        <f>SUM(B61:B62)</f>
        <v>0</v>
      </c>
      <c r="C60" s="201">
        <f>SUM(C61:C62)</f>
        <v>0</v>
      </c>
    </row>
    <row r="61" spans="1:3" s="190" customFormat="1" ht="13.5">
      <c r="A61" s="188" t="s">
        <v>105</v>
      </c>
      <c r="B61" s="189"/>
      <c r="C61" s="202"/>
    </row>
    <row r="62" spans="1:3" s="190" customFormat="1" ht="14.25" thickBot="1">
      <c r="A62" s="193" t="s">
        <v>106</v>
      </c>
      <c r="B62" s="194"/>
      <c r="C62" s="209"/>
    </row>
    <row r="63" spans="1:3">
      <c r="A63" s="152" t="s">
        <v>641</v>
      </c>
    </row>
  </sheetData>
  <sheetProtection sheet="1" objects="1" scenarios="1" insertHyperlinks="0" selectLockedCells="1"/>
  <mergeCells count="4">
    <mergeCell ref="A1:C1"/>
    <mergeCell ref="A3:C3"/>
    <mergeCell ref="A2:C2"/>
    <mergeCell ref="A4:C4"/>
  </mergeCells>
  <printOptions horizontalCentered="1"/>
  <pageMargins left="0.39370078740157483" right="0.39370078740157483" top="0.47244094488188981" bottom="0.39370078740157483" header="0.31496062992125984" footer="0.19685039370078741"/>
  <pageSetup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theme="7"/>
    <pageSetUpPr fitToPage="1"/>
  </sheetPr>
  <dimension ref="A1:D67"/>
  <sheetViews>
    <sheetView view="pageBreakPreview" topLeftCell="A34" zoomScale="150" zoomScaleSheetLayoutView="150" workbookViewId="0">
      <selection activeCell="C61" sqref="C61"/>
    </sheetView>
  </sheetViews>
  <sheetFormatPr baseColWidth="10" defaultRowHeight="16.5"/>
  <cols>
    <col min="1" max="1" width="2.85546875" style="88" customWidth="1"/>
    <col min="2" max="2" width="63.85546875" style="88" customWidth="1"/>
    <col min="3" max="4" width="12.7109375" style="88" customWidth="1"/>
    <col min="5" max="16384" width="11.42578125" style="88"/>
  </cols>
  <sheetData>
    <row r="1" spans="1:4">
      <c r="A1" s="790" t="s">
        <v>161</v>
      </c>
      <c r="B1" s="790"/>
      <c r="C1" s="790"/>
      <c r="D1" s="790"/>
    </row>
    <row r="2" spans="1:4">
      <c r="A2" s="789" t="s">
        <v>108</v>
      </c>
      <c r="B2" s="789"/>
      <c r="C2" s="789"/>
      <c r="D2" s="789"/>
    </row>
    <row r="3" spans="1:4">
      <c r="A3" s="788" t="s">
        <v>370</v>
      </c>
      <c r="B3" s="788"/>
      <c r="C3" s="788"/>
      <c r="D3" s="788"/>
    </row>
    <row r="4" spans="1:4">
      <c r="A4" s="788" t="s">
        <v>533</v>
      </c>
      <c r="B4" s="788"/>
      <c r="C4" s="788"/>
      <c r="D4" s="788"/>
    </row>
    <row r="5" spans="1:4" ht="17.25" thickBot="1">
      <c r="A5" s="785" t="s">
        <v>535</v>
      </c>
      <c r="B5" s="785"/>
      <c r="C5" s="91" t="s">
        <v>529</v>
      </c>
      <c r="D5" s="87"/>
    </row>
    <row r="6" spans="1:4" ht="23.25" customHeight="1" thickBot="1">
      <c r="A6" s="794" t="s">
        <v>110</v>
      </c>
      <c r="B6" s="795"/>
      <c r="C6" s="245">
        <v>2016</v>
      </c>
      <c r="D6" s="246">
        <v>2015</v>
      </c>
    </row>
    <row r="7" spans="1:4" s="211" customFormat="1" ht="12" customHeight="1" thickTop="1">
      <c r="A7" s="792" t="s">
        <v>308</v>
      </c>
      <c r="B7" s="793"/>
      <c r="C7" s="793"/>
      <c r="D7" s="210"/>
    </row>
    <row r="8" spans="1:4" s="211" customFormat="1" ht="12.75" customHeight="1">
      <c r="A8" s="212"/>
      <c r="B8" s="213" t="s">
        <v>120</v>
      </c>
      <c r="C8" s="229">
        <f>SUM(C9:C19)</f>
        <v>0</v>
      </c>
      <c r="D8" s="230">
        <f>SUM(D9:D19)</f>
        <v>0</v>
      </c>
    </row>
    <row r="9" spans="1:4" s="215" customFormat="1" ht="11.1" customHeight="1">
      <c r="A9" s="214"/>
      <c r="B9" s="226" t="s">
        <v>3</v>
      </c>
      <c r="C9" s="231"/>
      <c r="D9" s="232"/>
    </row>
    <row r="10" spans="1:4" s="215" customFormat="1" ht="11.1" customHeight="1">
      <c r="A10" s="214"/>
      <c r="B10" s="226" t="s">
        <v>4</v>
      </c>
      <c r="C10" s="231"/>
      <c r="D10" s="232"/>
    </row>
    <row r="11" spans="1:4" s="215" customFormat="1" ht="11.1" customHeight="1">
      <c r="A11" s="214"/>
      <c r="B11" s="226" t="s">
        <v>309</v>
      </c>
      <c r="C11" s="231"/>
      <c r="D11" s="232"/>
    </row>
    <row r="12" spans="1:4" s="215" customFormat="1" ht="11.1" customHeight="1">
      <c r="A12" s="214"/>
      <c r="B12" s="226" t="s">
        <v>6</v>
      </c>
      <c r="C12" s="231"/>
      <c r="D12" s="232"/>
    </row>
    <row r="13" spans="1:4" s="215" customFormat="1" ht="11.1" customHeight="1">
      <c r="A13" s="214"/>
      <c r="B13" s="226" t="s">
        <v>310</v>
      </c>
      <c r="C13" s="231"/>
      <c r="D13" s="232"/>
    </row>
    <row r="14" spans="1:4" s="215" customFormat="1" ht="11.1" customHeight="1">
      <c r="A14" s="214"/>
      <c r="B14" s="226" t="s">
        <v>7</v>
      </c>
      <c r="C14" s="231"/>
      <c r="D14" s="232"/>
    </row>
    <row r="15" spans="1:4" s="215" customFormat="1" ht="11.1" customHeight="1">
      <c r="A15" s="214"/>
      <c r="B15" s="226" t="s">
        <v>8</v>
      </c>
      <c r="C15" s="231"/>
      <c r="D15" s="232"/>
    </row>
    <row r="16" spans="1:4" s="215" customFormat="1" ht="22.5" customHeight="1">
      <c r="A16" s="214"/>
      <c r="B16" s="226" t="s">
        <v>9</v>
      </c>
      <c r="C16" s="231"/>
      <c r="D16" s="232"/>
    </row>
    <row r="17" spans="1:4" s="215" customFormat="1" ht="12" customHeight="1">
      <c r="A17" s="214"/>
      <c r="B17" s="226" t="s">
        <v>11</v>
      </c>
      <c r="C17" s="231"/>
      <c r="D17" s="232"/>
    </row>
    <row r="18" spans="1:4" s="215" customFormat="1" ht="12" customHeight="1">
      <c r="A18" s="214"/>
      <c r="B18" s="226" t="s">
        <v>311</v>
      </c>
      <c r="C18" s="231"/>
      <c r="D18" s="232"/>
    </row>
    <row r="19" spans="1:4" s="215" customFormat="1" ht="12" customHeight="1">
      <c r="A19" s="214"/>
      <c r="B19" s="226" t="s">
        <v>312</v>
      </c>
      <c r="C19" s="231"/>
      <c r="D19" s="232"/>
    </row>
    <row r="20" spans="1:4" s="211" customFormat="1" ht="13.5" customHeight="1">
      <c r="A20" s="212"/>
      <c r="B20" s="213" t="s">
        <v>121</v>
      </c>
      <c r="C20" s="229">
        <f>SUM(C21:C36)</f>
        <v>0</v>
      </c>
      <c r="D20" s="230">
        <f>SUM(D21:D36)</f>
        <v>0</v>
      </c>
    </row>
    <row r="21" spans="1:4" s="211" customFormat="1" ht="11.1" customHeight="1">
      <c r="A21" s="212"/>
      <c r="B21" s="226" t="s">
        <v>22</v>
      </c>
      <c r="C21" s="231"/>
      <c r="D21" s="232"/>
    </row>
    <row r="22" spans="1:4" s="211" customFormat="1" ht="11.1" customHeight="1">
      <c r="A22" s="212"/>
      <c r="B22" s="226" t="s">
        <v>23</v>
      </c>
      <c r="C22" s="231"/>
      <c r="D22" s="232"/>
    </row>
    <row r="23" spans="1:4" s="211" customFormat="1" ht="11.1" customHeight="1">
      <c r="A23" s="212"/>
      <c r="B23" s="226" t="s">
        <v>24</v>
      </c>
      <c r="C23" s="231"/>
      <c r="D23" s="232"/>
    </row>
    <row r="24" spans="1:4" s="211" customFormat="1" ht="11.1" customHeight="1">
      <c r="A24" s="212"/>
      <c r="B24" s="226" t="s">
        <v>25</v>
      </c>
      <c r="C24" s="231"/>
      <c r="D24" s="232"/>
    </row>
    <row r="25" spans="1:4" s="211" customFormat="1" ht="11.1" customHeight="1">
      <c r="A25" s="212"/>
      <c r="B25" s="226" t="s">
        <v>313</v>
      </c>
      <c r="C25" s="231"/>
      <c r="D25" s="232"/>
    </row>
    <row r="26" spans="1:4" s="211" customFormat="1" ht="11.1" customHeight="1">
      <c r="A26" s="212"/>
      <c r="B26" s="226" t="s">
        <v>314</v>
      </c>
      <c r="C26" s="231"/>
      <c r="D26" s="232"/>
    </row>
    <row r="27" spans="1:4" s="211" customFormat="1" ht="11.1" customHeight="1">
      <c r="A27" s="212"/>
      <c r="B27" s="226" t="s">
        <v>28</v>
      </c>
      <c r="C27" s="231"/>
      <c r="D27" s="232"/>
    </row>
    <row r="28" spans="1:4" s="211" customFormat="1" ht="11.1" customHeight="1">
      <c r="A28" s="212"/>
      <c r="B28" s="226" t="s">
        <v>29</v>
      </c>
      <c r="C28" s="231"/>
      <c r="D28" s="232"/>
    </row>
    <row r="29" spans="1:4" s="211" customFormat="1" ht="11.1" customHeight="1">
      <c r="A29" s="212"/>
      <c r="B29" s="226" t="s">
        <v>30</v>
      </c>
      <c r="C29" s="231"/>
      <c r="D29" s="232"/>
    </row>
    <row r="30" spans="1:4" s="211" customFormat="1" ht="11.1" customHeight="1">
      <c r="A30" s="212"/>
      <c r="B30" s="226" t="s">
        <v>31</v>
      </c>
      <c r="C30" s="231"/>
      <c r="D30" s="232"/>
    </row>
    <row r="31" spans="1:4" s="211" customFormat="1" ht="11.1" customHeight="1">
      <c r="A31" s="212"/>
      <c r="B31" s="226" t="s">
        <v>32</v>
      </c>
      <c r="C31" s="231"/>
      <c r="D31" s="232"/>
    </row>
    <row r="32" spans="1:4" s="211" customFormat="1" ht="11.1" customHeight="1">
      <c r="A32" s="212"/>
      <c r="B32" s="226" t="s">
        <v>33</v>
      </c>
      <c r="C32" s="231"/>
      <c r="D32" s="232"/>
    </row>
    <row r="33" spans="1:4" s="211" customFormat="1" ht="11.1" customHeight="1">
      <c r="A33" s="212"/>
      <c r="B33" s="226" t="s">
        <v>315</v>
      </c>
      <c r="C33" s="231"/>
      <c r="D33" s="232"/>
    </row>
    <row r="34" spans="1:4" s="211" customFormat="1" ht="11.1" customHeight="1">
      <c r="A34" s="212"/>
      <c r="B34" s="226" t="s">
        <v>36</v>
      </c>
      <c r="C34" s="231"/>
      <c r="D34" s="232"/>
    </row>
    <row r="35" spans="1:4" s="211" customFormat="1" ht="11.1" customHeight="1">
      <c r="A35" s="212"/>
      <c r="B35" s="226" t="s">
        <v>37</v>
      </c>
      <c r="C35" s="231"/>
      <c r="D35" s="232"/>
    </row>
    <row r="36" spans="1:4" s="211" customFormat="1" ht="11.1" customHeight="1">
      <c r="A36" s="212"/>
      <c r="B36" s="226" t="s">
        <v>316</v>
      </c>
      <c r="C36" s="231"/>
      <c r="D36" s="232"/>
    </row>
    <row r="37" spans="1:4" s="211" customFormat="1" ht="12" customHeight="1">
      <c r="A37" s="216" t="s">
        <v>317</v>
      </c>
      <c r="B37" s="217"/>
      <c r="C37" s="233">
        <f>C8-C20</f>
        <v>0</v>
      </c>
      <c r="D37" s="234">
        <f>D8-D20</f>
        <v>0</v>
      </c>
    </row>
    <row r="38" spans="1:4" s="211" customFormat="1" ht="4.5" customHeight="1">
      <c r="A38" s="218"/>
      <c r="B38" s="219"/>
      <c r="C38" s="235"/>
      <c r="D38" s="236"/>
    </row>
    <row r="39" spans="1:4" s="211" customFormat="1" ht="12.75">
      <c r="A39" s="220" t="s">
        <v>318</v>
      </c>
      <c r="B39" s="213"/>
      <c r="C39" s="237"/>
      <c r="D39" s="238"/>
    </row>
    <row r="40" spans="1:4" s="211" customFormat="1" ht="10.5" customHeight="1">
      <c r="A40" s="212"/>
      <c r="B40" s="213" t="s">
        <v>120</v>
      </c>
      <c r="C40" s="229">
        <f>SUM(C41:C43)</f>
        <v>0</v>
      </c>
      <c r="D40" s="230">
        <f>SUM(D41:D43)</f>
        <v>0</v>
      </c>
    </row>
    <row r="41" spans="1:4" s="211" customFormat="1" ht="11.1" customHeight="1">
      <c r="A41" s="212"/>
      <c r="B41" s="227" t="s">
        <v>82</v>
      </c>
      <c r="C41" s="231"/>
      <c r="D41" s="232"/>
    </row>
    <row r="42" spans="1:4" s="211" customFormat="1" ht="11.1" customHeight="1">
      <c r="A42" s="212"/>
      <c r="B42" s="227" t="s">
        <v>85</v>
      </c>
      <c r="C42" s="231"/>
      <c r="D42" s="232"/>
    </row>
    <row r="43" spans="1:4" s="211" customFormat="1" ht="11.1" customHeight="1">
      <c r="A43" s="212"/>
      <c r="B43" s="227" t="s">
        <v>319</v>
      </c>
      <c r="C43" s="231"/>
      <c r="D43" s="232"/>
    </row>
    <row r="44" spans="1:4" s="211" customFormat="1" ht="10.5" customHeight="1">
      <c r="A44" s="212"/>
      <c r="B44" s="213" t="s">
        <v>121</v>
      </c>
      <c r="C44" s="229">
        <f>SUM(C45:C47)</f>
        <v>0</v>
      </c>
      <c r="D44" s="230">
        <f>SUM(D45:D47)</f>
        <v>0</v>
      </c>
    </row>
    <row r="45" spans="1:4" s="211" customFormat="1" ht="11.1" customHeight="1">
      <c r="A45" s="212"/>
      <c r="B45" s="227" t="s">
        <v>82</v>
      </c>
      <c r="C45" s="231"/>
      <c r="D45" s="232"/>
    </row>
    <row r="46" spans="1:4" s="211" customFormat="1" ht="11.1" customHeight="1">
      <c r="A46" s="212"/>
      <c r="B46" s="227" t="s">
        <v>85</v>
      </c>
      <c r="C46" s="231"/>
      <c r="D46" s="232"/>
    </row>
    <row r="47" spans="1:4" s="211" customFormat="1" ht="11.1" customHeight="1">
      <c r="A47" s="212"/>
      <c r="B47" s="227" t="s">
        <v>320</v>
      </c>
      <c r="C47" s="231"/>
      <c r="D47" s="232"/>
    </row>
    <row r="48" spans="1:4" s="211" customFormat="1" ht="12" customHeight="1">
      <c r="A48" s="216" t="s">
        <v>321</v>
      </c>
      <c r="B48" s="217"/>
      <c r="C48" s="233">
        <f>C40-C44</f>
        <v>0</v>
      </c>
      <c r="D48" s="234">
        <f>D40-D44</f>
        <v>0</v>
      </c>
    </row>
    <row r="49" spans="1:4" s="211" customFormat="1" ht="2.25" customHeight="1">
      <c r="A49" s="218"/>
      <c r="B49" s="219"/>
      <c r="C49" s="239"/>
      <c r="D49" s="240"/>
    </row>
    <row r="50" spans="1:4" s="211" customFormat="1" ht="12" customHeight="1">
      <c r="A50" s="220" t="s">
        <v>322</v>
      </c>
      <c r="B50" s="213"/>
      <c r="C50" s="237"/>
      <c r="D50" s="238"/>
    </row>
    <row r="51" spans="1:4" s="211" customFormat="1" ht="12.75">
      <c r="A51" s="212"/>
      <c r="B51" s="213" t="s">
        <v>120</v>
      </c>
      <c r="C51" s="229">
        <f>SUM(C52:C55)</f>
        <v>0</v>
      </c>
      <c r="D51" s="230">
        <f>SUM(D52:D55)</f>
        <v>0</v>
      </c>
    </row>
    <row r="52" spans="1:4" s="211" customFormat="1" ht="11.1" customHeight="1">
      <c r="A52" s="212"/>
      <c r="B52" s="227" t="s">
        <v>187</v>
      </c>
      <c r="C52" s="231"/>
      <c r="D52" s="232"/>
    </row>
    <row r="53" spans="1:4" s="211" customFormat="1" ht="11.1" customHeight="1">
      <c r="A53" s="212"/>
      <c r="B53" s="227" t="s">
        <v>323</v>
      </c>
      <c r="C53" s="231"/>
      <c r="D53" s="232"/>
    </row>
    <row r="54" spans="1:4" s="211" customFormat="1" ht="11.1" customHeight="1">
      <c r="A54" s="212"/>
      <c r="B54" s="227" t="s">
        <v>324</v>
      </c>
      <c r="C54" s="231"/>
      <c r="D54" s="232"/>
    </row>
    <row r="55" spans="1:4" s="211" customFormat="1" ht="11.1" customHeight="1">
      <c r="A55" s="212"/>
      <c r="B55" s="227" t="s">
        <v>510</v>
      </c>
      <c r="C55" s="231"/>
      <c r="D55" s="232"/>
    </row>
    <row r="56" spans="1:4" s="211" customFormat="1" ht="11.25" customHeight="1">
      <c r="A56" s="212"/>
      <c r="B56" s="213" t="s">
        <v>121</v>
      </c>
      <c r="C56" s="229">
        <f>SUM(C57:C60)</f>
        <v>0</v>
      </c>
      <c r="D56" s="230">
        <f>SUM(D57:D60)</f>
        <v>0</v>
      </c>
    </row>
    <row r="57" spans="1:4" s="211" customFormat="1" ht="11.1" customHeight="1">
      <c r="A57" s="212"/>
      <c r="B57" s="227" t="s">
        <v>325</v>
      </c>
      <c r="C57" s="231"/>
      <c r="D57" s="232"/>
    </row>
    <row r="58" spans="1:4" s="211" customFormat="1" ht="11.1" customHeight="1">
      <c r="A58" s="212"/>
      <c r="B58" s="227" t="s">
        <v>323</v>
      </c>
      <c r="C58" s="231"/>
      <c r="D58" s="232"/>
    </row>
    <row r="59" spans="1:4" s="211" customFormat="1" ht="11.1" customHeight="1">
      <c r="A59" s="212"/>
      <c r="B59" s="227" t="s">
        <v>324</v>
      </c>
      <c r="C59" s="231"/>
      <c r="D59" s="232"/>
    </row>
    <row r="60" spans="1:4" s="211" customFormat="1" ht="11.1" customHeight="1">
      <c r="A60" s="212"/>
      <c r="B60" s="227" t="s">
        <v>326</v>
      </c>
      <c r="C60" s="231"/>
      <c r="D60" s="232"/>
    </row>
    <row r="61" spans="1:4" s="211" customFormat="1" ht="12" customHeight="1">
      <c r="A61" s="216" t="s">
        <v>327</v>
      </c>
      <c r="B61" s="217"/>
      <c r="C61" s="233">
        <f>C51-C56</f>
        <v>0</v>
      </c>
      <c r="D61" s="234">
        <f>D51-D56</f>
        <v>0</v>
      </c>
    </row>
    <row r="62" spans="1:4" s="211" customFormat="1" ht="2.25" customHeight="1">
      <c r="A62" s="218"/>
      <c r="B62" s="219"/>
      <c r="C62" s="239"/>
      <c r="D62" s="240"/>
    </row>
    <row r="63" spans="1:4" s="211" customFormat="1" ht="12" customHeight="1">
      <c r="A63" s="216" t="s">
        <v>328</v>
      </c>
      <c r="B63" s="221"/>
      <c r="C63" s="241">
        <f>C61+C48+C37</f>
        <v>0</v>
      </c>
      <c r="D63" s="242">
        <f>D61+D48+D37</f>
        <v>0</v>
      </c>
    </row>
    <row r="64" spans="1:4" ht="2.25" customHeight="1">
      <c r="A64" s="222"/>
      <c r="B64" s="223"/>
      <c r="C64" s="239"/>
      <c r="D64" s="240"/>
    </row>
    <row r="65" spans="1:4" s="211" customFormat="1" ht="12" customHeight="1">
      <c r="A65" s="216" t="s">
        <v>265</v>
      </c>
      <c r="B65" s="217"/>
      <c r="C65" s="231"/>
      <c r="D65" s="232"/>
    </row>
    <row r="66" spans="1:4" s="211" customFormat="1" ht="12" customHeight="1" thickBot="1">
      <c r="A66" s="225" t="s">
        <v>266</v>
      </c>
      <c r="B66" s="224"/>
      <c r="C66" s="243">
        <f>C65+C63</f>
        <v>0</v>
      </c>
      <c r="D66" s="244">
        <f>D65+D63</f>
        <v>0</v>
      </c>
    </row>
    <row r="67" spans="1:4">
      <c r="A67" s="88" t="s">
        <v>641</v>
      </c>
    </row>
  </sheetData>
  <sheetProtection password="C0B5" sheet="1" objects="1" scenarios="1" insertHyperlinks="0"/>
  <mergeCells count="7">
    <mergeCell ref="A7:C7"/>
    <mergeCell ref="A1:D1"/>
    <mergeCell ref="A3:D3"/>
    <mergeCell ref="A2:D2"/>
    <mergeCell ref="A4:D4"/>
    <mergeCell ref="A5:B5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theme="7"/>
    <pageSetUpPr fitToPage="1"/>
  </sheetPr>
  <dimension ref="A1:H30"/>
  <sheetViews>
    <sheetView view="pageBreakPreview" topLeftCell="A19" zoomScaleSheetLayoutView="100" workbookViewId="0">
      <selection activeCell="B36" sqref="B36"/>
    </sheetView>
  </sheetViews>
  <sheetFormatPr baseColWidth="10" defaultRowHeight="16.5"/>
  <cols>
    <col min="1" max="1" width="1.42578125" style="183" customWidth="1"/>
    <col min="2" max="2" width="32.28515625" style="183" customWidth="1"/>
    <col min="3" max="7" width="12.7109375" style="183" customWidth="1"/>
    <col min="8" max="8" width="63.85546875" style="183" customWidth="1"/>
    <col min="9" max="16384" width="11.42578125" style="183"/>
  </cols>
  <sheetData>
    <row r="1" spans="1:8">
      <c r="A1" s="798" t="s">
        <v>161</v>
      </c>
      <c r="B1" s="798"/>
      <c r="C1" s="798"/>
      <c r="D1" s="798"/>
      <c r="E1" s="798"/>
      <c r="F1" s="798"/>
      <c r="G1" s="798"/>
    </row>
    <row r="2" spans="1:8" s="247" customFormat="1" ht="18">
      <c r="A2" s="798" t="s">
        <v>127</v>
      </c>
      <c r="B2" s="798"/>
      <c r="C2" s="798"/>
      <c r="D2" s="798"/>
      <c r="E2" s="798"/>
      <c r="F2" s="798"/>
      <c r="G2" s="798"/>
      <c r="H2" s="683" t="s">
        <v>633</v>
      </c>
    </row>
    <row r="3" spans="1:8" s="247" customFormat="1">
      <c r="A3" s="799" t="s">
        <v>370</v>
      </c>
      <c r="B3" s="799"/>
      <c r="C3" s="799"/>
      <c r="D3" s="799"/>
      <c r="E3" s="799"/>
      <c r="F3" s="799"/>
      <c r="G3" s="799"/>
    </row>
    <row r="4" spans="1:8" s="247" customFormat="1">
      <c r="A4" s="799" t="s">
        <v>537</v>
      </c>
      <c r="B4" s="799"/>
      <c r="C4" s="799"/>
      <c r="D4" s="799"/>
      <c r="E4" s="799"/>
      <c r="F4" s="799"/>
      <c r="G4" s="799"/>
    </row>
    <row r="5" spans="1:8" s="249" customFormat="1" ht="17.25" thickBot="1">
      <c r="A5" s="248"/>
      <c r="B5" s="248"/>
      <c r="C5" s="800" t="s">
        <v>118</v>
      </c>
      <c r="D5" s="800"/>
      <c r="E5" s="248"/>
      <c r="F5" s="91" t="s">
        <v>529</v>
      </c>
      <c r="G5" s="248"/>
    </row>
    <row r="6" spans="1:8" s="250" customFormat="1" ht="50.25" thickBot="1">
      <c r="A6" s="796" t="s">
        <v>110</v>
      </c>
      <c r="B6" s="797"/>
      <c r="C6" s="256" t="s">
        <v>202</v>
      </c>
      <c r="D6" s="256" t="s">
        <v>199</v>
      </c>
      <c r="E6" s="256" t="s">
        <v>200</v>
      </c>
      <c r="F6" s="256" t="s">
        <v>203</v>
      </c>
      <c r="G6" s="257" t="s">
        <v>201</v>
      </c>
    </row>
    <row r="7" spans="1:8" ht="20.100000000000001" customHeight="1">
      <c r="A7" s="251"/>
      <c r="B7" s="267"/>
      <c r="C7" s="258"/>
      <c r="D7" s="258"/>
      <c r="E7" s="258"/>
      <c r="F7" s="258"/>
      <c r="G7" s="259"/>
    </row>
    <row r="8" spans="1:8" ht="20.100000000000001" customHeight="1">
      <c r="A8" s="252" t="s">
        <v>56</v>
      </c>
      <c r="B8" s="268"/>
      <c r="C8" s="260">
        <f>C10+C19</f>
        <v>0</v>
      </c>
      <c r="D8" s="260">
        <f t="shared" ref="D8:E8" si="0">D10+D19</f>
        <v>0</v>
      </c>
      <c r="E8" s="260">
        <f t="shared" si="0"/>
        <v>0</v>
      </c>
      <c r="F8" s="261">
        <f>C8+D8-E8</f>
        <v>0</v>
      </c>
      <c r="G8" s="262">
        <f>F8-C8</f>
        <v>0</v>
      </c>
      <c r="H8" s="684" t="str">
        <f>IF(F8-'ETCA-I-01'!B33&gt;0.9," ERROR!, NO CONCUERDA CON LO REPORTADO EN EL FORMATO ETCA-I-01 EN EL MISMO RUBRO","")</f>
        <v/>
      </c>
    </row>
    <row r="9" spans="1:8" ht="20.100000000000001" customHeight="1">
      <c r="A9" s="253"/>
      <c r="B9" s="269"/>
      <c r="C9" s="263"/>
      <c r="D9" s="263"/>
      <c r="E9" s="263"/>
      <c r="F9" s="263"/>
      <c r="G9" s="264"/>
    </row>
    <row r="10" spans="1:8" ht="20.100000000000001" customHeight="1">
      <c r="A10" s="253"/>
      <c r="B10" s="269" t="s">
        <v>58</v>
      </c>
      <c r="C10" s="260">
        <f>SUM(C11:C17)</f>
        <v>0</v>
      </c>
      <c r="D10" s="260">
        <f t="shared" ref="D10:E10" si="1">SUM(D11:D17)</f>
        <v>0</v>
      </c>
      <c r="E10" s="260">
        <f t="shared" si="1"/>
        <v>0</v>
      </c>
      <c r="F10" s="261">
        <f>C10+D10-E10</f>
        <v>0</v>
      </c>
      <c r="G10" s="262">
        <f>F10-C10</f>
        <v>0</v>
      </c>
      <c r="H10" s="684" t="str">
        <f>IF(F10-'ETCA-I-01'!B18&gt;0.9," ERROR!, NO CONCUERDA CON LO REPORTADO EN EL FORMATO ETCA-I-01 EN EL MISMO RUBRO","")</f>
        <v/>
      </c>
    </row>
    <row r="11" spans="1:8" ht="20.100000000000001" customHeight="1">
      <c r="A11" s="254"/>
      <c r="B11" s="270" t="s">
        <v>60</v>
      </c>
      <c r="C11" s="263"/>
      <c r="D11" s="263"/>
      <c r="E11" s="263"/>
      <c r="F11" s="272">
        <f>C11+D11-E11</f>
        <v>0</v>
      </c>
      <c r="G11" s="273">
        <f>F11-C11</f>
        <v>0</v>
      </c>
    </row>
    <row r="12" spans="1:8" ht="20.100000000000001" customHeight="1">
      <c r="A12" s="254"/>
      <c r="B12" s="270" t="s">
        <v>62</v>
      </c>
      <c r="C12" s="263"/>
      <c r="D12" s="263"/>
      <c r="E12" s="263"/>
      <c r="F12" s="272">
        <f t="shared" ref="F12:F17" si="2">C12+D12-E12</f>
        <v>0</v>
      </c>
      <c r="G12" s="273">
        <f t="shared" ref="G12:G17" si="3">F12-C12</f>
        <v>0</v>
      </c>
    </row>
    <row r="13" spans="1:8" ht="20.100000000000001" customHeight="1">
      <c r="A13" s="254"/>
      <c r="B13" s="270" t="s">
        <v>64</v>
      </c>
      <c r="C13" s="263"/>
      <c r="D13" s="263"/>
      <c r="E13" s="263"/>
      <c r="F13" s="272">
        <f t="shared" si="2"/>
        <v>0</v>
      </c>
      <c r="G13" s="273">
        <f t="shared" si="3"/>
        <v>0</v>
      </c>
    </row>
    <row r="14" spans="1:8" ht="20.100000000000001" customHeight="1">
      <c r="A14" s="254"/>
      <c r="B14" s="270" t="s">
        <v>66</v>
      </c>
      <c r="C14" s="263"/>
      <c r="D14" s="263"/>
      <c r="E14" s="263"/>
      <c r="F14" s="272">
        <f t="shared" si="2"/>
        <v>0</v>
      </c>
      <c r="G14" s="273">
        <f t="shared" si="3"/>
        <v>0</v>
      </c>
    </row>
    <row r="15" spans="1:8" ht="20.100000000000001" customHeight="1">
      <c r="A15" s="254"/>
      <c r="B15" s="270" t="s">
        <v>68</v>
      </c>
      <c r="C15" s="263"/>
      <c r="D15" s="263"/>
      <c r="E15" s="263"/>
      <c r="F15" s="272">
        <f t="shared" si="2"/>
        <v>0</v>
      </c>
      <c r="G15" s="273">
        <f t="shared" si="3"/>
        <v>0</v>
      </c>
    </row>
    <row r="16" spans="1:8" ht="25.5">
      <c r="A16" s="254"/>
      <c r="B16" s="270" t="s">
        <v>70</v>
      </c>
      <c r="C16" s="263"/>
      <c r="D16" s="263"/>
      <c r="E16" s="263"/>
      <c r="F16" s="272">
        <f t="shared" si="2"/>
        <v>0</v>
      </c>
      <c r="G16" s="273">
        <f t="shared" si="3"/>
        <v>0</v>
      </c>
    </row>
    <row r="17" spans="1:8" ht="20.100000000000001" customHeight="1">
      <c r="A17" s="254"/>
      <c r="B17" s="270" t="s">
        <v>72</v>
      </c>
      <c r="C17" s="263"/>
      <c r="D17" s="263"/>
      <c r="E17" s="263"/>
      <c r="F17" s="272">
        <f t="shared" si="2"/>
        <v>0</v>
      </c>
      <c r="G17" s="273">
        <f t="shared" si="3"/>
        <v>0</v>
      </c>
    </row>
    <row r="18" spans="1:8" ht="20.100000000000001" customHeight="1">
      <c r="A18" s="253"/>
      <c r="B18" s="269"/>
      <c r="C18" s="263"/>
      <c r="D18" s="263"/>
      <c r="E18" s="263"/>
      <c r="F18" s="263"/>
      <c r="G18" s="264"/>
    </row>
    <row r="19" spans="1:8" ht="20.100000000000001" customHeight="1">
      <c r="A19" s="253"/>
      <c r="B19" s="269" t="s">
        <v>75</v>
      </c>
      <c r="C19" s="260">
        <f>SUM(C20:C28)</f>
        <v>0</v>
      </c>
      <c r="D19" s="260">
        <f t="shared" ref="D19:E19" si="4">SUM(D20:D28)</f>
        <v>0</v>
      </c>
      <c r="E19" s="260">
        <f t="shared" si="4"/>
        <v>0</v>
      </c>
      <c r="F19" s="261">
        <f>C19+D19-E19</f>
        <v>0</v>
      </c>
      <c r="G19" s="262">
        <f>F19-C19</f>
        <v>0</v>
      </c>
      <c r="H19" s="684" t="str">
        <f>IF(F19-'ETCA-I-01'!B31&gt;0.9," ERROR!, NO CONCUERDA CON LO REPORTADO EN EL FORMATO ETCA-I-01 EN EL MISMO RUBRO","")</f>
        <v/>
      </c>
    </row>
    <row r="20" spans="1:8" ht="20.100000000000001" customHeight="1">
      <c r="A20" s="254"/>
      <c r="B20" s="270" t="s">
        <v>77</v>
      </c>
      <c r="C20" s="263"/>
      <c r="D20" s="263"/>
      <c r="E20" s="263"/>
      <c r="F20" s="272">
        <f>C20+D20-E20</f>
        <v>0</v>
      </c>
      <c r="G20" s="273">
        <f>F20-C20</f>
        <v>0</v>
      </c>
    </row>
    <row r="21" spans="1:8" ht="25.5">
      <c r="A21" s="254"/>
      <c r="B21" s="270" t="s">
        <v>79</v>
      </c>
      <c r="C21" s="263"/>
      <c r="D21" s="263"/>
      <c r="E21" s="263"/>
      <c r="F21" s="272">
        <f t="shared" ref="F21:F26" si="5">C21+D21-E21</f>
        <v>0</v>
      </c>
      <c r="G21" s="273">
        <f t="shared" ref="G21:G26" si="6">F21-C21</f>
        <v>0</v>
      </c>
    </row>
    <row r="22" spans="1:8" ht="25.5">
      <c r="A22" s="254"/>
      <c r="B22" s="270" t="s">
        <v>82</v>
      </c>
      <c r="C22" s="263"/>
      <c r="D22" s="263"/>
      <c r="E22" s="263"/>
      <c r="F22" s="272">
        <f t="shared" si="5"/>
        <v>0</v>
      </c>
      <c r="G22" s="273">
        <f t="shared" si="6"/>
        <v>0</v>
      </c>
    </row>
    <row r="23" spans="1:8" ht="20.100000000000001" customHeight="1">
      <c r="A23" s="254"/>
      <c r="B23" s="270" t="s">
        <v>85</v>
      </c>
      <c r="C23" s="263"/>
      <c r="D23" s="263"/>
      <c r="E23" s="263"/>
      <c r="F23" s="272">
        <f t="shared" si="5"/>
        <v>0</v>
      </c>
      <c r="G23" s="273">
        <f t="shared" si="6"/>
        <v>0</v>
      </c>
    </row>
    <row r="24" spans="1:8" ht="20.100000000000001" customHeight="1">
      <c r="A24" s="254"/>
      <c r="B24" s="270" t="s">
        <v>86</v>
      </c>
      <c r="C24" s="263"/>
      <c r="D24" s="263"/>
      <c r="E24" s="263"/>
      <c r="F24" s="272">
        <f t="shared" si="5"/>
        <v>0</v>
      </c>
      <c r="G24" s="273">
        <f t="shared" si="6"/>
        <v>0</v>
      </c>
    </row>
    <row r="25" spans="1:8" ht="25.5">
      <c r="A25" s="254"/>
      <c r="B25" s="270" t="s">
        <v>88</v>
      </c>
      <c r="C25" s="263"/>
      <c r="D25" s="263"/>
      <c r="E25" s="263"/>
      <c r="F25" s="272">
        <f t="shared" si="5"/>
        <v>0</v>
      </c>
      <c r="G25" s="273">
        <f t="shared" si="6"/>
        <v>0</v>
      </c>
    </row>
    <row r="26" spans="1:8" ht="20.100000000000001" customHeight="1">
      <c r="A26" s="254"/>
      <c r="B26" s="270" t="s">
        <v>89</v>
      </c>
      <c r="C26" s="263"/>
      <c r="D26" s="263"/>
      <c r="E26" s="263"/>
      <c r="F26" s="272">
        <f t="shared" si="5"/>
        <v>0</v>
      </c>
      <c r="G26" s="273">
        <f t="shared" si="6"/>
        <v>0</v>
      </c>
    </row>
    <row r="27" spans="1:8" ht="25.5">
      <c r="A27" s="254"/>
      <c r="B27" s="270" t="s">
        <v>91</v>
      </c>
      <c r="C27" s="263"/>
      <c r="D27" s="263"/>
      <c r="E27" s="263"/>
      <c r="F27" s="272">
        <f t="shared" ref="F27:F28" si="7">C27+D27-E27</f>
        <v>0</v>
      </c>
      <c r="G27" s="273">
        <f t="shared" ref="G27:G28" si="8">F27-C27</f>
        <v>0</v>
      </c>
    </row>
    <row r="28" spans="1:8" ht="20.100000000000001" customHeight="1">
      <c r="A28" s="254"/>
      <c r="B28" s="270" t="s">
        <v>93</v>
      </c>
      <c r="C28" s="263"/>
      <c r="D28" s="263"/>
      <c r="E28" s="263"/>
      <c r="F28" s="272">
        <f t="shared" si="7"/>
        <v>0</v>
      </c>
      <c r="G28" s="273">
        <f t="shared" si="8"/>
        <v>0</v>
      </c>
    </row>
    <row r="29" spans="1:8" ht="20.100000000000001" customHeight="1" thickBot="1">
      <c r="A29" s="255"/>
      <c r="B29" s="271"/>
      <c r="C29" s="265"/>
      <c r="D29" s="265"/>
      <c r="E29" s="265"/>
      <c r="F29" s="265"/>
      <c r="G29" s="266"/>
    </row>
    <row r="30" spans="1:8">
      <c r="A30" s="183" t="s">
        <v>641</v>
      </c>
    </row>
  </sheetData>
  <sheetProtection sheet="1" objects="1" scenarios="1" insertHyperlinks="0"/>
  <mergeCells count="6">
    <mergeCell ref="A6:B6"/>
    <mergeCell ref="A1:G1"/>
    <mergeCell ref="A3:G3"/>
    <mergeCell ref="A2:G2"/>
    <mergeCell ref="A4:G4"/>
    <mergeCell ref="C5:D5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theme="7"/>
    <pageSetUpPr fitToPage="1"/>
  </sheetPr>
  <dimension ref="A1:G41"/>
  <sheetViews>
    <sheetView view="pageBreakPreview" zoomScaleSheetLayoutView="100" workbookViewId="0">
      <selection activeCell="D20" sqref="D20"/>
    </sheetView>
  </sheetViews>
  <sheetFormatPr baseColWidth="10" defaultRowHeight="16.5"/>
  <cols>
    <col min="1" max="1" width="2.140625" style="152" customWidth="1"/>
    <col min="2" max="2" width="28.42578125" style="152" customWidth="1"/>
    <col min="3" max="6" width="16.7109375" style="152" customWidth="1"/>
    <col min="7" max="7" width="79" style="152" customWidth="1"/>
    <col min="8" max="16384" width="11.42578125" style="152"/>
  </cols>
  <sheetData>
    <row r="1" spans="1:7" s="183" customFormat="1" ht="18">
      <c r="A1" s="798" t="s">
        <v>161</v>
      </c>
      <c r="B1" s="798"/>
      <c r="C1" s="798"/>
      <c r="D1" s="798"/>
      <c r="E1" s="798"/>
      <c r="F1" s="798"/>
      <c r="G1" s="682" t="s">
        <v>633</v>
      </c>
    </row>
    <row r="2" spans="1:7" s="247" customFormat="1" ht="15.75">
      <c r="A2" s="798" t="s">
        <v>128</v>
      </c>
      <c r="B2" s="798"/>
      <c r="C2" s="798"/>
      <c r="D2" s="798"/>
      <c r="E2" s="798"/>
      <c r="F2" s="798"/>
    </row>
    <row r="3" spans="1:7" s="247" customFormat="1">
      <c r="A3" s="799" t="s">
        <v>370</v>
      </c>
      <c r="B3" s="799"/>
      <c r="C3" s="799"/>
      <c r="D3" s="799"/>
      <c r="E3" s="799"/>
      <c r="F3" s="799"/>
    </row>
    <row r="4" spans="1:7" s="247" customFormat="1">
      <c r="A4" s="799" t="s">
        <v>537</v>
      </c>
      <c r="B4" s="799"/>
      <c r="C4" s="799"/>
      <c r="D4" s="799"/>
      <c r="E4" s="799"/>
      <c r="F4" s="799"/>
    </row>
    <row r="5" spans="1:7" s="249" customFormat="1" ht="17.25" thickBot="1">
      <c r="A5" s="248"/>
      <c r="B5" s="248"/>
      <c r="C5" s="800" t="s">
        <v>118</v>
      </c>
      <c r="D5" s="800"/>
      <c r="E5" s="91" t="s">
        <v>529</v>
      </c>
      <c r="F5" s="248"/>
    </row>
    <row r="6" spans="1:7" s="276" customFormat="1" ht="37.5" customHeight="1" thickBot="1">
      <c r="A6" s="811" t="s">
        <v>129</v>
      </c>
      <c r="B6" s="812"/>
      <c r="C6" s="274" t="s">
        <v>130</v>
      </c>
      <c r="D6" s="274" t="s">
        <v>131</v>
      </c>
      <c r="E6" s="274" t="s">
        <v>132</v>
      </c>
      <c r="F6" s="275" t="s">
        <v>133</v>
      </c>
    </row>
    <row r="7" spans="1:7">
      <c r="A7" s="803"/>
      <c r="B7" s="804"/>
      <c r="C7" s="277"/>
      <c r="D7" s="277"/>
      <c r="E7" s="278"/>
      <c r="F7" s="279"/>
    </row>
    <row r="8" spans="1:7">
      <c r="A8" s="807" t="s">
        <v>134</v>
      </c>
      <c r="B8" s="808"/>
      <c r="C8" s="280"/>
      <c r="D8" s="280"/>
      <c r="E8" s="280"/>
      <c r="F8" s="281"/>
    </row>
    <row r="9" spans="1:7">
      <c r="A9" s="809" t="s">
        <v>135</v>
      </c>
      <c r="B9" s="810"/>
      <c r="C9" s="280"/>
      <c r="D9" s="280"/>
      <c r="E9" s="280"/>
      <c r="F9" s="281"/>
    </row>
    <row r="10" spans="1:7">
      <c r="A10" s="805" t="s">
        <v>136</v>
      </c>
      <c r="B10" s="806"/>
      <c r="C10" s="282"/>
      <c r="D10" s="282"/>
      <c r="E10" s="297">
        <f t="shared" ref="E10:F10" si="0">SUM(E11:E13)</f>
        <v>0</v>
      </c>
      <c r="F10" s="298">
        <f t="shared" si="0"/>
        <v>0</v>
      </c>
    </row>
    <row r="11" spans="1:7">
      <c r="A11" s="284"/>
      <c r="B11" s="285" t="s">
        <v>137</v>
      </c>
      <c r="C11" s="282"/>
      <c r="D11" s="282"/>
      <c r="E11" s="282">
        <v>0</v>
      </c>
      <c r="F11" s="283">
        <v>0</v>
      </c>
    </row>
    <row r="12" spans="1:7">
      <c r="A12" s="286"/>
      <c r="B12" s="285" t="s">
        <v>138</v>
      </c>
      <c r="C12" s="287"/>
      <c r="D12" s="287"/>
      <c r="E12" s="287"/>
      <c r="F12" s="288"/>
    </row>
    <row r="13" spans="1:7">
      <c r="A13" s="286"/>
      <c r="B13" s="285" t="s">
        <v>139</v>
      </c>
      <c r="C13" s="287"/>
      <c r="D13" s="287"/>
      <c r="E13" s="287"/>
      <c r="F13" s="288"/>
    </row>
    <row r="14" spans="1:7">
      <c r="A14" s="286"/>
      <c r="B14" s="289"/>
      <c r="C14" s="287"/>
      <c r="D14" s="287"/>
      <c r="E14" s="287"/>
      <c r="F14" s="288"/>
    </row>
    <row r="15" spans="1:7">
      <c r="A15" s="805" t="s">
        <v>140</v>
      </c>
      <c r="B15" s="806"/>
      <c r="C15" s="282"/>
      <c r="D15" s="282"/>
      <c r="E15" s="297">
        <f t="shared" ref="E15:F15" si="1">SUM(E16:E19)</f>
        <v>0</v>
      </c>
      <c r="F15" s="298">
        <f t="shared" si="1"/>
        <v>0</v>
      </c>
    </row>
    <row r="16" spans="1:7">
      <c r="A16" s="286"/>
      <c r="B16" s="285" t="s">
        <v>141</v>
      </c>
      <c r="C16" s="287"/>
      <c r="D16" s="287"/>
      <c r="E16" s="287"/>
      <c r="F16" s="288"/>
    </row>
    <row r="17" spans="1:7">
      <c r="A17" s="284"/>
      <c r="B17" s="285" t="s">
        <v>142</v>
      </c>
      <c r="C17" s="287"/>
      <c r="D17" s="287"/>
      <c r="E17" s="287"/>
      <c r="F17" s="288"/>
    </row>
    <row r="18" spans="1:7">
      <c r="A18" s="284"/>
      <c r="B18" s="285" t="s">
        <v>138</v>
      </c>
      <c r="C18" s="282"/>
      <c r="D18" s="282"/>
      <c r="E18" s="282"/>
      <c r="F18" s="283"/>
    </row>
    <row r="19" spans="1:7">
      <c r="A19" s="286"/>
      <c r="B19" s="285" t="s">
        <v>139</v>
      </c>
      <c r="C19" s="287"/>
      <c r="D19" s="287"/>
      <c r="E19" s="287"/>
      <c r="F19" s="288"/>
    </row>
    <row r="20" spans="1:7">
      <c r="A20" s="284"/>
      <c r="B20" s="290"/>
      <c r="C20" s="282"/>
      <c r="D20" s="282"/>
      <c r="E20" s="282"/>
      <c r="F20" s="283"/>
    </row>
    <row r="21" spans="1:7">
      <c r="A21" s="291"/>
      <c r="B21" s="292" t="s">
        <v>143</v>
      </c>
      <c r="C21" s="280"/>
      <c r="D21" s="280"/>
      <c r="E21" s="299">
        <f>E10+E15</f>
        <v>0</v>
      </c>
      <c r="F21" s="300">
        <f>F10+F15</f>
        <v>0</v>
      </c>
      <c r="G21" s="539"/>
    </row>
    <row r="22" spans="1:7">
      <c r="A22" s="291"/>
      <c r="B22" s="292"/>
      <c r="C22" s="293"/>
      <c r="D22" s="293"/>
      <c r="E22" s="293"/>
      <c r="F22" s="294"/>
    </row>
    <row r="23" spans="1:7">
      <c r="A23" s="809" t="s">
        <v>144</v>
      </c>
      <c r="B23" s="810"/>
      <c r="C23" s="280"/>
      <c r="D23" s="280"/>
      <c r="E23" s="280"/>
      <c r="F23" s="281"/>
    </row>
    <row r="24" spans="1:7">
      <c r="A24" s="805" t="s">
        <v>136</v>
      </c>
      <c r="B24" s="806"/>
      <c r="C24" s="282"/>
      <c r="D24" s="282"/>
      <c r="E24" s="297">
        <f t="shared" ref="E24" si="2">SUM(E25:E27)</f>
        <v>0</v>
      </c>
      <c r="F24" s="298">
        <f t="shared" ref="F24" si="3">SUM(F25:F27)</f>
        <v>0</v>
      </c>
    </row>
    <row r="25" spans="1:7">
      <c r="A25" s="284"/>
      <c r="B25" s="285" t="s">
        <v>137</v>
      </c>
      <c r="C25" s="282"/>
      <c r="D25" s="282"/>
      <c r="E25" s="282"/>
      <c r="F25" s="283"/>
    </row>
    <row r="26" spans="1:7">
      <c r="A26" s="286"/>
      <c r="B26" s="285" t="s">
        <v>138</v>
      </c>
      <c r="C26" s="287"/>
      <c r="D26" s="287"/>
      <c r="E26" s="287"/>
      <c r="F26" s="288"/>
    </row>
    <row r="27" spans="1:7">
      <c r="A27" s="286"/>
      <c r="B27" s="285" t="s">
        <v>139</v>
      </c>
      <c r="C27" s="287"/>
      <c r="D27" s="287"/>
      <c r="E27" s="287"/>
      <c r="F27" s="288"/>
    </row>
    <row r="28" spans="1:7">
      <c r="A28" s="286"/>
      <c r="B28" s="289"/>
      <c r="C28" s="287"/>
      <c r="D28" s="287"/>
      <c r="E28" s="287"/>
      <c r="F28" s="288"/>
    </row>
    <row r="29" spans="1:7">
      <c r="A29" s="805" t="s">
        <v>140</v>
      </c>
      <c r="B29" s="806"/>
      <c r="C29" s="282"/>
      <c r="D29" s="282"/>
      <c r="E29" s="297">
        <f t="shared" ref="E29" si="4">SUM(E30:E33)</f>
        <v>0</v>
      </c>
      <c r="F29" s="298">
        <f t="shared" ref="F29" si="5">SUM(F30:F33)</f>
        <v>0</v>
      </c>
    </row>
    <row r="30" spans="1:7">
      <c r="A30" s="286"/>
      <c r="B30" s="285" t="s">
        <v>141</v>
      </c>
      <c r="C30" s="287"/>
      <c r="D30" s="287"/>
      <c r="E30" s="287"/>
      <c r="F30" s="288"/>
    </row>
    <row r="31" spans="1:7">
      <c r="A31" s="284"/>
      <c r="B31" s="285" t="s">
        <v>142</v>
      </c>
      <c r="C31" s="287"/>
      <c r="D31" s="287"/>
      <c r="E31" s="287"/>
      <c r="F31" s="288"/>
    </row>
    <row r="32" spans="1:7">
      <c r="A32" s="284"/>
      <c r="B32" s="285" t="s">
        <v>138</v>
      </c>
      <c r="C32" s="282"/>
      <c r="D32" s="282"/>
      <c r="E32" s="282" t="s">
        <v>638</v>
      </c>
      <c r="F32" s="283"/>
    </row>
    <row r="33" spans="1:7">
      <c r="A33" s="286"/>
      <c r="B33" s="285" t="s">
        <v>139</v>
      </c>
      <c r="C33" s="287"/>
      <c r="D33" s="287"/>
      <c r="E33" s="287"/>
      <c r="F33" s="288"/>
    </row>
    <row r="34" spans="1:7">
      <c r="A34" s="284"/>
      <c r="B34" s="290"/>
      <c r="C34" s="282"/>
      <c r="D34" s="282"/>
      <c r="E34" s="282"/>
      <c r="F34" s="283"/>
    </row>
    <row r="35" spans="1:7">
      <c r="A35" s="291"/>
      <c r="B35" s="292" t="s">
        <v>145</v>
      </c>
      <c r="C35" s="280"/>
      <c r="D35" s="280"/>
      <c r="E35" s="299">
        <f>E24+E29</f>
        <v>0</v>
      </c>
      <c r="F35" s="300">
        <f>F24+F29</f>
        <v>0</v>
      </c>
      <c r="G35" s="539"/>
    </row>
    <row r="36" spans="1:7">
      <c r="A36" s="286"/>
      <c r="B36" s="289"/>
      <c r="C36" s="287"/>
      <c r="D36" s="287"/>
      <c r="E36" s="287"/>
      <c r="F36" s="288"/>
    </row>
    <row r="37" spans="1:7">
      <c r="A37" s="286"/>
      <c r="B37" s="285" t="s">
        <v>146</v>
      </c>
      <c r="C37" s="287"/>
      <c r="D37" s="287"/>
      <c r="E37" s="287"/>
      <c r="F37" s="288"/>
    </row>
    <row r="38" spans="1:7">
      <c r="A38" s="286"/>
      <c r="B38" s="289"/>
      <c r="C38" s="287"/>
      <c r="D38" s="287"/>
      <c r="E38" s="287"/>
      <c r="F38" s="288"/>
    </row>
    <row r="39" spans="1:7">
      <c r="A39" s="284"/>
      <c r="B39" s="290" t="s">
        <v>147</v>
      </c>
      <c r="C39" s="280"/>
      <c r="D39" s="280"/>
      <c r="E39" s="299">
        <f t="shared" ref="E39:F39" si="6">E37+E35+E21</f>
        <v>0</v>
      </c>
      <c r="F39" s="300">
        <f t="shared" si="6"/>
        <v>0</v>
      </c>
      <c r="G39" s="539" t="str">
        <f>IF(F39-'ETCA-I-01'!E33&gt;0.9,"ERROR!!!!!, NO COINCIDE CON LO REPORTADO EN EL ETCA-I-01 EN EL MISMO RUBRO","")</f>
        <v/>
      </c>
    </row>
    <row r="40" spans="1:7" ht="5.25" customHeight="1" thickBot="1">
      <c r="A40" s="801"/>
      <c r="B40" s="802"/>
      <c r="C40" s="295"/>
      <c r="D40" s="295"/>
      <c r="E40" s="295"/>
      <c r="F40" s="296"/>
    </row>
    <row r="41" spans="1:7">
      <c r="A41" s="152" t="s">
        <v>641</v>
      </c>
    </row>
  </sheetData>
  <sheetProtection password="C0B5" sheet="1" objects="1" scenarios="1" insertHyperlinks="0"/>
  <mergeCells count="15">
    <mergeCell ref="A6:B6"/>
    <mergeCell ref="A1:F1"/>
    <mergeCell ref="A3:F3"/>
    <mergeCell ref="A2:F2"/>
    <mergeCell ref="A4:F4"/>
    <mergeCell ref="C5:D5"/>
    <mergeCell ref="A40:B40"/>
    <mergeCell ref="A7:B7"/>
    <mergeCell ref="A15:B15"/>
    <mergeCell ref="A10:B10"/>
    <mergeCell ref="A8:B8"/>
    <mergeCell ref="A9:B9"/>
    <mergeCell ref="A23:B23"/>
    <mergeCell ref="A29:B29"/>
    <mergeCell ref="A24:B2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tabColor theme="7"/>
  </sheetPr>
  <dimension ref="A1:I42"/>
  <sheetViews>
    <sheetView view="pageBreakPreview" zoomScale="60" workbookViewId="0">
      <selection activeCell="A42" sqref="A42"/>
    </sheetView>
  </sheetViews>
  <sheetFormatPr baseColWidth="10" defaultRowHeight="16.5"/>
  <cols>
    <col min="1" max="1" width="18.85546875" style="3" customWidth="1"/>
    <col min="2" max="7" width="11.42578125" style="3"/>
    <col min="8" max="8" width="12.140625" style="3" customWidth="1"/>
    <col min="9" max="9" width="14.28515625" style="3" customWidth="1"/>
    <col min="10" max="16384" width="11.42578125" style="3"/>
  </cols>
  <sheetData>
    <row r="1" spans="1:9">
      <c r="A1" s="822" t="s">
        <v>161</v>
      </c>
      <c r="B1" s="822"/>
      <c r="C1" s="822"/>
      <c r="D1" s="822"/>
      <c r="E1" s="822"/>
      <c r="F1" s="822"/>
      <c r="G1" s="822"/>
      <c r="H1" s="822"/>
      <c r="I1" s="822"/>
    </row>
    <row r="2" spans="1:9">
      <c r="A2" s="824" t="s">
        <v>185</v>
      </c>
      <c r="B2" s="824"/>
      <c r="C2" s="824"/>
      <c r="D2" s="824"/>
      <c r="E2" s="824"/>
      <c r="F2" s="824"/>
      <c r="G2" s="824"/>
      <c r="H2" s="824"/>
      <c r="I2" s="824"/>
    </row>
    <row r="3" spans="1:9">
      <c r="A3" s="823" t="s">
        <v>370</v>
      </c>
      <c r="B3" s="823"/>
      <c r="C3" s="823"/>
      <c r="D3" s="823"/>
      <c r="E3" s="823"/>
      <c r="F3" s="823"/>
      <c r="G3" s="823"/>
      <c r="H3" s="823"/>
      <c r="I3" s="823"/>
    </row>
    <row r="4" spans="1:9">
      <c r="A4" s="823" t="s">
        <v>539</v>
      </c>
      <c r="B4" s="823"/>
      <c r="C4" s="823"/>
      <c r="D4" s="823"/>
      <c r="E4" s="823"/>
      <c r="F4" s="823"/>
      <c r="G4" s="823"/>
      <c r="H4" s="823"/>
      <c r="I4" s="823"/>
    </row>
    <row r="5" spans="1:9" ht="18" customHeight="1" thickBot="1">
      <c r="A5" s="5"/>
      <c r="B5" s="825" t="s">
        <v>540</v>
      </c>
      <c r="C5" s="825"/>
      <c r="D5" s="825"/>
      <c r="E5" s="825"/>
      <c r="F5" s="825"/>
      <c r="G5" s="825"/>
      <c r="H5" s="504" t="s">
        <v>529</v>
      </c>
      <c r="I5" s="5"/>
    </row>
    <row r="6" spans="1:9">
      <c r="A6" s="8"/>
      <c r="B6" s="9"/>
      <c r="C6" s="9"/>
      <c r="D6" s="9"/>
      <c r="E6" s="9"/>
      <c r="F6" s="9"/>
      <c r="G6" s="9"/>
      <c r="H6" s="9"/>
      <c r="I6" s="10"/>
    </row>
    <row r="7" spans="1:9">
      <c r="A7" s="11"/>
      <c r="B7" s="12"/>
      <c r="C7" s="12"/>
      <c r="D7" s="12"/>
      <c r="E7" s="12"/>
      <c r="F7" s="12"/>
      <c r="G7" s="12"/>
      <c r="H7" s="12"/>
      <c r="I7" s="13"/>
    </row>
    <row r="8" spans="1:9">
      <c r="A8" s="14" t="s">
        <v>306</v>
      </c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>
      <c r="A12" s="14"/>
      <c r="B12" s="12"/>
      <c r="C12" s="12"/>
      <c r="D12" s="12"/>
      <c r="E12" s="12"/>
      <c r="F12" s="12"/>
      <c r="G12" s="12"/>
      <c r="H12" s="12"/>
      <c r="I12" s="13"/>
    </row>
    <row r="13" spans="1:9" ht="15.75" customHeight="1">
      <c r="A13" s="11"/>
      <c r="B13" s="12"/>
      <c r="C13" s="15"/>
      <c r="D13" s="15"/>
      <c r="E13" s="15"/>
      <c r="F13" s="15"/>
      <c r="G13" s="15"/>
      <c r="H13" s="15"/>
      <c r="I13" s="13"/>
    </row>
    <row r="14" spans="1:9" ht="15" customHeight="1" thickBot="1">
      <c r="A14" s="16"/>
      <c r="B14" s="1"/>
      <c r="C14" s="17"/>
      <c r="D14" s="17"/>
      <c r="E14" s="17"/>
      <c r="F14" s="17"/>
      <c r="G14" s="17"/>
      <c r="H14" s="17"/>
      <c r="I14" s="2"/>
    </row>
    <row r="15" spans="1:9" ht="15" customHeight="1" thickBot="1">
      <c r="A15" s="11"/>
      <c r="B15" s="12"/>
      <c r="C15" s="15"/>
      <c r="D15" s="15"/>
      <c r="E15" s="15"/>
      <c r="F15" s="15"/>
      <c r="G15" s="15"/>
      <c r="H15" s="15"/>
      <c r="I15" s="13"/>
    </row>
    <row r="16" spans="1:9" ht="15" customHeight="1">
      <c r="A16" s="11"/>
      <c r="B16" s="12"/>
      <c r="C16" s="813" t="s">
        <v>303</v>
      </c>
      <c r="D16" s="814"/>
      <c r="E16" s="814"/>
      <c r="F16" s="814"/>
      <c r="G16" s="814"/>
      <c r="H16" s="815"/>
      <c r="I16" s="13"/>
    </row>
    <row r="17" spans="1:9" ht="15" customHeight="1">
      <c r="A17" s="11"/>
      <c r="B17" s="12"/>
      <c r="C17" s="816"/>
      <c r="D17" s="817"/>
      <c r="E17" s="817"/>
      <c r="F17" s="817"/>
      <c r="G17" s="817"/>
      <c r="H17" s="818"/>
      <c r="I17" s="13"/>
    </row>
    <row r="18" spans="1:9" ht="15" customHeight="1">
      <c r="A18" s="11"/>
      <c r="B18" s="12"/>
      <c r="C18" s="816"/>
      <c r="D18" s="817"/>
      <c r="E18" s="817"/>
      <c r="F18" s="817"/>
      <c r="G18" s="817"/>
      <c r="H18" s="818"/>
      <c r="I18" s="13"/>
    </row>
    <row r="19" spans="1:9" ht="15" customHeight="1">
      <c r="A19" s="14" t="s">
        <v>305</v>
      </c>
      <c r="B19" s="12"/>
      <c r="C19" s="816"/>
      <c r="D19" s="817"/>
      <c r="E19" s="817"/>
      <c r="F19" s="817"/>
      <c r="G19" s="817"/>
      <c r="H19" s="818"/>
      <c r="I19" s="13"/>
    </row>
    <row r="20" spans="1:9" ht="15" customHeight="1">
      <c r="A20" s="11"/>
      <c r="B20" s="12"/>
      <c r="C20" s="816"/>
      <c r="D20" s="817"/>
      <c r="E20" s="817"/>
      <c r="F20" s="817"/>
      <c r="G20" s="817"/>
      <c r="H20" s="818"/>
      <c r="I20" s="13"/>
    </row>
    <row r="21" spans="1:9" ht="15" customHeight="1">
      <c r="A21" s="11"/>
      <c r="B21" s="12"/>
      <c r="C21" s="816"/>
      <c r="D21" s="817"/>
      <c r="E21" s="817"/>
      <c r="F21" s="817"/>
      <c r="G21" s="817"/>
      <c r="H21" s="818"/>
      <c r="I21" s="13"/>
    </row>
    <row r="22" spans="1:9" ht="15" customHeight="1">
      <c r="A22" s="11"/>
      <c r="B22" s="12"/>
      <c r="C22" s="816"/>
      <c r="D22" s="817"/>
      <c r="E22" s="817"/>
      <c r="F22" s="817"/>
      <c r="G22" s="817"/>
      <c r="H22" s="818"/>
      <c r="I22" s="13"/>
    </row>
    <row r="23" spans="1:9" ht="15" customHeight="1">
      <c r="A23" s="11"/>
      <c r="B23" s="12"/>
      <c r="C23" s="816"/>
      <c r="D23" s="817"/>
      <c r="E23" s="817"/>
      <c r="F23" s="817"/>
      <c r="G23" s="817"/>
      <c r="H23" s="818"/>
      <c r="I23" s="13"/>
    </row>
    <row r="24" spans="1:9" ht="15" customHeight="1">
      <c r="A24" s="11"/>
      <c r="B24" s="12"/>
      <c r="C24" s="816"/>
      <c r="D24" s="817"/>
      <c r="E24" s="817"/>
      <c r="F24" s="817"/>
      <c r="G24" s="817"/>
      <c r="H24" s="818"/>
      <c r="I24" s="13"/>
    </row>
    <row r="25" spans="1:9" ht="15" customHeight="1">
      <c r="A25" s="11"/>
      <c r="B25" s="12"/>
      <c r="C25" s="816"/>
      <c r="D25" s="817"/>
      <c r="E25" s="817"/>
      <c r="F25" s="817"/>
      <c r="G25" s="817"/>
      <c r="H25" s="818"/>
      <c r="I25" s="13"/>
    </row>
    <row r="26" spans="1:9" ht="15" customHeight="1">
      <c r="A26" s="11"/>
      <c r="B26" s="12"/>
      <c r="C26" s="816"/>
      <c r="D26" s="817"/>
      <c r="E26" s="817"/>
      <c r="F26" s="817"/>
      <c r="G26" s="817"/>
      <c r="H26" s="818"/>
      <c r="I26" s="13"/>
    </row>
    <row r="27" spans="1:9" ht="14.25" customHeight="1">
      <c r="A27" s="11"/>
      <c r="B27" s="12"/>
      <c r="C27" s="816"/>
      <c r="D27" s="817"/>
      <c r="E27" s="817"/>
      <c r="F27" s="817"/>
      <c r="G27" s="817"/>
      <c r="H27" s="818"/>
      <c r="I27" s="13"/>
    </row>
    <row r="28" spans="1:9" ht="15.75" customHeight="1">
      <c r="A28" s="11"/>
      <c r="B28" s="12"/>
      <c r="C28" s="816"/>
      <c r="D28" s="817"/>
      <c r="E28" s="817"/>
      <c r="F28" s="817"/>
      <c r="G28" s="817"/>
      <c r="H28" s="818"/>
      <c r="I28" s="13"/>
    </row>
    <row r="29" spans="1:9">
      <c r="A29" s="11"/>
      <c r="B29" s="12"/>
      <c r="C29" s="816"/>
      <c r="D29" s="817"/>
      <c r="E29" s="817"/>
      <c r="F29" s="817"/>
      <c r="G29" s="817"/>
      <c r="H29" s="818"/>
      <c r="I29" s="13"/>
    </row>
    <row r="30" spans="1:9" ht="17.25" thickBot="1">
      <c r="A30" s="11"/>
      <c r="B30" s="12"/>
      <c r="C30" s="819"/>
      <c r="D30" s="820"/>
      <c r="E30" s="820"/>
      <c r="F30" s="820"/>
      <c r="G30" s="820"/>
      <c r="H30" s="821"/>
      <c r="I30" s="13"/>
    </row>
    <row r="31" spans="1:9" ht="17.25" thickBot="1">
      <c r="A31" s="16"/>
      <c r="B31" s="1"/>
      <c r="C31" s="1"/>
      <c r="D31" s="1"/>
      <c r="E31" s="1"/>
      <c r="F31" s="1"/>
      <c r="G31" s="1"/>
      <c r="H31" s="1"/>
      <c r="I31" s="2"/>
    </row>
    <row r="32" spans="1:9">
      <c r="A32" s="11"/>
      <c r="B32" s="12"/>
      <c r="C32" s="12"/>
      <c r="D32" s="12"/>
      <c r="E32" s="12"/>
      <c r="F32" s="12"/>
      <c r="G32" s="12"/>
      <c r="H32" s="12"/>
      <c r="I32" s="13"/>
    </row>
    <row r="33" spans="1:9">
      <c r="A33" s="14" t="s">
        <v>304</v>
      </c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>
      <c r="A40" s="11"/>
      <c r="B40" s="12"/>
      <c r="C40" s="12"/>
      <c r="D40" s="12"/>
      <c r="E40" s="12"/>
      <c r="F40" s="12"/>
      <c r="G40" s="12"/>
      <c r="H40" s="12"/>
      <c r="I40" s="13"/>
    </row>
    <row r="41" spans="1:9" ht="17.25" thickBot="1">
      <c r="A41" s="16"/>
      <c r="B41" s="1"/>
      <c r="C41" s="1"/>
      <c r="D41" s="1"/>
      <c r="E41" s="1"/>
      <c r="F41" s="1"/>
      <c r="G41" s="1"/>
      <c r="H41" s="1"/>
      <c r="I41" s="2"/>
    </row>
    <row r="42" spans="1:9">
      <c r="A42" s="3" t="s">
        <v>641</v>
      </c>
    </row>
  </sheetData>
  <mergeCells count="6">
    <mergeCell ref="C16:H30"/>
    <mergeCell ref="A1:I1"/>
    <mergeCell ref="A3:I3"/>
    <mergeCell ref="A2:I2"/>
    <mergeCell ref="A4:I4"/>
    <mergeCell ref="B5:G5"/>
  </mergeCells>
  <pageMargins left="0.42" right="0.32" top="0.54" bottom="0.74803149606299213" header="0.31496062992125984" footer="0.31496062992125984"/>
  <pageSetup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tabColor theme="7"/>
  </sheetPr>
  <dimension ref="A1:J50"/>
  <sheetViews>
    <sheetView view="pageBreakPreview" topLeftCell="A19" zoomScale="60" workbookViewId="0">
      <selection activeCell="A42" sqref="A42"/>
    </sheetView>
  </sheetViews>
  <sheetFormatPr baseColWidth="10" defaultRowHeight="16.5"/>
  <cols>
    <col min="1" max="1" width="3.5703125" style="3" customWidth="1"/>
    <col min="2" max="8" width="11.42578125" style="3"/>
    <col min="9" max="9" width="12.42578125" style="3" customWidth="1"/>
    <col min="10" max="16384" width="11.42578125" style="3"/>
  </cols>
  <sheetData>
    <row r="1" spans="1:10">
      <c r="A1" s="822" t="s">
        <v>161</v>
      </c>
      <c r="B1" s="822"/>
      <c r="C1" s="822"/>
      <c r="D1" s="822"/>
      <c r="E1" s="822"/>
      <c r="F1" s="822"/>
      <c r="G1" s="822"/>
      <c r="H1" s="822"/>
      <c r="I1" s="822"/>
    </row>
    <row r="2" spans="1:10">
      <c r="A2" s="824" t="s">
        <v>186</v>
      </c>
      <c r="B2" s="824"/>
      <c r="C2" s="824"/>
      <c r="D2" s="824"/>
      <c r="E2" s="824"/>
      <c r="F2" s="824"/>
      <c r="G2" s="824"/>
      <c r="H2" s="824"/>
      <c r="I2" s="824"/>
    </row>
    <row r="3" spans="1:10">
      <c r="A3" s="823" t="s">
        <v>370</v>
      </c>
      <c r="B3" s="823"/>
      <c r="C3" s="823"/>
      <c r="D3" s="823"/>
      <c r="E3" s="823"/>
      <c r="F3" s="823"/>
      <c r="G3" s="823"/>
      <c r="H3" s="823"/>
      <c r="I3" s="823"/>
    </row>
    <row r="4" spans="1:10">
      <c r="A4" s="823" t="s">
        <v>539</v>
      </c>
      <c r="B4" s="823"/>
      <c r="C4" s="823"/>
      <c r="D4" s="823"/>
      <c r="E4" s="823"/>
      <c r="F4" s="823"/>
      <c r="G4" s="823"/>
      <c r="H4" s="823"/>
      <c r="I4" s="823"/>
    </row>
    <row r="5" spans="1:10" ht="18" customHeight="1" thickBot="1">
      <c r="A5" s="5"/>
      <c r="B5" s="5"/>
      <c r="C5" s="825" t="s">
        <v>118</v>
      </c>
      <c r="D5" s="825"/>
      <c r="E5" s="825"/>
      <c r="F5" s="825"/>
      <c r="G5" s="825"/>
      <c r="H5" s="825"/>
      <c r="I5" s="4" t="s">
        <v>529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6" customHeigh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9" customHeight="1" thickBot="1">
      <c r="A10" s="11"/>
      <c r="B10" s="12"/>
      <c r="C10" s="12"/>
      <c r="D10" s="12"/>
      <c r="E10" s="12"/>
      <c r="F10" s="12"/>
      <c r="G10" s="12"/>
      <c r="H10" s="12"/>
      <c r="I10" s="12"/>
      <c r="J10" s="13"/>
    </row>
    <row r="11" spans="1:10">
      <c r="A11" s="11"/>
      <c r="B11" s="12"/>
      <c r="C11" s="826" t="s">
        <v>215</v>
      </c>
      <c r="D11" s="827"/>
      <c r="E11" s="827"/>
      <c r="F11" s="827"/>
      <c r="G11" s="827"/>
      <c r="H11" s="828"/>
      <c r="I11" s="12"/>
      <c r="J11" s="13"/>
    </row>
    <row r="12" spans="1:10">
      <c r="A12" s="11"/>
      <c r="B12" s="12"/>
      <c r="C12" s="829"/>
      <c r="D12" s="830"/>
      <c r="E12" s="830"/>
      <c r="F12" s="830"/>
      <c r="G12" s="830"/>
      <c r="H12" s="831"/>
      <c r="I12" s="12"/>
      <c r="J12" s="13"/>
    </row>
    <row r="13" spans="1:10">
      <c r="A13" s="11"/>
      <c r="B13" s="12"/>
      <c r="C13" s="829"/>
      <c r="D13" s="830"/>
      <c r="E13" s="830"/>
      <c r="F13" s="830"/>
      <c r="G13" s="830"/>
      <c r="H13" s="831"/>
      <c r="I13" s="12"/>
      <c r="J13" s="13"/>
    </row>
    <row r="14" spans="1:10">
      <c r="A14" s="11"/>
      <c r="B14" s="12"/>
      <c r="C14" s="829"/>
      <c r="D14" s="830"/>
      <c r="E14" s="830"/>
      <c r="F14" s="830"/>
      <c r="G14" s="830"/>
      <c r="H14" s="831"/>
      <c r="I14" s="12"/>
      <c r="J14" s="13"/>
    </row>
    <row r="15" spans="1:10">
      <c r="A15" s="11"/>
      <c r="B15" s="12"/>
      <c r="C15" s="829"/>
      <c r="D15" s="830"/>
      <c r="E15" s="830"/>
      <c r="F15" s="830"/>
      <c r="G15" s="830"/>
      <c r="H15" s="831"/>
      <c r="I15" s="12"/>
      <c r="J15" s="13"/>
    </row>
    <row r="16" spans="1:10">
      <c r="A16" s="11"/>
      <c r="B16" s="12"/>
      <c r="C16" s="829"/>
      <c r="D16" s="830"/>
      <c r="E16" s="830"/>
      <c r="F16" s="830"/>
      <c r="G16" s="830"/>
      <c r="H16" s="831"/>
      <c r="I16" s="12"/>
      <c r="J16" s="13"/>
    </row>
    <row r="17" spans="1:10" ht="17.25" thickBot="1">
      <c r="A17" s="11"/>
      <c r="B17" s="12"/>
      <c r="C17" s="832"/>
      <c r="D17" s="833"/>
      <c r="E17" s="833"/>
      <c r="F17" s="833"/>
      <c r="G17" s="833"/>
      <c r="H17" s="834"/>
      <c r="I17" s="12"/>
      <c r="J17" s="13"/>
    </row>
    <row r="18" spans="1:10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>
      <c r="A19" s="11"/>
      <c r="B19" s="12"/>
      <c r="C19" s="19" t="s">
        <v>216</v>
      </c>
      <c r="D19" s="12"/>
      <c r="E19" s="12"/>
      <c r="F19" s="12"/>
      <c r="G19" s="12"/>
      <c r="H19" s="12"/>
      <c r="I19" s="12"/>
      <c r="J19" s="13"/>
    </row>
    <row r="20" spans="1:10" ht="9.75" customHeight="1" thickBot="1">
      <c r="A20" s="11"/>
      <c r="B20" s="12"/>
      <c r="C20" s="19"/>
      <c r="D20" s="12"/>
      <c r="E20" s="12"/>
      <c r="F20" s="12"/>
      <c r="G20" s="12"/>
      <c r="H20" s="12"/>
      <c r="I20" s="12"/>
      <c r="J20" s="13"/>
    </row>
    <row r="21" spans="1:10">
      <c r="A21" s="11"/>
      <c r="B21" s="12"/>
      <c r="C21" s="20" t="s">
        <v>213</v>
      </c>
      <c r="D21" s="21"/>
      <c r="E21" s="21"/>
      <c r="F21" s="21"/>
      <c r="G21" s="21"/>
      <c r="H21" s="22"/>
      <c r="I21" s="12"/>
      <c r="J21" s="13"/>
    </row>
    <row r="22" spans="1:10">
      <c r="A22" s="11"/>
      <c r="B22" s="12"/>
      <c r="C22" s="23" t="s">
        <v>214</v>
      </c>
      <c r="D22" s="24"/>
      <c r="E22" s="24"/>
      <c r="F22" s="24"/>
      <c r="G22" s="24"/>
      <c r="H22" s="25"/>
      <c r="I22" s="12"/>
      <c r="J22" s="13"/>
    </row>
    <row r="23" spans="1:10">
      <c r="A23" s="11"/>
      <c r="B23" s="12"/>
      <c r="C23" s="23" t="s">
        <v>218</v>
      </c>
      <c r="D23" s="24"/>
      <c r="E23" s="24"/>
      <c r="F23" s="24"/>
      <c r="G23" s="24"/>
      <c r="H23" s="25"/>
      <c r="I23" s="12"/>
      <c r="J23" s="13"/>
    </row>
    <row r="24" spans="1:10" ht="17.25" thickBot="1">
      <c r="A24" s="11"/>
      <c r="B24" s="12"/>
      <c r="C24" s="26" t="s">
        <v>217</v>
      </c>
      <c r="D24" s="27"/>
      <c r="E24" s="27"/>
      <c r="F24" s="27"/>
      <c r="G24" s="27"/>
      <c r="H24" s="28"/>
      <c r="I24" s="12"/>
      <c r="J24" s="13"/>
    </row>
    <row r="25" spans="1:10">
      <c r="A25" s="11"/>
      <c r="B25" s="12"/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332</v>
      </c>
      <c r="B26" s="12" t="s">
        <v>329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333</v>
      </c>
      <c r="B27" s="12" t="s">
        <v>330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334</v>
      </c>
      <c r="B28" s="12" t="s">
        <v>331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335</v>
      </c>
      <c r="B29" s="30" t="s">
        <v>340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336</v>
      </c>
      <c r="B30" s="30" t="s">
        <v>341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337</v>
      </c>
      <c r="B31" s="30" t="s">
        <v>342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338</v>
      </c>
      <c r="B32" s="30" t="s">
        <v>343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339</v>
      </c>
      <c r="B33" s="30" t="s">
        <v>344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345</v>
      </c>
      <c r="B34" s="30" t="s">
        <v>349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346</v>
      </c>
      <c r="B35" s="30" t="s">
        <v>350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347</v>
      </c>
      <c r="B36" s="30" t="s">
        <v>351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348</v>
      </c>
      <c r="B37" s="30" t="s">
        <v>352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353</v>
      </c>
      <c r="B38" s="30" t="s">
        <v>354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359</v>
      </c>
      <c r="B39" s="30" t="s">
        <v>355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360</v>
      </c>
      <c r="B40" s="30" t="s">
        <v>356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361</v>
      </c>
      <c r="B41" s="30" t="s">
        <v>357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29" t="s">
        <v>362</v>
      </c>
      <c r="B42" s="30" t="s">
        <v>358</v>
      </c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2"/>
      <c r="J48" s="13"/>
    </row>
    <row r="49" spans="1:10">
      <c r="A49" s="11"/>
      <c r="B49" s="12"/>
      <c r="C49" s="12"/>
      <c r="D49" s="12"/>
      <c r="E49" s="12"/>
      <c r="F49" s="12"/>
      <c r="G49" s="12"/>
      <c r="H49" s="12"/>
      <c r="I49" s="19" t="s">
        <v>307</v>
      </c>
      <c r="J49" s="13"/>
    </row>
    <row r="50" spans="1:10" ht="17.25" thickBot="1">
      <c r="A50" s="16"/>
      <c r="B50" s="1"/>
      <c r="C50" s="1"/>
      <c r="D50" s="1"/>
      <c r="E50" s="1"/>
      <c r="F50" s="1"/>
      <c r="G50" s="1"/>
      <c r="H50" s="1"/>
      <c r="I50" s="1"/>
      <c r="J50" s="2"/>
    </row>
  </sheetData>
  <mergeCells count="6">
    <mergeCell ref="C11:H17"/>
    <mergeCell ref="A1:I1"/>
    <mergeCell ref="A3:I3"/>
    <mergeCell ref="A2:I2"/>
    <mergeCell ref="A4:I4"/>
    <mergeCell ref="C5:H5"/>
  </mergeCells>
  <pageMargins left="0.43307086614173229" right="0.35433070866141736" top="0.47" bottom="0.6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30</vt:i4>
      </vt:variant>
    </vt:vector>
  </HeadingPairs>
  <TitlesOfParts>
    <vt:vector size="59" baseType="lpstr"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 Notas</vt:lpstr>
      <vt:lpstr>ETCA-II-10 </vt:lpstr>
      <vt:lpstr>ETCA-II-10-A</vt:lpstr>
      <vt:lpstr>ETCA-II-11 </vt:lpstr>
      <vt:lpstr>ETCA-II-11-A </vt:lpstr>
      <vt:lpstr>ETCA-II-11-B1</vt:lpstr>
      <vt:lpstr>ETCA-II-11-B2</vt:lpstr>
      <vt:lpstr>ETCA-11-B3</vt:lpstr>
      <vt:lpstr>ETCA-II-11-C</vt:lpstr>
      <vt:lpstr>ETCA-II-11-D</vt:lpstr>
      <vt:lpstr>ETCA-II-11-E </vt:lpstr>
      <vt:lpstr>ETCA-II-12</vt:lpstr>
      <vt:lpstr>ETCA-II-13</vt:lpstr>
      <vt:lpstr>ETCA-III-14</vt:lpstr>
      <vt:lpstr>ETCA-III-15</vt:lpstr>
      <vt:lpstr>ETCA-III-16</vt:lpstr>
      <vt:lpstr>ETCA-IV-17</vt:lpstr>
      <vt:lpstr>ETCA-IV-18</vt:lpstr>
      <vt:lpstr>ETCA-IV-19</vt:lpstr>
      <vt:lpstr>ETCA-IV-20</vt:lpstr>
      <vt:lpstr>Lista  FORMATOS</vt:lpstr>
      <vt:lpstr>'ETCA-I-01'!Área_de_impresión</vt:lpstr>
      <vt:lpstr>'ETCA-I-02'!Área_de_impresión</vt:lpstr>
      <vt:lpstr>'ETCA-I-03'!Área_de_impresión</vt:lpstr>
      <vt:lpstr>'ETCA-I-04'!Área_de_impresión</vt:lpstr>
      <vt:lpstr>'ETCA-I-05'!Área_de_impresión</vt:lpstr>
      <vt:lpstr>'ETCA-I-06'!Área_de_impresión</vt:lpstr>
      <vt:lpstr>'ETCA-I-07'!Área_de_impresión</vt:lpstr>
      <vt:lpstr>'ETCA-I-08'!Área_de_impresión</vt:lpstr>
      <vt:lpstr>'ETCA-I-09 Notas'!Área_de_impresión</vt:lpstr>
      <vt:lpstr>'ETCA-II-10 '!Área_de_impresión</vt:lpstr>
      <vt:lpstr>'ETCA-II-10-A'!Área_de_impresión</vt:lpstr>
      <vt:lpstr>'ETCA-II-11 '!Área_de_impresión</vt:lpstr>
      <vt:lpstr>'ETCA-II-11-A '!Área_de_impresión</vt:lpstr>
      <vt:lpstr>'ETCA-II-11-B1'!Área_de_impresión</vt:lpstr>
      <vt:lpstr>'ETCA-II-11-C'!Área_de_impresión</vt:lpstr>
      <vt:lpstr>'ETCA-II-11-D'!Área_de_impresión</vt:lpstr>
      <vt:lpstr>'ETCA-II-11-E '!Área_de_impresión</vt:lpstr>
      <vt:lpstr>'ETCA-II-12'!Área_de_impresión</vt:lpstr>
      <vt:lpstr>'ETCA-II-13'!Área_de_impresión</vt:lpstr>
      <vt:lpstr>'ETCA-III-14'!Área_de_impresión</vt:lpstr>
      <vt:lpstr>'ETCA-III-16'!Área_de_impresión</vt:lpstr>
      <vt:lpstr>'ETCA-IV-17'!Área_de_impresión</vt:lpstr>
      <vt:lpstr>'ETCA-IV-18'!Área_de_impresión</vt:lpstr>
      <vt:lpstr>'ETCA-IV-19'!Área_de_impresión</vt:lpstr>
      <vt:lpstr>'ETCA-IV-20'!Área_de_impresión</vt:lpstr>
      <vt:lpstr>'ETCA-I-02'!Títulos_a_imprimir</vt:lpstr>
      <vt:lpstr>'ETCA-I-04'!Títulos_a_imprimir</vt:lpstr>
      <vt:lpstr>'ETCA-II-10 '!Títulos_a_imprimir</vt:lpstr>
      <vt:lpstr>'ETCA-II-11 '!Títulos_a_imprimir</vt:lpstr>
      <vt:lpstr>'ETCA-II-11-E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LAVEAGA</dc:creator>
  <cp:lastModifiedBy> </cp:lastModifiedBy>
  <cp:lastPrinted>2016-04-29T05:37:46Z</cp:lastPrinted>
  <dcterms:created xsi:type="dcterms:W3CDTF">2014-03-28T01:13:38Z</dcterms:created>
  <dcterms:modified xsi:type="dcterms:W3CDTF">2016-06-03T18:52:37Z</dcterms:modified>
</cp:coreProperties>
</file>