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Default Extension="docx" ContentType="application/vnd.openxmlformats-officedocument.wordprocessingml.document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30" yWindow="-30" windowWidth="11025" windowHeight="10920" tabRatio="898" activeTab="10"/>
  </bookViews>
  <sheets>
    <sheet name="Lista  FORMATOS" sheetId="39" r:id="rId1"/>
    <sheet name="ETCA-I-01" sheetId="2" r:id="rId2"/>
    <sheet name="ETCA-I-02" sheetId="1" r:id="rId3"/>
    <sheet name="ETCA-I-03" sheetId="3" r:id="rId4"/>
    <sheet name="ETCA-I-04" sheetId="5" r:id="rId5"/>
    <sheet name="ETCA-I-05" sheetId="23" r:id="rId6"/>
    <sheet name="ETCA-I-06" sheetId="6" r:id="rId7"/>
    <sheet name="ETCA-I-07" sheetId="7" r:id="rId8"/>
    <sheet name="ETCA-I-08" sheetId="26" r:id="rId9"/>
    <sheet name="ETCA-I-09 Notas" sheetId="13" r:id="rId10"/>
    <sheet name="ETCA-II-10 " sheetId="34" r:id="rId11"/>
    <sheet name="ETCA-II-10-A" sheetId="21" r:id="rId12"/>
    <sheet name="ETCA-II-11 " sheetId="35" r:id="rId13"/>
    <sheet name="ETCA-II-11-A " sheetId="37" r:id="rId14"/>
    <sheet name="ETCA-II-11-B1" sheetId="38" r:id="rId15"/>
    <sheet name="ETCA-II-11-B2" sheetId="44" r:id="rId16"/>
    <sheet name="ETCA-11-B3" sheetId="45" r:id="rId17"/>
    <sheet name="ETCA-II-11-C" sheetId="43" r:id="rId18"/>
    <sheet name="ETCA-II-11-D" sheetId="24" r:id="rId19"/>
    <sheet name="ETCA-II-11-E " sheetId="36" r:id="rId20"/>
    <sheet name="ETCA-II-12" sheetId="16" r:id="rId21"/>
    <sheet name="ETCA-II-13" sheetId="19" r:id="rId22"/>
    <sheet name="ETCA-III-14" sheetId="42" r:id="rId23"/>
    <sheet name="ETCA-III-15" sheetId="46" r:id="rId24"/>
    <sheet name="ETCA-III-15-A" sheetId="49" r:id="rId25"/>
    <sheet name="ETCA-III-16" sheetId="32" r:id="rId26"/>
    <sheet name="ETCA-IV-17" sheetId="20" r:id="rId27"/>
    <sheet name="ETCA-IV-18" sheetId="27" r:id="rId28"/>
    <sheet name="ETCA-IV-19" sheetId="28" r:id="rId29"/>
    <sheet name="ETCA-IV-20" sheetId="33" r:id="rId30"/>
    <sheet name="ANEXO" sheetId="47" r:id="rId31"/>
  </sheets>
  <externalReferences>
    <externalReference r:id="rId32"/>
    <externalReference r:id="rId33"/>
  </externalReferences>
  <definedNames>
    <definedName name="_xlnm._FilterDatabase" localSheetId="1" hidden="1">'ETCA-I-01'!#REF!</definedName>
    <definedName name="_xlnm._FilterDatabase" localSheetId="4" hidden="1">'ETCA-I-04'!$A$1:$C$77</definedName>
    <definedName name="_ftn1" localSheetId="2">'ETCA-I-02'!#REF!</definedName>
    <definedName name="_ftnref1" localSheetId="2">'ETCA-I-02'!#REF!</definedName>
    <definedName name="_xlnm.Print_Area" localSheetId="16">'ETCA-11-B3'!$A$1:$G$32</definedName>
    <definedName name="_xlnm.Print_Area" localSheetId="1">'ETCA-I-01'!$A$1:$F$64</definedName>
    <definedName name="_xlnm.Print_Area" localSheetId="2">'ETCA-I-02'!$A$1:$D$79</definedName>
    <definedName name="_xlnm.Print_Area" localSheetId="3">'ETCA-I-03'!$A$1:$F$42</definedName>
    <definedName name="_xlnm.Print_Area" localSheetId="4">'ETCA-I-04'!$A$1:$C$74</definedName>
    <definedName name="_xlnm.Print_Area" localSheetId="5">'ETCA-I-05'!$A$1:$E$75</definedName>
    <definedName name="_xlnm.Print_Area" localSheetId="6">'ETCA-I-06'!$A$1:$G$39</definedName>
    <definedName name="_xlnm.Print_Area" localSheetId="7">'ETCA-I-07'!$A$1:$F$51</definedName>
    <definedName name="_xlnm.Print_Area" localSheetId="8">'ETCA-I-08'!$A$1:$I$49</definedName>
    <definedName name="_xlnm.Print_Area" localSheetId="9">'ETCA-I-09 Notas'!$A$1:$J$50</definedName>
    <definedName name="_xlnm.Print_Area" localSheetId="10">'ETCA-II-10 '!$A$1:$H$60</definedName>
    <definedName name="_xlnm.Print_Area" localSheetId="11">'ETCA-II-10-A'!$A$1:$D$31</definedName>
    <definedName name="_xlnm.Print_Area" localSheetId="12">'ETCA-II-11 '!$A$1:$G$87</definedName>
    <definedName name="_xlnm.Print_Area" localSheetId="13">'ETCA-II-11-A '!$A$1:$G$33</definedName>
    <definedName name="_xlnm.Print_Area" localSheetId="14">'ETCA-II-11-B1'!$A$1:$G$38</definedName>
    <definedName name="_xlnm.Print_Area" localSheetId="15">'ETCA-II-11-B2'!$A$1:$G$23</definedName>
    <definedName name="_xlnm.Print_Area" localSheetId="17">'ETCA-II-11-C'!$A$1:$G$55</definedName>
    <definedName name="_xlnm.Print_Area" localSheetId="18">'ETCA-II-11-D'!$A$1:$C$51</definedName>
    <definedName name="_xlnm.Print_Area" localSheetId="19">'ETCA-II-11-E '!$A$1:$I$141</definedName>
    <definedName name="_xlnm.Print_Area" localSheetId="20">'ETCA-II-12'!$A$1:$E$42</definedName>
    <definedName name="_xlnm.Print_Area" localSheetId="21">'ETCA-II-13'!$A$1:$D$47</definedName>
    <definedName name="_xlnm.Print_Area" localSheetId="22">'ETCA-III-14'!$A$1:$G$48</definedName>
    <definedName name="_xlnm.Print_Area" localSheetId="25">'ETCA-III-16'!$A$1:$E$55</definedName>
    <definedName name="_xlnm.Print_Area" localSheetId="26">'ETCA-IV-17'!$A$1:$E$70</definedName>
    <definedName name="_xlnm.Print_Area" localSheetId="27">'ETCA-IV-18'!$A$1:$D$29</definedName>
    <definedName name="_xlnm.Print_Area" localSheetId="28">'ETCA-IV-19'!$A$1:$D$2144</definedName>
    <definedName name="_xlnm.Print_Area" localSheetId="29">'ETCA-IV-20'!$A$1:$E$43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0">#REF!</definedName>
    <definedName name="_xlnm.Database">#REF!</definedName>
    <definedName name="ppto">[1]Hoja2!$B$3:$M$95</definedName>
    <definedName name="qw" localSheetId="23">#REF!</definedName>
    <definedName name="qw">#REF!</definedName>
    <definedName name="_xlnm.Print_Titles" localSheetId="2">'ETCA-I-02'!$2:$5</definedName>
    <definedName name="_xlnm.Print_Titles" localSheetId="4">'ETCA-I-04'!$1:$5</definedName>
    <definedName name="_xlnm.Print_Titles" localSheetId="10">'ETCA-II-10 '!$1:$5</definedName>
    <definedName name="_xlnm.Print_Titles" localSheetId="12">'ETCA-II-11 '!$1:$8</definedName>
    <definedName name="_xlnm.Print_Titles" localSheetId="19">'ETCA-II-11-E '!$1:$8</definedName>
    <definedName name="_xlnm.Print_Titles" localSheetId="24">'ETCA-III-15-A'!$3:$4</definedName>
  </definedNames>
  <calcPr calcId="124519"/>
</workbook>
</file>

<file path=xl/calcChain.xml><?xml version="1.0" encoding="utf-8"?>
<calcChain xmlns="http://schemas.openxmlformats.org/spreadsheetml/2006/main">
  <c r="G10" i="47"/>
  <c r="G9"/>
  <c r="G8"/>
  <c r="E14" i="20"/>
  <c r="D14"/>
  <c r="C14"/>
  <c r="E11"/>
  <c r="D11"/>
  <c r="C11"/>
  <c r="F21" i="42"/>
  <c r="E21"/>
  <c r="C21"/>
  <c r="B21"/>
  <c r="F11" i="37" l="1"/>
  <c r="E11"/>
  <c r="F10"/>
  <c r="E10"/>
  <c r="C11"/>
  <c r="C10"/>
  <c r="B11"/>
  <c r="F9"/>
  <c r="E9"/>
  <c r="C9"/>
  <c r="B9"/>
  <c r="F80" i="35"/>
  <c r="E80"/>
  <c r="C80"/>
  <c r="B80"/>
  <c r="F56"/>
  <c r="E56"/>
  <c r="F53"/>
  <c r="E53"/>
  <c r="F51"/>
  <c r="E51"/>
  <c r="F48"/>
  <c r="E48"/>
  <c r="C56"/>
  <c r="C53"/>
  <c r="C51"/>
  <c r="C48"/>
  <c r="B56"/>
  <c r="B53"/>
  <c r="B51"/>
  <c r="B48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C36"/>
  <c r="C35"/>
  <c r="C34"/>
  <c r="C33"/>
  <c r="C32"/>
  <c r="C31"/>
  <c r="C30"/>
  <c r="C29"/>
  <c r="C28"/>
  <c r="B36"/>
  <c r="B35"/>
  <c r="B34"/>
  <c r="B33"/>
  <c r="B32"/>
  <c r="B31"/>
  <c r="B30"/>
  <c r="B29"/>
  <c r="B28"/>
  <c r="F26"/>
  <c r="F24"/>
  <c r="F23"/>
  <c r="F22"/>
  <c r="F21"/>
  <c r="F19"/>
  <c r="F18"/>
  <c r="E26"/>
  <c r="E24"/>
  <c r="E23"/>
  <c r="E22"/>
  <c r="E21"/>
  <c r="E19"/>
  <c r="E18"/>
  <c r="C26"/>
  <c r="C24"/>
  <c r="C23"/>
  <c r="C22"/>
  <c r="C21"/>
  <c r="C19"/>
  <c r="C18"/>
  <c r="B26"/>
  <c r="B24"/>
  <c r="B23"/>
  <c r="B22"/>
  <c r="B21"/>
  <c r="B19"/>
  <c r="B18"/>
  <c r="F16"/>
  <c r="E16"/>
  <c r="F14"/>
  <c r="E14"/>
  <c r="F13"/>
  <c r="E13"/>
  <c r="F12"/>
  <c r="E12"/>
  <c r="F11"/>
  <c r="E11"/>
  <c r="F10"/>
  <c r="E10"/>
  <c r="C16"/>
  <c r="C14"/>
  <c r="C13"/>
  <c r="C12"/>
  <c r="C11"/>
  <c r="C10"/>
  <c r="B16"/>
  <c r="B14"/>
  <c r="B13"/>
  <c r="B12"/>
  <c r="B11"/>
  <c r="B10"/>
  <c r="E123" i="36"/>
  <c r="H123" s="1"/>
  <c r="D121"/>
  <c r="E121" s="1"/>
  <c r="E120"/>
  <c r="I120" s="1"/>
  <c r="E118"/>
  <c r="H118" s="1"/>
  <c r="H116"/>
  <c r="E116"/>
  <c r="I116" s="1"/>
  <c r="G114"/>
  <c r="F114"/>
  <c r="D114"/>
  <c r="C114"/>
  <c r="B10" i="37" s="1"/>
  <c r="E112" i="36"/>
  <c r="I112" s="1"/>
  <c r="D111"/>
  <c r="E111" s="1"/>
  <c r="D110"/>
  <c r="E110" s="1"/>
  <c r="E108"/>
  <c r="H108" s="1"/>
  <c r="E107"/>
  <c r="I107" s="1"/>
  <c r="D107"/>
  <c r="E105"/>
  <c r="I105" s="1"/>
  <c r="H104"/>
  <c r="E104"/>
  <c r="I104" s="1"/>
  <c r="E102"/>
  <c r="I102" s="1"/>
  <c r="D101"/>
  <c r="E101" s="1"/>
  <c r="H100"/>
  <c r="E100"/>
  <c r="I100" s="1"/>
  <c r="E98"/>
  <c r="I98" s="1"/>
  <c r="H97"/>
  <c r="E97"/>
  <c r="I97" s="1"/>
  <c r="E96"/>
  <c r="I96" s="1"/>
  <c r="D95"/>
  <c r="E95" s="1"/>
  <c r="D94"/>
  <c r="E94" s="1"/>
  <c r="H93"/>
  <c r="E93"/>
  <c r="I93" s="1"/>
  <c r="E91"/>
  <c r="I91" s="1"/>
  <c r="D91"/>
  <c r="E90"/>
  <c r="I90" s="1"/>
  <c r="H89"/>
  <c r="E89"/>
  <c r="I89" s="1"/>
  <c r="E87"/>
  <c r="I87" s="1"/>
  <c r="H86"/>
  <c r="E86"/>
  <c r="I86" s="1"/>
  <c r="E85"/>
  <c r="I85" s="1"/>
  <c r="H84"/>
  <c r="E84"/>
  <c r="I84" s="1"/>
  <c r="E82"/>
  <c r="I82" s="1"/>
  <c r="H81"/>
  <c r="E81"/>
  <c r="I81" s="1"/>
  <c r="E80"/>
  <c r="I80" s="1"/>
  <c r="D80"/>
  <c r="E79"/>
  <c r="I79" s="1"/>
  <c r="H77"/>
  <c r="E77"/>
  <c r="I77" s="1"/>
  <c r="E76"/>
  <c r="I76" s="1"/>
  <c r="H75"/>
  <c r="E75"/>
  <c r="I75" s="1"/>
  <c r="E74"/>
  <c r="I74" s="1"/>
  <c r="H73"/>
  <c r="E73"/>
  <c r="I73" s="1"/>
  <c r="E72"/>
  <c r="I72" s="1"/>
  <c r="H71"/>
  <c r="E71"/>
  <c r="I71" s="1"/>
  <c r="G69"/>
  <c r="F69"/>
  <c r="D69"/>
  <c r="C69"/>
  <c r="H67"/>
  <c r="E67"/>
  <c r="I67" s="1"/>
  <c r="E66"/>
  <c r="I66" s="1"/>
  <c r="H64"/>
  <c r="E64"/>
  <c r="I64" s="1"/>
  <c r="E62"/>
  <c r="I62" s="1"/>
  <c r="H60"/>
  <c r="E60"/>
  <c r="I60" s="1"/>
  <c r="E58"/>
  <c r="I58" s="1"/>
  <c r="H57"/>
  <c r="E57"/>
  <c r="I57" s="1"/>
  <c r="H56"/>
  <c r="H55"/>
  <c r="E55"/>
  <c r="I55" s="1"/>
  <c r="E53"/>
  <c r="I53" s="1"/>
  <c r="H52"/>
  <c r="E52"/>
  <c r="I52" s="1"/>
  <c r="E51"/>
  <c r="I51" s="1"/>
  <c r="H50"/>
  <c r="E50"/>
  <c r="I50" s="1"/>
  <c r="G48"/>
  <c r="F48"/>
  <c r="E48"/>
  <c r="I48" s="1"/>
  <c r="D48"/>
  <c r="C48"/>
  <c r="H46"/>
  <c r="E46"/>
  <c r="I46" s="1"/>
  <c r="E44"/>
  <c r="I44" s="1"/>
  <c r="H43"/>
  <c r="E43"/>
  <c r="I43" s="1"/>
  <c r="E42"/>
  <c r="I42" s="1"/>
  <c r="H41"/>
  <c r="E41"/>
  <c r="I41" s="1"/>
  <c r="E40"/>
  <c r="I40" s="1"/>
  <c r="H39"/>
  <c r="E39"/>
  <c r="I39" s="1"/>
  <c r="E37"/>
  <c r="I37" s="1"/>
  <c r="H36"/>
  <c r="E36"/>
  <c r="I36" s="1"/>
  <c r="E35"/>
  <c r="I35" s="1"/>
  <c r="H31"/>
  <c r="E31"/>
  <c r="I31" s="1"/>
  <c r="E28"/>
  <c r="I28" s="1"/>
  <c r="H27"/>
  <c r="E27"/>
  <c r="I27" s="1"/>
  <c r="E20"/>
  <c r="I20" s="1"/>
  <c r="H14"/>
  <c r="E14"/>
  <c r="I14" s="1"/>
  <c r="E13"/>
  <c r="I13" s="1"/>
  <c r="G10"/>
  <c r="G129" s="1"/>
  <c r="F10"/>
  <c r="F129" s="1"/>
  <c r="E10"/>
  <c r="D10"/>
  <c r="D129" s="1"/>
  <c r="C10"/>
  <c r="D2130" i="28"/>
  <c r="D2129" s="1"/>
  <c r="D2122"/>
  <c r="D1867"/>
  <c r="D1537"/>
  <c r="D1513" s="1"/>
  <c r="C129" i="36" l="1"/>
  <c r="H94"/>
  <c r="E69"/>
  <c r="I94"/>
  <c r="H101"/>
  <c r="I101"/>
  <c r="H110"/>
  <c r="I110"/>
  <c r="I69"/>
  <c r="H95"/>
  <c r="I95"/>
  <c r="H111"/>
  <c r="I111"/>
  <c r="I121"/>
  <c r="H121"/>
  <c r="E114"/>
  <c r="E129" s="1"/>
  <c r="I129" s="1"/>
  <c r="I114"/>
  <c r="I10"/>
  <c r="H13"/>
  <c r="H20"/>
  <c r="H28"/>
  <c r="H35"/>
  <c r="H37"/>
  <c r="H40"/>
  <c r="H42"/>
  <c r="H44"/>
  <c r="H51"/>
  <c r="H48" s="1"/>
  <c r="H53"/>
  <c r="H58"/>
  <c r="H62"/>
  <c r="H66"/>
  <c r="H72"/>
  <c r="H69" s="1"/>
  <c r="H74"/>
  <c r="H76"/>
  <c r="H79"/>
  <c r="H80"/>
  <c r="H82"/>
  <c r="H85"/>
  <c r="H87"/>
  <c r="H90"/>
  <c r="H91"/>
  <c r="H96"/>
  <c r="H98"/>
  <c r="H102"/>
  <c r="H105"/>
  <c r="H107"/>
  <c r="I108"/>
  <c r="H112"/>
  <c r="I118"/>
  <c r="H120"/>
  <c r="H114" s="1"/>
  <c r="I123"/>
  <c r="D1498" i="28"/>
  <c r="D1483"/>
  <c r="D1053"/>
  <c r="D472"/>
  <c r="D452"/>
  <c r="D10"/>
  <c r="H10" i="36" l="1"/>
  <c r="H129" s="1"/>
  <c r="D9" i="28"/>
  <c r="B73" i="35"/>
  <c r="B69"/>
  <c r="B61"/>
  <c r="B57"/>
  <c r="B47"/>
  <c r="B37"/>
  <c r="B27"/>
  <c r="B17"/>
  <c r="B9"/>
  <c r="C73"/>
  <c r="C69"/>
  <c r="C61"/>
  <c r="C57"/>
  <c r="C47"/>
  <c r="C37"/>
  <c r="C27"/>
  <c r="C17"/>
  <c r="C9"/>
  <c r="E73"/>
  <c r="E69"/>
  <c r="E61"/>
  <c r="E57"/>
  <c r="E47"/>
  <c r="E37"/>
  <c r="E27"/>
  <c r="E17"/>
  <c r="E9"/>
  <c r="F73"/>
  <c r="F69"/>
  <c r="F61"/>
  <c r="F57"/>
  <c r="F47"/>
  <c r="F37"/>
  <c r="F27"/>
  <c r="F17"/>
  <c r="F9"/>
  <c r="F32" i="38"/>
  <c r="E32"/>
  <c r="D13"/>
  <c r="G13" s="1"/>
  <c r="D11"/>
  <c r="G11" s="1"/>
  <c r="F13" i="34"/>
  <c r="F16"/>
  <c r="F24"/>
  <c r="D6" i="21" s="1"/>
  <c r="F33" i="34"/>
  <c r="F36"/>
  <c r="F29"/>
  <c r="F42"/>
  <c r="F48"/>
  <c r="D39" i="42"/>
  <c r="D38"/>
  <c r="D37"/>
  <c r="C10" i="24"/>
  <c r="C30"/>
  <c r="G35" i="49"/>
  <c r="X34"/>
  <c r="K34"/>
  <c r="Y34"/>
  <c r="X33"/>
  <c r="K33"/>
  <c r="Y33"/>
  <c r="K32"/>
  <c r="Y32"/>
  <c r="X32"/>
  <c r="K31"/>
  <c r="Y31"/>
  <c r="X31"/>
  <c r="X30"/>
  <c r="K30"/>
  <c r="Y30"/>
  <c r="X29"/>
  <c r="K29"/>
  <c r="Y29"/>
  <c r="K28"/>
  <c r="Y28"/>
  <c r="X28"/>
  <c r="K27"/>
  <c r="Y27"/>
  <c r="X27"/>
  <c r="X26"/>
  <c r="K26"/>
  <c r="Y26"/>
  <c r="X25"/>
  <c r="K25"/>
  <c r="Y25"/>
  <c r="K24"/>
  <c r="Y24"/>
  <c r="X24"/>
  <c r="K23"/>
  <c r="Y23"/>
  <c r="X23"/>
  <c r="X22"/>
  <c r="K22"/>
  <c r="Y22"/>
  <c r="X21"/>
  <c r="K21"/>
  <c r="Y21"/>
  <c r="K20"/>
  <c r="Y20"/>
  <c r="X20"/>
  <c r="K19"/>
  <c r="Y19"/>
  <c r="X19"/>
  <c r="X18"/>
  <c r="K18"/>
  <c r="Y18"/>
  <c r="X17"/>
  <c r="K17"/>
  <c r="Y17"/>
  <c r="K16"/>
  <c r="Y16"/>
  <c r="X16"/>
  <c r="K15"/>
  <c r="Y15"/>
  <c r="X15"/>
  <c r="X14"/>
  <c r="K14"/>
  <c r="Y14"/>
  <c r="X13"/>
  <c r="K13"/>
  <c r="Y13"/>
  <c r="K12"/>
  <c r="Y12"/>
  <c r="X12"/>
  <c r="K11"/>
  <c r="Y11"/>
  <c r="X11"/>
  <c r="X10"/>
  <c r="K10"/>
  <c r="Y10"/>
  <c r="X9"/>
  <c r="K9"/>
  <c r="Y9"/>
  <c r="K8"/>
  <c r="Y8"/>
  <c r="X8"/>
  <c r="K7"/>
  <c r="Y7"/>
  <c r="X7"/>
  <c r="X6"/>
  <c r="K6"/>
  <c r="Y6"/>
  <c r="X5"/>
  <c r="K5"/>
  <c r="Y5"/>
  <c r="D14" i="38"/>
  <c r="G14" s="1"/>
  <c r="B32"/>
  <c r="F15" i="37"/>
  <c r="E15"/>
  <c r="C15"/>
  <c r="C28" i="3"/>
  <c r="C15"/>
  <c r="C21" s="1"/>
  <c r="F10" i="43"/>
  <c r="F20"/>
  <c r="F40"/>
  <c r="E10"/>
  <c r="E20"/>
  <c r="E40"/>
  <c r="C10"/>
  <c r="C20"/>
  <c r="C40"/>
  <c r="D80" i="35"/>
  <c r="C19" i="6"/>
  <c r="D19"/>
  <c r="E19"/>
  <c r="B31" i="2"/>
  <c r="D61" i="1"/>
  <c r="C61"/>
  <c r="D54"/>
  <c r="D48"/>
  <c r="D34"/>
  <c r="D30"/>
  <c r="D44"/>
  <c r="C54"/>
  <c r="C48"/>
  <c r="C34"/>
  <c r="C30"/>
  <c r="C44"/>
  <c r="D20"/>
  <c r="D17"/>
  <c r="D8"/>
  <c r="C20"/>
  <c r="C17"/>
  <c r="C8"/>
  <c r="F12" i="3"/>
  <c r="F13"/>
  <c r="F11"/>
  <c r="D10"/>
  <c r="F8"/>
  <c r="D13" i="42"/>
  <c r="D12"/>
  <c r="D11"/>
  <c r="D22"/>
  <c r="D21"/>
  <c r="D20"/>
  <c r="D19"/>
  <c r="D18"/>
  <c r="D17"/>
  <c r="D16"/>
  <c r="D15"/>
  <c r="D26"/>
  <c r="D25"/>
  <c r="D24"/>
  <c r="D29"/>
  <c r="D28"/>
  <c r="D36"/>
  <c r="D33"/>
  <c r="D32"/>
  <c r="D31"/>
  <c r="D34"/>
  <c r="F35"/>
  <c r="E35"/>
  <c r="C35"/>
  <c r="B35"/>
  <c r="F30"/>
  <c r="E30"/>
  <c r="C30"/>
  <c r="B30"/>
  <c r="F27"/>
  <c r="E27"/>
  <c r="C27"/>
  <c r="B27"/>
  <c r="F23"/>
  <c r="E23"/>
  <c r="C23"/>
  <c r="B23"/>
  <c r="F14"/>
  <c r="E14"/>
  <c r="C14"/>
  <c r="B14"/>
  <c r="F10"/>
  <c r="E10"/>
  <c r="C10"/>
  <c r="B10"/>
  <c r="E11" i="21"/>
  <c r="E12"/>
  <c r="E13"/>
  <c r="E10"/>
  <c r="D31" i="24"/>
  <c r="D9" i="20"/>
  <c r="D12"/>
  <c r="D15" s="1"/>
  <c r="D19" s="1"/>
  <c r="D21" s="1"/>
  <c r="E9"/>
  <c r="E12"/>
  <c r="E15" s="1"/>
  <c r="E19" s="1"/>
  <c r="E21" s="1"/>
  <c r="G13" i="34"/>
  <c r="G16"/>
  <c r="D16"/>
  <c r="D13"/>
  <c r="C16"/>
  <c r="C13"/>
  <c r="G36"/>
  <c r="G33"/>
  <c r="C36"/>
  <c r="D36"/>
  <c r="C33"/>
  <c r="D33"/>
  <c r="E65" i="23"/>
  <c r="C24" i="34"/>
  <c r="G24"/>
  <c r="D24"/>
  <c r="D56" i="23"/>
  <c r="C56"/>
  <c r="F16" i="3"/>
  <c r="E31" i="33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E32"/>
  <c r="D20"/>
  <c r="D33"/>
  <c r="C20"/>
  <c r="C33"/>
  <c r="E27" i="20"/>
  <c r="D27"/>
  <c r="C27"/>
  <c r="C12"/>
  <c r="C9"/>
  <c r="B40" i="42"/>
  <c r="F40"/>
  <c r="E40"/>
  <c r="H43" s="1"/>
  <c r="C40"/>
  <c r="G29"/>
  <c r="G34"/>
  <c r="G36"/>
  <c r="G35"/>
  <c r="G38"/>
  <c r="G26"/>
  <c r="G25"/>
  <c r="G18"/>
  <c r="G20"/>
  <c r="G21"/>
  <c r="G22"/>
  <c r="G16"/>
  <c r="D35"/>
  <c r="D32" i="19"/>
  <c r="C32"/>
  <c r="D20"/>
  <c r="D33"/>
  <c r="C20"/>
  <c r="C33" s="1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E19" s="1"/>
  <c r="E32" s="1"/>
  <c r="D31"/>
  <c r="C31"/>
  <c r="D19"/>
  <c r="C19"/>
  <c r="C32" s="1"/>
  <c r="G32" i="42"/>
  <c r="D14"/>
  <c r="D40" s="1"/>
  <c r="G33"/>
  <c r="D27"/>
  <c r="D32" i="16"/>
  <c r="D23" i="42"/>
  <c r="C15" i="20"/>
  <c r="C19" s="1"/>
  <c r="C21" s="1"/>
  <c r="G13" i="42"/>
  <c r="G17"/>
  <c r="G19"/>
  <c r="G37"/>
  <c r="D10"/>
  <c r="D30"/>
  <c r="G12"/>
  <c r="G28"/>
  <c r="G27"/>
  <c r="G15"/>
  <c r="G24"/>
  <c r="G23"/>
  <c r="G39"/>
  <c r="G11"/>
  <c r="G31"/>
  <c r="E20" i="33"/>
  <c r="E33"/>
  <c r="E31" i="16"/>
  <c r="G30" i="42"/>
  <c r="G10"/>
  <c r="G14"/>
  <c r="B40" i="43"/>
  <c r="B20"/>
  <c r="B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D21"/>
  <c r="G21"/>
  <c r="D22"/>
  <c r="D23"/>
  <c r="G23"/>
  <c r="D24"/>
  <c r="G24"/>
  <c r="D25"/>
  <c r="G25"/>
  <c r="D26"/>
  <c r="G26"/>
  <c r="D27"/>
  <c r="G27"/>
  <c r="D28"/>
  <c r="G28"/>
  <c r="D30"/>
  <c r="G30"/>
  <c r="D31"/>
  <c r="G31"/>
  <c r="D32"/>
  <c r="G32"/>
  <c r="D33"/>
  <c r="G33"/>
  <c r="D34"/>
  <c r="G34"/>
  <c r="D36"/>
  <c r="G36"/>
  <c r="D37"/>
  <c r="G37"/>
  <c r="D38"/>
  <c r="G38"/>
  <c r="D39"/>
  <c r="G39"/>
  <c r="D40"/>
  <c r="D41"/>
  <c r="D42"/>
  <c r="G42"/>
  <c r="D43"/>
  <c r="G43"/>
  <c r="D44"/>
  <c r="G44"/>
  <c r="G11" i="45"/>
  <c r="G13"/>
  <c r="G15"/>
  <c r="G17"/>
  <c r="G19"/>
  <c r="G21"/>
  <c r="D11"/>
  <c r="D12"/>
  <c r="G12"/>
  <c r="D13"/>
  <c r="D15"/>
  <c r="D16"/>
  <c r="G16"/>
  <c r="D17"/>
  <c r="D18"/>
  <c r="G18"/>
  <c r="D19"/>
  <c r="D20"/>
  <c r="G20"/>
  <c r="D21"/>
  <c r="D22"/>
  <c r="G22"/>
  <c r="D10"/>
  <c r="D11" i="44"/>
  <c r="G11"/>
  <c r="D12"/>
  <c r="G12"/>
  <c r="D13"/>
  <c r="G13"/>
  <c r="D31" i="38"/>
  <c r="C32"/>
  <c r="G21"/>
  <c r="G22"/>
  <c r="G26"/>
  <c r="G27"/>
  <c r="G28"/>
  <c r="G29"/>
  <c r="G30"/>
  <c r="G31"/>
  <c r="D10"/>
  <c r="G10" s="1"/>
  <c r="D12"/>
  <c r="D15"/>
  <c r="G15" s="1"/>
  <c r="D16"/>
  <c r="G16" s="1"/>
  <c r="D21"/>
  <c r="D22"/>
  <c r="D23"/>
  <c r="G23" s="1"/>
  <c r="D24"/>
  <c r="G24" s="1"/>
  <c r="D25"/>
  <c r="G25" s="1"/>
  <c r="D26"/>
  <c r="D27"/>
  <c r="D28"/>
  <c r="D29"/>
  <c r="D30"/>
  <c r="D9"/>
  <c r="D10" i="35"/>
  <c r="G10" s="1"/>
  <c r="D11"/>
  <c r="G11" s="1"/>
  <c r="D12"/>
  <c r="G12" s="1"/>
  <c r="D13"/>
  <c r="G13" s="1"/>
  <c r="D14"/>
  <c r="G14" s="1"/>
  <c r="D15"/>
  <c r="G15" s="1"/>
  <c r="D16"/>
  <c r="G16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8"/>
  <c r="G48" s="1"/>
  <c r="D49"/>
  <c r="G49"/>
  <c r="D50"/>
  <c r="G50"/>
  <c r="D51"/>
  <c r="G51" s="1"/>
  <c r="D52"/>
  <c r="G52" s="1"/>
  <c r="D53"/>
  <c r="G53" s="1"/>
  <c r="D54"/>
  <c r="G54"/>
  <c r="D55"/>
  <c r="G55"/>
  <c r="D56"/>
  <c r="G56" s="1"/>
  <c r="D58"/>
  <c r="G58"/>
  <c r="D59"/>
  <c r="G59"/>
  <c r="D60"/>
  <c r="G60"/>
  <c r="D62"/>
  <c r="G62"/>
  <c r="D63"/>
  <c r="G63"/>
  <c r="D64"/>
  <c r="G64"/>
  <c r="D65"/>
  <c r="G65"/>
  <c r="D66"/>
  <c r="G66"/>
  <c r="D67"/>
  <c r="G67"/>
  <c r="D68"/>
  <c r="G68"/>
  <c r="D70"/>
  <c r="G70"/>
  <c r="D71"/>
  <c r="G71"/>
  <c r="D72"/>
  <c r="G72"/>
  <c r="D74"/>
  <c r="G74"/>
  <c r="D75"/>
  <c r="G75"/>
  <c r="D76"/>
  <c r="G76"/>
  <c r="D77"/>
  <c r="G77"/>
  <c r="D78"/>
  <c r="G78"/>
  <c r="D79"/>
  <c r="G79"/>
  <c r="G80"/>
  <c r="D48" i="34"/>
  <c r="G48"/>
  <c r="C48"/>
  <c r="C42"/>
  <c r="D42"/>
  <c r="G42"/>
  <c r="D29"/>
  <c r="C29"/>
  <c r="G29"/>
  <c r="H31"/>
  <c r="H32"/>
  <c r="H34"/>
  <c r="H35"/>
  <c r="H37"/>
  <c r="H38"/>
  <c r="H39"/>
  <c r="H40"/>
  <c r="H43"/>
  <c r="H44"/>
  <c r="H45"/>
  <c r="H46"/>
  <c r="H49"/>
  <c r="H48"/>
  <c r="E31"/>
  <c r="E32"/>
  <c r="E34"/>
  <c r="E35"/>
  <c r="E37"/>
  <c r="E38"/>
  <c r="E39"/>
  <c r="E40"/>
  <c r="E43"/>
  <c r="E44"/>
  <c r="E45"/>
  <c r="E46"/>
  <c r="E49"/>
  <c r="E48" s="1"/>
  <c r="E51" s="1"/>
  <c r="H30"/>
  <c r="E30"/>
  <c r="H10"/>
  <c r="H11"/>
  <c r="H12"/>
  <c r="H13"/>
  <c r="H14"/>
  <c r="H15"/>
  <c r="H16"/>
  <c r="H17"/>
  <c r="H18"/>
  <c r="H19"/>
  <c r="H20"/>
  <c r="H21"/>
  <c r="H22"/>
  <c r="H23"/>
  <c r="H9"/>
  <c r="E10"/>
  <c r="E11"/>
  <c r="E12"/>
  <c r="E13"/>
  <c r="E14"/>
  <c r="E15"/>
  <c r="E16"/>
  <c r="E17"/>
  <c r="E18"/>
  <c r="E19"/>
  <c r="E20"/>
  <c r="E21"/>
  <c r="E22"/>
  <c r="E23"/>
  <c r="E9"/>
  <c r="F27" i="6"/>
  <c r="G27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2"/>
  <c r="G12" s="1"/>
  <c r="F13"/>
  <c r="G13" s="1"/>
  <c r="F14"/>
  <c r="G14" s="1"/>
  <c r="F15"/>
  <c r="G15" s="1"/>
  <c r="F16"/>
  <c r="G16" s="1"/>
  <c r="F17"/>
  <c r="G17" s="1"/>
  <c r="F11"/>
  <c r="G11" s="1"/>
  <c r="B18" i="2"/>
  <c r="B33" s="1"/>
  <c r="D47" i="35"/>
  <c r="G47" s="1"/>
  <c r="D10" i="43"/>
  <c r="G10"/>
  <c r="G40"/>
  <c r="G40" i="42"/>
  <c r="H36" i="34"/>
  <c r="G20" i="43"/>
  <c r="D57" i="35"/>
  <c r="G57"/>
  <c r="G12" i="38"/>
  <c r="D32"/>
  <c r="G32" s="1"/>
  <c r="D37" i="35"/>
  <c r="G37"/>
  <c r="D69"/>
  <c r="G69"/>
  <c r="D9"/>
  <c r="G9" s="1"/>
  <c r="D17"/>
  <c r="G17" s="1"/>
  <c r="G9" i="38"/>
  <c r="D61" i="35"/>
  <c r="G61"/>
  <c r="G41" i="43"/>
  <c r="G22"/>
  <c r="G10" i="45"/>
  <c r="D51" i="34"/>
  <c r="G51"/>
  <c r="H42"/>
  <c r="H33"/>
  <c r="E36"/>
  <c r="E33"/>
  <c r="C51"/>
  <c r="F9" i="20" s="1"/>
  <c r="H24" i="34"/>
  <c r="E42"/>
  <c r="E24"/>
  <c r="H29"/>
  <c r="E29"/>
  <c r="B15" i="37"/>
  <c r="D15" s="1"/>
  <c r="G15" s="1"/>
  <c r="D13"/>
  <c r="D12"/>
  <c r="D11"/>
  <c r="G11" s="1"/>
  <c r="D10"/>
  <c r="G10" s="1"/>
  <c r="D9"/>
  <c r="D9" i="21"/>
  <c r="D17"/>
  <c r="F29" i="7"/>
  <c r="F24"/>
  <c r="F35" s="1"/>
  <c r="E29"/>
  <c r="E24"/>
  <c r="F15"/>
  <c r="E15"/>
  <c r="F10"/>
  <c r="F21" s="1"/>
  <c r="E10"/>
  <c r="E21" s="1"/>
  <c r="E10" i="6"/>
  <c r="E8" s="1"/>
  <c r="D10"/>
  <c r="D8" s="1"/>
  <c r="C10"/>
  <c r="C60" i="5"/>
  <c r="B60"/>
  <c r="C53"/>
  <c r="B53"/>
  <c r="C48"/>
  <c r="B48"/>
  <c r="C39"/>
  <c r="B39"/>
  <c r="C29"/>
  <c r="B29"/>
  <c r="C17"/>
  <c r="B17"/>
  <c r="C8"/>
  <c r="B8"/>
  <c r="G12" i="37"/>
  <c r="G13"/>
  <c r="G9"/>
  <c r="E35" i="7"/>
  <c r="F32" i="3"/>
  <c r="F31"/>
  <c r="F30"/>
  <c r="F29"/>
  <c r="E28"/>
  <c r="D28"/>
  <c r="B28"/>
  <c r="F26"/>
  <c r="F25"/>
  <c r="E23"/>
  <c r="D23"/>
  <c r="C23"/>
  <c r="F19"/>
  <c r="F18"/>
  <c r="F17"/>
  <c r="E15"/>
  <c r="E21" s="1"/>
  <c r="E34" s="1"/>
  <c r="D15"/>
  <c r="D21" s="1"/>
  <c r="B15"/>
  <c r="E10"/>
  <c r="C10"/>
  <c r="B10"/>
  <c r="F10" s="1"/>
  <c r="D51" i="23"/>
  <c r="D61" s="1"/>
  <c r="C51"/>
  <c r="C61" s="1"/>
  <c r="D44"/>
  <c r="C44"/>
  <c r="D40"/>
  <c r="C40"/>
  <c r="D20"/>
  <c r="C20"/>
  <c r="D8"/>
  <c r="C8"/>
  <c r="F20" i="20"/>
  <c r="F46" i="2"/>
  <c r="E46"/>
  <c r="F40"/>
  <c r="E40"/>
  <c r="F36"/>
  <c r="E36"/>
  <c r="C31"/>
  <c r="F31"/>
  <c r="F33" s="1"/>
  <c r="E31"/>
  <c r="F18"/>
  <c r="E18"/>
  <c r="C18"/>
  <c r="F24" i="3"/>
  <c r="F23"/>
  <c r="B23"/>
  <c r="D73" i="35"/>
  <c r="G73" s="1"/>
  <c r="F28" i="3" l="1"/>
  <c r="F15"/>
  <c r="E81" i="35"/>
  <c r="D27"/>
  <c r="G27" s="1"/>
  <c r="F81"/>
  <c r="H19" i="37" s="1"/>
  <c r="C81" i="35"/>
  <c r="B81"/>
  <c r="D81" s="1"/>
  <c r="H16" i="37"/>
  <c r="H41" i="42"/>
  <c r="H33" i="38"/>
  <c r="H51" i="34"/>
  <c r="F51"/>
  <c r="E6" i="21" s="1"/>
  <c r="D23"/>
  <c r="B47" i="5"/>
  <c r="C28"/>
  <c r="B28"/>
  <c r="B7"/>
  <c r="D48" i="23"/>
  <c r="F19" i="6"/>
  <c r="G19" s="1"/>
  <c r="C48" i="23"/>
  <c r="D37"/>
  <c r="C37"/>
  <c r="C47" i="5"/>
  <c r="C7"/>
  <c r="C64" i="1"/>
  <c r="C27"/>
  <c r="D27"/>
  <c r="E50" i="2"/>
  <c r="E33"/>
  <c r="C33"/>
  <c r="D34" i="3"/>
  <c r="G43" s="1"/>
  <c r="C34"/>
  <c r="H35" s="1"/>
  <c r="F21"/>
  <c r="F34" s="1"/>
  <c r="G36" s="1"/>
  <c r="B21"/>
  <c r="B34" s="1"/>
  <c r="F39" i="7"/>
  <c r="E39"/>
  <c r="D64" i="1"/>
  <c r="F50" i="2"/>
  <c r="F52" s="1"/>
  <c r="F10" i="6"/>
  <c r="H10" s="1"/>
  <c r="C8"/>
  <c r="F8" s="1"/>
  <c r="F14" i="45" l="1"/>
  <c r="F23" s="1"/>
  <c r="H27" s="1"/>
  <c r="F10" i="44"/>
  <c r="F15" s="1"/>
  <c r="H19" s="1"/>
  <c r="F35" i="43"/>
  <c r="F29" s="1"/>
  <c r="F45" s="1"/>
  <c r="H49" s="1"/>
  <c r="E14" i="45"/>
  <c r="E23" s="1"/>
  <c r="H26" s="1"/>
  <c r="E10" i="44"/>
  <c r="E15" s="1"/>
  <c r="H18" s="1"/>
  <c r="E35" i="43"/>
  <c r="E29" s="1"/>
  <c r="E45" s="1"/>
  <c r="H48" s="1"/>
  <c r="C14" i="45"/>
  <c r="C23" s="1"/>
  <c r="H24" s="1"/>
  <c r="C10" i="44"/>
  <c r="C15" s="1"/>
  <c r="H16" s="1"/>
  <c r="C35" i="43"/>
  <c r="C29" s="1"/>
  <c r="C45" s="1"/>
  <c r="H46" s="1"/>
  <c r="H44" i="42"/>
  <c r="H18" i="37"/>
  <c r="B35" i="43"/>
  <c r="B14" i="45"/>
  <c r="B10" i="44"/>
  <c r="H35" i="38"/>
  <c r="H36"/>
  <c r="C7" i="24"/>
  <c r="H40" i="42"/>
  <c r="H15" i="37"/>
  <c r="H32" i="38"/>
  <c r="F12" i="20"/>
  <c r="H42" i="42"/>
  <c r="G81" i="35"/>
  <c r="H34" i="38"/>
  <c r="H17" i="37"/>
  <c r="D63" i="23"/>
  <c r="D66" s="1"/>
  <c r="H19" i="6"/>
  <c r="C63" i="23"/>
  <c r="C66" s="1"/>
  <c r="E66" s="1"/>
  <c r="C66" i="1"/>
  <c r="E66" s="1"/>
  <c r="E23" i="21"/>
  <c r="D66" i="1"/>
  <c r="E52" i="2"/>
  <c r="G52" s="1"/>
  <c r="G39" i="7"/>
  <c r="G53" i="2"/>
  <c r="G44" i="3"/>
  <c r="G34"/>
  <c r="G37"/>
  <c r="G10" i="6"/>
  <c r="G8"/>
  <c r="H8"/>
  <c r="B29" i="43" l="1"/>
  <c r="D35"/>
  <c r="G35" s="1"/>
  <c r="C39" i="24"/>
  <c r="D39" s="1"/>
  <c r="D7"/>
  <c r="B23" i="45"/>
  <c r="D14"/>
  <c r="G14" s="1"/>
  <c r="B15" i="44"/>
  <c r="D10"/>
  <c r="G10" s="1"/>
  <c r="H20" i="37"/>
  <c r="H45" i="42"/>
  <c r="H37" i="38"/>
  <c r="D23" i="45" l="1"/>
  <c r="H23"/>
  <c r="D29" i="43"/>
  <c r="G29" s="1"/>
  <c r="B45"/>
  <c r="D15" i="44"/>
  <c r="H15"/>
  <c r="G23" i="45" l="1"/>
  <c r="H28" s="1"/>
  <c r="H25"/>
  <c r="G15" i="44"/>
  <c r="H20" s="1"/>
  <c r="H17"/>
  <c r="D45" i="43"/>
  <c r="H45"/>
  <c r="G45" l="1"/>
  <c r="H50" s="1"/>
  <c r="H47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<sst xmlns="http://schemas.openxmlformats.org/spreadsheetml/2006/main" count="5916" uniqueCount="3282">
  <si>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</si>
  <si>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</si>
  <si>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</si>
  <si>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</si>
  <si>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</si>
  <si>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</si>
  <si>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</si>
  <si>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</si>
  <si>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</si>
  <si>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</si>
  <si>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</si>
  <si>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</si>
  <si>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</si>
  <si>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</si>
  <si>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</si>
  <si>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</si>
  <si>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</si>
  <si>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</si>
  <si>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</si>
  <si>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</si>
  <si>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</si>
  <si>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</si>
  <si>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</si>
  <si>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</si>
  <si>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</si>
  <si>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</si>
  <si>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</si>
  <si>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</si>
  <si>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</si>
  <si>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</si>
  <si>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</si>
  <si>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</si>
  <si>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</si>
  <si>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</si>
  <si>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</si>
  <si>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</si>
  <si>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</si>
  <si>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</si>
  <si>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</si>
  <si>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</si>
  <si>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</si>
  <si>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</si>
  <si>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</si>
  <si>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</si>
  <si>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</si>
  <si>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</si>
  <si>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</si>
  <si>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</si>
  <si>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</si>
  <si>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</si>
  <si>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</si>
  <si>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</si>
  <si>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</si>
  <si>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</si>
  <si>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</si>
  <si>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</si>
  <si>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</si>
  <si>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</si>
  <si>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</si>
  <si>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</si>
  <si>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</si>
  <si>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</si>
  <si>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</si>
  <si>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</si>
  <si>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</si>
  <si>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</si>
  <si>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</si>
  <si>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</si>
  <si>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</si>
  <si>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</si>
  <si>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</si>
  <si>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</si>
  <si>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</si>
  <si>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</si>
  <si>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</si>
  <si>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</si>
  <si>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</si>
  <si>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</si>
  <si>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</si>
  <si>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</si>
  <si>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</si>
  <si>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</si>
  <si>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</si>
  <si>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</si>
  <si>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</si>
  <si>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</si>
  <si>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</si>
  <si>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</si>
  <si>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</si>
  <si>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</si>
  <si>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</si>
  <si>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</si>
  <si>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</si>
  <si>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</si>
  <si>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</si>
  <si>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</si>
  <si>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</si>
  <si>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</si>
  <si>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</si>
  <si>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</si>
  <si>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</si>
  <si>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</si>
  <si>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</si>
  <si>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</si>
  <si>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</si>
  <si>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</si>
  <si>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</si>
  <si>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</si>
  <si>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</si>
  <si>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</si>
  <si>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</si>
  <si>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</si>
  <si>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</si>
  <si>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</si>
  <si>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</si>
  <si>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</si>
  <si>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</si>
  <si>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</si>
  <si>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</si>
  <si>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</si>
  <si>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</si>
  <si>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</si>
  <si>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</si>
  <si>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</si>
  <si>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</si>
  <si>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</si>
  <si>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</si>
  <si>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</si>
  <si>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</si>
  <si>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</si>
  <si>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</si>
  <si>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</si>
  <si>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</si>
  <si>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</si>
  <si>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</si>
  <si>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</si>
  <si>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</si>
  <si>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</si>
  <si>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</si>
  <si>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</si>
  <si>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Ente XXXXXX</t>
  </si>
  <si>
    <t xml:space="preserve">                                                                                    (PESOS)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</si>
  <si>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</si>
  <si>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</si>
  <si>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</si>
  <si>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</si>
  <si>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</si>
  <si>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</si>
  <si>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</si>
  <si>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</si>
  <si>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</si>
  <si>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</si>
  <si>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</si>
  <si>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</si>
  <si>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</si>
  <si>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</si>
  <si>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</si>
  <si>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</si>
  <si>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</si>
  <si>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</si>
  <si>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</si>
  <si>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</si>
  <si>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</si>
  <si>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</si>
  <si>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</si>
  <si>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</si>
  <si>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</si>
  <si>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</si>
  <si>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</si>
  <si>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</si>
  <si>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</si>
  <si>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</si>
  <si>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</si>
  <si>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</si>
  <si>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</si>
  <si>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</si>
  <si>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</si>
  <si>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</si>
  <si>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</si>
  <si>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</si>
  <si>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</si>
  <si>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</si>
  <si>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</si>
  <si>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</si>
  <si>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</si>
  <si>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</si>
  <si>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</si>
  <si>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</si>
  <si>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</si>
  <si>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</si>
  <si>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</si>
  <si>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</si>
  <si>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</si>
  <si>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</si>
  <si>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</si>
  <si>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</si>
  <si>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</si>
  <si>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</si>
  <si>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Estado de Variación en la Hacienda Pública</t>
  </si>
  <si>
    <t xml:space="preserve">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</si>
  <si>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</si>
  <si>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</si>
  <si>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</si>
  <si>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</si>
  <si>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</si>
  <si>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</si>
  <si>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</si>
  <si>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</si>
  <si>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</si>
  <si>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</si>
  <si>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</si>
  <si>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</si>
  <si>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</si>
  <si>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</si>
  <si>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</si>
  <si>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</si>
  <si>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</si>
  <si>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</si>
  <si>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</si>
  <si>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</si>
  <si>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</si>
  <si>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</si>
  <si>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</si>
  <si>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</si>
  <si>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</si>
  <si>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</si>
  <si>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</si>
  <si>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</si>
  <si>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</si>
  <si>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</si>
  <si>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</si>
  <si>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</si>
  <si>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</si>
  <si>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</si>
  <si>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</si>
  <si>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</si>
  <si>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</si>
  <si>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</si>
  <si>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</si>
  <si>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</si>
  <si>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</si>
  <si>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</si>
  <si>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</si>
  <si>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</si>
  <si>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OBSERVACIONES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</si>
  <si>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</si>
  <si>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</si>
  <si>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</si>
  <si>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</si>
  <si>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</si>
  <si>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</si>
  <si>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</si>
  <si>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</si>
  <si>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</si>
  <si>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</si>
  <si>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</si>
  <si>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</si>
  <si>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</si>
  <si>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</si>
  <si>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</si>
  <si>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</si>
  <si>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</si>
  <si>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</si>
  <si>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</si>
  <si>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</si>
  <si>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</si>
  <si>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</si>
  <si>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</si>
  <si>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</si>
  <si>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Al XXXXXXX de 2016</t>
  </si>
  <si>
    <t xml:space="preserve">          (PESOS)</t>
  </si>
  <si>
    <t>A Corto Plazo</t>
  </si>
  <si>
    <t>A Mediano Plazo</t>
  </si>
  <si>
    <t>A Largo Plazo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</si>
  <si>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</si>
  <si>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</si>
  <si>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</si>
  <si>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</si>
  <si>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</si>
  <si>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</si>
  <si>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</si>
  <si>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</si>
  <si>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</si>
  <si>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</si>
  <si>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</si>
  <si>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</si>
  <si>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</si>
  <si>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</si>
  <si>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</si>
  <si>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</si>
  <si>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</si>
  <si>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</si>
  <si>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</si>
  <si>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</si>
  <si>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</si>
  <si>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</si>
  <si>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</si>
  <si>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</si>
  <si>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</si>
  <si>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</si>
  <si>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</si>
  <si>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</si>
  <si>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</si>
  <si>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</si>
  <si>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</si>
  <si>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</si>
  <si>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</si>
  <si>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</si>
  <si>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</si>
  <si>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</si>
  <si>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</si>
  <si>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</si>
  <si>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</si>
  <si>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</si>
  <si>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</si>
  <si>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</si>
  <si>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</si>
  <si>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</si>
  <si>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</si>
  <si>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</si>
  <si>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</si>
  <si>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</si>
  <si>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</si>
  <si>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</si>
  <si>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</si>
  <si>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</si>
  <si>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</si>
  <si>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</si>
  <si>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</si>
  <si>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</si>
  <si>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</si>
  <si>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</si>
  <si>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</si>
  <si>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</si>
  <si>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</si>
  <si>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</si>
  <si>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</si>
  <si>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</si>
  <si>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</si>
  <si>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</si>
  <si>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</si>
  <si>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</si>
  <si>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</si>
  <si>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</si>
  <si>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</si>
  <si>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</si>
  <si>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</si>
  <si>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</si>
  <si>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</si>
  <si>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</si>
  <si>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</si>
  <si>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</si>
  <si>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</si>
  <si>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</si>
  <si>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</si>
  <si>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</si>
  <si>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</si>
  <si>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</si>
  <si>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</si>
  <si>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</si>
  <si>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</si>
  <si>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</si>
  <si>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</si>
  <si>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</si>
  <si>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</si>
  <si>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</si>
  <si>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</si>
  <si>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</si>
  <si>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</si>
  <si>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</si>
  <si>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</si>
  <si>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</si>
  <si>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</si>
  <si>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</si>
  <si>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</si>
  <si>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</si>
  <si>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</si>
  <si>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</si>
  <si>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</si>
  <si>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</si>
  <si>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</si>
  <si>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</si>
  <si>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</si>
  <si>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</si>
  <si>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</si>
  <si>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</si>
  <si>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</si>
  <si>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</si>
  <si>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</si>
  <si>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</si>
  <si>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</si>
  <si>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</si>
  <si>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</si>
  <si>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</si>
  <si>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</si>
  <si>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</si>
  <si>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</si>
  <si>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</si>
  <si>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</si>
  <si>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</si>
  <si>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</si>
  <si>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</si>
  <si>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</si>
  <si>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</si>
  <si>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</si>
  <si>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</si>
  <si>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</si>
  <si>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</si>
  <si>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</si>
  <si>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</si>
  <si>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</si>
  <si>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</si>
  <si>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</si>
  <si>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</si>
  <si>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</si>
  <si>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</si>
  <si>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</si>
  <si>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</si>
  <si>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</si>
  <si>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</si>
  <si>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</si>
  <si>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</si>
  <si>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</si>
  <si>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</si>
  <si>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</si>
  <si>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</si>
  <si>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</si>
  <si>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</si>
  <si>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</si>
  <si>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</si>
  <si>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</si>
  <si>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</si>
  <si>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</si>
  <si>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</si>
  <si>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</si>
  <si>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</si>
  <si>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</si>
  <si>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</si>
  <si>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</si>
  <si>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</si>
  <si>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</si>
  <si>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</si>
  <si>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</si>
  <si>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Clasificación Administrativa (Por Unidad Administrativa)</t>
  </si>
  <si>
    <t>TRIMESTRE:</t>
  </si>
  <si>
    <t>…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</si>
  <si>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</si>
  <si>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</si>
  <si>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</si>
  <si>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</si>
  <si>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</si>
  <si>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</si>
  <si>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</si>
  <si>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</si>
  <si>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</si>
  <si>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</si>
  <si>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</si>
  <si>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</si>
  <si>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</si>
  <si>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</si>
  <si>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</si>
  <si>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</si>
  <si>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</si>
  <si>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</si>
  <si>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</si>
  <si>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</si>
  <si>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</si>
  <si>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</si>
  <si>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</si>
  <si>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</si>
  <si>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</si>
  <si>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</si>
  <si>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</si>
  <si>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</si>
  <si>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</si>
  <si>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</si>
  <si>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</si>
  <si>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</si>
  <si>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</si>
  <si>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</si>
  <si>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</si>
  <si>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</si>
  <si>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</si>
  <si>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</si>
  <si>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</si>
  <si>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</si>
  <si>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</si>
  <si>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</si>
  <si>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</si>
  <si>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</si>
  <si>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</si>
  <si>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</si>
  <si>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</si>
  <si>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</si>
  <si>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</si>
  <si>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</si>
  <si>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</si>
  <si>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</si>
  <si>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</si>
  <si>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</si>
  <si>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</si>
  <si>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</si>
  <si>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</si>
  <si>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</si>
  <si>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</si>
  <si>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</si>
  <si>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</si>
  <si>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</si>
  <si>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</si>
  <si>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</si>
  <si>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</si>
  <si>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</si>
  <si>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</si>
  <si>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</si>
  <si>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</si>
  <si>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</si>
  <si>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</si>
  <si>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</si>
  <si>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</si>
  <si>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</si>
  <si>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</si>
  <si>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</si>
  <si>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</si>
  <si>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</si>
  <si>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</si>
  <si>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</si>
  <si>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</si>
  <si>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</si>
  <si>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</si>
  <si>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</si>
  <si>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</si>
  <si>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</si>
  <si>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</si>
  <si>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</si>
  <si>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</si>
  <si>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</si>
  <si>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</si>
  <si>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</si>
  <si>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</si>
  <si>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</si>
  <si>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</si>
  <si>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</si>
  <si>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</si>
  <si>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</si>
  <si>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</si>
  <si>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</si>
  <si>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</si>
  <si>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</si>
  <si>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</si>
  <si>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</si>
  <si>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</si>
  <si>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</si>
  <si>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</si>
  <si>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</si>
  <si>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</si>
  <si>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</si>
  <si>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</si>
  <si>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</si>
  <si>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</si>
  <si>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</si>
  <si>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</si>
  <si>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</si>
  <si>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</si>
  <si>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</si>
  <si>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</si>
  <si>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</si>
  <si>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</si>
  <si>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</si>
  <si>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</si>
  <si>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</si>
  <si>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</si>
  <si>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</si>
  <si>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</si>
  <si>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</si>
  <si>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</si>
  <si>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</si>
  <si>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</si>
  <si>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</si>
  <si>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</si>
  <si>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</si>
  <si>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</si>
  <si>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</si>
  <si>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</si>
  <si>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</si>
  <si>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</si>
  <si>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</si>
  <si>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</si>
  <si>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</si>
  <si>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</si>
  <si>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</si>
  <si>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</si>
  <si>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</si>
  <si>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</si>
  <si>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</si>
  <si>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</si>
  <si>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2o.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</si>
  <si>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</si>
  <si>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</si>
  <si>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</si>
  <si>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</si>
  <si>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</si>
  <si>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</si>
  <si>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</si>
  <si>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</si>
  <si>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</si>
  <si>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</si>
  <si>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</si>
  <si>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</si>
  <si>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</si>
  <si>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</si>
  <si>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</si>
  <si>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</si>
  <si>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</si>
  <si>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</si>
  <si>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</si>
  <si>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</si>
  <si>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</si>
  <si>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</si>
  <si>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</si>
  <si>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>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</si>
  <si>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</si>
  <si>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</si>
  <si>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</si>
  <si>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</si>
  <si>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</si>
  <si>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</si>
  <si>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</si>
  <si>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</si>
  <si>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</si>
  <si>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</si>
  <si>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</si>
  <si>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</si>
  <si>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</si>
  <si>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</si>
  <si>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</si>
  <si>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</si>
  <si>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</si>
  <si>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</si>
  <si>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</si>
  <si>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</si>
  <si>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</si>
  <si>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</si>
  <si>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</si>
  <si>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</si>
  <si>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</si>
  <si>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</si>
  <si>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</si>
  <si>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</si>
  <si>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</si>
  <si>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</si>
  <si>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</si>
  <si>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</si>
  <si>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</si>
  <si>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</si>
  <si>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</si>
  <si>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</si>
  <si>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</si>
  <si>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Y DEMAS INMUEBLES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</si>
  <si>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</si>
  <si>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</si>
  <si>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</si>
  <si>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</si>
  <si>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</si>
  <si>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</si>
  <si>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</si>
  <si>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</si>
  <si>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</si>
  <si>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</si>
  <si>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TELEVISORA DE HERMOSILLO, S.A. DE C.V.</t>
  </si>
  <si>
    <t>Al 30 de Junio de 2016</t>
  </si>
  <si>
    <t>TELEVISORA DE HERMOISLLO, S.A. DE C.V.</t>
  </si>
  <si>
    <t>Del 01 de Enero al 30 de Junio de 2016</t>
  </si>
  <si>
    <t>Al 31 de Junio de 2016</t>
  </si>
  <si>
    <t>01310100</t>
  </si>
  <si>
    <t>0001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</si>
  <si>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</si>
  <si>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</si>
  <si>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</si>
  <si>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</si>
  <si>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</si>
  <si>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</si>
  <si>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</si>
  <si>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</si>
  <si>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</si>
  <si>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</si>
  <si>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</si>
  <si>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</si>
  <si>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</si>
  <si>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</si>
  <si>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</si>
  <si>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</si>
  <si>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</si>
  <si>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</si>
  <si>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</si>
  <si>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</si>
  <si>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</si>
  <si>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</si>
  <si>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</si>
  <si>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</si>
  <si>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</si>
  <si>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</si>
  <si>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</si>
  <si>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</si>
  <si>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</si>
  <si>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</si>
  <si>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</si>
  <si>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</si>
  <si>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</si>
  <si>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</si>
  <si>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</si>
  <si>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</si>
  <si>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</si>
  <si>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</si>
  <si>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</si>
  <si>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</si>
  <si>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</si>
  <si>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</si>
  <si>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</si>
  <si>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</si>
  <si>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</si>
  <si>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</si>
  <si>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</si>
  <si>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</si>
  <si>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</si>
  <si>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</si>
  <si>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</si>
  <si>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</si>
  <si>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</si>
  <si>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</si>
  <si>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</si>
  <si>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</si>
  <si>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</si>
  <si>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</si>
  <si>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</si>
  <si>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</si>
  <si>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</si>
  <si>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</si>
  <si>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</si>
  <si>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</si>
  <si>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</si>
  <si>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</si>
  <si>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</si>
  <si>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</si>
  <si>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</si>
  <si>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</si>
  <si>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</si>
  <si>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</si>
  <si>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</si>
  <si>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</si>
  <si>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</si>
  <si>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</si>
  <si>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</si>
  <si>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</si>
  <si>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</si>
  <si>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</si>
  <si>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</si>
  <si>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</si>
  <si>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</si>
  <si>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</si>
  <si>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</si>
  <si>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</si>
  <si>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</si>
  <si>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</si>
  <si>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</si>
  <si>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</si>
  <si>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</si>
  <si>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</si>
  <si>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</si>
  <si>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</si>
  <si>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</si>
  <si>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</si>
  <si>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</si>
  <si>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</si>
  <si>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</si>
  <si>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</si>
  <si>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</si>
  <si>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</si>
  <si>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</si>
  <si>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</si>
  <si>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</si>
  <si>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</si>
  <si>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</si>
  <si>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</si>
  <si>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</si>
  <si>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</si>
  <si>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</si>
  <si>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</si>
  <si>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</si>
  <si>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</si>
  <si>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</si>
  <si>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</si>
  <si>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</si>
  <si>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</si>
  <si>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</si>
  <si>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</si>
  <si>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</si>
  <si>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</si>
  <si>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</si>
  <si>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</si>
  <si>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</si>
  <si>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</si>
  <si>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</si>
  <si>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</si>
  <si>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</si>
  <si>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</si>
  <si>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</si>
  <si>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</si>
  <si>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</si>
  <si>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</si>
  <si>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</si>
  <si>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</si>
  <si>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</si>
  <si>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</si>
  <si>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</si>
  <si>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</si>
  <si>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</si>
  <si>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</si>
  <si>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</si>
  <si>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</si>
  <si>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</si>
  <si>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</si>
  <si>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</si>
  <si>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</si>
  <si>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</si>
  <si>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</si>
  <si>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</si>
  <si>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</si>
  <si>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</si>
  <si>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</si>
  <si>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</si>
  <si>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</si>
  <si>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</si>
  <si>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</si>
  <si>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</si>
  <si>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</si>
  <si>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</si>
  <si>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</si>
  <si>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</si>
  <si>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</si>
  <si>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</si>
  <si>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</si>
  <si>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</si>
  <si>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</si>
  <si>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</si>
  <si>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</si>
  <si>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</si>
  <si>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</si>
  <si>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</si>
  <si>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</si>
  <si>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</si>
  <si>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</si>
  <si>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</si>
  <si>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</si>
  <si>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</si>
  <si>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</si>
  <si>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</si>
  <si>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</si>
  <si>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</si>
  <si>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</si>
  <si>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</si>
  <si>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</si>
  <si>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</si>
  <si>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</si>
  <si>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</si>
  <si>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</si>
  <si>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</si>
  <si>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</si>
  <si>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</si>
  <si>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</si>
  <si>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</si>
  <si>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</si>
  <si>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</si>
  <si>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</si>
  <si>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</si>
  <si>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</si>
  <si>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</si>
  <si>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</si>
  <si>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</si>
  <si>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</si>
  <si>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</si>
  <si>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</si>
  <si>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</si>
  <si>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</si>
  <si>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</si>
  <si>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</si>
  <si>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</si>
  <si>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</si>
  <si>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</si>
  <si>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</si>
  <si>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</si>
  <si>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</si>
  <si>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</si>
  <si>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</si>
  <si>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</si>
  <si>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</si>
  <si>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</si>
  <si>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</si>
  <si>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</si>
  <si>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</si>
  <si>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</si>
  <si>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</si>
  <si>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</si>
  <si>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</si>
  <si>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</si>
  <si>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</si>
  <si>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</si>
  <si>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</si>
  <si>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</si>
  <si>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</si>
  <si>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</si>
  <si>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</si>
  <si>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</si>
  <si>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</si>
  <si>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</si>
  <si>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</si>
  <si>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</si>
  <si>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</si>
  <si>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</si>
  <si>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</si>
  <si>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</si>
  <si>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</si>
  <si>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</si>
  <si>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</si>
  <si>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</si>
  <si>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</si>
  <si>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</si>
  <si>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</si>
  <si>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</si>
  <si>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</si>
  <si>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</si>
  <si>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</si>
  <si>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</si>
  <si>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</si>
  <si>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</si>
  <si>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</si>
  <si>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</si>
  <si>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</si>
  <si>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</si>
  <si>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</si>
  <si>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</si>
  <si>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</si>
  <si>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</si>
  <si>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</si>
  <si>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</si>
  <si>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</si>
  <si>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</si>
  <si>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</si>
  <si>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</si>
  <si>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</si>
  <si>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</si>
  <si>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</si>
  <si>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</si>
  <si>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</si>
  <si>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</si>
  <si>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</si>
  <si>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</si>
  <si>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</si>
  <si>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</si>
  <si>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</si>
  <si>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</si>
  <si>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</si>
  <si>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</si>
  <si>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</si>
  <si>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</si>
  <si>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</si>
  <si>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</si>
  <si>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</si>
  <si>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</si>
  <si>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</si>
  <si>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</si>
  <si>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</si>
  <si>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</si>
  <si>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</si>
  <si>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</si>
  <si>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</si>
  <si>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</si>
  <si>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</si>
  <si>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</si>
  <si>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</si>
  <si>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</si>
  <si>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</si>
  <si>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</si>
  <si>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</si>
  <si>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</si>
  <si>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</si>
  <si>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</si>
  <si>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</si>
  <si>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</si>
  <si>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</si>
  <si>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</si>
  <si>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</si>
  <si>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</si>
  <si>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</si>
  <si>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</si>
  <si>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</si>
  <si>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</si>
  <si>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</si>
  <si>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</si>
  <si>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</si>
  <si>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</si>
  <si>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</si>
  <si>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</si>
  <si>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</si>
  <si>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</si>
  <si>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</si>
  <si>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</si>
  <si>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</si>
  <si>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</si>
  <si>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</si>
  <si>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</si>
  <si>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</si>
  <si>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</si>
  <si>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</si>
  <si>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</si>
  <si>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</si>
  <si>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</si>
  <si>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</si>
  <si>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</si>
  <si>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</si>
  <si>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</si>
  <si>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</si>
  <si>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</si>
  <si>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</si>
  <si>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</si>
  <si>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</si>
  <si>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</si>
  <si>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</si>
  <si>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</si>
  <si>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</si>
  <si>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</si>
  <si>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</si>
  <si>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</si>
  <si>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</si>
  <si>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</si>
  <si>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</si>
  <si>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</si>
  <si>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</si>
  <si>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</si>
  <si>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</si>
  <si>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</si>
  <si>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</si>
  <si>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</si>
  <si>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</si>
  <si>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</si>
  <si>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</si>
  <si>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</si>
  <si>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</si>
  <si>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</si>
  <si>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</si>
  <si>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</si>
  <si>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</si>
  <si>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</si>
  <si>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</si>
  <si>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</si>
  <si>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</si>
  <si>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</si>
  <si>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</si>
  <si>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</si>
  <si>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</si>
  <si>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</si>
  <si>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</si>
  <si>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</si>
  <si>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</si>
  <si>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</si>
  <si>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</si>
  <si>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</si>
  <si>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</si>
  <si>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</si>
  <si>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</si>
  <si>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</si>
  <si>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</si>
  <si>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</si>
  <si>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</si>
  <si>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</si>
  <si>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</si>
  <si>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</si>
  <si>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</si>
  <si>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</si>
  <si>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0020</t>
  </si>
  <si>
    <t>0021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</si>
  <si>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</si>
  <si>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</si>
  <si>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</si>
  <si>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</si>
  <si>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</si>
  <si>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</si>
  <si>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</si>
  <si>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</si>
  <si>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</si>
  <si>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</si>
  <si>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</si>
  <si>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</si>
  <si>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</si>
  <si>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</si>
  <si>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</si>
  <si>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</si>
  <si>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</si>
  <si>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</si>
  <si>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</si>
  <si>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</si>
  <si>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</si>
  <si>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</si>
  <si>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</si>
  <si>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</si>
  <si>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</si>
  <si>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</si>
  <si>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</si>
  <si>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</si>
  <si>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</si>
  <si>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</si>
  <si>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</si>
  <si>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</si>
  <si>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</si>
  <si>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9999</t>
  </si>
  <si>
    <t>EQUIPO DE ESTUDIO</t>
  </si>
  <si>
    <t>TRIPIE PARA CAMARA</t>
  </si>
  <si>
    <t>RADIO 680070 2PK</t>
  </si>
  <si>
    <t xml:space="preserve">TELEVISOR 14" 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</si>
  <si>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</si>
  <si>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</si>
  <si>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</si>
  <si>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</si>
  <si>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</si>
  <si>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</si>
  <si>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</si>
  <si>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</si>
  <si>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</si>
  <si>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</si>
  <si>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</si>
  <si>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</si>
  <si>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4 TELEVISORES MARCA FLAT 15"</t>
  </si>
  <si>
    <t>CAMARA PANASONIC PVG519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</si>
  <si>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</si>
  <si>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</si>
  <si>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</si>
  <si>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</si>
  <si>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</si>
  <si>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</si>
  <si>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</si>
  <si>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</si>
  <si>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</si>
  <si>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</si>
  <si>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</si>
  <si>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</si>
  <si>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</si>
  <si>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</si>
  <si>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</si>
  <si>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</si>
  <si>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</si>
  <si>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</si>
  <si>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</si>
  <si>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</si>
  <si>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</si>
  <si>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</si>
  <si>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</si>
  <si>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</si>
  <si>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DVD SONY 490478075560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</si>
  <si>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</si>
  <si>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</si>
  <si>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</si>
  <si>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</si>
  <si>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</si>
  <si>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</si>
  <si>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</si>
  <si>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</si>
  <si>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MIRAJE  MAC-2621</t>
  </si>
  <si>
    <t>AIRE ACOND. MIRAJE MP5221-1Q</t>
  </si>
  <si>
    <t>2 AIRE ACOND. MIRAJE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</si>
  <si>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</si>
  <si>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</si>
  <si>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</si>
  <si>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</si>
  <si>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</si>
  <si>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</si>
  <si>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</si>
  <si>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</si>
  <si>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</si>
  <si>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</si>
  <si>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</si>
  <si>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</si>
  <si>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</si>
  <si>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</si>
  <si>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</si>
  <si>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</si>
  <si>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</si>
  <si>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</si>
  <si>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</si>
  <si>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</si>
  <si>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</si>
  <si>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</si>
  <si>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</si>
  <si>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</si>
  <si>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</si>
  <si>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</si>
  <si>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</si>
  <si>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MINISPLIT UNIDAD MOVIL</t>
  </si>
  <si>
    <t>ESCALERA DE ALUMINIO</t>
  </si>
  <si>
    <t>DRUM DBR-41R VIDEO HEAD</t>
  </si>
  <si>
    <t>CAMARA DSC W7</t>
  </si>
  <si>
    <t>BIOMBO</t>
  </si>
  <si>
    <t>ESCALERA TIJERA DE ALUMINIO</t>
  </si>
  <si>
    <t>SILLA ALTA CROMO ROJO 432</t>
  </si>
  <si>
    <t>SILLA ALTA CROMO AZUL 432</t>
  </si>
  <si>
    <t>RADIO 4 PACK</t>
  </si>
  <si>
    <t>VCR 960 HRS LAPSO CONTROLADO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</si>
  <si>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</si>
  <si>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</si>
  <si>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</si>
  <si>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</si>
  <si>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</si>
  <si>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</si>
  <si>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</si>
  <si>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</si>
  <si>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CAMARA PROFESIONAL 3/4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</si>
  <si>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</si>
  <si>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</si>
  <si>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</si>
  <si>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</si>
  <si>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</si>
  <si>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</si>
  <si>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</si>
  <si>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</si>
  <si>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</si>
  <si>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</si>
  <si>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</si>
  <si>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</si>
  <si>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</si>
  <si>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</si>
  <si>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</si>
  <si>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</si>
  <si>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</si>
  <si>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</si>
  <si>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</si>
  <si>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</si>
  <si>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</si>
  <si>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</si>
  <si>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</si>
  <si>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</si>
  <si>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</si>
  <si>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</si>
  <si>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</si>
  <si>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TELEVISOR 14"  UNIDAD MOVIL</t>
  </si>
  <si>
    <t>AIRE ACONDICIONADO DE VENTANA</t>
  </si>
  <si>
    <t>DVD PORTATIL POLAROID K06000</t>
  </si>
  <si>
    <t>DVD GRABADOR LG</t>
  </si>
  <si>
    <t>TV SANSUNG 40” LCD AEG..</t>
  </si>
  <si>
    <t>LAMPARAS REFLECTORES</t>
  </si>
  <si>
    <t>GRABADORA DIGITAL P/CAMARA</t>
  </si>
  <si>
    <t>MONITOR ACER ICD 19” ETL800C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</si>
  <si>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</si>
  <si>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</si>
  <si>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</si>
  <si>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</si>
  <si>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</si>
  <si>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</si>
  <si>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</si>
  <si>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SWITCHER Y ABEKUS PACKAGE</t>
  </si>
  <si>
    <t>CAJA CONTROL PARA CAMARA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</si>
  <si>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</si>
  <si>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</si>
  <si>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</si>
  <si>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</si>
  <si>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</si>
  <si>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</si>
  <si>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</si>
  <si>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</si>
  <si>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</si>
  <si>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</si>
  <si>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</si>
  <si>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</si>
  <si>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</si>
  <si>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</si>
  <si>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</si>
  <si>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</si>
  <si>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</si>
  <si>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</si>
  <si>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</si>
  <si>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</si>
  <si>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</si>
  <si>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</si>
  <si>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</si>
  <si>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</si>
  <si>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</si>
  <si>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</si>
  <si>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</si>
  <si>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</si>
  <si>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</si>
  <si>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</si>
  <si>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</si>
  <si>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</si>
  <si>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</si>
  <si>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</si>
  <si>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</si>
  <si>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</si>
  <si>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</si>
  <si>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</si>
  <si>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</si>
  <si>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</si>
  <si>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</si>
  <si>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</si>
  <si>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</si>
  <si>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</si>
  <si>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</si>
  <si>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</si>
  <si>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</si>
  <si>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</si>
  <si>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</si>
  <si>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</si>
  <si>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</si>
  <si>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</si>
  <si>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</si>
  <si>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</si>
  <si>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</si>
  <si>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</si>
  <si>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</si>
  <si>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</si>
  <si>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</si>
  <si>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</si>
  <si>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TELEVISOR</t>
  </si>
  <si>
    <t>GRAVADOR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</si>
  <si>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</si>
  <si>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</si>
  <si>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</si>
  <si>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</si>
  <si>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</si>
  <si>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</si>
  <si>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</si>
  <si>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</si>
  <si>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</si>
  <si>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</si>
  <si>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</si>
  <si>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</si>
  <si>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</si>
  <si>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</si>
  <si>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</si>
  <si>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</si>
  <si>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</si>
  <si>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</si>
  <si>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</si>
  <si>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</si>
  <si>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</si>
  <si>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</si>
  <si>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</si>
  <si>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</si>
  <si>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</si>
  <si>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</si>
  <si>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</si>
  <si>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</si>
  <si>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</si>
  <si>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</si>
  <si>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</si>
  <si>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</si>
  <si>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</si>
  <si>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</si>
  <si>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</si>
  <si>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</si>
  <si>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</si>
  <si>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</si>
  <si>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</si>
  <si>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</si>
  <si>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</si>
  <si>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</si>
  <si>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</si>
  <si>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</si>
  <si>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</si>
  <si>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</si>
  <si>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</si>
  <si>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</si>
  <si>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</si>
  <si>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</si>
  <si>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</si>
  <si>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CARGADOR DE BATERIA NP-1</t>
  </si>
  <si>
    <t>RECEPTOR N6SJDA335035453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</si>
  <si>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</si>
  <si>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</si>
  <si>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</si>
  <si>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</si>
  <si>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</si>
  <si>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</si>
  <si>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</si>
  <si>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</si>
  <si>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</si>
  <si>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</si>
  <si>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</si>
  <si>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</si>
  <si>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</si>
  <si>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</si>
  <si>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</si>
  <si>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</si>
  <si>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</si>
  <si>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</si>
  <si>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</si>
  <si>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</si>
  <si>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</si>
  <si>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</si>
  <si>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</si>
  <si>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</si>
  <si>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</si>
  <si>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</si>
  <si>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COMPLEMENTO POR REVALUCACION</t>
  </si>
  <si>
    <t>TOTAL DE BIENES MUEBLES</t>
  </si>
  <si>
    <t>0011</t>
  </si>
  <si>
    <t>01320100</t>
  </si>
  <si>
    <t>0012</t>
  </si>
  <si>
    <t>0013</t>
  </si>
  <si>
    <t>0014</t>
  </si>
  <si>
    <t>0015</t>
  </si>
  <si>
    <t>0016</t>
  </si>
  <si>
    <t>0017</t>
  </si>
  <si>
    <t>0018</t>
  </si>
  <si>
    <t>0019</t>
  </si>
  <si>
    <t>0022</t>
  </si>
  <si>
    <t>0023</t>
  </si>
  <si>
    <t>0024</t>
  </si>
  <si>
    <t>0025</t>
  </si>
  <si>
    <t>0026</t>
  </si>
  <si>
    <t>0027</t>
  </si>
  <si>
    <t>TORRE Y EQUIPO DE ANTENA</t>
  </si>
  <si>
    <t>POLARROTOR F-150, 1 LNB</t>
  </si>
  <si>
    <t>ANTENA PROFESIONAL T/ DIEDRO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</si>
  <si>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</si>
  <si>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</si>
  <si>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</si>
  <si>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</si>
  <si>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</si>
  <si>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</si>
  <si>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</si>
  <si>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</si>
  <si>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</si>
  <si>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</si>
  <si>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</si>
  <si>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</si>
  <si>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</si>
  <si>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</si>
  <si>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</si>
  <si>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01330100</t>
  </si>
  <si>
    <t>0003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</si>
  <si>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</si>
  <si>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</si>
  <si>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</si>
  <si>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</si>
  <si>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</si>
  <si>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</si>
  <si>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</si>
  <si>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</si>
  <si>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</si>
  <si>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</si>
  <si>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</si>
  <si>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0101</t>
  </si>
  <si>
    <t>0104</t>
  </si>
  <si>
    <t>0378</t>
  </si>
  <si>
    <t>0457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</si>
  <si>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</si>
  <si>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</si>
  <si>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</si>
  <si>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</si>
  <si>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</si>
  <si>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</si>
  <si>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</si>
  <si>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</si>
  <si>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</si>
  <si>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</si>
  <si>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</si>
  <si>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</si>
  <si>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</si>
  <si>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</si>
  <si>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</si>
  <si>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</si>
  <si>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</si>
  <si>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</si>
  <si>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</si>
  <si>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</si>
  <si>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</si>
  <si>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</si>
  <si>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</si>
  <si>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</si>
  <si>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</si>
  <si>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</si>
  <si>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</si>
  <si>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</si>
  <si>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</si>
  <si>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</si>
  <si>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</si>
  <si>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</si>
  <si>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</si>
  <si>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</si>
  <si>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</si>
  <si>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</si>
  <si>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</si>
  <si>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</si>
  <si>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</si>
  <si>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</si>
  <si>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</si>
  <si>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</si>
  <si>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</si>
  <si>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</si>
  <si>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</si>
  <si>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</si>
  <si>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</si>
  <si>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</si>
  <si>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</si>
  <si>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</si>
  <si>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</si>
  <si>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</si>
  <si>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</si>
  <si>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</si>
  <si>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</si>
  <si>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</si>
  <si>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</si>
  <si>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</si>
  <si>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</si>
  <si>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</si>
  <si>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</si>
  <si>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</si>
  <si>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</si>
  <si>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</si>
  <si>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</si>
  <si>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</si>
  <si>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</si>
  <si>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</si>
  <si>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</si>
  <si>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</si>
  <si>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</si>
  <si>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</si>
  <si>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</si>
  <si>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</si>
  <si>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</si>
  <si>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</si>
  <si>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</si>
  <si>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</si>
  <si>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</si>
  <si>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</si>
  <si>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</si>
  <si>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</si>
  <si>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</si>
  <si>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</si>
  <si>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</si>
  <si>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</si>
  <si>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</si>
  <si>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</si>
  <si>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</si>
  <si>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</si>
  <si>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</si>
  <si>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</si>
  <si>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</si>
  <si>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</si>
  <si>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</si>
  <si>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</si>
  <si>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</si>
  <si>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</si>
  <si>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</si>
  <si>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</si>
  <si>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</si>
  <si>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</si>
  <si>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</si>
  <si>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</si>
  <si>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</si>
  <si>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</si>
  <si>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</si>
  <si>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</si>
  <si>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</si>
  <si>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</si>
  <si>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</si>
  <si>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</si>
  <si>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</si>
  <si>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</si>
  <si>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</si>
  <si>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</si>
  <si>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</si>
  <si>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</si>
  <si>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</si>
  <si>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</si>
  <si>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</si>
  <si>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</si>
  <si>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</si>
  <si>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</si>
  <si>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</si>
  <si>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</si>
  <si>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</si>
  <si>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</si>
  <si>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</si>
  <si>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</si>
  <si>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</si>
  <si>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</si>
  <si>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</si>
  <si>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</si>
  <si>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</si>
  <si>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</si>
  <si>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</si>
  <si>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</si>
  <si>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</si>
  <si>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</si>
  <si>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</si>
  <si>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</si>
  <si>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</si>
  <si>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</si>
  <si>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</si>
  <si>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</si>
  <si>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</si>
  <si>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</si>
  <si>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</si>
  <si>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</si>
  <si>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</si>
  <si>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</si>
  <si>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</si>
  <si>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</si>
  <si>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</si>
  <si>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</si>
  <si>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</si>
  <si>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</si>
  <si>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</si>
  <si>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</si>
  <si>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</si>
  <si>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</si>
  <si>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</si>
  <si>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</si>
  <si>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</si>
  <si>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</si>
  <si>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</si>
  <si>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</si>
  <si>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</si>
  <si>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</si>
  <si>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</si>
  <si>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EQUIPO DE TRANSMISION Y PRODUCCION</t>
  </si>
  <si>
    <t>NOGALES</t>
  </si>
  <si>
    <t>URES</t>
  </si>
  <si>
    <t>HERMOSILLO 2004</t>
  </si>
  <si>
    <t>OBREGON 2004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</si>
  <si>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</si>
  <si>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</si>
  <si>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</si>
  <si>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</si>
  <si>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</si>
  <si>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</si>
  <si>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</si>
  <si>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</si>
  <si>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</si>
  <si>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</si>
  <si>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</si>
  <si>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</si>
  <si>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</si>
  <si>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</si>
  <si>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</si>
  <si>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</si>
  <si>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</si>
  <si>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TECLADO NUMERICO FERMAX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</si>
  <si>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</si>
  <si>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</si>
  <si>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</si>
  <si>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</si>
  <si>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</si>
  <si>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</si>
  <si>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</si>
  <si>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</si>
  <si>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</si>
  <si>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</si>
  <si>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</si>
  <si>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EQUIPO EDICION VIDEO AMIGA 2000</t>
  </si>
  <si>
    <t>VIDEOSTATION PENTIUM II</t>
  </si>
  <si>
    <t>ESTUCHE P/ EQUIPO MONITOREO</t>
  </si>
  <si>
    <t xml:space="preserve">VIDEOCASETERA PANASONIC </t>
  </si>
  <si>
    <t xml:space="preserve">VISOR PARA CAMARA 18475 </t>
  </si>
  <si>
    <t>GENERADOR DE EFECTOS DME-450</t>
  </si>
  <si>
    <t>MONITOR ESTACIONARIO 2008360</t>
  </si>
  <si>
    <t>MONITOR ESTACIONARIO 2008359</t>
  </si>
  <si>
    <t>MONITOR PORTATIL SONY 5018737</t>
  </si>
  <si>
    <t>CONTROL PARA CAMARA LO-26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</si>
  <si>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</si>
  <si>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</si>
  <si>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</si>
  <si>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</si>
  <si>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</si>
  <si>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</si>
  <si>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</si>
  <si>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</si>
  <si>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DVCAM CAMCORDER DSR-300AK</t>
  </si>
  <si>
    <t>MICROFONO SHURE SM-58LC</t>
  </si>
  <si>
    <t>TELEVISION SONY KV-29SL42</t>
  </si>
  <si>
    <t>2 MICROFONOS SHURE WCM-16</t>
  </si>
  <si>
    <t>2 CAMARA SONY DCR-TRV130</t>
  </si>
  <si>
    <t>MEZCLADORA MACKIE 1202</t>
  </si>
  <si>
    <t>AMPLIFICADOR BMX-1450</t>
  </si>
  <si>
    <t>COMPRESOR 108 APHEX 7134</t>
  </si>
  <si>
    <t>COMPRESOR 108 APHEX 7160</t>
  </si>
  <si>
    <t>VIDEOCASETERA SONY SLVLX70</t>
  </si>
  <si>
    <t>CARGADOR BATERIA 022080</t>
  </si>
  <si>
    <t>IMPRESORA XEROX PHASER 4400</t>
  </si>
  <si>
    <t>3 TELEVISIONES PANASONIC 37"</t>
  </si>
  <si>
    <t>VIDEOCAMARA SONY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</si>
  <si>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</si>
  <si>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</si>
  <si>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</si>
  <si>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</si>
  <si>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</si>
  <si>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</si>
  <si>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</si>
  <si>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</si>
  <si>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</si>
  <si>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</si>
  <si>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</si>
  <si>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</si>
  <si>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</si>
  <si>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</si>
  <si>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</si>
  <si>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</si>
  <si>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</si>
  <si>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</si>
  <si>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</si>
  <si>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</si>
  <si>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</si>
  <si>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</si>
  <si>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CONTROL REMOTO S010015369A</t>
  </si>
  <si>
    <t>CONTROL REMOTO S0100154073</t>
  </si>
  <si>
    <t>CONTROL REMOTO S010015410</t>
  </si>
  <si>
    <t>CONTROL REMOTO S0100153667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</si>
  <si>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</si>
  <si>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</si>
  <si>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</si>
  <si>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</si>
  <si>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</si>
  <si>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</si>
  <si>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</si>
  <si>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</si>
  <si>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</si>
  <si>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</si>
  <si>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</si>
  <si>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</si>
  <si>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</si>
  <si>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</si>
  <si>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</si>
  <si>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</si>
  <si>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</si>
  <si>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</si>
  <si>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</si>
  <si>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</si>
  <si>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</si>
  <si>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</si>
  <si>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</si>
  <si>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</si>
  <si>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</si>
  <si>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</si>
  <si>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</si>
  <si>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</si>
  <si>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</si>
  <si>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</si>
  <si>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</si>
  <si>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</si>
  <si>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</si>
  <si>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</si>
  <si>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</si>
  <si>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</si>
  <si>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</si>
  <si>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</si>
  <si>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</si>
  <si>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</si>
  <si>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</si>
  <si>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</si>
  <si>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</si>
  <si>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MODULADOR DE TRANSMISOR P/TV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</si>
  <si>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</si>
  <si>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</si>
  <si>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</si>
  <si>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</si>
  <si>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</si>
  <si>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</si>
  <si>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</si>
  <si>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</si>
  <si>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</si>
  <si>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</si>
  <si>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</si>
  <si>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</si>
  <si>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</si>
  <si>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</si>
  <si>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</si>
  <si>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</si>
  <si>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</si>
  <si>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</si>
  <si>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</si>
  <si>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</si>
  <si>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</si>
  <si>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</si>
  <si>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</si>
  <si>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</si>
  <si>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</si>
  <si>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</si>
  <si>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</si>
  <si>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</si>
  <si>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</si>
  <si>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</si>
  <si>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</si>
  <si>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</si>
  <si>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</si>
  <si>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</si>
  <si>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</si>
  <si>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</si>
  <si>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</si>
  <si>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</si>
  <si>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</si>
  <si>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</si>
  <si>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</si>
  <si>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</si>
  <si>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</si>
  <si>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</si>
  <si>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</si>
  <si>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</si>
  <si>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</si>
  <si>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</si>
  <si>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</si>
  <si>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</si>
  <si>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</si>
  <si>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</si>
  <si>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</si>
  <si>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</si>
  <si>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</si>
  <si>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</si>
  <si>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</si>
  <si>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</si>
  <si>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</si>
  <si>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</si>
  <si>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</si>
  <si>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</si>
  <si>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</si>
  <si>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</si>
  <si>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</si>
  <si>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</si>
  <si>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</si>
  <si>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</si>
  <si>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</si>
  <si>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</si>
  <si>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</si>
  <si>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</si>
  <si>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</si>
  <si>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</si>
  <si>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</si>
  <si>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</si>
  <si>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</si>
  <si>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</si>
  <si>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</si>
  <si>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</si>
  <si>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</si>
  <si>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</si>
  <si>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</si>
  <si>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</si>
  <si>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</si>
  <si>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</si>
  <si>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</si>
  <si>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</si>
  <si>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</si>
  <si>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</si>
  <si>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</si>
  <si>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</si>
  <si>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</si>
  <si>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</si>
  <si>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</si>
  <si>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</si>
  <si>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</si>
  <si>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</si>
  <si>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</si>
  <si>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</si>
  <si>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</si>
  <si>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</si>
  <si>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</si>
  <si>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</si>
  <si>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</si>
  <si>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</si>
  <si>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</si>
  <si>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</si>
  <si>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</si>
  <si>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</si>
  <si>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</si>
  <si>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</si>
  <si>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</si>
  <si>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</si>
  <si>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</si>
  <si>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</si>
  <si>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</si>
  <si>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</si>
  <si>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</si>
  <si>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</si>
  <si>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</si>
  <si>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</si>
  <si>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</si>
  <si>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</si>
  <si>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</si>
  <si>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</si>
  <si>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</si>
  <si>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</si>
  <si>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</si>
  <si>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</si>
  <si>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</si>
  <si>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</si>
  <si>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</si>
  <si>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</si>
  <si>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</si>
  <si>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</si>
  <si>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</si>
  <si>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</si>
  <si>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</si>
  <si>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</si>
  <si>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</si>
  <si>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</si>
  <si>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</si>
  <si>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</si>
  <si>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</si>
  <si>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</si>
  <si>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</si>
  <si>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</si>
  <si>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</si>
  <si>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</si>
  <si>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</si>
  <si>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</si>
  <si>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</si>
  <si>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</si>
  <si>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</si>
  <si>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</si>
  <si>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</si>
  <si>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</si>
  <si>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</si>
  <si>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</si>
  <si>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</si>
  <si>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</si>
  <si>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</si>
  <si>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</si>
  <si>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</si>
  <si>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</si>
  <si>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</si>
  <si>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</si>
  <si>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</si>
  <si>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</si>
  <si>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</si>
  <si>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</si>
  <si>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</si>
  <si>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</si>
  <si>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</si>
  <si>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</si>
  <si>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</si>
  <si>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</si>
  <si>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</si>
  <si>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</si>
  <si>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</si>
  <si>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</si>
  <si>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</si>
  <si>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</si>
  <si>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</si>
  <si>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</si>
  <si>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</si>
  <si>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</si>
  <si>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</si>
  <si>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</si>
  <si>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</si>
  <si>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</si>
  <si>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</si>
  <si>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</si>
  <si>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</si>
  <si>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</si>
  <si>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</si>
  <si>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</si>
  <si>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</si>
  <si>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</si>
  <si>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</si>
  <si>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</si>
  <si>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</si>
  <si>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</si>
  <si>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</si>
  <si>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</si>
  <si>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</si>
  <si>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</si>
  <si>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</si>
  <si>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</si>
  <si>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</si>
  <si>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</si>
  <si>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</si>
  <si>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</si>
  <si>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</si>
  <si>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</si>
  <si>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</si>
  <si>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</si>
  <si>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</si>
  <si>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</si>
  <si>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</si>
  <si>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</si>
  <si>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</si>
  <si>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</si>
  <si>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</si>
  <si>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</si>
  <si>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</si>
  <si>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</si>
  <si>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</si>
  <si>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</si>
  <si>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</si>
  <si>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</si>
  <si>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</si>
  <si>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</si>
  <si>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</si>
  <si>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</si>
  <si>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</si>
  <si>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</si>
  <si>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</si>
  <si>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</si>
  <si>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</si>
  <si>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</si>
  <si>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</si>
  <si>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</si>
  <si>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</si>
  <si>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</si>
  <si>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</si>
  <si>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</si>
  <si>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</si>
  <si>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</si>
  <si>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</si>
  <si>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</si>
  <si>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</si>
  <si>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</si>
  <si>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</si>
  <si>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</si>
  <si>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</si>
  <si>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</si>
  <si>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</si>
  <si>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</si>
  <si>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</si>
  <si>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</si>
  <si>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</si>
  <si>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</si>
  <si>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</si>
  <si>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</si>
  <si>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</si>
  <si>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</si>
  <si>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</si>
  <si>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</si>
  <si>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</si>
  <si>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</si>
  <si>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</si>
  <si>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</si>
  <si>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</si>
  <si>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</si>
  <si>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</si>
  <si>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</si>
  <si>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</si>
  <si>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</si>
  <si>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</si>
  <si>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</si>
  <si>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</si>
  <si>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</si>
  <si>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</si>
  <si>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</si>
  <si>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</si>
  <si>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</si>
  <si>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</si>
  <si>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</si>
  <si>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</si>
  <si>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</si>
  <si>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</si>
  <si>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</si>
  <si>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</si>
  <si>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</si>
  <si>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</si>
  <si>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</si>
  <si>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</si>
  <si>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</si>
  <si>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</si>
  <si>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</si>
  <si>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</si>
  <si>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</si>
  <si>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</si>
  <si>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</si>
  <si>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</si>
  <si>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</si>
  <si>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</si>
  <si>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</si>
  <si>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</si>
  <si>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</si>
  <si>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</si>
  <si>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</si>
  <si>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</si>
  <si>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</si>
  <si>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</si>
  <si>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</si>
  <si>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</si>
  <si>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</si>
  <si>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</si>
  <si>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</si>
  <si>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</si>
  <si>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</si>
  <si>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</si>
  <si>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</si>
  <si>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</si>
  <si>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</si>
  <si>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</si>
  <si>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</si>
  <si>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</si>
  <si>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</si>
  <si>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</si>
  <si>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</si>
  <si>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</si>
  <si>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</si>
  <si>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</si>
  <si>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</si>
  <si>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</si>
  <si>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</si>
  <si>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</si>
  <si>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</si>
  <si>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</si>
  <si>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</si>
  <si>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</si>
  <si>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</si>
  <si>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</si>
  <si>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</si>
  <si>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</si>
  <si>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</si>
  <si>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</si>
  <si>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</si>
  <si>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</si>
  <si>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</si>
  <si>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</si>
  <si>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</si>
  <si>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</si>
  <si>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</si>
  <si>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</si>
  <si>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</si>
  <si>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</si>
  <si>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</si>
  <si>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</si>
  <si>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</si>
  <si>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</si>
  <si>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</si>
  <si>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</si>
  <si>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</si>
  <si>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</si>
  <si>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</si>
  <si>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</si>
  <si>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</si>
  <si>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</si>
  <si>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</si>
  <si>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</si>
  <si>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</si>
  <si>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</si>
  <si>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</si>
  <si>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</si>
  <si>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</si>
  <si>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</si>
  <si>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</si>
  <si>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</si>
  <si>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 xml:space="preserve">ITEM 420 Mac PRO apple </t>
  </si>
  <si>
    <t>ITEM 421 Imac apple</t>
  </si>
  <si>
    <t xml:space="preserve">ITEM 422 Macboock PRO </t>
  </si>
  <si>
    <t>ITEM 423 Macboock PRO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</si>
  <si>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</si>
  <si>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</si>
  <si>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</si>
  <si>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</si>
  <si>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</si>
  <si>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</si>
  <si>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</si>
  <si>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</si>
  <si>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</si>
  <si>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</si>
  <si>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</si>
  <si>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</si>
  <si>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</si>
  <si>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</si>
  <si>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</si>
  <si>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</si>
  <si>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</si>
  <si>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</si>
  <si>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</si>
  <si>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</si>
  <si>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</si>
  <si>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</si>
  <si>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</si>
  <si>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</si>
  <si>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</si>
  <si>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</si>
  <si>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</si>
  <si>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</si>
  <si>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</si>
  <si>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</si>
  <si>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</si>
  <si>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</si>
  <si>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</si>
  <si>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</si>
  <si>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</si>
  <si>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</si>
  <si>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</si>
  <si>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</si>
  <si>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</si>
  <si>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</si>
  <si>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</si>
  <si>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</si>
  <si>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01340100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</si>
  <si>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</si>
  <si>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</si>
  <si>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</si>
  <si>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</si>
  <si>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</si>
  <si>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</si>
  <si>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</si>
  <si>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</si>
  <si>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</si>
  <si>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</si>
  <si>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</si>
  <si>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</si>
  <si>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</si>
  <si>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</si>
  <si>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</si>
  <si>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</si>
  <si>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</si>
  <si>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</si>
  <si>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</si>
  <si>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</si>
  <si>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</si>
  <si>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</si>
  <si>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</si>
  <si>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</si>
  <si>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0123</t>
  </si>
  <si>
    <t>EQUIPO DE OFICINA</t>
  </si>
  <si>
    <t>MOBILIARIO Y EQUIPO DE OFICINA</t>
  </si>
  <si>
    <t>MACETA</t>
  </si>
  <si>
    <t>MUEBLE 2 PUERTAS CAOBA</t>
  </si>
  <si>
    <t>IMPRESORA DYMO LABEL WRITE 330</t>
  </si>
  <si>
    <t>CUADRO DE HOJAS</t>
  </si>
  <si>
    <t>ARCHIVERO GRIS/NEGRO 2 GAV.</t>
  </si>
  <si>
    <t>CONJUNTO SECRETARIAL TERBIO</t>
  </si>
  <si>
    <t>SILLON EJECUTIVO TELA GRIS</t>
  </si>
  <si>
    <t>SILLA VISITANTE TELA NEGRA</t>
  </si>
  <si>
    <t>HP TODO UNO 1315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</si>
  <si>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</si>
  <si>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</si>
  <si>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</si>
  <si>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</si>
  <si>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</si>
  <si>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VIDEOCASSETERA SONY</t>
  </si>
  <si>
    <t>FAX CANNON</t>
  </si>
  <si>
    <t>ENFRIADOR DE AGUA</t>
  </si>
  <si>
    <t>TELEVISOR PANASONIC</t>
  </si>
  <si>
    <t>ESCRITORIO</t>
  </si>
  <si>
    <t>SILLA P/ RECEPCION</t>
  </si>
  <si>
    <t>IMPRESORA HP</t>
  </si>
  <si>
    <t>IMPRESORA HP DESKJET</t>
  </si>
  <si>
    <t>SILLON NEGRO TAPIZADO</t>
  </si>
  <si>
    <t>RADIOGRABADORA SONY</t>
  </si>
  <si>
    <t>CAFETERIA</t>
  </si>
  <si>
    <t>MOTOROLA MOVIL M-130</t>
  </si>
  <si>
    <t>TELEVISOR RCA</t>
  </si>
  <si>
    <t>ENIMICADORA</t>
  </si>
  <si>
    <t xml:space="preserve">MPRESORA HP </t>
  </si>
  <si>
    <t>MESA CIRCULAR</t>
  </si>
  <si>
    <t>SILLON EJECUTIVO</t>
  </si>
  <si>
    <t>TELEVISOR ZENITH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</si>
  <si>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</si>
  <si>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</si>
  <si>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</si>
  <si>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</si>
  <si>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</si>
  <si>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</si>
  <si>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</si>
  <si>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>MUEBLE DE ARHIVO</t>
  </si>
  <si>
    <t>VIDEOCASSETERA PANASONIC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</si>
  <si>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</si>
  <si>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</si>
  <si>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</si>
  <si>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</si>
  <si>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</si>
  <si>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VIDEOCASETERA SONY</t>
  </si>
  <si>
    <t>IMPRESORA XEROX</t>
  </si>
  <si>
    <t>PIZARRON</t>
  </si>
  <si>
    <t>FAX BROTHER 275</t>
  </si>
  <si>
    <t>TELEFONO PANASONIC</t>
  </si>
  <si>
    <t>FAX SHARP TERMICO UX-60 F070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</si>
  <si>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</si>
  <si>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</si>
  <si>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</si>
  <si>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</si>
  <si>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</si>
  <si>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</si>
  <si>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</si>
  <si>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</si>
  <si>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</si>
  <si>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</si>
  <si>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</si>
  <si>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</si>
  <si>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</si>
  <si>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</si>
  <si>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</si>
  <si>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</si>
  <si>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</si>
  <si>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</si>
  <si>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MESA DIAGONAL 90.8X58.8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</si>
  <si>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</si>
  <si>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</si>
  <si>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</si>
  <si>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</si>
  <si>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</si>
  <si>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</si>
  <si>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</si>
  <si>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TELEVISOR APLEX 20"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</si>
  <si>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</si>
  <si>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</si>
  <si>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</si>
  <si>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</si>
  <si>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</si>
  <si>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</si>
  <si>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</si>
  <si>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</si>
  <si>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</si>
  <si>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</si>
  <si>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</si>
  <si>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</si>
  <si>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</si>
  <si>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</si>
  <si>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</si>
  <si>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</si>
  <si>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</si>
  <si>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</si>
  <si>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</si>
  <si>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</si>
  <si>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</si>
  <si>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</si>
  <si>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</si>
  <si>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</si>
  <si>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</si>
  <si>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</si>
  <si>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</si>
  <si>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</si>
  <si>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LASER 2605 IMPRESORA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</si>
  <si>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</si>
  <si>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</si>
  <si>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</si>
  <si>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</si>
  <si>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</si>
  <si>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</si>
  <si>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</si>
  <si>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</si>
  <si>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</si>
  <si>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</si>
  <si>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</si>
  <si>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</si>
  <si>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</si>
  <si>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</si>
  <si>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IMPRESORA LASER HP 1022</t>
  </si>
  <si>
    <t>IMPRESORA HP 2605</t>
  </si>
  <si>
    <t>ARCHIVO VERTICAL 2 GAVETAS CAO</t>
  </si>
  <si>
    <t>CENTRAL 4 TN SERIE A0C7</t>
  </si>
  <si>
    <t xml:space="preserve">IMPRESORA HP 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</si>
  <si>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</si>
  <si>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</si>
  <si>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</si>
  <si>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</si>
  <si>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</si>
  <si>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</si>
  <si>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</si>
  <si>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</si>
  <si>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</si>
  <si>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</si>
  <si>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</si>
  <si>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TV EMERSON 15"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</si>
  <si>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</si>
  <si>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</si>
  <si>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</si>
  <si>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</si>
  <si>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</si>
  <si>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</si>
  <si>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</si>
  <si>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</si>
  <si>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</si>
  <si>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</si>
  <si>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</si>
  <si>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</si>
  <si>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</si>
  <si>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</si>
  <si>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</si>
  <si>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</si>
  <si>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</si>
  <si>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</si>
  <si>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</si>
  <si>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</si>
  <si>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</si>
  <si>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</si>
  <si>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</si>
  <si>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</si>
  <si>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</si>
  <si>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</si>
  <si>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</si>
  <si>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</si>
  <si>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</si>
  <si>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</si>
  <si>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</si>
  <si>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</si>
  <si>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</si>
  <si>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</si>
  <si>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</si>
  <si>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</si>
  <si>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</si>
  <si>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</si>
  <si>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</si>
  <si>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</si>
  <si>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</si>
  <si>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</si>
  <si>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</si>
  <si>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</si>
  <si>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</si>
  <si>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</si>
  <si>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</si>
  <si>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</si>
  <si>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</si>
  <si>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</si>
  <si>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</si>
  <si>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</si>
  <si>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</si>
  <si>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</si>
  <si>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</si>
  <si>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</si>
  <si>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</si>
  <si>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01350100</t>
  </si>
  <si>
    <t>EQUIPO DIVERSO</t>
  </si>
  <si>
    <t>SALA DINHER TULUM</t>
  </si>
  <si>
    <t>MESA LATERAL</t>
  </si>
  <si>
    <t>JUEGO DE MESA TYADEO</t>
  </si>
  <si>
    <t xml:space="preserve">TELEVISOR SONY 21" KV21R22 </t>
  </si>
  <si>
    <t>VIDEOCASSETERA TOSHIBA M-452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</si>
  <si>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</si>
  <si>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</si>
  <si>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</si>
  <si>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</si>
  <si>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</si>
  <si>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</si>
  <si>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</si>
  <si>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</si>
  <si>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01380000</t>
  </si>
  <si>
    <t>0044</t>
  </si>
  <si>
    <t>0045</t>
  </si>
  <si>
    <t>0049</t>
  </si>
  <si>
    <t>0052</t>
  </si>
  <si>
    <t>0054</t>
  </si>
  <si>
    <t>0055</t>
  </si>
  <si>
    <t>0056</t>
  </si>
  <si>
    <t>EQUIPO DE TRANSPORTE</t>
  </si>
  <si>
    <t>VW SEDAN 2002 NS 912289</t>
  </si>
  <si>
    <t>VW SEDAN 2002 NS 912292</t>
  </si>
  <si>
    <t>EUROVAN  03 WV2RJ07083H005514</t>
  </si>
  <si>
    <t>ECOSPORT 2004 9BFUT35F24859</t>
  </si>
  <si>
    <t>CROSSFOX STD 5 PTAS SERIE 9BWLB4</t>
  </si>
  <si>
    <t>CROSSFOX 2009 SERIE 9BWLB4</t>
  </si>
  <si>
    <t>CROSSFOX 2009 CONTRATO 50671</t>
  </si>
  <si>
    <t>GOLD SEDAN 2013 SERIE 9BWDB</t>
  </si>
  <si>
    <t>FORD EXPEDITION 2011 SERIE 1F</t>
  </si>
  <si>
    <t>01390100</t>
  </si>
  <si>
    <t>TRIMESTRE: SEGUNDO</t>
  </si>
  <si>
    <t>Pesos propios Televisora de Hermosillo, S.A. de C.V.</t>
  </si>
  <si>
    <t>HSBC</t>
  </si>
  <si>
    <t>071302967-3</t>
  </si>
  <si>
    <t>5146500369-9</t>
  </si>
  <si>
    <t>6521970561-5</t>
  </si>
  <si>
    <t>BBVA Bancomer</t>
  </si>
  <si>
    <t>Santander</t>
  </si>
  <si>
    <t>Banco Interacciones</t>
  </si>
  <si>
    <t>DIRECTOR GENERAL</t>
  </si>
  <si>
    <t>GERENTE DE ADMINISTRACION Y FINANZAS</t>
  </si>
  <si>
    <t>M.A. DANIEL HIDALGO HURTADO</t>
  </si>
  <si>
    <t>LIC. GASPAR GABRIEL GIRÓN ORTEGA</t>
  </si>
  <si>
    <t>____________________________________</t>
  </si>
  <si>
    <t>_________________________________________</t>
  </si>
  <si>
    <t>GERENTE DE ADMINSTRACION Y FINANZAS</t>
  </si>
  <si>
    <t>__________________________________</t>
  </si>
  <si>
    <t>______________________________</t>
  </si>
  <si>
    <t>SEGUNDO</t>
  </si>
  <si>
    <t>Pesos</t>
  </si>
  <si>
    <t>México</t>
  </si>
  <si>
    <t xml:space="preserve">            GERENTE DE ADMINISTRACION Y FINANZAS</t>
  </si>
  <si>
    <t xml:space="preserve">               LIC. GASPAR GABRIEL GIRÓN ORTEGA</t>
  </si>
  <si>
    <t xml:space="preserve">             ___________________________________</t>
  </si>
  <si>
    <t xml:space="preserve">         DIRECTOR GENERAL</t>
  </si>
  <si>
    <t xml:space="preserve"> M.A. DANIEL HIDALGO HURTADO</t>
  </si>
  <si>
    <t>_____________________________</t>
  </si>
  <si>
    <t xml:space="preserve">                 M.A. DANIEL HIDALGO HURTADO</t>
  </si>
  <si>
    <t xml:space="preserve">                         DIRECTOR GENERAL</t>
  </si>
  <si>
    <t xml:space="preserve">                ______________________________</t>
  </si>
  <si>
    <t xml:space="preserve">                            M.A. DANIEL HIDALGO HURTADO</t>
  </si>
  <si>
    <t xml:space="preserve">                                    DIRECTOR GENERAL</t>
  </si>
  <si>
    <t xml:space="preserve">                           ____________________________</t>
  </si>
  <si>
    <t>LIC. GASPAR GABRIEL GIRON ORTEGA</t>
  </si>
  <si>
    <t xml:space="preserve">                       LIC. GASPAR GABRIEL GIRON ORTEGA</t>
  </si>
  <si>
    <t xml:space="preserve">                    GERENTE DE ADMINSTRACION Y FINANZAS</t>
  </si>
  <si>
    <t>____________________________</t>
  </si>
  <si>
    <t xml:space="preserve">      ____________________________</t>
  </si>
  <si>
    <t xml:space="preserve">  LIC. GASPAR GABRIEL GIRON ORTEGA</t>
  </si>
  <si>
    <t xml:space="preserve"> ____________________________</t>
  </si>
  <si>
    <t xml:space="preserve">     LIC. GASPAR GABRIEL GIRON ORTEGA</t>
  </si>
  <si>
    <t xml:space="preserve">        ______________________________</t>
  </si>
  <si>
    <t>0532</t>
  </si>
  <si>
    <t>0586</t>
  </si>
  <si>
    <t>0649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</si>
  <si>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</si>
  <si>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</si>
  <si>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</si>
  <si>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</si>
  <si>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</si>
  <si>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</si>
  <si>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</si>
  <si>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</si>
  <si>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</si>
  <si>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</si>
  <si>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</si>
  <si>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</si>
  <si>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</si>
  <si>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</si>
  <si>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</si>
  <si>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</si>
  <si>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</si>
  <si>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</si>
  <si>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</si>
  <si>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</si>
  <si>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</si>
  <si>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</si>
  <si>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</si>
  <si>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EQUIPO DE COMPUTO</t>
  </si>
  <si>
    <t>LECTOR METROLOGICO MS-9520</t>
  </si>
  <si>
    <t xml:space="preserve">LAPTOP HP NX-9005 </t>
  </si>
  <si>
    <t>WORKTATION DELL PRECISION</t>
  </si>
  <si>
    <t>QUEMADOR DVD</t>
  </si>
  <si>
    <t>SWITCH DELINK</t>
  </si>
  <si>
    <t>TECLADO LAPTOP HP NX9005E</t>
  </si>
  <si>
    <t>COMPUTADORA ARMADA PENTIUM</t>
  </si>
  <si>
    <t>LATITUDE X1 PENTIUM M733</t>
  </si>
  <si>
    <t>PROCESADOR INTEL CALERON 2.53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</si>
  <si>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</si>
  <si>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</si>
  <si>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</si>
  <si>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</si>
  <si>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</si>
  <si>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MONITOR SAMSUNG 17027 DPI</t>
  </si>
  <si>
    <t>TECLADO MULTIMEDIA NEGRO</t>
  </si>
  <si>
    <t>MOUSE OPTICO ULTRACONFORT USB</t>
  </si>
  <si>
    <t>BOCINAS 200 WATS DMPO</t>
  </si>
  <si>
    <t>IMPRESORA HP DESKJET 1360</t>
  </si>
  <si>
    <t>REGULADOR DE PRONET 100 W</t>
  </si>
  <si>
    <t>MONITOR HACER ICD 17" P. PLANA</t>
  </si>
  <si>
    <t>IMPRESORA MULTIFUNCIONAL DESKJET</t>
  </si>
  <si>
    <t>IMPRESORA HP MOD. 640 C</t>
  </si>
  <si>
    <t>MONITOR TATUNG 15"</t>
  </si>
  <si>
    <t>CPU LANIX CELERON</t>
  </si>
  <si>
    <t>COMPUTADORA PENTIUM</t>
  </si>
  <si>
    <t>MONITOR SAMSUNG 15"</t>
  </si>
  <si>
    <t>IMPRESORA EPSON FX2180</t>
  </si>
  <si>
    <t>CPU LANIX 00301088757</t>
  </si>
  <si>
    <t>CPU LANIX 00301088758</t>
  </si>
  <si>
    <t>CPU LANIX 00210072043</t>
  </si>
  <si>
    <t>CPU LANIX 00211074210</t>
  </si>
  <si>
    <t>CPU LANIX 00211074237</t>
  </si>
  <si>
    <t>CPU LANIX 00211074272</t>
  </si>
  <si>
    <t>CPU LANIX 00211074183</t>
  </si>
  <si>
    <t>CPU LANIX 00211074214</t>
  </si>
  <si>
    <t>CPU LANIX 00211074262</t>
  </si>
  <si>
    <t>CPU LANIX 00211074279</t>
  </si>
  <si>
    <t>CPU LANIX 00211074203</t>
  </si>
  <si>
    <t>CPU LANIX 00211074215</t>
  </si>
  <si>
    <t>CPU LANIX 00211074264</t>
  </si>
  <si>
    <t>CPU LANIX 00211074208</t>
  </si>
  <si>
    <t>CPU LANIX 00211074216</t>
  </si>
  <si>
    <t>CPU LANIX 00211074266</t>
  </si>
  <si>
    <t>CPU LANIX 00211074209</t>
  </si>
  <si>
    <t>CPU LANIX 00211074230</t>
  </si>
  <si>
    <t>CPU LANIX 00211074268</t>
  </si>
  <si>
    <t>MONITOR 15" 109MX00633</t>
  </si>
  <si>
    <t>MONITOR 15" 201MX02767</t>
  </si>
  <si>
    <t>MONITOR 15" 208MX01605</t>
  </si>
  <si>
    <t>MONITOR 15" 209MX05083</t>
  </si>
  <si>
    <t>MONITOR 15" 110MX04441</t>
  </si>
  <si>
    <t>MONITOR 15" 201MX03774</t>
  </si>
  <si>
    <t>MONITOR 15" 208MX01609</t>
  </si>
  <si>
    <t>MONITOR 15" 209MX05106</t>
  </si>
  <si>
    <t>MONITOR 15" 201MX01832</t>
  </si>
  <si>
    <t>MONITOR 15" 201MX05742</t>
  </si>
  <si>
    <t>MONITOR 15" 208MX02882</t>
  </si>
  <si>
    <t>MONITOR 15" 209MX05232</t>
  </si>
  <si>
    <t>MONITOR 15" 201MX02201</t>
  </si>
  <si>
    <t>MONITOR 15" 201MX06773</t>
  </si>
  <si>
    <t>MONITOR 15" 209MX04538</t>
  </si>
  <si>
    <t>MONITOR 15" 209MX31019</t>
  </si>
  <si>
    <t>MONITOR 15" 201MX02497</t>
  </si>
  <si>
    <t>MONITOR 15" 207MX00661</t>
  </si>
  <si>
    <t>MONITOR 15" 209MX05053</t>
  </si>
  <si>
    <t>CPU LANIX 00302089531</t>
  </si>
  <si>
    <t>CPU LANIX 00302089532</t>
  </si>
  <si>
    <t>CPU LANIX 00302089533</t>
  </si>
  <si>
    <t xml:space="preserve">MONITOR 17" 212MX13406 </t>
  </si>
  <si>
    <t>MONITOR 17" 212MX13409</t>
  </si>
  <si>
    <t>MONITOR 17" 212MX13410</t>
  </si>
  <si>
    <t>MONITOR 15" 401MXTC07313</t>
  </si>
  <si>
    <t>MONITOR  17" 401MXSK08654</t>
  </si>
  <si>
    <t>MONITOR  17" 401MXDM04938</t>
  </si>
  <si>
    <t>MONITOR  17" 401MXVw08647</t>
  </si>
  <si>
    <t>MONITOR  17" 401MXGL08655</t>
  </si>
  <si>
    <t>MONITOR  17" 401MXLS08632</t>
  </si>
  <si>
    <t>MONITOR  17" 401MXKD08661</t>
  </si>
  <si>
    <t>MONITOR  17" 401MXMT08635</t>
  </si>
  <si>
    <t>MONITOR  17" 401MXPH08648</t>
  </si>
  <si>
    <t>CPU LANIX  00401135644</t>
  </si>
  <si>
    <t>CPU LANIX 00401136127</t>
  </si>
  <si>
    <t>CPU LANIX  00401135649</t>
  </si>
  <si>
    <t>CPU LANIX  00401135635</t>
  </si>
  <si>
    <t>CPU LANIX  00401135640</t>
  </si>
  <si>
    <t>CPU LANIX  00401135645</t>
  </si>
  <si>
    <t>CPU LANIX  00401135650</t>
  </si>
  <si>
    <t>CPU LANIX NEURON 00309109705</t>
  </si>
  <si>
    <t>CPU LANIX 00401136132</t>
  </si>
  <si>
    <t>CPU LANIX 00401136128</t>
  </si>
  <si>
    <t>CPU LANIX 00401136133</t>
  </si>
  <si>
    <t>CPU LANIX 00401136129</t>
  </si>
  <si>
    <t>CPU LANIX 00401136130</t>
  </si>
  <si>
    <t>CPU LANIX 00401136131</t>
  </si>
  <si>
    <t>MONITOR SVGA 401MXCR08752</t>
  </si>
  <si>
    <t>CPU LANIX 00401136399</t>
  </si>
  <si>
    <t>MONITOR 17" 401MXCR08243</t>
  </si>
  <si>
    <t>MONITOR  17" 401MXPH08720</t>
  </si>
  <si>
    <t>MONITOR  17" 401MXTC08489</t>
  </si>
  <si>
    <t>CPU LANIX 00401136538</t>
  </si>
  <si>
    <t>CPU LANIX 00401136539</t>
  </si>
  <si>
    <t>CPU LANIX 00401136540</t>
  </si>
  <si>
    <t>MONITOR 15" 401MXFV07320</t>
  </si>
  <si>
    <t>MONITOR 15" 401MXFV07323</t>
  </si>
  <si>
    <t>MONITOR 15" 401MXKD07317</t>
  </si>
  <si>
    <t>MONITOR 15" 401MXXQ07322</t>
  </si>
  <si>
    <t>MONITOR 15" 401MXDM07314</t>
  </si>
  <si>
    <t>MONITOR 15" 401MXGL06327</t>
  </si>
  <si>
    <t>MONITOR 15" 401MXLS07312</t>
  </si>
  <si>
    <t>MONITOR 15" 401MXTC06329</t>
  </si>
  <si>
    <t>MONITOR 15" 401MXYG08026</t>
  </si>
  <si>
    <t>MONITOR 15" 401MXEZ07316</t>
  </si>
  <si>
    <t>MONITOR 15" 401MXGL07311</t>
  </si>
  <si>
    <t>MONITOR 15" 401MXMT06331</t>
  </si>
  <si>
    <t>MONITOR 15" 401MXEZ07964</t>
  </si>
  <si>
    <t>MONITOR 15" 401MXJX06364</t>
  </si>
  <si>
    <t>MONITOR 15" 401MXMT07315</t>
  </si>
  <si>
    <t>MONITOR 15" 401MXYN07318</t>
  </si>
  <si>
    <t>MONITOR 15" 401MXEZ07988</t>
  </si>
  <si>
    <t>MONITOR 15" 401MXJX08044</t>
  </si>
  <si>
    <t>MONITOR 15" 401MXNU07319</t>
  </si>
  <si>
    <t>MONITOR 15" 401MXWE07969</t>
  </si>
  <si>
    <t>CPU LANIX NEURON 00401136081</t>
  </si>
  <si>
    <t>CPU LANIX 00401135629</t>
  </si>
  <si>
    <t>CPU LANIX 00401135631</t>
  </si>
  <si>
    <t>CPU LANIX 00401135636</t>
  </si>
  <si>
    <t>CPU LANIX 00401135641</t>
  </si>
  <si>
    <t>CPU LANIX 00401135646</t>
  </si>
  <si>
    <t>CPU LANIX 00401135651</t>
  </si>
  <si>
    <t>CPU LANIX 00401135632</t>
  </si>
  <si>
    <t>CPU LANIX 00401135637</t>
  </si>
  <si>
    <t>CPU LANIX 00401135642</t>
  </si>
  <si>
    <t>CPU LANIX 00401135647</t>
  </si>
  <si>
    <t>CPU LANIX 00401135633</t>
  </si>
  <si>
    <t>CPU LANIX 00401135638</t>
  </si>
  <si>
    <t>CPU LANIX 00401135643</t>
  </si>
  <si>
    <t>CPU LANIX 00401135648</t>
  </si>
  <si>
    <t>CPU LANIX 00401135634</t>
  </si>
  <si>
    <t>CPU LANIX 00401135639</t>
  </si>
  <si>
    <t>IMPRESORA MULTIFUNCIONAL</t>
  </si>
  <si>
    <t>IMPRESORA HP 1410</t>
  </si>
  <si>
    <t>COMPUTADORA PENTIUM 940 Y MONITOR</t>
  </si>
  <si>
    <t>EPSON MULTIFUNCIONAL RX700</t>
  </si>
  <si>
    <t>COMPUTADORA COMPAQ HP 20207410</t>
  </si>
  <si>
    <t>MONITOR LCD HP 17" SERIE PWXS</t>
  </si>
  <si>
    <t>MONITOR LCD HP 17" SERIE O425</t>
  </si>
  <si>
    <t>MONITOR LCD HP 17" SERIE Q49I</t>
  </si>
  <si>
    <t>MONITOR LCD HP 17" SERIE Q491 N/P</t>
  </si>
  <si>
    <t>DISCO DURO 320 SATA</t>
  </si>
  <si>
    <t>DISCO DURO DE 1 TERABYTE</t>
  </si>
  <si>
    <t>DISCO DURO EXTERNO 1TB 37AH</t>
  </si>
  <si>
    <t>SWITCH 3 COM SUPERSTACK 24P</t>
  </si>
  <si>
    <t>DISCO DURO 300 GB</t>
  </si>
  <si>
    <t>LNB BANDA C ZINWELL MODELO Z</t>
  </si>
  <si>
    <t>DISCO DURO SERIAL ALTA 500 MB</t>
  </si>
  <si>
    <t>MONITOR ACER ICD 19”</t>
  </si>
  <si>
    <t>ETL 49083707320525D42374</t>
  </si>
  <si>
    <t>GABINETE CPU 6437</t>
  </si>
  <si>
    <t>GABINETE CPU 6215</t>
  </si>
  <si>
    <t>GABINETE CPU 4987</t>
  </si>
  <si>
    <t>GABINETE CPU 5933</t>
  </si>
  <si>
    <t>GABINETE CPU 5283</t>
  </si>
  <si>
    <t>GABINETE CPU 4049</t>
  </si>
  <si>
    <t>MONITOR SAMSUNG 17” ICD 21258</t>
  </si>
  <si>
    <t>MONITOR SAMSUNG 17” ICD 10758</t>
  </si>
  <si>
    <t>MONITOR SAMSUNG 17” ICD 1027</t>
  </si>
  <si>
    <t>MONITOR SAMSUNG 17” ICD 21601</t>
  </si>
  <si>
    <t>MONITOR SAMSUNG 17” ICD 10640</t>
  </si>
  <si>
    <t>GABINETE NITROX CPU 2994</t>
  </si>
  <si>
    <t>GABINETE NITROX CPU 29645</t>
  </si>
  <si>
    <t>GABINETE NITROX CPU 41520</t>
  </si>
  <si>
    <t>MONITOR ACER AL 1916W 14BD63</t>
  </si>
  <si>
    <t>MONITOR ACER AL 1916W 006A96</t>
  </si>
  <si>
    <t>MONITOR ACER AL 1916W 005CE6</t>
  </si>
  <si>
    <t>GABINETE NITROX CPU 29624</t>
  </si>
  <si>
    <t>MONITOR ACER AL 1916W 00D2B6</t>
  </si>
  <si>
    <t>PROYECTOR SONY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</si>
  <si>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</si>
  <si>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</si>
  <si>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</si>
  <si>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</si>
  <si>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</si>
  <si>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</si>
  <si>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</si>
  <si>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</si>
  <si>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</si>
  <si>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</si>
  <si>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</si>
  <si>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</si>
  <si>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</si>
  <si>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</si>
  <si>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</si>
  <si>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</si>
  <si>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MONITOR TV ARION ICD 19” C9NW7</t>
  </si>
  <si>
    <t>DISCO DURO S-ATA 500 GB WD1</t>
  </si>
  <si>
    <t>DISCO DURO S-ATA 500 GB WD</t>
  </si>
  <si>
    <t>DISCO DURO HITACHI 500 GB</t>
  </si>
  <si>
    <t>IMPRESORA EPSON IX300 S/GB0</t>
  </si>
  <si>
    <t>IMPRESORA MULTIF. LEXMARK S/06</t>
  </si>
  <si>
    <t>NOBREAK MICRO SR 800VS SOLA 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</si>
  <si>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</si>
  <si>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</si>
  <si>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</si>
  <si>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</si>
  <si>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</si>
  <si>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</si>
  <si>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</si>
  <si>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</si>
  <si>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TV ARION LCD 19" C9N</t>
  </si>
  <si>
    <t>MONITOR TV ARION LCD 19" C9NW</t>
  </si>
  <si>
    <t>MONITOR TV ARION LCD 19" Z9NW</t>
  </si>
  <si>
    <t>MONITOR TV ARION LCD 19" Z9WM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</si>
  <si>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</si>
  <si>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</si>
  <si>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</si>
  <si>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</si>
  <si>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</si>
  <si>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</si>
  <si>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</si>
  <si>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</si>
  <si>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</si>
  <si>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</si>
  <si>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</si>
  <si>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</si>
  <si>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</si>
  <si>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</si>
  <si>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</si>
  <si>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</si>
  <si>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</si>
  <si>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</si>
  <si>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</si>
  <si>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MONITOR SERIE 0919344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</si>
  <si>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</si>
  <si>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</si>
  <si>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</si>
  <si>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</si>
  <si>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</si>
  <si>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</si>
  <si>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</si>
  <si>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</si>
  <si>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</si>
  <si>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</si>
  <si>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</si>
  <si>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</si>
  <si>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</si>
  <si>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TECLADO LASER INALAMBRICO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</si>
  <si>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</si>
  <si>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</si>
  <si>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</si>
  <si>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</si>
  <si>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</si>
  <si>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</si>
  <si>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</si>
  <si>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</si>
  <si>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</si>
  <si>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</si>
  <si>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</si>
  <si>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</si>
  <si>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</si>
  <si>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</si>
  <si>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</si>
  <si>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</si>
  <si>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</si>
  <si>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</si>
  <si>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</si>
  <si>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</si>
  <si>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</si>
  <si>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</si>
  <si>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</si>
  <si>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</si>
  <si>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MONITOR VIEWSONIC LCD 19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</si>
  <si>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</si>
  <si>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</si>
  <si>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</si>
  <si>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</si>
  <si>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</si>
  <si>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</si>
  <si>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</si>
  <si>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</si>
  <si>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</si>
  <si>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</si>
  <si>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</si>
  <si>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</si>
  <si>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</si>
  <si>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</si>
  <si>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</si>
  <si>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</si>
  <si>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</si>
  <si>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</si>
  <si>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</si>
  <si>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</si>
  <si>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</si>
  <si>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</si>
  <si>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</si>
  <si>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</si>
  <si>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</si>
  <si>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</si>
  <si>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</si>
  <si>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</si>
  <si>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</si>
  <si>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</si>
  <si>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</si>
  <si>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</si>
  <si>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</si>
  <si>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</si>
  <si>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</si>
  <si>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>MONITOR ACER 59520F6BD4233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</si>
  <si>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</si>
  <si>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</si>
  <si>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</si>
  <si>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</si>
  <si>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</si>
  <si>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</si>
  <si>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</si>
  <si>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</si>
  <si>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</si>
  <si>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</si>
  <si>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</si>
  <si>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</si>
  <si>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</si>
  <si>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</si>
  <si>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</si>
  <si>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</si>
  <si>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</si>
  <si>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</si>
  <si>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</si>
  <si>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</si>
  <si>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</si>
  <si>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</si>
  <si>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</si>
  <si>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</si>
  <si>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</si>
  <si>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</si>
  <si>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</si>
  <si>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</si>
  <si>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</si>
  <si>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</si>
  <si>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</si>
  <si>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</si>
  <si>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</si>
  <si>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</si>
  <si>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</si>
  <si>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</si>
  <si>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</si>
  <si>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</si>
  <si>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</si>
  <si>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</si>
  <si>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</si>
  <si>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</si>
  <si>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</si>
  <si>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</si>
  <si>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</si>
  <si>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</si>
  <si>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</si>
  <si>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</si>
  <si>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</si>
  <si>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</si>
  <si>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</si>
  <si>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</si>
  <si>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</si>
  <si>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</si>
  <si>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</si>
  <si>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</si>
  <si>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</si>
  <si>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</si>
  <si>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</si>
  <si>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</si>
  <si>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</si>
  <si>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</si>
  <si>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</si>
  <si>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</si>
  <si>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</si>
  <si>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</si>
  <si>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</si>
  <si>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</si>
  <si>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</si>
  <si>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</si>
  <si>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</si>
  <si>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</si>
  <si>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</si>
  <si>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</si>
  <si>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</si>
  <si>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</si>
  <si>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</si>
  <si>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</si>
  <si>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</si>
  <si>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</si>
  <si>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</si>
  <si>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</si>
  <si>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</si>
  <si>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</si>
  <si>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</si>
  <si>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</si>
  <si>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</si>
  <si>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</si>
  <si>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</si>
  <si>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</si>
  <si>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</si>
  <si>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</si>
  <si>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</si>
  <si>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</si>
  <si>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</si>
  <si>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</si>
  <si>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</si>
  <si>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</si>
  <si>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</si>
  <si>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</si>
  <si>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</si>
  <si>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</si>
  <si>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</si>
  <si>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</si>
  <si>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</si>
  <si>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</si>
  <si>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</si>
  <si>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</si>
  <si>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</si>
  <si>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</si>
  <si>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</si>
  <si>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</si>
  <si>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</si>
  <si>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</si>
  <si>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</si>
  <si>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</si>
  <si>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</si>
  <si>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</si>
  <si>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</si>
  <si>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</si>
  <si>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</si>
  <si>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</si>
  <si>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</si>
  <si>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</si>
  <si>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</si>
  <si>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</si>
  <si>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</si>
  <si>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</si>
  <si>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</si>
  <si>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</si>
  <si>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</si>
  <si>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</si>
  <si>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</si>
  <si>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</si>
  <si>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</si>
  <si>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</si>
  <si>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</si>
  <si>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</si>
  <si>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</si>
  <si>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</si>
  <si>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</si>
  <si>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</si>
  <si>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</si>
  <si>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</si>
  <si>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</si>
  <si>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</si>
  <si>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</si>
  <si>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</si>
  <si>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</si>
  <si>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01410000</t>
  </si>
  <si>
    <t>0004</t>
  </si>
  <si>
    <t>0005</t>
  </si>
  <si>
    <t>0007</t>
  </si>
  <si>
    <t>0008</t>
  </si>
  <si>
    <t>0009</t>
  </si>
  <si>
    <t>EQUIPO DE CONMUTADOR</t>
  </si>
  <si>
    <t>CONMUTADOR PANASONIC</t>
  </si>
  <si>
    <t>CONMUTADOR SAMSUNG</t>
  </si>
  <si>
    <t>MODEM TELEFONICO</t>
  </si>
  <si>
    <t>DIADEMA UNILINEA</t>
  </si>
  <si>
    <t xml:space="preserve">INTERFACE DOCK-N-TALK </t>
  </si>
  <si>
    <t>TOTAL DE BIENES INMUEBLES</t>
  </si>
  <si>
    <t>01260000</t>
  </si>
  <si>
    <t xml:space="preserve">CONSTRUCCIONES   </t>
  </si>
  <si>
    <t>TORRE Y CASETAS CEMENTERA</t>
  </si>
  <si>
    <t>EDIFICIO TELEMAX</t>
  </si>
  <si>
    <t>CASETA DE VIGILANCIA</t>
  </si>
  <si>
    <t>M.A. DANIEL HIDALGO HURTADO                                LIC. GASPAR GABRIEL GIRÓN ORTEGA</t>
  </si>
  <si>
    <t xml:space="preserve">         DIRECTOR GENERAL                                        GERENTE DE ADMINSTRACION Y FINANZAS  </t>
  </si>
  <si>
    <t>__________________________                                         ____________________________</t>
  </si>
  <si>
    <t xml:space="preserve">    LIC. GASPAR GABRIEL GIRÓN ORTEGA</t>
  </si>
  <si>
    <t>M.A. DANIEL HIDALGO  HURTADO</t>
  </si>
  <si>
    <t xml:space="preserve">           DIRECTOR GENERAL</t>
  </si>
  <si>
    <t xml:space="preserve">     LIC. GASPAR GABRIEL GIRÓN ORTEGA</t>
  </si>
  <si>
    <t>_____________________</t>
  </si>
  <si>
    <t>Remuneraciones diversas</t>
  </si>
  <si>
    <t>Prima vacacional y dominical</t>
  </si>
  <si>
    <t>Remuneraciones por horas extraordinarias</t>
  </si>
  <si>
    <t xml:space="preserve">      140</t>
  </si>
  <si>
    <t>Aportaciones al Issste</t>
  </si>
  <si>
    <t>Aportaciones al Fovissste</t>
  </si>
  <si>
    <t>Aportaciones al Fondo de Ahorro para el Retiro</t>
  </si>
  <si>
    <t xml:space="preserve">      150</t>
  </si>
  <si>
    <t>Otras prestaciones sociales y economicas</t>
  </si>
  <si>
    <t>15101</t>
  </si>
  <si>
    <t>Aportaciones al fondo de ahorro de los trabajadore</t>
  </si>
  <si>
    <t>15201</t>
  </si>
  <si>
    <t>Indemnizaciones al personal</t>
  </si>
  <si>
    <t>15303</t>
  </si>
  <si>
    <t>Diferencial por concepto de pensiones y jubilacion</t>
  </si>
  <si>
    <t>15404</t>
  </si>
  <si>
    <t>Dias economicos y de descanso obligatorios no disf</t>
  </si>
  <si>
    <t>15413</t>
  </si>
  <si>
    <t>Ayuda para guarderia a madres trabajadoras</t>
  </si>
  <si>
    <t>15901</t>
  </si>
  <si>
    <t>Otras prestaciones</t>
  </si>
  <si>
    <t>17000</t>
  </si>
  <si>
    <t>Pagos de estimulos a servidores publicos</t>
  </si>
  <si>
    <t>17102</t>
  </si>
  <si>
    <t>Estimulos al personal</t>
  </si>
  <si>
    <t>20000</t>
  </si>
  <si>
    <t>Materiales y suministros</t>
  </si>
  <si>
    <t>21000</t>
  </si>
  <si>
    <t>Materiales de administración, emisión de documento</t>
  </si>
  <si>
    <t>21101</t>
  </si>
  <si>
    <t>Materiales, utiles y equipos menores de oficina</t>
  </si>
  <si>
    <t>21201</t>
  </si>
  <si>
    <t>Materiales y utiles de impresión y produccion</t>
  </si>
  <si>
    <t>21501</t>
  </si>
  <si>
    <t>Material para informacion</t>
  </si>
  <si>
    <t>21601</t>
  </si>
  <si>
    <t>Material de limpieza</t>
  </si>
  <si>
    <t>22000</t>
  </si>
  <si>
    <t>Alimentos y utensilios</t>
  </si>
  <si>
    <t>22101</t>
  </si>
  <si>
    <t>Productos alimenticios para el personal en las ins</t>
  </si>
  <si>
    <t>24000</t>
  </si>
  <si>
    <t>Materiales y articulos de construccion y de repara</t>
  </si>
  <si>
    <t>24601</t>
  </si>
  <si>
    <t>Material electrico y electronico</t>
  </si>
  <si>
    <t>24801</t>
  </si>
  <si>
    <t>Materiales complementarios</t>
  </si>
  <si>
    <t>25000</t>
  </si>
  <si>
    <t>Productos quimicos, farmaceuticos y de laboratorio</t>
  </si>
  <si>
    <t>25301</t>
  </si>
  <si>
    <t>Medicinas y productos farmaceuticos</t>
  </si>
  <si>
    <t>26000</t>
  </si>
  <si>
    <t>Combustibles, lubricantes y aditivos</t>
  </si>
  <si>
    <t>26101</t>
  </si>
  <si>
    <t>Combustibles</t>
  </si>
  <si>
    <t>27000</t>
  </si>
  <si>
    <t>Vestuario, blancos, prendas de proteccion y articu</t>
  </si>
  <si>
    <t>27101</t>
  </si>
  <si>
    <t>Vestuarios y uniformes</t>
  </si>
  <si>
    <t>29000</t>
  </si>
  <si>
    <t>Herramientas, refacciones y accesorios menores</t>
  </si>
  <si>
    <t>29401</t>
  </si>
  <si>
    <t>Refacciones y accesorios menores de equipo de comp</t>
  </si>
  <si>
    <t>29601</t>
  </si>
  <si>
    <t>Refacciones y accesorios menores de equipo de tran</t>
  </si>
  <si>
    <t>30000</t>
  </si>
  <si>
    <t>Servicios generales</t>
  </si>
  <si>
    <t>31000</t>
  </si>
  <si>
    <t>Servicios basicos</t>
  </si>
  <si>
    <t>31101</t>
  </si>
  <si>
    <t>Energia electrica</t>
  </si>
  <si>
    <t>31301</t>
  </si>
  <si>
    <t>Agua potable</t>
  </si>
  <si>
    <t>31401</t>
  </si>
  <si>
    <t>Telefonia tradicional</t>
  </si>
  <si>
    <t>31601</t>
  </si>
  <si>
    <t>Servicio de telecomunicaciones y satelites</t>
  </si>
  <si>
    <t>31701</t>
  </si>
  <si>
    <t>Servicio de acceso a internet, redes y procesamien</t>
  </si>
  <si>
    <t>31801</t>
  </si>
  <si>
    <t>Servicio postal</t>
  </si>
  <si>
    <t>31901</t>
  </si>
  <si>
    <t>Servicios integrales y otros servicios</t>
  </si>
  <si>
    <t>32000</t>
  </si>
  <si>
    <t>Servicio de arrendamiento</t>
  </si>
  <si>
    <t>32101</t>
  </si>
  <si>
    <t>Arrendamiento de terrenos</t>
  </si>
  <si>
    <t>32201</t>
  </si>
  <si>
    <t>Arrendamiento de edificios</t>
  </si>
  <si>
    <t>32302</t>
  </si>
  <si>
    <t>Arrendamiento de equipo y bienes informaticos</t>
  </si>
  <si>
    <t>32501</t>
  </si>
  <si>
    <t>Arrendamiento de equipo de transporte</t>
  </si>
  <si>
    <t>33000</t>
  </si>
  <si>
    <t>Servicios profesionales, cientificos, tecnicos y o</t>
  </si>
  <si>
    <t>33101</t>
  </si>
  <si>
    <t>Servicios legales, de contabilidad, auditorias y r</t>
  </si>
  <si>
    <t>33301</t>
  </si>
  <si>
    <t>Servicios de informatica</t>
  </si>
  <si>
    <t>33401</t>
  </si>
  <si>
    <t>Servicios de capacitacion</t>
  </si>
  <si>
    <t>33801</t>
  </si>
  <si>
    <t>Servicios de vigilancia</t>
  </si>
  <si>
    <t>34000</t>
  </si>
  <si>
    <t>Servicios financieros, bancarios y comerciales</t>
  </si>
  <si>
    <t>34101</t>
  </si>
  <si>
    <t>Servicios financieros y bancarios</t>
  </si>
  <si>
    <t>34501</t>
  </si>
  <si>
    <t>Seguros de bienes patrimoniales</t>
  </si>
  <si>
    <t>34801</t>
  </si>
  <si>
    <t>Comisiones por ventas</t>
  </si>
  <si>
    <t>35000</t>
  </si>
  <si>
    <t>Servicios de instalacion, reparacion, mantenimient</t>
  </si>
  <si>
    <t>35101</t>
  </si>
  <si>
    <t>Mantenimiento y conservacion de inmuebles</t>
  </si>
  <si>
    <t>35201</t>
  </si>
  <si>
    <t>Mantenimiento y conservacion de mobiliario y equip</t>
  </si>
  <si>
    <t>35302</t>
  </si>
  <si>
    <t>Mantenimiento y conservacion de bienes informatico</t>
  </si>
  <si>
    <t>35501</t>
  </si>
  <si>
    <t>Mantenimiento y conservacion de equipo de transpor</t>
  </si>
  <si>
    <t>35801</t>
  </si>
  <si>
    <t>Servicios de limpieza y manejo de desechos</t>
  </si>
  <si>
    <t>35901</t>
  </si>
  <si>
    <t>Servicios de jardineria y fumigacion</t>
  </si>
  <si>
    <t>36000</t>
  </si>
  <si>
    <t>Servicios de comunicacion social y publicidad</t>
  </si>
  <si>
    <t>36201</t>
  </si>
  <si>
    <t>Difusion por radio, television y otros medios de m</t>
  </si>
  <si>
    <t>36301</t>
  </si>
  <si>
    <t>Servicios de creatividad, preproduccion y producci</t>
  </si>
  <si>
    <t>36601</t>
  </si>
  <si>
    <t>Servicios de creacion y difusion de contenido excl</t>
  </si>
  <si>
    <t>37000</t>
  </si>
  <si>
    <t>Servicios de traslado y viaticos</t>
  </si>
  <si>
    <t>Pasajes Terrestres</t>
  </si>
  <si>
    <t>37501</t>
  </si>
  <si>
    <t>Viaticos en el pais</t>
  </si>
  <si>
    <t>38000</t>
  </si>
  <si>
    <t>Servicios oficiales</t>
  </si>
  <si>
    <t>38201</t>
  </si>
  <si>
    <t>Gastos de orden social y cultural</t>
  </si>
  <si>
    <t>38301</t>
  </si>
  <si>
    <t>Congresos y convenciones</t>
  </si>
  <si>
    <t>39000</t>
  </si>
  <si>
    <t>Otros servicios generales</t>
  </si>
  <si>
    <t>39201</t>
  </si>
  <si>
    <t>Impuestos y derechos</t>
  </si>
  <si>
    <t>39501</t>
  </si>
  <si>
    <t>Penas, multas, accesorios y actualizaciones</t>
  </si>
  <si>
    <t>39801</t>
  </si>
  <si>
    <t>Impuestos sobre nominas</t>
  </si>
  <si>
    <t>50000</t>
  </si>
  <si>
    <t>Bienes muebles, inmuebles e intagibles</t>
  </si>
  <si>
    <t>51000</t>
  </si>
  <si>
    <t>Mobiliario y equipo de administracion</t>
  </si>
  <si>
    <t>51901</t>
  </si>
  <si>
    <t>Equipo de administracion</t>
  </si>
  <si>
    <t>Vehiculos y Equipo de Transporte</t>
  </si>
  <si>
    <t>Automóviles y Camiones</t>
  </si>
  <si>
    <t>56000</t>
  </si>
  <si>
    <t>Sistemas de Aire Acondicionado</t>
  </si>
  <si>
    <t>56501</t>
  </si>
  <si>
    <t>Equipo de comunicación y telecomunicacion</t>
  </si>
  <si>
    <t>Software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</si>
  <si>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</si>
  <si>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</si>
  <si>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</si>
  <si>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</si>
  <si>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</si>
  <si>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</si>
  <si>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</si>
  <si>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</si>
  <si>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</si>
  <si>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</si>
  <si>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</si>
  <si>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Credito bancario simple Banco Interacciones</t>
  </si>
  <si>
    <t xml:space="preserve">        DIRECTOR GENERAL</t>
  </si>
  <si>
    <t xml:space="preserve">      LIC. GASPAR GABRIEL GIRÓN ORTEGA</t>
  </si>
  <si>
    <t>______________________________________</t>
  </si>
  <si>
    <t>_____________________________________</t>
  </si>
  <si>
    <t xml:space="preserve">      DIRECTOR GENERAL</t>
  </si>
  <si>
    <t xml:space="preserve">       DIRECTOR GENERAL</t>
  </si>
  <si>
    <t>Intereses credito Banco Interacciones</t>
  </si>
  <si>
    <t>M.A. DANIEL HIGALDO HURTADO</t>
  </si>
  <si>
    <t xml:space="preserve">        DIRTECTOR GENERAL</t>
  </si>
  <si>
    <t>NO APLICA POR QUE EN ESTE PERIODO NO SE REALIZO OBRA PUBLICA</t>
  </si>
  <si>
    <t xml:space="preserve">   LIC. GASPAR GABRIERL GIRÓN ORTEGA</t>
  </si>
  <si>
    <t xml:space="preserve">La Televisora no cuenta con niningun esquema </t>
  </si>
  <si>
    <t>bursatil ni de cuberturas fianancieras</t>
  </si>
  <si>
    <t xml:space="preserve">          DIRECTOR GENERAL</t>
  </si>
  <si>
    <t>___________________________</t>
  </si>
  <si>
    <t xml:space="preserve">          ______________________________________</t>
  </si>
  <si>
    <t xml:space="preserve">              LIC. GASPAR GABRIEL GIRON ORTEGA</t>
  </si>
  <si>
    <t>No existe pasivo contingente a corto plazo</t>
  </si>
  <si>
    <t>No existe pasivo contingente a largo plazo</t>
  </si>
  <si>
    <t xml:space="preserve">SISTEMA ESTATAL DE EVALUACIÓN </t>
  </si>
  <si>
    <t>ANÁLISIS DE LAS VARIACIONES  PROGRAMÁTICO - PRESUPUESTAL</t>
  </si>
  <si>
    <t>METAS</t>
  </si>
  <si>
    <t>PROGRAMADA ANUAL</t>
  </si>
  <si>
    <t>PROGRAMADA MODIFICADA</t>
  </si>
  <si>
    <t>PROGRAMADA ACUMULADA ANUAL</t>
  </si>
  <si>
    <t>PROGRAMADAS TRIMESTRAL</t>
  </si>
  <si>
    <t>ALCANZADAS TRIMESTRAL</t>
  </si>
  <si>
    <t>DIFERENCIA</t>
  </si>
  <si>
    <t xml:space="preserve">PROGRAMAS DE NOTICIEROS TRANSMITIDOS </t>
  </si>
  <si>
    <t>LIC. GASPAR GABIREL GIRÓN ORTEGA</t>
  </si>
  <si>
    <t xml:space="preserve">                                                   ____________________________</t>
  </si>
  <si>
    <t xml:space="preserve">                                                   M.A. DANIEL HIDALGO  HURTADO</t>
  </si>
  <si>
    <t xml:space="preserve">                                                            DIRECTOR GENERAL</t>
  </si>
  <si>
    <t xml:space="preserve">                                                _______________________________</t>
  </si>
  <si>
    <t xml:space="preserve">                          ____________________________</t>
  </si>
  <si>
    <t xml:space="preserve">                          M.A. DANIEL HIDALGO HURTADO</t>
  </si>
  <si>
    <t xml:space="preserve">                                   DIRECTOR GENERAL</t>
  </si>
  <si>
    <t>Existen dos juicios pendientes de determinar fallo representando una contingencia aproximada de $ 708,133.25.</t>
  </si>
  <si>
    <t>________________________________________</t>
  </si>
  <si>
    <t xml:space="preserve">                                                 DIRECTOR GENERAL</t>
  </si>
  <si>
    <t xml:space="preserve">                                   _______________________________</t>
  </si>
  <si>
    <t xml:space="preserve">                                     M.A. DANIEL HIDALGO  HURTADO</t>
  </si>
  <si>
    <t xml:space="preserve">       ______________________________________</t>
  </si>
  <si>
    <t xml:space="preserve">            LIC. GASPAR GABRIEL GIRÓN ORTEGA</t>
  </si>
  <si>
    <t xml:space="preserve">         GERENTE DE ADMINSTRACION Y FINANZAS</t>
  </si>
  <si>
    <t>EL PRESENTE FORMATO SE PRESENTA EN ARCHIVO ADJUNTO.</t>
  </si>
  <si>
    <t>JUSTIFICACION AL 2º TRIMESTRE AL FORMATO ETCA-III-2016</t>
  </si>
  <si>
    <t>JUSTIFICACION</t>
  </si>
  <si>
    <t>PROGRAMACION CULTURAL PROPIA TRANSMITIDA Y PRODUCIDA POR TELEMAX</t>
  </si>
  <si>
    <t>Se observa un descenso en la meta programada, debido a un cambio en la programaciòn y ajustes de produccion y transmision de programas con produccion propia.</t>
  </si>
  <si>
    <t>PROGRAMACION CULTURAL CON AYUDA EXTERNA TRANSMITIDA Y PRODUCIDA POR TELEMAX</t>
  </si>
  <si>
    <t>Se trato de afectar en la menor medida de lo posible la transmision de programas con ayuda externa, lograndose una diferencia de un programa en el trimestre.</t>
  </si>
  <si>
    <t>La diferencia reflejada se debe al  inicio de la transmision del programa SONORA AHORA, de la Gobernadora, que resume las actividades semanales de la mandataria.</t>
  </si>
  <si>
    <t xml:space="preserve">TELEVISORA DE HERMOSILLO, SA DE CV </t>
  </si>
  <si>
    <t>VARIACIONES AL PRESUPUESTO AL 30 DE JUNIO 2016</t>
  </si>
  <si>
    <t>NUMERO DE PARTIDA</t>
  </si>
  <si>
    <t>PARTIDA DESCRIPCION</t>
  </si>
  <si>
    <t>DISMINUCION</t>
  </si>
  <si>
    <t>AUMENTO</t>
  </si>
  <si>
    <t>Remuneraciones Diversas</t>
  </si>
  <si>
    <t>Ingreso extarordinario de personal de Dirección.</t>
  </si>
  <si>
    <t>Gratificación de fin de año</t>
  </si>
  <si>
    <t>Existe en teoría suficiencia, sin embargo se requirió de ésta partida para aplicarla en el resto del capítulo 1000.</t>
  </si>
  <si>
    <t>Materiales, Utiles y Equipos Menores de Oficina</t>
  </si>
  <si>
    <t>Existe en teoría suficiencia, sin embargo se requirió de ésta partida para aplicarla en el resto del capítulo 2000.</t>
  </si>
  <si>
    <t>Materiales y útiles de impresión y producción.</t>
  </si>
  <si>
    <t>Servicio de fotocopiado.</t>
  </si>
  <si>
    <t>Articulos de limpieza para uso general.</t>
  </si>
  <si>
    <t>Productos alimenticios para personal</t>
  </si>
  <si>
    <t>Ref. y Acess. Menores de Eq. De Computo y T.</t>
  </si>
  <si>
    <t>Adquisición de insumos electrónicos para servicios informaticos.</t>
  </si>
  <si>
    <t>Refacciones y Accesorios menores de equipo</t>
  </si>
  <si>
    <t>Serv. De Acceso a Internet, redes y Procesamiento</t>
  </si>
  <si>
    <t>Internet para Area de Noticias.</t>
  </si>
  <si>
    <t>Envío de documentacion foránea.</t>
  </si>
  <si>
    <t>Existe en teoría suficiencia, sin embargo se requirió de ésta partida para aplicarla en el resto del capítulo 3000.</t>
  </si>
  <si>
    <t>Arrendamiento de equipo y bienes informáticos</t>
  </si>
  <si>
    <t xml:space="preserve">Servicios legales, de contabilidad, auditorias </t>
  </si>
  <si>
    <t>Servicios Legales por digitalización.</t>
  </si>
  <si>
    <t>Interes bancarios por servicios financieros.</t>
  </si>
  <si>
    <t>Comisiones sobre ventas</t>
  </si>
  <si>
    <t>Mantenimiento y conservación de inmuebles</t>
  </si>
  <si>
    <t>Reparacion de sistema de iluminación de Televisora.</t>
  </si>
  <si>
    <t>Mantenimiento y conservación de mobiliario y equipo</t>
  </si>
  <si>
    <t>Mantenimiento y conservación de bienes informáticos</t>
  </si>
  <si>
    <t>Reparación a sistemas ininterrumpibles de sumnistro de energía.</t>
  </si>
  <si>
    <t>Mantenimiento y conservación de equipo de transporte</t>
  </si>
  <si>
    <t>Servicios de jardinería y fumigación</t>
  </si>
  <si>
    <t>Contratación de servicio de fumigación mensual.</t>
  </si>
  <si>
    <t>Difusión por radio y televisión y otros medios</t>
  </si>
  <si>
    <t>Servicios de creatividad, reproducción y producción</t>
  </si>
  <si>
    <t>Impresíón de lonas espectaculares y cubos acrilicos.</t>
  </si>
  <si>
    <t>Pasajes terrestres</t>
  </si>
  <si>
    <t>Servicio de transporte foráneos.</t>
  </si>
  <si>
    <t>Viáticos en el país</t>
  </si>
  <si>
    <t>Consumos en viajes locales y en el paí.</t>
  </si>
  <si>
    <t>Gastos de Orden Social y Cultural</t>
  </si>
  <si>
    <t>Pago de Contraprestación Uso, goce o aprovechamiento de espacio radioeléctrico.</t>
  </si>
  <si>
    <t>Penas, multas, accesorios y actualizacion</t>
  </si>
  <si>
    <t>Pagos de multas, recargos y actualización por convenios con IMSS, Infonavit e Impuesto al Estado</t>
  </si>
  <si>
    <t>Automóviles y camiones</t>
  </si>
  <si>
    <t>Adquisición de vehículo para Area de Dirección.</t>
  </si>
  <si>
    <t>Sistema de Aire acondicionado</t>
  </si>
  <si>
    <t>Adquisición de equipo de aire acondicionado para Area de Noticias</t>
  </si>
  <si>
    <t>Equipo de comunicación y telecomunicación</t>
  </si>
  <si>
    <t>Se requirió del recurso para el pago de Contraprestación, activos y otros.</t>
  </si>
  <si>
    <t>Adquisición de software administrativo.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</si>
</sst>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General_)"/>
    <numFmt numFmtId="167" formatCode="_-* #,##0_-;\-* #,##0_-;_-* \-??_-;_-@_-"/>
    <numFmt numFmtId="168" formatCode="#,##0.00_ ;[Red]\-#,##0.00\ "/>
  </numFmts>
  <fonts count="89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Courier New"/>
      <family val="3"/>
    </font>
    <font>
      <b/>
      <sz val="18"/>
      <name val="Arial Narrow"/>
      <family val="2"/>
    </font>
    <font>
      <b/>
      <sz val="11"/>
      <color theme="1"/>
      <name val="Arial"/>
      <family val="2"/>
    </font>
    <font>
      <sz val="9.85"/>
      <name val="Times New Roman"/>
      <family val="1"/>
    </font>
    <font>
      <sz val="10"/>
      <color indexed="8"/>
      <name val="Arial Narrow"/>
      <family val="2"/>
    </font>
    <font>
      <sz val="9"/>
      <color indexed="8"/>
      <name val="Times New Roman"/>
      <family val="1"/>
    </font>
    <font>
      <b/>
      <sz val="10"/>
      <color indexed="8"/>
      <name val="Arial Narrow"/>
      <family val="2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166" fontId="76" fillId="0" borderId="0"/>
    <xf numFmtId="166" fontId="76" fillId="0" borderId="0"/>
    <xf numFmtId="166" fontId="76" fillId="0" borderId="0"/>
  </cellStyleXfs>
  <cellXfs count="105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0" fillId="0" borderId="5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7" xfId="0" applyFont="1" applyBorder="1" applyAlignment="1">
      <alignment horizontal="right" vertical="center"/>
    </xf>
    <xf numFmtId="0" fontId="39" fillId="0" borderId="0" xfId="0" applyFont="1" applyAlignment="1"/>
    <xf numFmtId="0" fontId="42" fillId="0" borderId="16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5" fillId="2" borderId="0" xfId="0" applyFont="1" applyFill="1"/>
    <xf numFmtId="0" fontId="35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5" fillId="0" borderId="0" xfId="0" applyFont="1" applyFill="1"/>
    <xf numFmtId="0" fontId="47" fillId="0" borderId="19" xfId="0" applyFont="1" applyBorder="1" applyAlignment="1">
      <alignment horizontal="left"/>
    </xf>
    <xf numFmtId="0" fontId="47" fillId="0" borderId="41" xfId="0" applyFont="1" applyBorder="1"/>
    <xf numFmtId="0" fontId="47" fillId="0" borderId="19" xfId="0" applyFont="1" applyBorder="1"/>
    <xf numFmtId="0" fontId="47" fillId="0" borderId="21" xfId="0" applyFont="1" applyBorder="1" applyAlignment="1">
      <alignment horizontal="left"/>
    </xf>
    <xf numFmtId="0" fontId="47" fillId="0" borderId="21" xfId="0" applyFont="1" applyBorder="1"/>
    <xf numFmtId="0" fontId="47" fillId="0" borderId="26" xfId="0" applyFont="1" applyBorder="1"/>
    <xf numFmtId="0" fontId="47" fillId="0" borderId="22" xfId="0" applyFont="1" applyBorder="1" applyAlignment="1">
      <alignment horizontal="left"/>
    </xf>
    <xf numFmtId="0" fontId="47" fillId="0" borderId="17" xfId="0" applyFont="1" applyBorder="1"/>
    <xf numFmtId="0" fontId="47" fillId="0" borderId="21" xfId="0" applyFont="1" applyBorder="1" applyAlignment="1">
      <alignment horizontal="left" vertical="center"/>
    </xf>
    <xf numFmtId="0" fontId="47" fillId="0" borderId="26" xfId="0" applyFont="1" applyBorder="1" applyAlignment="1">
      <alignment vertical="center"/>
    </xf>
    <xf numFmtId="0" fontId="47" fillId="0" borderId="21" xfId="0" applyFont="1" applyBorder="1" applyAlignment="1">
      <alignment wrapText="1"/>
    </xf>
    <xf numFmtId="0" fontId="48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/>
    <xf numFmtId="0" fontId="47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7" fillId="0" borderId="20" xfId="0" applyFont="1" applyBorder="1" applyAlignment="1">
      <alignment horizontal="left"/>
    </xf>
    <xf numFmtId="0" fontId="47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7" fillId="0" borderId="21" xfId="0" applyFont="1" applyBorder="1" applyAlignment="1">
      <alignment vertical="center" wrapText="1"/>
    </xf>
    <xf numFmtId="0" fontId="47" fillId="0" borderId="19" xfId="0" applyFont="1" applyBorder="1" applyAlignment="1">
      <alignment wrapText="1"/>
    </xf>
    <xf numFmtId="0" fontId="47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2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2" fillId="0" borderId="45" xfId="0" applyFont="1" applyBorder="1" applyAlignment="1" applyProtection="1">
      <alignment horizontal="center" vertical="center" wrapText="1"/>
      <protection locked="0"/>
    </xf>
    <xf numFmtId="0" fontId="51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2" fillId="3" borderId="45" xfId="0" applyFont="1" applyFill="1" applyBorder="1" applyAlignment="1" applyProtection="1">
      <alignment horizontal="center" vertical="center"/>
      <protection locked="0"/>
    </xf>
    <xf numFmtId="0" fontId="32" fillId="3" borderId="47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1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1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7" fillId="3" borderId="17" xfId="0" applyNumberFormat="1" applyFont="1" applyFill="1" applyBorder="1" applyAlignment="1" applyProtection="1">
      <alignment horizontal="right" vertical="center"/>
    </xf>
    <xf numFmtId="4" fontId="37" fillId="3" borderId="51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6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6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49" fontId="48" fillId="0" borderId="0" xfId="0" applyNumberFormat="1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7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Alignment="1" applyProtection="1">
      <alignment horizontal="justify"/>
      <protection locked="0"/>
    </xf>
    <xf numFmtId="0" fontId="58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justify" vertical="center" wrapText="1"/>
      <protection locked="0"/>
    </xf>
    <xf numFmtId="0" fontId="29" fillId="3" borderId="51" xfId="0" applyFont="1" applyFill="1" applyBorder="1" applyAlignment="1" applyProtection="1">
      <alignment horizontal="justify" vertical="center" wrapText="1"/>
      <protection locked="0"/>
    </xf>
    <xf numFmtId="0" fontId="30" fillId="3" borderId="52" xfId="0" applyFont="1" applyFill="1" applyBorder="1" applyAlignment="1" applyProtection="1">
      <alignment horizontal="justify" vertical="center" wrapText="1"/>
      <protection locked="0"/>
    </xf>
    <xf numFmtId="0" fontId="31" fillId="3" borderId="17" xfId="0" applyFont="1" applyFill="1" applyBorder="1" applyAlignment="1" applyProtection="1">
      <alignment horizontal="justify" vertical="center" wrapText="1"/>
      <protection locked="0"/>
    </xf>
    <xf numFmtId="0" fontId="31" fillId="3" borderId="51" xfId="0" applyFont="1" applyFill="1" applyBorder="1" applyAlignment="1" applyProtection="1">
      <alignment horizontal="justify" vertical="center" wrapText="1"/>
      <protection locked="0"/>
    </xf>
    <xf numFmtId="4" fontId="30" fillId="3" borderId="17" xfId="0" applyNumberFormat="1" applyFont="1" applyFill="1" applyBorder="1" applyAlignment="1" applyProtection="1">
      <alignment horizontal="right" vertical="center" wrapText="1"/>
    </xf>
    <xf numFmtId="4" fontId="33" fillId="3" borderId="51" xfId="0" applyNumberFormat="1" applyFont="1" applyFill="1" applyBorder="1" applyAlignment="1" applyProtection="1">
      <alignment horizontal="right" vertical="center" wrapText="1"/>
    </xf>
    <xf numFmtId="0" fontId="31" fillId="3" borderId="52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1" xfId="0" applyNumberFormat="1" applyFont="1" applyFill="1" applyBorder="1" applyAlignment="1" applyProtection="1">
      <alignment horizontal="right" vertical="center" wrapText="1"/>
    </xf>
    <xf numFmtId="4" fontId="34" fillId="3" borderId="51" xfId="0" applyNumberFormat="1" applyFont="1" applyFill="1" applyBorder="1" applyAlignment="1" applyProtection="1">
      <alignment horizontal="right" vertical="center" wrapText="1"/>
      <protection locked="0"/>
    </xf>
    <xf numFmtId="4" fontId="33" fillId="3" borderId="17" xfId="0" applyNumberFormat="1" applyFont="1" applyFill="1" applyBorder="1" applyAlignment="1" applyProtection="1">
      <alignment horizontal="right" vertical="center" wrapText="1"/>
    </xf>
    <xf numFmtId="4" fontId="30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3" fillId="3" borderId="51" xfId="0" applyNumberFormat="1" applyFont="1" applyFill="1" applyBorder="1" applyAlignment="1" applyProtection="1">
      <alignment horizontal="right" vertical="center" wrapText="1"/>
      <protection locked="0"/>
    </xf>
    <xf numFmtId="0" fontId="29" fillId="3" borderId="53" xfId="0" applyFont="1" applyFill="1" applyBorder="1" applyAlignment="1" applyProtection="1">
      <alignment horizontal="justify" vertical="center" wrapText="1"/>
      <protection locked="0"/>
    </xf>
    <xf numFmtId="0" fontId="29" fillId="3" borderId="16" xfId="0" applyFont="1" applyFill="1" applyBorder="1" applyAlignment="1" applyProtection="1">
      <alignment horizontal="justify" vertical="center" wrapText="1"/>
      <protection locked="0"/>
    </xf>
    <xf numFmtId="0" fontId="29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52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0" fontId="1" fillId="0" borderId="52" xfId="0" applyFont="1" applyBorder="1" applyAlignment="1">
      <alignment horizontal="left" vertical="top" wrapText="1" indent="2"/>
    </xf>
    <xf numFmtId="0" fontId="1" fillId="0" borderId="52" xfId="0" applyFont="1" applyBorder="1" applyAlignment="1">
      <alignment horizontal="left" vertical="top" wrapText="1" indent="3"/>
    </xf>
    <xf numFmtId="0" fontId="1" fillId="0" borderId="5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39" fillId="0" borderId="0" xfId="0" applyFont="1" applyAlignment="1" applyProtection="1"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0" fontId="40" fillId="0" borderId="28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4" fontId="40" fillId="0" borderId="17" xfId="0" applyNumberFormat="1" applyFont="1" applyBorder="1" applyAlignment="1" applyProtection="1">
      <alignment horizontal="right" vertical="center"/>
      <protection locked="0"/>
    </xf>
    <xf numFmtId="4" fontId="40" fillId="0" borderId="14" xfId="0" applyNumberFormat="1" applyFont="1" applyBorder="1" applyAlignment="1" applyProtection="1">
      <alignment horizontal="right" vertical="center"/>
      <protection locked="0"/>
    </xf>
    <xf numFmtId="4" fontId="40" fillId="0" borderId="6" xfId="0" applyNumberFormat="1" applyFont="1" applyBorder="1" applyAlignment="1" applyProtection="1">
      <alignment horizontal="right" vertical="center"/>
      <protection locked="0"/>
    </xf>
    <xf numFmtId="0" fontId="40" fillId="0" borderId="14" xfId="0" applyFont="1" applyBorder="1" applyAlignment="1" applyProtection="1">
      <alignment horizontal="left" vertical="center"/>
      <protection locked="0"/>
    </xf>
    <xf numFmtId="0" fontId="40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4" fontId="40" fillId="0" borderId="17" xfId="0" applyNumberFormat="1" applyFont="1" applyBorder="1" applyAlignment="1" applyProtection="1">
      <alignment horizontal="right" vertical="center"/>
    </xf>
    <xf numFmtId="4" fontId="40" fillId="0" borderId="14" xfId="0" applyNumberFormat="1" applyFont="1" applyBorder="1" applyAlignment="1" applyProtection="1">
      <alignment horizontal="right" vertical="center"/>
    </xf>
    <xf numFmtId="4" fontId="40" fillId="0" borderId="6" xfId="0" applyNumberFormat="1" applyFont="1" applyBorder="1" applyAlignment="1" applyProtection="1">
      <alignment horizontal="right" vertical="center"/>
    </xf>
    <xf numFmtId="4" fontId="40" fillId="0" borderId="24" xfId="0" applyNumberFormat="1" applyFont="1" applyBorder="1" applyAlignment="1" applyProtection="1">
      <alignment horizontal="right" vertical="center"/>
    </xf>
    <xf numFmtId="4" fontId="40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/>
      <protection locked="0"/>
    </xf>
    <xf numFmtId="4" fontId="40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8" fillId="0" borderId="5" xfId="0" applyFont="1" applyBorder="1" applyAlignment="1" applyProtection="1">
      <alignment vertical="center" wrapText="1"/>
      <protection locked="0"/>
    </xf>
    <xf numFmtId="4" fontId="38" fillId="0" borderId="17" xfId="0" applyNumberFormat="1" applyFont="1" applyBorder="1" applyAlignment="1" applyProtection="1">
      <alignment horizontal="right" vertical="center" wrapText="1"/>
      <protection locked="0"/>
    </xf>
    <xf numFmtId="0" fontId="62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center"/>
    </xf>
    <xf numFmtId="0" fontId="40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3" fillId="0" borderId="0" xfId="0" applyFont="1" applyFill="1" applyAlignment="1"/>
    <xf numFmtId="0" fontId="4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0" fillId="0" borderId="5" xfId="0" applyFont="1" applyBorder="1" applyAlignment="1" applyProtection="1">
      <alignment horizontal="left" vertical="center"/>
      <protection locked="0"/>
    </xf>
    <xf numFmtId="4" fontId="40" fillId="0" borderId="51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0" fillId="2" borderId="15" xfId="0" applyFont="1" applyFill="1" applyBorder="1" applyAlignment="1" applyProtection="1">
      <alignment horizontal="center" vertical="center"/>
      <protection locked="0"/>
    </xf>
    <xf numFmtId="0" fontId="40" fillId="2" borderId="16" xfId="0" applyFont="1" applyFill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61" fillId="0" borderId="0" xfId="0" applyFont="1" applyAlignment="1" applyProtection="1">
      <protection locked="0"/>
    </xf>
    <xf numFmtId="0" fontId="61" fillId="0" borderId="0" xfId="0" applyFont="1" applyProtection="1">
      <protection locked="0"/>
    </xf>
    <xf numFmtId="4" fontId="40" fillId="0" borderId="51" xfId="0" applyNumberFormat="1" applyFont="1" applyBorder="1" applyAlignment="1" applyProtection="1">
      <alignment horizontal="right" vertical="center"/>
    </xf>
    <xf numFmtId="0" fontId="63" fillId="0" borderId="0" xfId="0" applyFont="1"/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9" fillId="0" borderId="0" xfId="0" applyFont="1" applyBorder="1" applyAlignment="1" applyProtection="1">
      <alignment horizontal="center"/>
      <protection locked="0"/>
    </xf>
    <xf numFmtId="0" fontId="40" fillId="0" borderId="29" xfId="0" applyFont="1" applyBorder="1" applyAlignment="1" applyProtection="1">
      <alignment horizontal="center" vertical="center"/>
      <protection locked="0"/>
    </xf>
    <xf numFmtId="0" fontId="40" fillId="0" borderId="14" xfId="0" applyFont="1" applyFill="1" applyBorder="1" applyAlignment="1" applyProtection="1">
      <alignment horizontal="center" vertical="center"/>
      <protection locked="0"/>
    </xf>
    <xf numFmtId="0" fontId="40" fillId="0" borderId="14" xfId="0" applyFont="1" applyFill="1" applyBorder="1" applyAlignment="1" applyProtection="1">
      <alignment horizontal="left" vertical="center"/>
      <protection locked="0"/>
    </xf>
    <xf numFmtId="0" fontId="44" fillId="0" borderId="0" xfId="12" applyFont="1" applyAlignment="1" applyProtection="1">
      <alignment horizontal="center" vertical="center"/>
      <protection locked="0"/>
    </xf>
    <xf numFmtId="0" fontId="64" fillId="0" borderId="0" xfId="0" applyFont="1" applyProtection="1">
      <protection locked="0"/>
    </xf>
    <xf numFmtId="4" fontId="40" fillId="0" borderId="6" xfId="6" applyNumberFormat="1" applyFont="1" applyBorder="1" applyAlignment="1" applyProtection="1">
      <alignment horizontal="right" vertical="center" wrapText="1"/>
    </xf>
    <xf numFmtId="4" fontId="40" fillId="0" borderId="17" xfId="0" applyNumberFormat="1" applyFont="1" applyBorder="1" applyAlignment="1" applyProtection="1">
      <alignment horizontal="right" vertical="center" wrapText="1"/>
    </xf>
    <xf numFmtId="4" fontId="40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6" fillId="0" borderId="0" xfId="0" applyFont="1" applyFill="1" applyBorder="1" applyAlignment="1" applyProtection="1">
      <alignment horizontal="center"/>
      <protection locked="0"/>
    </xf>
    <xf numFmtId="0" fontId="65" fillId="0" borderId="0" xfId="0" applyFont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65" fillId="0" borderId="0" xfId="0" applyFont="1" applyFill="1" applyAlignment="1" applyProtection="1">
      <alignment horizontal="center" vertical="center"/>
      <protection locked="0"/>
    </xf>
    <xf numFmtId="0" fontId="67" fillId="0" borderId="0" xfId="0" applyFont="1" applyFill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7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32" fillId="0" borderId="44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5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6" fillId="0" borderId="0" xfId="0" applyFont="1" applyFill="1" applyBorder="1" applyAlignment="1" applyProtection="1">
      <alignment horizontal="left"/>
    </xf>
    <xf numFmtId="0" fontId="67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68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justify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4" fontId="40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0" fillId="2" borderId="10" xfId="0" applyFont="1" applyFill="1" applyBorder="1" applyAlignment="1">
      <alignment horizontal="left"/>
    </xf>
    <xf numFmtId="0" fontId="50" fillId="2" borderId="11" xfId="0" applyFont="1" applyFill="1" applyBorder="1"/>
    <xf numFmtId="0" fontId="69" fillId="2" borderId="23" xfId="0" applyFont="1" applyFill="1" applyBorder="1"/>
    <xf numFmtId="0" fontId="69" fillId="2" borderId="54" xfId="0" applyFont="1" applyFill="1" applyBorder="1"/>
    <xf numFmtId="0" fontId="69" fillId="2" borderId="11" xfId="0" applyFont="1" applyFill="1" applyBorder="1"/>
    <xf numFmtId="0" fontId="50" fillId="2" borderId="23" xfId="0" applyFont="1" applyFill="1" applyBorder="1"/>
    <xf numFmtId="0" fontId="50" fillId="0" borderId="12" xfId="0" applyFont="1" applyBorder="1" applyAlignment="1"/>
    <xf numFmtId="0" fontId="50" fillId="0" borderId="11" xfId="0" applyFont="1" applyBorder="1" applyAlignment="1"/>
    <xf numFmtId="0" fontId="6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9" fillId="0" borderId="21" xfId="0" applyFont="1" applyBorder="1" applyAlignment="1">
      <alignment horizontal="left" vertical="top"/>
    </xf>
    <xf numFmtId="0" fontId="71" fillId="0" borderId="21" xfId="0" applyFont="1" applyBorder="1" applyAlignment="1">
      <alignment horizontal="left" vertical="top" wrapText="1"/>
    </xf>
    <xf numFmtId="0" fontId="69" fillId="0" borderId="21" xfId="0" applyFont="1" applyBorder="1" applyAlignment="1">
      <alignment horizontal="left" vertical="top" wrapText="1"/>
    </xf>
    <xf numFmtId="0" fontId="69" fillId="0" borderId="26" xfId="0" applyFont="1" applyBorder="1" applyAlignment="1">
      <alignment horizontal="left" vertical="top"/>
    </xf>
    <xf numFmtId="9" fontId="69" fillId="0" borderId="21" xfId="6" applyFont="1" applyBorder="1" applyAlignment="1">
      <alignment horizontal="left" vertical="top"/>
    </xf>
    <xf numFmtId="0" fontId="69" fillId="0" borderId="17" xfId="0" applyFont="1" applyBorder="1" applyAlignment="1">
      <alignment horizontal="left" vertical="top"/>
    </xf>
    <xf numFmtId="0" fontId="69" fillId="0" borderId="17" xfId="0" applyFont="1" applyBorder="1" applyAlignment="1">
      <alignment horizontal="left" vertical="top" wrapText="1"/>
    </xf>
    <xf numFmtId="0" fontId="69" fillId="0" borderId="55" xfId="0" applyFont="1" applyBorder="1" applyAlignment="1">
      <alignment horizontal="left" vertical="top"/>
    </xf>
    <xf numFmtId="9" fontId="69" fillId="0" borderId="17" xfId="6" applyFont="1" applyBorder="1" applyAlignment="1">
      <alignment horizontal="left" vertical="top"/>
    </xf>
    <xf numFmtId="165" fontId="69" fillId="0" borderId="17" xfId="0" applyNumberFormat="1" applyFont="1" applyBorder="1" applyAlignment="1">
      <alignment horizontal="left" vertical="top"/>
    </xf>
    <xf numFmtId="0" fontId="70" fillId="0" borderId="17" xfId="0" applyFont="1" applyBorder="1" applyAlignment="1">
      <alignment horizontal="left" vertical="top" wrapText="1"/>
    </xf>
    <xf numFmtId="0" fontId="69" fillId="0" borderId="17" xfId="0" applyFont="1" applyFill="1" applyBorder="1" applyAlignment="1">
      <alignment horizontal="left" vertical="top"/>
    </xf>
    <xf numFmtId="0" fontId="69" fillId="0" borderId="17" xfId="0" applyFont="1" applyFill="1" applyBorder="1" applyAlignment="1">
      <alignment horizontal="left" vertical="top" wrapText="1"/>
    </xf>
    <xf numFmtId="0" fontId="69" fillId="0" borderId="22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 wrapText="1"/>
    </xf>
    <xf numFmtId="0" fontId="69" fillId="0" borderId="56" xfId="0" applyFont="1" applyBorder="1" applyAlignment="1">
      <alignment horizontal="left" vertical="top"/>
    </xf>
    <xf numFmtId="9" fontId="69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8" fillId="0" borderId="16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70" fillId="2" borderId="19" xfId="0" applyFont="1" applyFill="1" applyBorder="1" applyAlignment="1">
      <alignment horizontal="center" vertical="center"/>
    </xf>
    <xf numFmtId="0" fontId="70" fillId="2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40" fillId="9" borderId="19" xfId="0" applyFont="1" applyFill="1" applyBorder="1" applyAlignment="1">
      <alignment horizontal="center" vertical="center"/>
    </xf>
    <xf numFmtId="39" fontId="73" fillId="10" borderId="19" xfId="0" applyNumberFormat="1" applyFont="1" applyFill="1" applyBorder="1" applyAlignment="1" applyProtection="1">
      <alignment horizontal="left"/>
    </xf>
    <xf numFmtId="0" fontId="40" fillId="0" borderId="19" xfId="0" applyFont="1" applyBorder="1" applyAlignment="1">
      <alignment horizontal="center" vertical="center"/>
    </xf>
    <xf numFmtId="49" fontId="72" fillId="7" borderId="19" xfId="0" applyNumberFormat="1" applyFont="1" applyFill="1" applyBorder="1" applyAlignment="1" applyProtection="1">
      <alignment horizontal="right"/>
    </xf>
    <xf numFmtId="0" fontId="72" fillId="7" borderId="19" xfId="0" applyFont="1" applyFill="1" applyBorder="1"/>
    <xf numFmtId="37" fontId="72" fillId="7" borderId="19" xfId="0" applyNumberFormat="1" applyFont="1" applyFill="1" applyBorder="1"/>
    <xf numFmtId="39" fontId="72" fillId="7" borderId="19" xfId="0" applyNumberFormat="1" applyFont="1" applyFill="1" applyBorder="1" applyAlignment="1" applyProtection="1">
      <alignment horizontal="left"/>
    </xf>
    <xf numFmtId="37" fontId="72" fillId="7" borderId="19" xfId="0" applyNumberFormat="1" applyFont="1" applyFill="1" applyBorder="1" applyProtection="1"/>
    <xf numFmtId="49" fontId="73" fillId="10" borderId="19" xfId="0" applyNumberFormat="1" applyFont="1" applyFill="1" applyBorder="1" applyAlignment="1" applyProtection="1">
      <alignment horizontal="left"/>
    </xf>
    <xf numFmtId="37" fontId="42" fillId="9" borderId="19" xfId="0" applyNumberFormat="1" applyFont="1" applyFill="1" applyBorder="1" applyAlignment="1">
      <alignment horizontal="right" vertical="center"/>
    </xf>
    <xf numFmtId="39" fontId="73" fillId="10" borderId="19" xfId="14" applyNumberFormat="1" applyFont="1" applyFill="1" applyBorder="1" applyAlignment="1" applyProtection="1">
      <alignment horizontal="left"/>
    </xf>
    <xf numFmtId="49" fontId="72" fillId="7" borderId="19" xfId="14" applyNumberFormat="1" applyFont="1" applyFill="1" applyBorder="1" applyAlignment="1" applyProtection="1">
      <alignment horizontal="right"/>
    </xf>
    <xf numFmtId="39" fontId="72" fillId="7" borderId="19" xfId="14" applyNumberFormat="1" applyFont="1" applyFill="1" applyBorder="1" applyAlignment="1" applyProtection="1">
      <alignment horizontal="left"/>
    </xf>
    <xf numFmtId="37" fontId="72" fillId="7" borderId="19" xfId="14" applyNumberFormat="1" applyFont="1" applyFill="1" applyBorder="1" applyProtection="1"/>
    <xf numFmtId="49" fontId="74" fillId="10" borderId="19" xfId="0" applyNumberFormat="1" applyFont="1" applyFill="1" applyBorder="1" applyAlignment="1" applyProtection="1">
      <alignment horizontal="left"/>
      <protection locked="0"/>
    </xf>
    <xf numFmtId="49" fontId="72" fillId="7" borderId="19" xfId="0" applyNumberFormat="1" applyFont="1" applyFill="1" applyBorder="1" applyAlignment="1">
      <alignment horizontal="right"/>
    </xf>
    <xf numFmtId="39" fontId="72" fillId="7" borderId="19" xfId="0" applyNumberFormat="1" applyFont="1" applyFill="1" applyBorder="1" applyAlignment="1" applyProtection="1"/>
    <xf numFmtId="37" fontId="72" fillId="7" borderId="19" xfId="0" applyNumberFormat="1" applyFont="1" applyFill="1" applyBorder="1" applyAlignment="1" applyProtection="1"/>
    <xf numFmtId="37" fontId="72" fillId="0" borderId="19" xfId="0" applyNumberFormat="1" applyFont="1" applyFill="1" applyBorder="1"/>
    <xf numFmtId="49" fontId="75" fillId="8" borderId="19" xfId="0" applyNumberFormat="1" applyFont="1" applyFill="1" applyBorder="1" applyAlignment="1">
      <alignment horizontal="left" vertical="top"/>
    </xf>
    <xf numFmtId="4" fontId="75" fillId="8" borderId="19" xfId="0" applyNumberFormat="1" applyFont="1" applyFill="1" applyBorder="1" applyAlignment="1">
      <alignment horizontal="right" vertical="top"/>
    </xf>
    <xf numFmtId="49" fontId="73" fillId="10" borderId="19" xfId="14" applyNumberFormat="1" applyFont="1" applyFill="1" applyBorder="1" applyAlignment="1" applyProtection="1">
      <alignment horizontal="left"/>
    </xf>
    <xf numFmtId="37" fontId="78" fillId="9" borderId="19" xfId="0" applyNumberFormat="1" applyFont="1" applyFill="1" applyBorder="1"/>
    <xf numFmtId="49" fontId="72" fillId="0" borderId="19" xfId="0" applyNumberFormat="1" applyFont="1" applyFill="1" applyBorder="1" applyAlignment="1" applyProtection="1">
      <alignment horizontal="right"/>
    </xf>
    <xf numFmtId="39" fontId="72" fillId="0" borderId="19" xfId="0" applyNumberFormat="1" applyFont="1" applyFill="1" applyBorder="1" applyAlignment="1" applyProtection="1">
      <alignment horizontal="left"/>
    </xf>
    <xf numFmtId="49" fontId="72" fillId="7" borderId="19" xfId="15" applyNumberFormat="1" applyFont="1" applyFill="1" applyBorder="1" applyAlignment="1" applyProtection="1">
      <alignment horizontal="right"/>
    </xf>
    <xf numFmtId="39" fontId="72" fillId="7" borderId="19" xfId="15" applyNumberFormat="1" applyFont="1" applyFill="1" applyBorder="1" applyAlignment="1" applyProtection="1">
      <alignment horizontal="left"/>
    </xf>
    <xf numFmtId="37" fontId="72" fillId="7" borderId="19" xfId="15" applyNumberFormat="1" applyFont="1" applyFill="1" applyBorder="1" applyProtection="1"/>
    <xf numFmtId="49" fontId="73" fillId="10" borderId="19" xfId="15" applyNumberFormat="1" applyFont="1" applyFill="1" applyBorder="1" applyAlignment="1" applyProtection="1">
      <alignment horizontal="left"/>
    </xf>
    <xf numFmtId="39" fontId="73" fillId="10" borderId="19" xfId="15" applyNumberFormat="1" applyFont="1" applyFill="1" applyBorder="1" applyAlignment="1" applyProtection="1">
      <alignment horizontal="left"/>
    </xf>
    <xf numFmtId="37" fontId="50" fillId="9" borderId="19" xfId="0" applyNumberFormat="1" applyFont="1" applyFill="1" applyBorder="1"/>
    <xf numFmtId="37" fontId="72" fillId="7" borderId="19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>
      <alignment vertical="top"/>
    </xf>
    <xf numFmtId="37" fontId="73" fillId="10" borderId="19" xfId="0" applyNumberFormat="1" applyFont="1" applyFill="1" applyBorder="1"/>
    <xf numFmtId="39" fontId="72" fillId="0" borderId="19" xfId="0" applyNumberFormat="1" applyFont="1" applyFill="1" applyBorder="1" applyAlignment="1" applyProtection="1"/>
    <xf numFmtId="167" fontId="4" fillId="7" borderId="19" xfId="13" applyNumberFormat="1" applyFont="1" applyFill="1" applyBorder="1"/>
    <xf numFmtId="49" fontId="72" fillId="10" borderId="19" xfId="16" applyNumberFormat="1" applyFont="1" applyFill="1" applyBorder="1" applyAlignment="1" applyProtection="1">
      <alignment horizontal="left"/>
    </xf>
    <xf numFmtId="39" fontId="73" fillId="10" borderId="19" xfId="16" applyNumberFormat="1" applyFont="1" applyFill="1" applyBorder="1" applyAlignment="1" applyProtection="1">
      <alignment horizontal="left"/>
    </xf>
    <xf numFmtId="49" fontId="72" fillId="7" borderId="19" xfId="16" applyNumberFormat="1" applyFont="1" applyFill="1" applyBorder="1" applyAlignment="1" applyProtection="1">
      <alignment horizontal="right"/>
    </xf>
    <xf numFmtId="39" fontId="72" fillId="7" borderId="19" xfId="16" applyNumberFormat="1" applyFont="1" applyFill="1" applyBorder="1" applyAlignment="1" applyProtection="1">
      <alignment horizontal="left"/>
    </xf>
    <xf numFmtId="37" fontId="72" fillId="7" borderId="19" xfId="16" applyNumberFormat="1" applyFont="1" applyFill="1" applyBorder="1" applyProtection="1"/>
    <xf numFmtId="37" fontId="73" fillId="10" borderId="19" xfId="0" applyNumberFormat="1" applyFont="1" applyFill="1" applyBorder="1" applyAlignment="1" applyProtection="1">
      <alignment horizontal="right"/>
    </xf>
    <xf numFmtId="37" fontId="77" fillId="0" borderId="17" xfId="0" applyNumberFormat="1" applyFont="1" applyBorder="1" applyAlignment="1">
      <alignment horizontal="right" vertical="center"/>
    </xf>
    <xf numFmtId="37" fontId="77" fillId="0" borderId="40" xfId="0" applyNumberFormat="1" applyFont="1" applyBorder="1" applyAlignment="1">
      <alignment horizontal="center" vertical="center"/>
    </xf>
    <xf numFmtId="0" fontId="40" fillId="0" borderId="0" xfId="0" applyFont="1"/>
    <xf numFmtId="168" fontId="3" fillId="0" borderId="17" xfId="0" applyNumberFormat="1" applyFont="1" applyBorder="1" applyAlignment="1">
      <alignment horizontal="right" vertical="center" wrapText="1"/>
    </xf>
    <xf numFmtId="10" fontId="3" fillId="0" borderId="51" xfId="0" applyNumberFormat="1" applyFont="1" applyBorder="1" applyAlignment="1">
      <alignment horizontal="center" vertical="center" wrapText="1"/>
    </xf>
    <xf numFmtId="168" fontId="1" fillId="0" borderId="17" xfId="8" applyNumberFormat="1" applyFont="1" applyBorder="1" applyAlignment="1">
      <alignment horizontal="right" vertical="center" wrapText="1"/>
    </xf>
    <xf numFmtId="10" fontId="1" fillId="0" borderId="51" xfId="6" applyNumberFormat="1" applyFont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right" vertical="center" wrapText="1"/>
    </xf>
    <xf numFmtId="4" fontId="79" fillId="0" borderId="17" xfId="0" applyNumberFormat="1" applyFont="1" applyFill="1" applyBorder="1" applyAlignment="1">
      <alignment vertical="center"/>
    </xf>
    <xf numFmtId="168" fontId="41" fillId="0" borderId="17" xfId="0" applyNumberFormat="1" applyFont="1" applyBorder="1" applyAlignment="1">
      <alignment horizontal="right" vertical="center" wrapText="1"/>
    </xf>
    <xf numFmtId="49" fontId="1" fillId="0" borderId="52" xfId="0" applyNumberFormat="1" applyFont="1" applyBorder="1" applyAlignment="1">
      <alignment horizontal="left" vertical="top" wrapText="1"/>
    </xf>
    <xf numFmtId="0" fontId="1" fillId="0" borderId="53" xfId="0" applyFont="1" applyBorder="1" applyAlignment="1">
      <alignment horizontal="center" vertical="top" wrapText="1"/>
    </xf>
    <xf numFmtId="168" fontId="1" fillId="0" borderId="16" xfId="0" applyNumberFormat="1" applyFont="1" applyBorder="1" applyAlignment="1">
      <alignment horizontal="right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168" fontId="1" fillId="0" borderId="15" xfId="0" applyNumberFormat="1" applyFont="1" applyBorder="1" applyAlignment="1">
      <alignment horizontal="right" vertical="center" wrapText="1"/>
    </xf>
    <xf numFmtId="10" fontId="3" fillId="0" borderId="25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top" wrapText="1"/>
    </xf>
    <xf numFmtId="0" fontId="80" fillId="0" borderId="52" xfId="0" applyFont="1" applyBorder="1" applyAlignment="1">
      <alignment horizontal="center" vertical="center"/>
    </xf>
    <xf numFmtId="0" fontId="80" fillId="0" borderId="17" xfId="0" applyFont="1" applyBorder="1" applyAlignment="1">
      <alignment horizontal="left" vertical="center"/>
    </xf>
    <xf numFmtId="4" fontId="81" fillId="0" borderId="17" xfId="0" applyNumberFormat="1" applyFont="1" applyBorder="1" applyAlignment="1">
      <alignment vertical="center"/>
    </xf>
    <xf numFmtId="0" fontId="82" fillId="0" borderId="52" xfId="0" applyFont="1" applyBorder="1" applyAlignment="1">
      <alignment horizontal="center" vertical="center"/>
    </xf>
    <xf numFmtId="4" fontId="83" fillId="0" borderId="17" xfId="0" applyNumberFormat="1" applyFont="1" applyBorder="1" applyAlignment="1">
      <alignment vertical="center"/>
    </xf>
    <xf numFmtId="0" fontId="80" fillId="0" borderId="57" xfId="0" applyFont="1" applyBorder="1" applyAlignment="1">
      <alignment horizontal="center" vertical="center"/>
    </xf>
    <xf numFmtId="0" fontId="80" fillId="0" borderId="22" xfId="0" applyFont="1" applyBorder="1" applyAlignment="1">
      <alignment horizontal="left" vertical="center"/>
    </xf>
    <xf numFmtId="4" fontId="83" fillId="0" borderId="58" xfId="0" applyNumberFormat="1" applyFont="1" applyBorder="1" applyAlignment="1">
      <alignment vertical="center"/>
    </xf>
    <xf numFmtId="4" fontId="84" fillId="0" borderId="58" xfId="0" applyNumberFormat="1" applyFont="1" applyBorder="1" applyAlignment="1">
      <alignment vertical="center"/>
    </xf>
    <xf numFmtId="10" fontId="3" fillId="0" borderId="59" xfId="0" applyNumberFormat="1" applyFont="1" applyBorder="1" applyAlignment="1">
      <alignment horizontal="center" vertical="center" wrapText="1"/>
    </xf>
    <xf numFmtId="4" fontId="85" fillId="0" borderId="17" xfId="0" applyNumberFormat="1" applyFont="1" applyFill="1" applyBorder="1" applyAlignment="1">
      <alignment vertical="center"/>
    </xf>
    <xf numFmtId="0" fontId="82" fillId="0" borderId="53" xfId="0" applyFont="1" applyBorder="1" applyAlignment="1">
      <alignment horizontal="center" vertical="center"/>
    </xf>
    <xf numFmtId="0" fontId="80" fillId="0" borderId="16" xfId="0" applyFont="1" applyBorder="1" applyAlignment="1">
      <alignment horizontal="left" vertical="center"/>
    </xf>
    <xf numFmtId="4" fontId="83" fillId="0" borderId="16" xfId="0" applyNumberFormat="1" applyFont="1" applyBorder="1" applyAlignment="1">
      <alignment vertical="center"/>
    </xf>
    <xf numFmtId="0" fontId="80" fillId="0" borderId="50" xfId="0" applyFont="1" applyBorder="1" applyAlignment="1">
      <alignment horizontal="center" vertical="center"/>
    </xf>
    <xf numFmtId="0" fontId="80" fillId="0" borderId="15" xfId="0" applyFont="1" applyBorder="1" applyAlignment="1">
      <alignment horizontal="left" vertical="center"/>
    </xf>
    <xf numFmtId="4" fontId="81" fillId="0" borderId="15" xfId="0" applyNumberFormat="1" applyFont="1" applyBorder="1" applyAlignment="1">
      <alignment vertical="center"/>
    </xf>
    <xf numFmtId="4" fontId="85" fillId="0" borderId="15" xfId="0" applyNumberFormat="1" applyFont="1" applyBorder="1" applyAlignment="1">
      <alignment vertical="center"/>
    </xf>
    <xf numFmtId="0" fontId="82" fillId="0" borderId="60" xfId="0" applyFont="1" applyBorder="1" applyAlignment="1">
      <alignment horizontal="center" vertical="center"/>
    </xf>
    <xf numFmtId="0" fontId="82" fillId="0" borderId="22" xfId="0" applyFont="1" applyBorder="1" applyAlignment="1">
      <alignment horizontal="left" vertical="center"/>
    </xf>
    <xf numFmtId="4" fontId="83" fillId="0" borderId="22" xfId="0" applyNumberFormat="1" applyFont="1" applyBorder="1" applyAlignment="1">
      <alignment vertical="center"/>
    </xf>
    <xf numFmtId="4" fontId="84" fillId="0" borderId="22" xfId="0" applyNumberFormat="1" applyFont="1" applyBorder="1" applyAlignment="1">
      <alignment vertical="center"/>
    </xf>
    <xf numFmtId="4" fontId="85" fillId="0" borderId="17" xfId="0" applyNumberFormat="1" applyFont="1" applyBorder="1" applyAlignment="1">
      <alignment vertical="center"/>
    </xf>
    <xf numFmtId="0" fontId="80" fillId="0" borderId="53" xfId="0" applyFont="1" applyBorder="1" applyAlignment="1">
      <alignment horizontal="center" vertical="center"/>
    </xf>
    <xf numFmtId="4" fontId="81" fillId="0" borderId="16" xfId="0" applyNumberFormat="1" applyFont="1" applyBorder="1" applyAlignment="1">
      <alignment vertical="center"/>
    </xf>
    <xf numFmtId="4" fontId="85" fillId="0" borderId="16" xfId="0" applyNumberFormat="1" applyFont="1" applyFill="1" applyBorder="1" applyAlignment="1">
      <alignment vertical="center"/>
    </xf>
    <xf numFmtId="0" fontId="82" fillId="0" borderId="50" xfId="0" applyFont="1" applyBorder="1" applyAlignment="1">
      <alignment horizontal="center" vertical="center"/>
    </xf>
    <xf numFmtId="4" fontId="83" fillId="0" borderId="15" xfId="0" applyNumberFormat="1" applyFont="1" applyBorder="1" applyAlignment="1">
      <alignment vertical="center"/>
    </xf>
    <xf numFmtId="0" fontId="82" fillId="0" borderId="17" xfId="0" applyFont="1" applyBorder="1" applyAlignment="1">
      <alignment horizontal="left" vertical="center"/>
    </xf>
    <xf numFmtId="4" fontId="86" fillId="0" borderId="17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/>
    </xf>
    <xf numFmtId="10" fontId="3" fillId="0" borderId="49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9" fillId="0" borderId="0" xfId="0" applyFont="1" applyAlignment="1" applyProtection="1">
      <alignment horizontal="center"/>
      <protection locked="0"/>
    </xf>
    <xf numFmtId="0" fontId="50" fillId="0" borderId="19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top"/>
    </xf>
    <xf numFmtId="10" fontId="0" fillId="0" borderId="0" xfId="0" applyNumberFormat="1"/>
    <xf numFmtId="0" fontId="0" fillId="0" borderId="0" xfId="0" applyAlignment="1"/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88" fillId="0" borderId="19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/>
    </xf>
    <xf numFmtId="168" fontId="88" fillId="0" borderId="19" xfId="0" applyNumberFormat="1" applyFont="1" applyBorder="1" applyAlignment="1">
      <alignment horizontal="center" vertical="center"/>
    </xf>
    <xf numFmtId="4" fontId="88" fillId="0" borderId="19" xfId="0" applyNumberFormat="1" applyFont="1" applyBorder="1" applyAlignment="1">
      <alignment horizontal="center" vertical="center"/>
    </xf>
    <xf numFmtId="0" fontId="88" fillId="0" borderId="19" xfId="0" applyFont="1" applyBorder="1" applyAlignment="1">
      <alignment horizontal="left" vertical="center"/>
    </xf>
    <xf numFmtId="0" fontId="88" fillId="0" borderId="19" xfId="0" applyFont="1" applyFill="1" applyBorder="1" applyAlignment="1">
      <alignment horizontal="left" vertical="center"/>
    </xf>
    <xf numFmtId="0" fontId="88" fillId="0" borderId="19" xfId="0" applyFont="1" applyFill="1" applyBorder="1" applyAlignment="1">
      <alignment horizontal="left" vertical="center" wrapText="1"/>
    </xf>
    <xf numFmtId="0" fontId="88" fillId="0" borderId="19" xfId="0" applyFont="1" applyFill="1" applyBorder="1" applyAlignment="1">
      <alignment horizontal="center" vertical="center" wrapText="1"/>
    </xf>
    <xf numFmtId="168" fontId="88" fillId="0" borderId="19" xfId="0" applyNumberFormat="1" applyFont="1" applyFill="1" applyBorder="1" applyAlignment="1">
      <alignment horizontal="center" vertical="center"/>
    </xf>
    <xf numFmtId="4" fontId="88" fillId="0" borderId="19" xfId="0" applyNumberFormat="1" applyFont="1" applyFill="1" applyBorder="1" applyAlignment="1">
      <alignment horizontal="center" vertical="center"/>
    </xf>
    <xf numFmtId="168" fontId="88" fillId="0" borderId="19" xfId="0" applyNumberFormat="1" applyFont="1" applyBorder="1" applyAlignment="1">
      <alignment vertical="center"/>
    </xf>
    <xf numFmtId="4" fontId="88" fillId="0" borderId="19" xfId="13" applyNumberFormat="1" applyFont="1" applyBorder="1" applyAlignment="1">
      <alignment vertical="center"/>
    </xf>
    <xf numFmtId="0" fontId="88" fillId="0" borderId="19" xfId="0" applyFont="1" applyFill="1" applyBorder="1" applyAlignment="1">
      <alignment vertical="center" wrapText="1"/>
    </xf>
    <xf numFmtId="168" fontId="88" fillId="0" borderId="19" xfId="0" applyNumberFormat="1" applyFont="1" applyBorder="1" applyAlignment="1">
      <alignment vertical="center" wrapText="1"/>
    </xf>
    <xf numFmtId="4" fontId="88" fillId="0" borderId="19" xfId="13" applyNumberFormat="1" applyFont="1" applyBorder="1" applyAlignment="1">
      <alignment vertical="center" wrapText="1"/>
    </xf>
    <xf numFmtId="0" fontId="88" fillId="0" borderId="19" xfId="0" applyFont="1" applyBorder="1" applyAlignment="1">
      <alignment horizontal="left" vertical="center" wrapText="1"/>
    </xf>
    <xf numFmtId="168" fontId="0" fillId="0" borderId="0" xfId="0" applyNumberFormat="1"/>
    <xf numFmtId="0" fontId="49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horizontal="left" vertical="justify" indent="3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57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0" fillId="2" borderId="35" xfId="0" applyFont="1" applyFill="1" applyBorder="1" applyAlignment="1" applyProtection="1">
      <alignment horizontal="center" vertical="center"/>
      <protection locked="0"/>
    </xf>
    <xf numFmtId="0" fontId="40" fillId="2" borderId="36" xfId="0" applyFont="1" applyFill="1" applyBorder="1" applyAlignment="1" applyProtection="1">
      <alignment horizontal="center" vertical="center"/>
      <protection locked="0"/>
    </xf>
    <xf numFmtId="0" fontId="40" fillId="2" borderId="37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0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2" borderId="32" xfId="0" applyFont="1" applyFill="1" applyBorder="1" applyAlignment="1" applyProtection="1">
      <alignment horizontal="center" vertical="center"/>
      <protection locked="0"/>
    </xf>
    <xf numFmtId="0" fontId="40" fillId="2" borderId="33" xfId="0" applyFont="1" applyFill="1" applyBorder="1" applyAlignment="1" applyProtection="1">
      <alignment horizontal="center" vertical="center"/>
      <protection locked="0"/>
    </xf>
    <xf numFmtId="0" fontId="40" fillId="2" borderId="34" xfId="0" applyFont="1" applyFill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1" fillId="0" borderId="22" xfId="0" applyFont="1" applyBorder="1" applyAlignment="1">
      <alignment horizontal="center" wrapText="1"/>
    </xf>
    <xf numFmtId="0" fontId="71" fillId="0" borderId="19" xfId="0" applyFont="1" applyBorder="1" applyAlignment="1">
      <alignment horizontal="center" wrapText="1"/>
    </xf>
    <xf numFmtId="0" fontId="71" fillId="0" borderId="22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0" fillId="2" borderId="19" xfId="0" applyFont="1" applyFill="1" applyBorder="1" applyAlignment="1">
      <alignment horizontal="center" vertical="center" textRotation="90" wrapText="1"/>
    </xf>
    <xf numFmtId="0" fontId="70" fillId="2" borderId="19" xfId="0" applyFont="1" applyFill="1" applyBorder="1" applyAlignment="1">
      <alignment horizontal="center" vertical="center"/>
    </xf>
    <xf numFmtId="0" fontId="70" fillId="2" borderId="41" xfId="0" applyFont="1" applyFill="1" applyBorder="1" applyAlignment="1">
      <alignment horizontal="center" vertical="center"/>
    </xf>
    <xf numFmtId="0" fontId="70" fillId="2" borderId="36" xfId="0" applyFont="1" applyFill="1" applyBorder="1" applyAlignment="1">
      <alignment horizontal="center" vertical="center"/>
    </xf>
    <xf numFmtId="0" fontId="70" fillId="2" borderId="40" xfId="0" applyFont="1" applyFill="1" applyBorder="1" applyAlignment="1">
      <alignment horizontal="center" vertical="center"/>
    </xf>
    <xf numFmtId="0" fontId="70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0" fillId="2" borderId="19" xfId="0" applyFont="1" applyFill="1" applyBorder="1" applyAlignment="1">
      <alignment horizontal="center" vertical="center" textRotation="90"/>
    </xf>
    <xf numFmtId="0" fontId="70" fillId="2" borderId="1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40" fillId="2" borderId="30" xfId="0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 applyProtection="1">
      <alignment horizontal="center" vertical="center"/>
      <protection locked="0"/>
    </xf>
    <xf numFmtId="0" fontId="40" fillId="2" borderId="31" xfId="0" applyFont="1" applyFill="1" applyBorder="1" applyAlignment="1" applyProtection="1">
      <alignment horizontal="center" vertical="center"/>
      <protection locked="0"/>
    </xf>
    <xf numFmtId="0" fontId="40" fillId="2" borderId="15" xfId="0" applyFont="1" applyFill="1" applyBorder="1" applyAlignment="1" applyProtection="1">
      <alignment horizontal="center" vertical="center" wrapText="1"/>
      <protection locked="0"/>
    </xf>
    <xf numFmtId="0" fontId="40" fillId="2" borderId="16" xfId="0" applyFont="1" applyFill="1" applyBorder="1" applyAlignment="1" applyProtection="1">
      <alignment horizontal="center" vertical="center" wrapText="1"/>
      <protection locked="0"/>
    </xf>
    <xf numFmtId="0" fontId="40" fillId="2" borderId="25" xfId="0" applyFont="1" applyFill="1" applyBorder="1" applyAlignment="1" applyProtection="1">
      <alignment horizontal="center" vertical="center"/>
      <protection locked="0"/>
    </xf>
    <xf numFmtId="0" fontId="40" fillId="2" borderId="18" xfId="0" applyFont="1" applyFill="1" applyBorder="1" applyAlignment="1" applyProtection="1">
      <alignment horizontal="center" vertical="center"/>
      <protection locked="0"/>
    </xf>
    <xf numFmtId="0" fontId="40" fillId="2" borderId="3" xfId="0" applyFont="1" applyFill="1" applyBorder="1" applyAlignment="1" applyProtection="1">
      <alignment horizontal="center" vertical="center"/>
      <protection locked="0"/>
    </xf>
    <xf numFmtId="0" fontId="40" fillId="2" borderId="9" xfId="0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horizontal="justify" vertical="distributed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0" fillId="2" borderId="35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37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77" fillId="0" borderId="36" xfId="0" applyFont="1" applyFill="1" applyBorder="1" applyAlignment="1">
      <alignment horizontal="right" vertical="center"/>
    </xf>
    <xf numFmtId="0" fontId="77" fillId="0" borderId="20" xfId="0" applyFont="1" applyFill="1" applyBorder="1" applyAlignment="1">
      <alignment horizontal="right" vertical="center"/>
    </xf>
    <xf numFmtId="0" fontId="40" fillId="0" borderId="33" xfId="0" applyFont="1" applyFill="1" applyBorder="1" applyAlignment="1" applyProtection="1">
      <alignment horizontal="center" vertical="center"/>
      <protection locked="0"/>
    </xf>
    <xf numFmtId="0" fontId="40" fillId="2" borderId="39" xfId="0" applyFont="1" applyFill="1" applyBorder="1" applyAlignment="1" applyProtection="1">
      <alignment horizontal="center" vertical="center"/>
      <protection locked="0"/>
    </xf>
    <xf numFmtId="0" fontId="88" fillId="0" borderId="41" xfId="0" applyFont="1" applyFill="1" applyBorder="1" applyAlignment="1">
      <alignment horizontal="center" vertical="center" wrapText="1"/>
    </xf>
    <xf numFmtId="0" fontId="88" fillId="0" borderId="36" xfId="0" applyFont="1" applyFill="1" applyBorder="1" applyAlignment="1">
      <alignment horizontal="center" vertical="center" wrapText="1"/>
    </xf>
    <xf numFmtId="0" fontId="88" fillId="0" borderId="40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8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8" fillId="0" borderId="41" xfId="0" applyFont="1" applyBorder="1" applyAlignment="1">
      <alignment horizontal="center" vertical="center"/>
    </xf>
    <xf numFmtId="0" fontId="88" fillId="0" borderId="36" xfId="0" applyFont="1" applyBorder="1" applyAlignment="1">
      <alignment horizontal="center" vertical="center"/>
    </xf>
    <xf numFmtId="0" fontId="88" fillId="0" borderId="40" xfId="0" applyFont="1" applyBorder="1" applyAlignment="1">
      <alignment horizontal="center" vertical="center"/>
    </xf>
    <xf numFmtId="0" fontId="88" fillId="0" borderId="41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88" fillId="0" borderId="19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10" fontId="50" fillId="0" borderId="0" xfId="0" applyNumberFormat="1" applyFont="1" applyAlignment="1">
      <alignment horizontal="center"/>
    </xf>
    <xf numFmtId="0" fontId="88" fillId="0" borderId="26" xfId="0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8" fillId="0" borderId="62" xfId="0" applyFont="1" applyBorder="1" applyAlignment="1">
      <alignment horizontal="center"/>
    </xf>
    <xf numFmtId="0" fontId="88" fillId="0" borderId="56" xfId="0" applyFont="1" applyBorder="1" applyAlignment="1">
      <alignment horizontal="center"/>
    </xf>
    <xf numFmtId="0" fontId="88" fillId="0" borderId="61" xfId="0" applyFont="1" applyBorder="1" applyAlignment="1">
      <alignment horizontal="center"/>
    </xf>
    <xf numFmtId="0" fontId="88" fillId="0" borderId="63" xfId="0" applyFont="1" applyBorder="1" applyAlignment="1">
      <alignment horizontal="center"/>
    </xf>
    <xf numFmtId="0" fontId="88" fillId="0" borderId="41" xfId="0" applyFont="1" applyFill="1" applyBorder="1" applyAlignment="1">
      <alignment horizontal="center" vertical="center"/>
    </xf>
    <xf numFmtId="0" fontId="88" fillId="0" borderId="36" xfId="0" applyFont="1" applyFill="1" applyBorder="1" applyAlignment="1">
      <alignment horizontal="center" vertical="center"/>
    </xf>
    <xf numFmtId="0" fontId="88" fillId="0" borderId="40" xfId="0" applyFont="1" applyFill="1" applyBorder="1" applyAlignment="1">
      <alignment horizontal="center" vertical="center"/>
    </xf>
  </cellXfs>
  <cellStyles count="17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Normal_Hoja2" xfId="16"/>
    <cellStyle name="Normal_Hoja3" xfId="14"/>
    <cellStyle name="Normal_Hoja4" xfId="15"/>
    <cellStyle name="Porcentual" xfId="6" builtinId="5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142875</xdr:rowOff>
    </xdr:from>
    <xdr:to>
      <xdr:col>7</xdr:col>
      <xdr:colOff>1809750</xdr:colOff>
      <xdr:row>1</xdr:row>
      <xdr:rowOff>142875</xdr:rowOff>
    </xdr:to>
    <xdr:sp macro="" textlink="">
      <xdr:nvSpPr>
        <xdr:cNvPr id="6" name="5 CuadroTexto"/>
        <xdr:cNvSpPr txBox="1"/>
      </xdr:nvSpPr>
      <xdr:spPr>
        <a:xfrm>
          <a:off x="8991600" y="142875"/>
          <a:ext cx="12763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ANEXO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ARC16F\TELEMAX%20ETCAS%20Segundo%20Trimestre%202016\Formatos%20ETCA%20Junio%202016_v6%20LUPI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85679901.890000001</v>
          </cell>
          <cell r="F19">
            <v>44039543</v>
          </cell>
          <cell r="G19">
            <v>17394254.100000001</v>
          </cell>
        </row>
      </sheetData>
      <sheetData sheetId="11"/>
      <sheetData sheetId="12">
        <row r="81">
          <cell r="B81">
            <v>130657512.18000001</v>
          </cell>
          <cell r="E81">
            <v>75984762.75999999</v>
          </cell>
          <cell r="F81">
            <v>69845431.510000005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e_Microsoft_Office_Word1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showGridLines="0" view="pageBreakPreview" topLeftCell="B6" zoomScaleNormal="115" zoomScaleSheetLayoutView="100" workbookViewId="0">
      <selection activeCell="F21" sqref="F21"/>
    </sheetView>
  </sheetViews>
  <sheetFormatPr baseColWidth="10" defaultColWidth="11.42578125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873" t="s">
        <v>0</v>
      </c>
      <c r="B1" s="873"/>
      <c r="C1" s="873"/>
      <c r="D1" s="873"/>
    </row>
    <row r="2" spans="1:4" ht="15" hidden="1" customHeight="1">
      <c r="A2" s="873" t="s">
        <v>1</v>
      </c>
      <c r="B2" s="873"/>
      <c r="C2" s="873"/>
      <c r="D2" s="873"/>
    </row>
    <row r="3" spans="1:4" ht="15" hidden="1" customHeight="1">
      <c r="A3" s="874" t="s">
        <v>2</v>
      </c>
      <c r="B3" s="874"/>
      <c r="C3" s="874"/>
      <c r="D3" s="874"/>
    </row>
    <row r="4" spans="1:4" ht="15" hidden="1" customHeight="1">
      <c r="A4" s="874" t="s">
        <v>3</v>
      </c>
      <c r="B4" s="874"/>
      <c r="C4" s="874"/>
      <c r="D4" s="874"/>
    </row>
    <row r="5" spans="1:4" ht="15" hidden="1" customHeight="1">
      <c r="A5" s="874" t="s">
        <v>4</v>
      </c>
      <c r="B5" s="874"/>
      <c r="C5" s="874"/>
      <c r="D5" s="874"/>
    </row>
    <row r="6" spans="1:4" ht="27.75" customHeight="1">
      <c r="A6" s="727"/>
      <c r="B6" s="727"/>
      <c r="C6" s="46" t="s">
        <v>5</v>
      </c>
      <c r="D6" s="727"/>
    </row>
    <row r="7" spans="1:4" ht="9" customHeight="1">
      <c r="A7" s="727"/>
      <c r="B7" s="727"/>
      <c r="C7" s="727"/>
      <c r="D7" s="727"/>
    </row>
    <row r="8" spans="1:4" ht="15" customHeight="1">
      <c r="B8" s="47"/>
      <c r="C8" s="48" t="s">
        <v>6</v>
      </c>
      <c r="D8" s="47"/>
    </row>
    <row r="9" spans="1:4" ht="9.75" customHeight="1">
      <c r="D9" s="37"/>
    </row>
    <row r="10" spans="1:4" s="33" customFormat="1" ht="15" customHeight="1">
      <c r="B10" s="49" t="s">
        <v>7</v>
      </c>
      <c r="C10" s="50" t="s">
        <v>8</v>
      </c>
      <c r="D10" s="49" t="s">
        <v>9</v>
      </c>
    </row>
    <row r="11" spans="1:4" s="33" customFormat="1" ht="6.75" customHeight="1">
      <c r="B11" s="51"/>
      <c r="C11" s="51"/>
      <c r="D11" s="51"/>
    </row>
    <row r="12" spans="1:4" s="33" customFormat="1" ht="15" customHeight="1">
      <c r="B12" s="734"/>
      <c r="C12" s="875" t="s">
        <v>10</v>
      </c>
      <c r="D12" s="875"/>
    </row>
    <row r="13" spans="1:4" ht="15" customHeight="1">
      <c r="B13" s="55">
        <v>1</v>
      </c>
      <c r="C13" s="56" t="s">
        <v>11</v>
      </c>
      <c r="D13" s="57" t="s">
        <v>12</v>
      </c>
    </row>
    <row r="14" spans="1:4" ht="15" customHeight="1">
      <c r="B14" s="55">
        <v>2</v>
      </c>
      <c r="C14" s="56" t="s">
        <v>13</v>
      </c>
      <c r="D14" s="57" t="s">
        <v>14</v>
      </c>
    </row>
    <row r="15" spans="1:4" ht="15" customHeight="1">
      <c r="B15" s="55">
        <v>3</v>
      </c>
      <c r="C15" s="56" t="s">
        <v>15</v>
      </c>
      <c r="D15" s="57" t="s">
        <v>16</v>
      </c>
    </row>
    <row r="16" spans="1:4" ht="15" customHeight="1">
      <c r="B16" s="55">
        <v>4</v>
      </c>
      <c r="C16" s="56" t="s">
        <v>17</v>
      </c>
      <c r="D16" s="57" t="s">
        <v>18</v>
      </c>
    </row>
    <row r="17" spans="2:4" ht="15" customHeight="1">
      <c r="B17" s="55">
        <v>5</v>
      </c>
      <c r="C17" s="56" t="s">
        <v>19</v>
      </c>
      <c r="D17" s="57" t="s">
        <v>20</v>
      </c>
    </row>
    <row r="18" spans="2:4" ht="15" customHeight="1">
      <c r="B18" s="55">
        <v>6</v>
      </c>
      <c r="C18" s="56" t="s">
        <v>21</v>
      </c>
      <c r="D18" s="57" t="s">
        <v>22</v>
      </c>
    </row>
    <row r="19" spans="2:4" ht="15" customHeight="1">
      <c r="B19" s="55">
        <v>7</v>
      </c>
      <c r="C19" s="56" t="s">
        <v>23</v>
      </c>
      <c r="D19" s="57" t="s">
        <v>24</v>
      </c>
    </row>
    <row r="20" spans="2:4" ht="15" customHeight="1">
      <c r="B20" s="55">
        <v>8</v>
      </c>
      <c r="C20" s="56" t="s">
        <v>25</v>
      </c>
      <c r="D20" s="57" t="s">
        <v>26</v>
      </c>
    </row>
    <row r="21" spans="2:4" ht="15" customHeight="1">
      <c r="B21" s="55">
        <v>9</v>
      </c>
      <c r="C21" s="56" t="s">
        <v>27</v>
      </c>
      <c r="D21" s="57" t="s">
        <v>28</v>
      </c>
    </row>
    <row r="22" spans="2:4" ht="6.75" customHeight="1">
      <c r="B22" s="51"/>
      <c r="C22" s="51"/>
      <c r="D22" s="51"/>
    </row>
    <row r="23" spans="2:4" s="33" customFormat="1" ht="15" customHeight="1">
      <c r="B23" s="66"/>
      <c r="C23" s="872" t="s">
        <v>29</v>
      </c>
      <c r="D23" s="872"/>
    </row>
    <row r="24" spans="2:4" ht="15" customHeight="1">
      <c r="B24" s="55">
        <v>10</v>
      </c>
      <c r="C24" s="56" t="s">
        <v>30</v>
      </c>
      <c r="D24" s="57" t="s">
        <v>31</v>
      </c>
    </row>
    <row r="25" spans="2:4" ht="15" customHeight="1">
      <c r="B25" s="58">
        <v>11</v>
      </c>
      <c r="C25" s="56" t="s">
        <v>32</v>
      </c>
      <c r="D25" s="59" t="s">
        <v>33</v>
      </c>
    </row>
    <row r="26" spans="2:4" ht="25.5">
      <c r="B26" s="63">
        <v>12</v>
      </c>
      <c r="C26" s="64" t="s">
        <v>34</v>
      </c>
      <c r="D26" s="74" t="s">
        <v>35</v>
      </c>
    </row>
    <row r="27" spans="2:4" ht="25.5">
      <c r="B27" s="63">
        <v>13</v>
      </c>
      <c r="C27" s="64" t="s">
        <v>36</v>
      </c>
      <c r="D27" s="74" t="s">
        <v>37</v>
      </c>
    </row>
    <row r="28" spans="2:4" ht="27">
      <c r="B28" s="63">
        <v>14</v>
      </c>
      <c r="C28" s="64" t="s">
        <v>38</v>
      </c>
      <c r="D28" s="75" t="s">
        <v>39</v>
      </c>
    </row>
    <row r="29" spans="2:4" ht="27">
      <c r="B29" s="63">
        <v>15</v>
      </c>
      <c r="C29" s="64" t="s">
        <v>40</v>
      </c>
      <c r="D29" s="75" t="s">
        <v>41</v>
      </c>
    </row>
    <row r="30" spans="2:4" ht="27">
      <c r="B30" s="76">
        <v>16</v>
      </c>
      <c r="C30" s="64" t="s">
        <v>42</v>
      </c>
      <c r="D30" s="75" t="s">
        <v>43</v>
      </c>
    </row>
    <row r="31" spans="2:4" ht="27">
      <c r="B31" s="76">
        <v>17</v>
      </c>
      <c r="C31" s="64" t="s">
        <v>44</v>
      </c>
      <c r="D31" s="75" t="s">
        <v>45</v>
      </c>
    </row>
    <row r="32" spans="2:4" ht="15" customHeight="1">
      <c r="B32" s="61">
        <v>18</v>
      </c>
      <c r="C32" s="60" t="s">
        <v>46</v>
      </c>
      <c r="D32" s="62" t="s">
        <v>47</v>
      </c>
    </row>
    <row r="33" spans="2:4" ht="25.5">
      <c r="B33" s="76">
        <v>19</v>
      </c>
      <c r="C33" s="64" t="s">
        <v>48</v>
      </c>
      <c r="D33" s="74" t="s">
        <v>49</v>
      </c>
    </row>
    <row r="34" spans="2:4" ht="15" customHeight="1">
      <c r="B34" s="55">
        <v>20</v>
      </c>
      <c r="C34" s="60" t="s">
        <v>50</v>
      </c>
      <c r="D34" s="59" t="s">
        <v>51</v>
      </c>
    </row>
    <row r="35" spans="2:4" ht="15" customHeight="1">
      <c r="B35" s="55">
        <v>21</v>
      </c>
      <c r="C35" s="56" t="s">
        <v>52</v>
      </c>
      <c r="D35" s="57" t="s">
        <v>53</v>
      </c>
    </row>
    <row r="36" spans="2:4" ht="7.5" customHeight="1">
      <c r="B36" s="71"/>
      <c r="C36" s="72"/>
      <c r="D36" s="72"/>
    </row>
    <row r="37" spans="2:4" s="33" customFormat="1" ht="15" customHeight="1">
      <c r="B37" s="66"/>
      <c r="C37" s="872" t="s">
        <v>54</v>
      </c>
      <c r="D37" s="872"/>
    </row>
    <row r="38" spans="2:4" ht="16.5">
      <c r="B38" s="63">
        <v>22</v>
      </c>
      <c r="C38" s="64" t="s">
        <v>55</v>
      </c>
      <c r="D38" s="65" t="s">
        <v>56</v>
      </c>
    </row>
    <row r="39" spans="2:4" ht="43.5" customHeight="1">
      <c r="B39" s="63">
        <v>23</v>
      </c>
      <c r="C39" s="64" t="s">
        <v>57</v>
      </c>
      <c r="D39" s="65" t="s">
        <v>58</v>
      </c>
    </row>
    <row r="40" spans="2:4" ht="16.5">
      <c r="B40" s="63">
        <v>24</v>
      </c>
      <c r="C40" s="64" t="s">
        <v>59</v>
      </c>
      <c r="D40" s="65" t="s">
        <v>60</v>
      </c>
    </row>
    <row r="41" spans="2:4" ht="15" customHeight="1">
      <c r="B41" s="55">
        <v>25</v>
      </c>
      <c r="C41" s="56" t="s">
        <v>61</v>
      </c>
      <c r="D41" s="57" t="s">
        <v>62</v>
      </c>
    </row>
    <row r="42" spans="2:4" ht="7.5" customHeight="1">
      <c r="B42" s="71"/>
      <c r="C42" s="72"/>
      <c r="D42" s="72"/>
    </row>
    <row r="43" spans="2:4" s="33" customFormat="1" ht="15" customHeight="1">
      <c r="B43" s="66"/>
      <c r="C43" s="872" t="s">
        <v>63</v>
      </c>
      <c r="D43" s="872"/>
    </row>
    <row r="44" spans="2:4" s="33" customFormat="1" ht="15" customHeight="1">
      <c r="B44" s="66"/>
      <c r="C44" s="67" t="s">
        <v>64</v>
      </c>
      <c r="D44" s="67"/>
    </row>
    <row r="45" spans="2:4" ht="15" customHeight="1">
      <c r="B45" s="68"/>
      <c r="C45" s="69" t="s">
        <v>65</v>
      </c>
      <c r="D45" s="68"/>
    </row>
    <row r="46" spans="2:4" ht="15" customHeight="1">
      <c r="B46" s="55">
        <v>26</v>
      </c>
      <c r="C46" s="56" t="s">
        <v>66</v>
      </c>
      <c r="D46" s="57" t="s">
        <v>67</v>
      </c>
    </row>
    <row r="47" spans="2:4" ht="15" customHeight="1">
      <c r="B47" s="55">
        <v>27</v>
      </c>
      <c r="C47" s="60" t="s">
        <v>68</v>
      </c>
      <c r="D47" s="59" t="s">
        <v>69</v>
      </c>
    </row>
    <row r="48" spans="2:4" ht="15" customHeight="1">
      <c r="B48" s="55">
        <v>28</v>
      </c>
      <c r="C48" s="56" t="s">
        <v>70</v>
      </c>
      <c r="D48" s="57" t="s">
        <v>71</v>
      </c>
    </row>
    <row r="49" spans="2:4" ht="15" customHeight="1">
      <c r="B49" s="55">
        <v>29</v>
      </c>
      <c r="C49" s="56" t="s">
        <v>72</v>
      </c>
      <c r="D49" s="57" t="s">
        <v>73</v>
      </c>
    </row>
    <row r="50" spans="2:4" ht="15" customHeight="1">
      <c r="B50" s="55">
        <v>30</v>
      </c>
      <c r="C50" s="56" t="s">
        <v>74</v>
      </c>
      <c r="D50" s="57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topLeftCell="A10" zoomScaleSheetLayoutView="100" workbookViewId="0">
      <selection activeCell="F49" sqref="F49"/>
    </sheetView>
  </sheetViews>
  <sheetFormatPr baseColWidth="10" defaultColWidth="11.42578125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915" t="s">
        <v>76</v>
      </c>
      <c r="B1" s="915"/>
      <c r="C1" s="915"/>
      <c r="D1" s="915"/>
      <c r="E1" s="915"/>
      <c r="F1" s="915"/>
      <c r="G1" s="915"/>
      <c r="H1" s="915"/>
      <c r="I1" s="915"/>
    </row>
    <row r="2" spans="1:10">
      <c r="A2" s="917" t="s">
        <v>28</v>
      </c>
      <c r="B2" s="917"/>
      <c r="C2" s="917"/>
      <c r="D2" s="917"/>
      <c r="E2" s="917"/>
      <c r="F2" s="917"/>
      <c r="G2" s="917"/>
      <c r="H2" s="917"/>
      <c r="I2" s="917"/>
    </row>
    <row r="3" spans="1:10">
      <c r="A3" s="916" t="s">
        <v>140</v>
      </c>
      <c r="B3" s="916"/>
      <c r="C3" s="916"/>
      <c r="D3" s="916"/>
      <c r="E3" s="916"/>
      <c r="F3" s="916"/>
      <c r="G3" s="916"/>
      <c r="H3" s="916"/>
      <c r="I3" s="916"/>
    </row>
    <row r="4" spans="1:10">
      <c r="A4" s="916" t="s">
        <v>269</v>
      </c>
      <c r="B4" s="916"/>
      <c r="C4" s="916"/>
      <c r="D4" s="916"/>
      <c r="E4" s="916"/>
      <c r="F4" s="916"/>
      <c r="G4" s="916"/>
      <c r="H4" s="916"/>
      <c r="I4" s="916"/>
    </row>
    <row r="5" spans="1:10" ht="18" customHeight="1" thickBot="1">
      <c r="A5" s="5"/>
      <c r="B5" s="5"/>
      <c r="C5" s="918" t="s">
        <v>78</v>
      </c>
      <c r="D5" s="918"/>
      <c r="E5" s="918"/>
      <c r="F5" s="918"/>
      <c r="G5" s="918"/>
      <c r="H5" s="918"/>
      <c r="I5" s="4" t="s">
        <v>79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919" t="s">
        <v>274</v>
      </c>
      <c r="D11" s="920"/>
      <c r="E11" s="920"/>
      <c r="F11" s="920"/>
      <c r="G11" s="920"/>
      <c r="H11" s="921"/>
      <c r="I11" s="12"/>
      <c r="J11" s="13"/>
    </row>
    <row r="12" spans="1:10">
      <c r="A12" s="11"/>
      <c r="B12" s="12"/>
      <c r="C12" s="922"/>
      <c r="D12" s="923"/>
      <c r="E12" s="923"/>
      <c r="F12" s="923"/>
      <c r="G12" s="923"/>
      <c r="H12" s="924"/>
      <c r="I12" s="12"/>
      <c r="J12" s="13"/>
    </row>
    <row r="13" spans="1:10">
      <c r="A13" s="11"/>
      <c r="B13" s="12"/>
      <c r="C13" s="922"/>
      <c r="D13" s="923"/>
      <c r="E13" s="923"/>
      <c r="F13" s="923"/>
      <c r="G13" s="923"/>
      <c r="H13" s="924"/>
      <c r="I13" s="12"/>
      <c r="J13" s="13"/>
    </row>
    <row r="14" spans="1:10">
      <c r="A14" s="11"/>
      <c r="B14" s="12"/>
      <c r="C14" s="922"/>
      <c r="D14" s="923"/>
      <c r="E14" s="923"/>
      <c r="F14" s="923"/>
      <c r="G14" s="923"/>
      <c r="H14" s="924"/>
      <c r="I14" s="12"/>
      <c r="J14" s="13"/>
    </row>
    <row r="15" spans="1:10">
      <c r="A15" s="11"/>
      <c r="B15" s="12"/>
      <c r="C15" s="922"/>
      <c r="D15" s="923"/>
      <c r="E15" s="923"/>
      <c r="F15" s="923"/>
      <c r="G15" s="923"/>
      <c r="H15" s="924"/>
      <c r="I15" s="12"/>
      <c r="J15" s="13"/>
    </row>
    <row r="16" spans="1:10">
      <c r="A16" s="11"/>
      <c r="B16" s="12"/>
      <c r="C16" s="922"/>
      <c r="D16" s="923"/>
      <c r="E16" s="923"/>
      <c r="F16" s="923"/>
      <c r="G16" s="923"/>
      <c r="H16" s="924"/>
      <c r="I16" s="12"/>
      <c r="J16" s="13"/>
    </row>
    <row r="17" spans="1:10" ht="17.25" thickBot="1">
      <c r="A17" s="11"/>
      <c r="B17" s="12"/>
      <c r="C17" s="925"/>
      <c r="D17" s="926"/>
      <c r="E17" s="926"/>
      <c r="F17" s="926"/>
      <c r="G17" s="926"/>
      <c r="H17" s="927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275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276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277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278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279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280</v>
      </c>
      <c r="B26" s="12" t="s">
        <v>281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282</v>
      </c>
      <c r="B27" s="12" t="s">
        <v>283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284</v>
      </c>
      <c r="B28" s="12" t="s">
        <v>285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286</v>
      </c>
      <c r="B29" s="30" t="s">
        <v>287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288</v>
      </c>
      <c r="B30" s="30" t="s">
        <v>289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290</v>
      </c>
      <c r="B31" s="30" t="s">
        <v>291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292</v>
      </c>
      <c r="B32" s="30" t="s">
        <v>293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294</v>
      </c>
      <c r="B33" s="30" t="s">
        <v>295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296</v>
      </c>
      <c r="B34" s="30" t="s">
        <v>297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298</v>
      </c>
      <c r="B35" s="30" t="s">
        <v>299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300</v>
      </c>
      <c r="B36" s="30" t="s">
        <v>301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302</v>
      </c>
      <c r="B37" s="30" t="s">
        <v>303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304</v>
      </c>
      <c r="B38" s="30" t="s">
        <v>305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306</v>
      </c>
      <c r="B39" s="30" t="s">
        <v>307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308</v>
      </c>
      <c r="B40" s="30" t="s">
        <v>309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310</v>
      </c>
      <c r="B41" s="30" t="s">
        <v>311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312</v>
      </c>
      <c r="B42" s="30" t="s">
        <v>313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314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I1"/>
    <mergeCell ref="A3:I3"/>
    <mergeCell ref="A2:I2"/>
    <mergeCell ref="A4:I4"/>
    <mergeCell ref="C5:H5"/>
  </mergeCells>
  <pageMargins left="0.43307086614173229" right="0.35433070866141736" top="0.47" bottom="0.64" header="0.31496062992125984" footer="0.31496062992125984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59"/>
  <sheetViews>
    <sheetView tabSelected="1" view="pageBreakPreview" topLeftCell="A49" zoomScaleSheetLayoutView="100" workbookViewId="0">
      <selection activeCell="B58" sqref="B58"/>
    </sheetView>
  </sheetViews>
  <sheetFormatPr baseColWidth="10" defaultColWidth="11.42578125" defaultRowHeight="16.5"/>
  <cols>
    <col min="1" max="1" width="1.140625" style="337" customWidth="1"/>
    <col min="2" max="2" width="31.7109375" style="337" customWidth="1"/>
    <col min="3" max="4" width="14.28515625" style="170" customWidth="1"/>
    <col min="5" max="5" width="13.140625" style="170" customWidth="1"/>
    <col min="6" max="6" width="14" style="170" customWidth="1"/>
    <col min="7" max="7" width="15" style="170" customWidth="1"/>
    <col min="8" max="8" width="14.28515625" style="170" customWidth="1"/>
    <col min="9" max="16384" width="11.42578125" style="170"/>
  </cols>
  <sheetData>
    <row r="1" spans="1:8">
      <c r="A1" s="889" t="s">
        <v>76</v>
      </c>
      <c r="B1" s="889"/>
      <c r="C1" s="889"/>
      <c r="D1" s="889"/>
      <c r="E1" s="889"/>
      <c r="F1" s="889"/>
      <c r="G1" s="889"/>
      <c r="H1" s="889"/>
    </row>
    <row r="2" spans="1:8" s="234" customFormat="1" ht="15.75">
      <c r="A2" s="889" t="s">
        <v>31</v>
      </c>
      <c r="B2" s="889"/>
      <c r="C2" s="889"/>
      <c r="D2" s="889"/>
      <c r="E2" s="889"/>
      <c r="F2" s="889"/>
      <c r="G2" s="889"/>
      <c r="H2" s="889"/>
    </row>
    <row r="3" spans="1:8" s="234" customFormat="1">
      <c r="A3" s="890" t="s">
        <v>668</v>
      </c>
      <c r="B3" s="890"/>
      <c r="C3" s="890"/>
      <c r="D3" s="890"/>
      <c r="E3" s="890"/>
      <c r="F3" s="890"/>
      <c r="G3" s="890"/>
      <c r="H3" s="890"/>
    </row>
    <row r="4" spans="1:8" s="234" customFormat="1">
      <c r="A4" s="890" t="s">
        <v>671</v>
      </c>
      <c r="B4" s="890"/>
      <c r="C4" s="890"/>
      <c r="D4" s="890"/>
      <c r="E4" s="890"/>
      <c r="F4" s="890"/>
      <c r="G4" s="890"/>
      <c r="H4" s="890"/>
    </row>
    <row r="5" spans="1:8" s="236" customFormat="1" ht="17.25" thickBot="1">
      <c r="A5" s="235"/>
      <c r="B5" s="235"/>
      <c r="C5" s="891" t="s">
        <v>78</v>
      </c>
      <c r="D5" s="891"/>
      <c r="E5" s="891"/>
      <c r="F5" s="891"/>
      <c r="G5" s="891"/>
      <c r="H5" s="81"/>
    </row>
    <row r="6" spans="1:8" s="294" customFormat="1" ht="38.25">
      <c r="A6" s="930" t="s">
        <v>315</v>
      </c>
      <c r="B6" s="931"/>
      <c r="C6" s="291" t="s">
        <v>316</v>
      </c>
      <c r="D6" s="291" t="s">
        <v>317</v>
      </c>
      <c r="E6" s="291" t="s">
        <v>318</v>
      </c>
      <c r="F6" s="292" t="s">
        <v>319</v>
      </c>
      <c r="G6" s="292" t="s">
        <v>320</v>
      </c>
      <c r="H6" s="293" t="s">
        <v>321</v>
      </c>
    </row>
    <row r="7" spans="1:8" s="294" customFormat="1" ht="17.25" thickBot="1">
      <c r="A7" s="932"/>
      <c r="B7" s="933"/>
      <c r="C7" s="295" t="s">
        <v>322</v>
      </c>
      <c r="D7" s="295" t="s">
        <v>323</v>
      </c>
      <c r="E7" s="295" t="s">
        <v>324</v>
      </c>
      <c r="F7" s="296" t="s">
        <v>325</v>
      </c>
      <c r="G7" s="296" t="s">
        <v>326</v>
      </c>
      <c r="H7" s="297" t="s">
        <v>327</v>
      </c>
    </row>
    <row r="8" spans="1:8" s="294" customFormat="1" ht="8.25" customHeight="1">
      <c r="A8" s="298"/>
      <c r="B8" s="299"/>
      <c r="C8" s="300"/>
      <c r="D8" s="300"/>
      <c r="E8" s="338"/>
      <c r="F8" s="300"/>
      <c r="G8" s="300"/>
      <c r="H8" s="339"/>
    </row>
    <row r="9" spans="1:8" ht="17.100000000000001" customHeight="1">
      <c r="A9" s="301"/>
      <c r="B9" s="302" t="s">
        <v>144</v>
      </c>
      <c r="C9" s="639"/>
      <c r="D9" s="639"/>
      <c r="E9" s="637">
        <f>C9+D9</f>
        <v>0</v>
      </c>
      <c r="F9" s="639"/>
      <c r="G9" s="639"/>
      <c r="H9" s="638">
        <f>G9-C9</f>
        <v>0</v>
      </c>
    </row>
    <row r="10" spans="1:8" ht="17.100000000000001" customHeight="1">
      <c r="A10" s="301"/>
      <c r="B10" s="302" t="s">
        <v>146</v>
      </c>
      <c r="C10" s="639"/>
      <c r="D10" s="639"/>
      <c r="E10" s="637">
        <f t="shared" ref="E10:E24" si="0">C10+D10</f>
        <v>0</v>
      </c>
      <c r="F10" s="639"/>
      <c r="G10" s="639"/>
      <c r="H10" s="638">
        <f t="shared" ref="H10:H24" si="1">G10-C10</f>
        <v>0</v>
      </c>
    </row>
    <row r="11" spans="1:8" ht="17.100000000000001" customHeight="1">
      <c r="A11" s="301"/>
      <c r="B11" s="302" t="s">
        <v>328</v>
      </c>
      <c r="C11" s="639"/>
      <c r="D11" s="639"/>
      <c r="E11" s="637">
        <f t="shared" si="0"/>
        <v>0</v>
      </c>
      <c r="F11" s="639"/>
      <c r="G11" s="639"/>
      <c r="H11" s="638">
        <f t="shared" si="1"/>
        <v>0</v>
      </c>
    </row>
    <row r="12" spans="1:8" ht="17.100000000000001" customHeight="1">
      <c r="A12" s="301"/>
      <c r="B12" s="302" t="s">
        <v>148</v>
      </c>
      <c r="C12" s="639"/>
      <c r="D12" s="639"/>
      <c r="E12" s="637">
        <f t="shared" si="0"/>
        <v>0</v>
      </c>
      <c r="F12" s="639"/>
      <c r="G12" s="639"/>
      <c r="H12" s="638">
        <f t="shared" si="1"/>
        <v>0</v>
      </c>
    </row>
    <row r="13" spans="1:8" ht="17.100000000000001" customHeight="1">
      <c r="A13" s="301"/>
      <c r="B13" s="302" t="s">
        <v>329</v>
      </c>
      <c r="C13" s="637">
        <f>C14+C15</f>
        <v>0</v>
      </c>
      <c r="D13" s="637">
        <f>D14+D15</f>
        <v>0</v>
      </c>
      <c r="E13" s="637">
        <f t="shared" si="0"/>
        <v>0</v>
      </c>
      <c r="F13" s="637">
        <f>F14+F15</f>
        <v>0</v>
      </c>
      <c r="G13" s="637">
        <f>G14+G15</f>
        <v>0</v>
      </c>
      <c r="H13" s="638">
        <f t="shared" si="1"/>
        <v>0</v>
      </c>
    </row>
    <row r="14" spans="1:8" ht="17.100000000000001" customHeight="1">
      <c r="A14" s="301"/>
      <c r="B14" s="302" t="s">
        <v>330</v>
      </c>
      <c r="C14" s="639"/>
      <c r="D14" s="639"/>
      <c r="E14" s="637">
        <f t="shared" si="0"/>
        <v>0</v>
      </c>
      <c r="F14" s="639"/>
      <c r="G14" s="639"/>
      <c r="H14" s="638">
        <f t="shared" si="1"/>
        <v>0</v>
      </c>
    </row>
    <row r="15" spans="1:8" ht="17.100000000000001" customHeight="1">
      <c r="A15" s="301"/>
      <c r="B15" s="302" t="s">
        <v>331</v>
      </c>
      <c r="C15" s="639"/>
      <c r="D15" s="639"/>
      <c r="E15" s="637">
        <f t="shared" si="0"/>
        <v>0</v>
      </c>
      <c r="F15" s="639"/>
      <c r="G15" s="644"/>
      <c r="H15" s="638">
        <f t="shared" si="1"/>
        <v>0</v>
      </c>
    </row>
    <row r="16" spans="1:8" ht="17.100000000000001" customHeight="1">
      <c r="A16" s="301"/>
      <c r="B16" s="302" t="s">
        <v>332</v>
      </c>
      <c r="C16" s="637">
        <f>C17+C18</f>
        <v>0</v>
      </c>
      <c r="D16" s="637">
        <f>D17+D18</f>
        <v>0</v>
      </c>
      <c r="E16" s="637">
        <f t="shared" si="0"/>
        <v>0</v>
      </c>
      <c r="F16" s="637">
        <f>F17+F18</f>
        <v>0</v>
      </c>
      <c r="G16" s="637">
        <f>G17+G18</f>
        <v>0</v>
      </c>
      <c r="H16" s="638">
        <f t="shared" si="1"/>
        <v>0</v>
      </c>
    </row>
    <row r="17" spans="1:8" ht="17.100000000000001" customHeight="1">
      <c r="A17" s="301"/>
      <c r="B17" s="302" t="s">
        <v>330</v>
      </c>
      <c r="C17" s="639"/>
      <c r="D17" s="639"/>
      <c r="E17" s="637">
        <f t="shared" si="0"/>
        <v>0</v>
      </c>
      <c r="F17" s="639"/>
      <c r="G17" s="639"/>
      <c r="H17" s="638">
        <f t="shared" si="1"/>
        <v>0</v>
      </c>
    </row>
    <row r="18" spans="1:8" ht="17.100000000000001" customHeight="1">
      <c r="A18" s="301"/>
      <c r="B18" s="302" t="s">
        <v>331</v>
      </c>
      <c r="C18" s="639"/>
      <c r="D18" s="639"/>
      <c r="E18" s="637">
        <f t="shared" si="0"/>
        <v>0</v>
      </c>
      <c r="F18" s="639"/>
      <c r="G18" s="639"/>
      <c r="H18" s="638">
        <f t="shared" si="1"/>
        <v>0</v>
      </c>
    </row>
    <row r="19" spans="1:8" ht="17.100000000000001" customHeight="1">
      <c r="A19" s="301"/>
      <c r="B19" s="302" t="s">
        <v>333</v>
      </c>
      <c r="C19" s="639">
        <v>85679901.890000001</v>
      </c>
      <c r="D19" s="639"/>
      <c r="E19" s="637">
        <f t="shared" si="0"/>
        <v>85679901.890000001</v>
      </c>
      <c r="F19" s="639">
        <v>44039543</v>
      </c>
      <c r="G19" s="639">
        <v>17394254.100000001</v>
      </c>
      <c r="H19" s="638">
        <f t="shared" si="1"/>
        <v>-68285647.789999992</v>
      </c>
    </row>
    <row r="20" spans="1:8" ht="17.100000000000001" customHeight="1">
      <c r="A20" s="301"/>
      <c r="B20" s="302" t="s">
        <v>154</v>
      </c>
      <c r="C20" s="639"/>
      <c r="D20" s="639"/>
      <c r="E20" s="637">
        <f t="shared" si="0"/>
        <v>0</v>
      </c>
      <c r="F20" s="639"/>
      <c r="G20" s="639"/>
      <c r="H20" s="638">
        <f t="shared" si="1"/>
        <v>0</v>
      </c>
    </row>
    <row r="21" spans="1:8" ht="25.5">
      <c r="A21" s="301"/>
      <c r="B21" s="302" t="s">
        <v>334</v>
      </c>
      <c r="C21" s="639"/>
      <c r="D21" s="639"/>
      <c r="E21" s="637">
        <f t="shared" si="0"/>
        <v>0</v>
      </c>
      <c r="F21" s="639"/>
      <c r="G21" s="639"/>
      <c r="H21" s="638">
        <f t="shared" si="1"/>
        <v>0</v>
      </c>
    </row>
    <row r="22" spans="1:8" ht="25.5">
      <c r="A22" s="301"/>
      <c r="B22" s="302" t="s">
        <v>335</v>
      </c>
      <c r="C22" s="639"/>
      <c r="D22" s="639"/>
      <c r="E22" s="637">
        <f t="shared" si="0"/>
        <v>0</v>
      </c>
      <c r="F22" s="639"/>
      <c r="G22" s="639"/>
      <c r="H22" s="638">
        <f t="shared" si="1"/>
        <v>0</v>
      </c>
    </row>
    <row r="23" spans="1:8" ht="17.100000000000001" customHeight="1" thickBot="1">
      <c r="A23" s="303"/>
      <c r="B23" s="304" t="s">
        <v>336</v>
      </c>
      <c r="C23" s="640">
        <v>45000000</v>
      </c>
      <c r="D23" s="640"/>
      <c r="E23" s="641">
        <f t="shared" si="0"/>
        <v>45000000</v>
      </c>
      <c r="F23" s="640">
        <v>45000000</v>
      </c>
      <c r="G23" s="640">
        <v>45000000</v>
      </c>
      <c r="H23" s="642">
        <f t="shared" si="1"/>
        <v>0</v>
      </c>
    </row>
    <row r="24" spans="1:8" s="340" customFormat="1" ht="28.5" customHeight="1" thickBot="1">
      <c r="A24" s="934" t="s">
        <v>205</v>
      </c>
      <c r="B24" s="935"/>
      <c r="C24" s="645">
        <f>C9+C10+C11+C12+C13+C16+C19+C20+C21+C22+C23</f>
        <v>130679901.89</v>
      </c>
      <c r="D24" s="645">
        <f>D9+D10+D11+D12+D13+D16+D19+D20+D21+D22+D23</f>
        <v>0</v>
      </c>
      <c r="E24" s="645">
        <f t="shared" si="0"/>
        <v>130679901.89</v>
      </c>
      <c r="F24" s="645">
        <f>F9+F10+F11+F12+F13+F16+F19+F20+F21+F22+F23</f>
        <v>89039543</v>
      </c>
      <c r="G24" s="645">
        <f>G9+G10+G11+G12+G13+G16+G19+G20+G21+G22+G23</f>
        <v>62394254.100000001</v>
      </c>
      <c r="H24" s="646">
        <f t="shared" si="1"/>
        <v>-68285647.789999992</v>
      </c>
    </row>
    <row r="25" spans="1:8" ht="22.5" customHeight="1" thickBot="1">
      <c r="A25" s="305"/>
      <c r="B25" s="305"/>
      <c r="C25" s="306"/>
      <c r="D25" s="306"/>
      <c r="E25" s="306"/>
      <c r="F25" s="307"/>
      <c r="G25" s="596" t="s">
        <v>337</v>
      </c>
      <c r="H25" s="597">
        <v>0</v>
      </c>
    </row>
    <row r="26" spans="1:8" ht="10.5" customHeight="1" thickBot="1">
      <c r="A26" s="308"/>
      <c r="B26" s="308"/>
      <c r="C26" s="309"/>
      <c r="D26" s="309"/>
      <c r="E26" s="309"/>
      <c r="F26" s="310"/>
      <c r="G26" s="311"/>
      <c r="H26" s="307"/>
    </row>
    <row r="27" spans="1:8" s="294" customFormat="1" ht="38.25">
      <c r="A27" s="938" t="s">
        <v>338</v>
      </c>
      <c r="B27" s="939"/>
      <c r="C27" s="312" t="s">
        <v>316</v>
      </c>
      <c r="D27" s="312" t="s">
        <v>317</v>
      </c>
      <c r="E27" s="312" t="s">
        <v>318</v>
      </c>
      <c r="F27" s="292" t="s">
        <v>319</v>
      </c>
      <c r="G27" s="292" t="s">
        <v>320</v>
      </c>
      <c r="H27" s="293" t="s">
        <v>321</v>
      </c>
    </row>
    <row r="28" spans="1:8" s="294" customFormat="1" ht="17.25" thickBot="1">
      <c r="A28" s="313"/>
      <c r="B28" s="314" t="s">
        <v>339</v>
      </c>
      <c r="C28" s="315" t="s">
        <v>322</v>
      </c>
      <c r="D28" s="315" t="s">
        <v>323</v>
      </c>
      <c r="E28" s="315" t="s">
        <v>324</v>
      </c>
      <c r="F28" s="316" t="s">
        <v>325</v>
      </c>
      <c r="G28" s="316" t="s">
        <v>326</v>
      </c>
      <c r="H28" s="317" t="s">
        <v>327</v>
      </c>
    </row>
    <row r="29" spans="1:8" s="320" customFormat="1" ht="17.100000000000001" customHeight="1">
      <c r="A29" s="318" t="s">
        <v>340</v>
      </c>
      <c r="B29" s="319"/>
      <c r="C29" s="647">
        <f>SUM(C30:C33,C36,C39:C40)</f>
        <v>0</v>
      </c>
      <c r="D29" s="647">
        <f>SUM(D30:D33,D36,D39:D40)</f>
        <v>0</v>
      </c>
      <c r="E29" s="647">
        <f>SUM(E30:E33,E36,E39:E40)</f>
        <v>0</v>
      </c>
      <c r="F29" s="647">
        <f t="shared" ref="F29:H29" si="2">SUM(F30:F33,F36,F39:F40)</f>
        <v>0</v>
      </c>
      <c r="G29" s="647">
        <f t="shared" si="2"/>
        <v>0</v>
      </c>
      <c r="H29" s="647">
        <f t="shared" si="2"/>
        <v>0</v>
      </c>
    </row>
    <row r="30" spans="1:8" s="320" customFormat="1" ht="17.100000000000001" customHeight="1">
      <c r="A30" s="321" t="s">
        <v>341</v>
      </c>
      <c r="B30" s="322"/>
      <c r="C30" s="648"/>
      <c r="D30" s="648"/>
      <c r="E30" s="649">
        <f>C30+D30</f>
        <v>0</v>
      </c>
      <c r="F30" s="648"/>
      <c r="G30" s="648"/>
      <c r="H30" s="650">
        <f>G30-C30</f>
        <v>0</v>
      </c>
    </row>
    <row r="31" spans="1:8" s="320" customFormat="1" ht="17.100000000000001" customHeight="1">
      <c r="A31" s="321" t="s">
        <v>328</v>
      </c>
      <c r="B31" s="322"/>
      <c r="C31" s="648"/>
      <c r="D31" s="648"/>
      <c r="E31" s="649">
        <f t="shared" ref="E31:E49" si="3">C31+D31</f>
        <v>0</v>
      </c>
      <c r="F31" s="648"/>
      <c r="G31" s="648"/>
      <c r="H31" s="650">
        <f t="shared" ref="H31:H49" si="4">G31-C31</f>
        <v>0</v>
      </c>
    </row>
    <row r="32" spans="1:8" s="320" customFormat="1">
      <c r="A32" s="936" t="s">
        <v>148</v>
      </c>
      <c r="B32" s="937"/>
      <c r="C32" s="648"/>
      <c r="D32" s="648"/>
      <c r="E32" s="649">
        <f t="shared" si="3"/>
        <v>0</v>
      </c>
      <c r="F32" s="648"/>
      <c r="G32" s="648"/>
      <c r="H32" s="650">
        <f t="shared" si="4"/>
        <v>0</v>
      </c>
    </row>
    <row r="33" spans="1:8" s="320" customFormat="1" ht="17.100000000000001" customHeight="1">
      <c r="A33" s="321" t="s">
        <v>329</v>
      </c>
      <c r="B33" s="322"/>
      <c r="C33" s="651">
        <f>C34+C35</f>
        <v>0</v>
      </c>
      <c r="D33" s="651">
        <f>D34+D35</f>
        <v>0</v>
      </c>
      <c r="E33" s="651">
        <f>SUM(E34:E35)</f>
        <v>0</v>
      </c>
      <c r="F33" s="651">
        <f>F34+F35</f>
        <v>0</v>
      </c>
      <c r="G33" s="651">
        <f>G34+G35</f>
        <v>0</v>
      </c>
      <c r="H33" s="652">
        <f>SUM(H34:H35)</f>
        <v>0</v>
      </c>
    </row>
    <row r="34" spans="1:8" s="320" customFormat="1" ht="17.100000000000001" customHeight="1">
      <c r="A34" s="323" t="s">
        <v>342</v>
      </c>
      <c r="B34" s="324"/>
      <c r="C34" s="648"/>
      <c r="D34" s="648"/>
      <c r="E34" s="649">
        <f t="shared" si="3"/>
        <v>0</v>
      </c>
      <c r="F34" s="648"/>
      <c r="G34" s="648"/>
      <c r="H34" s="650">
        <f t="shared" si="4"/>
        <v>0</v>
      </c>
    </row>
    <row r="35" spans="1:8" s="320" customFormat="1" ht="17.100000000000001" customHeight="1">
      <c r="A35" s="323" t="s">
        <v>343</v>
      </c>
      <c r="B35" s="324"/>
      <c r="C35" s="648"/>
      <c r="D35" s="648"/>
      <c r="E35" s="649">
        <f t="shared" si="3"/>
        <v>0</v>
      </c>
      <c r="F35" s="648"/>
      <c r="G35" s="648"/>
      <c r="H35" s="650">
        <f t="shared" si="4"/>
        <v>0</v>
      </c>
    </row>
    <row r="36" spans="1:8" ht="17.100000000000001" customHeight="1">
      <c r="A36" s="936" t="s">
        <v>332</v>
      </c>
      <c r="B36" s="937"/>
      <c r="C36" s="653">
        <f>C37+C38</f>
        <v>0</v>
      </c>
      <c r="D36" s="653">
        <f>D37+D38</f>
        <v>0</v>
      </c>
      <c r="E36" s="651">
        <f>SUM(E37:E38)</f>
        <v>0</v>
      </c>
      <c r="F36" s="653">
        <f>F37+F38</f>
        <v>0</v>
      </c>
      <c r="G36" s="653">
        <f>G37+G38</f>
        <v>0</v>
      </c>
      <c r="H36" s="652">
        <f>SUM(H37:H38)</f>
        <v>0</v>
      </c>
    </row>
    <row r="37" spans="1:8" ht="17.100000000000001" customHeight="1">
      <c r="A37" s="735"/>
      <c r="B37" s="325" t="s">
        <v>342</v>
      </c>
      <c r="C37" s="654"/>
      <c r="D37" s="654"/>
      <c r="E37" s="649">
        <f t="shared" si="3"/>
        <v>0</v>
      </c>
      <c r="F37" s="654"/>
      <c r="G37" s="654"/>
      <c r="H37" s="650">
        <f t="shared" si="4"/>
        <v>0</v>
      </c>
    </row>
    <row r="38" spans="1:8" ht="17.100000000000001" customHeight="1">
      <c r="A38" s="735"/>
      <c r="B38" s="325" t="s">
        <v>343</v>
      </c>
      <c r="C38" s="654"/>
      <c r="D38" s="654"/>
      <c r="E38" s="649">
        <f t="shared" si="3"/>
        <v>0</v>
      </c>
      <c r="F38" s="654"/>
      <c r="G38" s="654"/>
      <c r="H38" s="650">
        <f t="shared" si="4"/>
        <v>0</v>
      </c>
    </row>
    <row r="39" spans="1:8" s="320" customFormat="1">
      <c r="A39" s="321" t="s">
        <v>154</v>
      </c>
      <c r="B39" s="322"/>
      <c r="C39" s="648"/>
      <c r="D39" s="648"/>
      <c r="E39" s="649">
        <f t="shared" si="3"/>
        <v>0</v>
      </c>
      <c r="F39" s="648"/>
      <c r="G39" s="648"/>
      <c r="H39" s="650">
        <f t="shared" si="4"/>
        <v>0</v>
      </c>
    </row>
    <row r="40" spans="1:8" s="320" customFormat="1" ht="27.75" customHeight="1">
      <c r="A40" s="936" t="s">
        <v>344</v>
      </c>
      <c r="B40" s="937"/>
      <c r="C40" s="648"/>
      <c r="D40" s="648"/>
      <c r="E40" s="649">
        <f t="shared" si="3"/>
        <v>0</v>
      </c>
      <c r="F40" s="648"/>
      <c r="G40" s="648"/>
      <c r="H40" s="650">
        <f t="shared" si="4"/>
        <v>0</v>
      </c>
    </row>
    <row r="41" spans="1:8" s="320" customFormat="1" ht="8.25" customHeight="1">
      <c r="A41" s="326"/>
      <c r="B41" s="327"/>
      <c r="C41" s="648"/>
      <c r="D41" s="648"/>
      <c r="E41" s="649"/>
      <c r="F41" s="648"/>
      <c r="G41" s="648"/>
      <c r="H41" s="650"/>
    </row>
    <row r="42" spans="1:8" s="320" customFormat="1" ht="17.100000000000001" customHeight="1">
      <c r="A42" s="326" t="s">
        <v>345</v>
      </c>
      <c r="B42" s="327"/>
      <c r="C42" s="647">
        <f t="shared" ref="C42:D42" si="5">SUM(C43:C46)</f>
        <v>85679901.890000001</v>
      </c>
      <c r="D42" s="647">
        <f t="shared" si="5"/>
        <v>0</v>
      </c>
      <c r="E42" s="647">
        <f>SUM(E43:E46)</f>
        <v>85679901.890000001</v>
      </c>
      <c r="F42" s="647">
        <f>SUM(F43:F46)</f>
        <v>44039543</v>
      </c>
      <c r="G42" s="647">
        <f>SUM(G43:G46)</f>
        <v>17394254.100000001</v>
      </c>
      <c r="H42" s="647">
        <f>SUM(H43:H46)</f>
        <v>-68285647.789999992</v>
      </c>
    </row>
    <row r="43" spans="1:8" s="320" customFormat="1" ht="17.100000000000001" customHeight="1">
      <c r="A43" s="328"/>
      <c r="B43" s="329" t="s">
        <v>346</v>
      </c>
      <c r="C43" s="648"/>
      <c r="D43" s="648"/>
      <c r="E43" s="649">
        <f t="shared" si="3"/>
        <v>0</v>
      </c>
      <c r="F43" s="648"/>
      <c r="G43" s="648"/>
      <c r="H43" s="650">
        <f t="shared" si="4"/>
        <v>0</v>
      </c>
    </row>
    <row r="44" spans="1:8" s="320" customFormat="1" ht="17.100000000000001" customHeight="1">
      <c r="A44" s="328"/>
      <c r="B44" s="329" t="s">
        <v>347</v>
      </c>
      <c r="C44" s="648">
        <v>85679901.890000001</v>
      </c>
      <c r="D44" s="648"/>
      <c r="E44" s="649">
        <f t="shared" si="3"/>
        <v>85679901.890000001</v>
      </c>
      <c r="F44" s="648">
        <v>44039543</v>
      </c>
      <c r="G44" s="648">
        <v>17394254.100000001</v>
      </c>
      <c r="H44" s="650">
        <f t="shared" si="4"/>
        <v>-68285647.789999992</v>
      </c>
    </row>
    <row r="45" spans="1:8" s="320" customFormat="1" ht="29.25" customHeight="1">
      <c r="A45" s="328"/>
      <c r="B45" s="330" t="s">
        <v>348</v>
      </c>
      <c r="C45" s="648"/>
      <c r="D45" s="648"/>
      <c r="E45" s="649">
        <f t="shared" si="3"/>
        <v>0</v>
      </c>
      <c r="F45" s="648"/>
      <c r="G45" s="648"/>
      <c r="H45" s="650">
        <f t="shared" si="4"/>
        <v>0</v>
      </c>
    </row>
    <row r="46" spans="1:8" s="320" customFormat="1" ht="29.25" customHeight="1">
      <c r="A46" s="328"/>
      <c r="B46" s="330" t="s">
        <v>349</v>
      </c>
      <c r="C46" s="648"/>
      <c r="D46" s="648"/>
      <c r="E46" s="649">
        <f t="shared" si="3"/>
        <v>0</v>
      </c>
      <c r="F46" s="648"/>
      <c r="G46" s="648"/>
      <c r="H46" s="650">
        <f t="shared" si="4"/>
        <v>0</v>
      </c>
    </row>
    <row r="47" spans="1:8" s="320" customFormat="1" ht="6" customHeight="1">
      <c r="A47" s="328"/>
      <c r="B47" s="329"/>
      <c r="C47" s="648"/>
      <c r="D47" s="648"/>
      <c r="E47" s="649"/>
      <c r="F47" s="648"/>
      <c r="G47" s="648"/>
      <c r="H47" s="650"/>
    </row>
    <row r="48" spans="1:8" s="320" customFormat="1" ht="17.100000000000001" customHeight="1">
      <c r="A48" s="326" t="s">
        <v>350</v>
      </c>
      <c r="B48" s="327"/>
      <c r="C48" s="647">
        <f>C49</f>
        <v>45000000</v>
      </c>
      <c r="D48" s="647">
        <f t="shared" ref="D48:H48" si="6">D49</f>
        <v>0</v>
      </c>
      <c r="E48" s="647">
        <f t="shared" si="6"/>
        <v>45000000</v>
      </c>
      <c r="F48" s="647">
        <f t="shared" si="6"/>
        <v>45000000</v>
      </c>
      <c r="G48" s="647">
        <f t="shared" si="6"/>
        <v>45000000</v>
      </c>
      <c r="H48" s="647">
        <f t="shared" si="6"/>
        <v>0</v>
      </c>
    </row>
    <row r="49" spans="1:8" s="320" customFormat="1" ht="17.100000000000001" customHeight="1">
      <c r="A49" s="326"/>
      <c r="B49" s="331" t="s">
        <v>336</v>
      </c>
      <c r="C49" s="648">
        <v>45000000</v>
      </c>
      <c r="D49" s="648"/>
      <c r="E49" s="649">
        <f t="shared" si="3"/>
        <v>45000000</v>
      </c>
      <c r="F49" s="648">
        <v>45000000</v>
      </c>
      <c r="G49" s="648">
        <v>45000000</v>
      </c>
      <c r="H49" s="650">
        <f t="shared" si="4"/>
        <v>0</v>
      </c>
    </row>
    <row r="50" spans="1:8" s="320" customFormat="1" ht="12.75" customHeight="1" thickBot="1">
      <c r="A50" s="332"/>
      <c r="B50" s="333"/>
      <c r="C50" s="655"/>
      <c r="D50" s="655"/>
      <c r="E50" s="656"/>
      <c r="F50" s="655"/>
      <c r="G50" s="655"/>
      <c r="H50" s="657"/>
    </row>
    <row r="51" spans="1:8" ht="21.75" customHeight="1" thickBot="1">
      <c r="A51" s="928" t="s">
        <v>205</v>
      </c>
      <c r="B51" s="929"/>
      <c r="C51" s="658">
        <f>C29+C42+C48</f>
        <v>130679901.89</v>
      </c>
      <c r="D51" s="658">
        <f t="shared" ref="D51:H51" si="7">D29+D42+D48</f>
        <v>0</v>
      </c>
      <c r="E51" s="658">
        <f t="shared" si="7"/>
        <v>130679901.89</v>
      </c>
      <c r="F51" s="658">
        <f t="shared" si="7"/>
        <v>89039543</v>
      </c>
      <c r="G51" s="658">
        <f t="shared" si="7"/>
        <v>62394254.100000001</v>
      </c>
      <c r="H51" s="658">
        <f t="shared" si="7"/>
        <v>-68285647.789999992</v>
      </c>
    </row>
    <row r="52" spans="1:8" ht="22.5" customHeight="1" thickBot="1">
      <c r="A52" s="305"/>
      <c r="B52" s="305"/>
      <c r="C52" s="334"/>
      <c r="D52" s="334"/>
      <c r="E52" s="334"/>
      <c r="F52" s="335"/>
      <c r="G52" s="598" t="s">
        <v>337</v>
      </c>
      <c r="H52" s="599">
        <v>0</v>
      </c>
    </row>
    <row r="53" spans="1:8" ht="8.25" customHeight="1">
      <c r="A53" s="336"/>
      <c r="B53" s="170"/>
    </row>
    <row r="54" spans="1:8">
      <c r="A54" s="341"/>
      <c r="B54" s="170"/>
      <c r="H54" s="595"/>
    </row>
    <row r="55" spans="1:8">
      <c r="A55" s="342"/>
      <c r="B55" s="343" t="s">
        <v>351</v>
      </c>
      <c r="C55" s="344"/>
      <c r="D55" s="344"/>
      <c r="E55" s="344"/>
      <c r="F55" s="344"/>
      <c r="G55" s="344"/>
      <c r="H55" s="344"/>
    </row>
    <row r="56" spans="1:8">
      <c r="A56" s="342"/>
      <c r="B56" s="343" t="s">
        <v>352</v>
      </c>
      <c r="C56" s="344"/>
      <c r="D56" s="344"/>
      <c r="E56" s="344"/>
      <c r="F56" s="344"/>
      <c r="G56" s="344"/>
      <c r="H56" s="344"/>
    </row>
    <row r="57" spans="1:8">
      <c r="A57" s="342"/>
      <c r="B57" s="343" t="s">
        <v>3213</v>
      </c>
      <c r="C57" s="344"/>
      <c r="D57" s="344"/>
      <c r="E57" s="344"/>
      <c r="F57" s="344" t="s">
        <v>2997</v>
      </c>
      <c r="G57" s="344"/>
      <c r="H57" s="344"/>
    </row>
    <row r="58" spans="1:8">
      <c r="B58" s="337" t="s">
        <v>2457</v>
      </c>
      <c r="F58" s="337" t="s">
        <v>2996</v>
      </c>
    </row>
    <row r="59" spans="1:8">
      <c r="B59" s="337" t="s">
        <v>2470</v>
      </c>
      <c r="F59" s="337" t="s">
        <v>2461</v>
      </c>
    </row>
  </sheetData>
  <sheetProtection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81" fitToHeight="2" orientation="landscape" r:id="rId1"/>
  <headerFooter>
    <oddFooter>&amp;RHoja &amp;P de &amp;N</oddFooter>
  </headerFooter>
  <rowBreaks count="1" manualBreakCount="1">
    <brk id="26" max="7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tabColor theme="7" tint="-0.249977111117893"/>
    <pageSetUpPr fitToPage="1"/>
  </sheetPr>
  <dimension ref="A1:E30"/>
  <sheetViews>
    <sheetView view="pageBreakPreview" topLeftCell="A13" zoomScaleSheetLayoutView="100" workbookViewId="0">
      <selection activeCell="B28" sqref="B28:D30"/>
    </sheetView>
  </sheetViews>
  <sheetFormatPr baseColWidth="10" defaultColWidth="11.42578125" defaultRowHeight="16.5"/>
  <cols>
    <col min="1" max="1" width="1.42578125" style="170" customWidth="1"/>
    <col min="2" max="2" width="43.85546875" style="170" customWidth="1"/>
    <col min="3" max="4" width="25.7109375" style="170" customWidth="1"/>
    <col min="5" max="5" width="62" style="340" customWidth="1"/>
    <col min="6" max="16384" width="11.42578125" style="170"/>
  </cols>
  <sheetData>
    <row r="1" spans="1:5">
      <c r="A1" s="889" t="s">
        <v>76</v>
      </c>
      <c r="B1" s="889"/>
      <c r="C1" s="889"/>
      <c r="D1" s="889"/>
    </row>
    <row r="2" spans="1:5" s="234" customFormat="1" ht="15.75">
      <c r="A2" s="889" t="s">
        <v>33</v>
      </c>
      <c r="B2" s="889"/>
      <c r="C2" s="889"/>
      <c r="D2" s="889"/>
      <c r="E2" s="571"/>
    </row>
    <row r="3" spans="1:5" s="234" customFormat="1">
      <c r="A3" s="890" t="s">
        <v>668</v>
      </c>
      <c r="B3" s="890"/>
      <c r="C3" s="890"/>
      <c r="D3" s="890"/>
      <c r="E3" s="570"/>
    </row>
    <row r="4" spans="1:5" s="234" customFormat="1">
      <c r="A4" s="890" t="s">
        <v>672</v>
      </c>
      <c r="B4" s="890"/>
      <c r="C4" s="890"/>
      <c r="D4" s="890"/>
      <c r="E4" s="570"/>
    </row>
    <row r="5" spans="1:5" s="236" customFormat="1" ht="17.25" thickBot="1">
      <c r="A5" s="235"/>
      <c r="B5" s="891" t="s">
        <v>353</v>
      </c>
      <c r="C5" s="891"/>
      <c r="D5" s="345" t="s">
        <v>2446</v>
      </c>
      <c r="E5" s="572"/>
    </row>
    <row r="6" spans="1:5" s="237" customFormat="1" ht="27" customHeight="1" thickBot="1">
      <c r="A6" s="940" t="s">
        <v>354</v>
      </c>
      <c r="B6" s="941"/>
      <c r="C6" s="354"/>
      <c r="D6" s="355">
        <f>'ETCA-II-10 '!F24</f>
        <v>89039543</v>
      </c>
      <c r="E6" s="573" t="str">
        <f>IF(D6&lt;&gt;'ETCA-II-10 '!F51,"ERROR!!!!! EL MONTO NO COINCIDE CON LO REPORTADO EN EL FORMATO ETCA-II-10 EN EL TOTAL DEVENGADO DEL ANALÍTICO DE INGRESOS","")</f>
        <v/>
      </c>
    </row>
    <row r="7" spans="1:5" s="348" customFormat="1" ht="9.75" customHeight="1">
      <c r="A7" s="367"/>
      <c r="B7" s="346"/>
      <c r="C7" s="347"/>
      <c r="D7" s="369"/>
      <c r="E7" s="574"/>
    </row>
    <row r="8" spans="1:5" s="348" customFormat="1" ht="17.25" customHeight="1" thickBot="1">
      <c r="A8" s="368" t="s">
        <v>355</v>
      </c>
      <c r="B8" s="349"/>
      <c r="C8" s="350"/>
      <c r="D8" s="370"/>
      <c r="E8" s="573"/>
    </row>
    <row r="9" spans="1:5" ht="20.100000000000001" customHeight="1" thickBot="1">
      <c r="A9" s="356" t="s">
        <v>356</v>
      </c>
      <c r="B9" s="357"/>
      <c r="C9" s="358"/>
      <c r="D9" s="359">
        <f>SUM(C10:C14)</f>
        <v>18017</v>
      </c>
      <c r="E9" s="573"/>
    </row>
    <row r="10" spans="1:5" ht="20.100000000000001" customHeight="1">
      <c r="A10" s="240"/>
      <c r="B10" s="376" t="s">
        <v>357</v>
      </c>
      <c r="C10" s="360"/>
      <c r="D10" s="575"/>
      <c r="E10" s="600" t="str">
        <f>IF(C10&lt;&gt;'ETCA-I-02'!C22,"ERROR!!!, NO COINCIDEN LOS MONTOS CON LO REPORTADO EN EL FORMATO ETCA-I-02 EN EL EJERCICIO 2016","")</f>
        <v/>
      </c>
    </row>
    <row r="11" spans="1:5" ht="33" customHeight="1">
      <c r="A11" s="240"/>
      <c r="B11" s="377" t="s">
        <v>358</v>
      </c>
      <c r="C11" s="360"/>
      <c r="D11" s="575"/>
      <c r="E11" s="600" t="str">
        <f>IF(C11&lt;&gt;'ETCA-I-02'!C23,"ERROR!!!, NO COINCIDEN LOS MONTOS CON LO REPORTADO EN EL FORMATO ETCA-I-02 EN EL EJERCICIO 2016","")</f>
        <v/>
      </c>
    </row>
    <row r="12" spans="1:5" ht="20.100000000000001" customHeight="1">
      <c r="A12" s="241"/>
      <c r="B12" s="377" t="s">
        <v>359</v>
      </c>
      <c r="C12" s="360"/>
      <c r="D12" s="575"/>
      <c r="E12" s="600" t="str">
        <f>IF(C12&lt;&gt;'ETCA-I-02'!C24,"ERROR!!!, NO COINCIDEN LOS MONTOS CON LO REPORTADO EN EL FORMATO ETCA-I-02 EN EL EJERCICIO 2016","")</f>
        <v/>
      </c>
    </row>
    <row r="13" spans="1:5" ht="20.100000000000001" customHeight="1">
      <c r="A13" s="241"/>
      <c r="B13" s="377" t="s">
        <v>360</v>
      </c>
      <c r="C13" s="360">
        <v>-2608</v>
      </c>
      <c r="D13" s="575"/>
      <c r="E13" s="600" t="str">
        <f>IF(C13&lt;&gt;'ETCA-I-02'!C25,"ERROR!!!, NO COINCIDEN LOS MONTOS CON LO REPORTADO EN EL FORMATO ETCA-I-02 EN EL EJERCICIO 2016","")</f>
        <v/>
      </c>
    </row>
    <row r="14" spans="1:5" ht="24.75" customHeight="1" thickBot="1">
      <c r="A14" s="351" t="s">
        <v>361</v>
      </c>
      <c r="B14" s="380"/>
      <c r="C14" s="361">
        <v>20625</v>
      </c>
      <c r="D14" s="576"/>
      <c r="E14" s="573"/>
    </row>
    <row r="15" spans="1:5" ht="7.5" customHeight="1">
      <c r="A15" s="381"/>
      <c r="B15" s="371"/>
      <c r="C15" s="372"/>
      <c r="D15" s="373"/>
      <c r="E15" s="573"/>
    </row>
    <row r="16" spans="1:5" ht="20.100000000000001" customHeight="1" thickBot="1">
      <c r="A16" s="382" t="s">
        <v>362</v>
      </c>
      <c r="B16" s="374"/>
      <c r="C16" s="375"/>
      <c r="D16" s="352"/>
      <c r="E16" s="573"/>
    </row>
    <row r="17" spans="1:5" ht="20.100000000000001" customHeight="1" thickBot="1">
      <c r="A17" s="356" t="s">
        <v>363</v>
      </c>
      <c r="B17" s="357"/>
      <c r="C17" s="358"/>
      <c r="D17" s="359">
        <f>SUM(C18:C22)</f>
        <v>45000000</v>
      </c>
      <c r="E17" s="573"/>
    </row>
    <row r="18" spans="1:5" ht="20.100000000000001" customHeight="1">
      <c r="A18" s="241"/>
      <c r="B18" s="376" t="s">
        <v>364</v>
      </c>
      <c r="C18" s="362"/>
      <c r="D18" s="575"/>
      <c r="E18" s="573"/>
    </row>
    <row r="19" spans="1:5" ht="20.100000000000001" customHeight="1">
      <c r="A19" s="241"/>
      <c r="B19" s="377" t="s">
        <v>365</v>
      </c>
      <c r="C19" s="362"/>
      <c r="D19" s="575"/>
      <c r="E19" s="573"/>
    </row>
    <row r="20" spans="1:5" ht="20.100000000000001" customHeight="1">
      <c r="A20" s="241"/>
      <c r="B20" s="377" t="s">
        <v>366</v>
      </c>
      <c r="C20" s="362"/>
      <c r="D20" s="575"/>
      <c r="E20" s="573"/>
    </row>
    <row r="21" spans="1:5" ht="20.100000000000001" customHeight="1">
      <c r="A21" s="353" t="s">
        <v>367</v>
      </c>
      <c r="B21" s="378"/>
      <c r="C21" s="362">
        <v>45000000</v>
      </c>
      <c r="D21" s="575"/>
      <c r="E21" s="573"/>
    </row>
    <row r="22" spans="1:5" ht="20.100000000000001" customHeight="1" thickBot="1">
      <c r="A22" s="241"/>
      <c r="B22" s="379"/>
      <c r="C22" s="363"/>
      <c r="D22" s="575"/>
      <c r="E22" s="573"/>
    </row>
    <row r="23" spans="1:5" ht="26.25" customHeight="1" thickBot="1">
      <c r="A23" s="364" t="s">
        <v>368</v>
      </c>
      <c r="B23" s="365"/>
      <c r="C23" s="366"/>
      <c r="D23" s="355">
        <f>D6+D9-D17</f>
        <v>44057560</v>
      </c>
      <c r="E23" s="573" t="str">
        <f>IF(D23&lt;&gt;'ETCA-I-02'!C27,"ERROR!!!!! EL MONTO NO COINCIDE CON LO REPORTADO EN EL FORMATO ETCA-I-02 EN EL TOTAL DE INGRESOS Y OTROS BENEFICIOS","")</f>
        <v/>
      </c>
    </row>
    <row r="28" spans="1:5">
      <c r="B28" s="170" t="s">
        <v>2482</v>
      </c>
      <c r="C28" s="170" t="s">
        <v>2459</v>
      </c>
    </row>
    <row r="29" spans="1:5">
      <c r="B29" s="170" t="s">
        <v>2994</v>
      </c>
      <c r="C29" s="170" t="s">
        <v>2993</v>
      </c>
    </row>
    <row r="30" spans="1:5">
      <c r="B30" s="170" t="s">
        <v>2995</v>
      </c>
      <c r="C30" s="170" t="s">
        <v>2461</v>
      </c>
    </row>
  </sheetData>
  <sheetProtection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86"/>
  <sheetViews>
    <sheetView view="pageBreakPreview" topLeftCell="A63" zoomScaleSheetLayoutView="100" workbookViewId="0">
      <selection activeCell="A84" sqref="A84:F86"/>
    </sheetView>
  </sheetViews>
  <sheetFormatPr baseColWidth="10" defaultColWidth="11.42578125" defaultRowHeight="16.5"/>
  <cols>
    <col min="1" max="1" width="52.28515625" style="170" bestFit="1" customWidth="1"/>
    <col min="2" max="7" width="13.7109375" style="170" customWidth="1"/>
    <col min="8" max="16384" width="11.42578125" style="170"/>
  </cols>
  <sheetData>
    <row r="1" spans="1:7">
      <c r="A1" s="889" t="s">
        <v>76</v>
      </c>
      <c r="B1" s="889"/>
      <c r="C1" s="889"/>
      <c r="D1" s="889"/>
      <c r="E1" s="889"/>
      <c r="F1" s="889"/>
      <c r="G1" s="889"/>
    </row>
    <row r="2" spans="1:7" s="234" customFormat="1" ht="15.75">
      <c r="A2" s="889" t="s">
        <v>369</v>
      </c>
      <c r="B2" s="889"/>
      <c r="C2" s="889"/>
      <c r="D2" s="889"/>
      <c r="E2" s="889"/>
      <c r="F2" s="889"/>
      <c r="G2" s="889"/>
    </row>
    <row r="3" spans="1:7" s="234" customFormat="1" ht="15.75">
      <c r="A3" s="889" t="s">
        <v>370</v>
      </c>
      <c r="B3" s="889"/>
      <c r="C3" s="889"/>
      <c r="D3" s="889"/>
      <c r="E3" s="889"/>
      <c r="F3" s="889"/>
      <c r="G3" s="889"/>
    </row>
    <row r="4" spans="1:7" s="234" customFormat="1">
      <c r="A4" s="890" t="s">
        <v>668</v>
      </c>
      <c r="B4" s="890"/>
      <c r="C4" s="890"/>
      <c r="D4" s="890"/>
      <c r="E4" s="890"/>
      <c r="F4" s="890"/>
      <c r="G4" s="890"/>
    </row>
    <row r="5" spans="1:7" s="234" customFormat="1">
      <c r="A5" s="890" t="s">
        <v>671</v>
      </c>
      <c r="B5" s="890"/>
      <c r="C5" s="890"/>
      <c r="D5" s="890"/>
      <c r="E5" s="890"/>
      <c r="F5" s="890"/>
      <c r="G5" s="890"/>
    </row>
    <row r="6" spans="1:7" s="236" customFormat="1" ht="17.25" thickBot="1">
      <c r="A6" s="235"/>
      <c r="C6" s="731" t="s">
        <v>78</v>
      </c>
      <c r="D6" s="731"/>
      <c r="E6" s="731"/>
      <c r="F6" s="345" t="s">
        <v>79</v>
      </c>
    </row>
    <row r="7" spans="1:7" s="383" customFormat="1" ht="38.25">
      <c r="A7" s="942" t="s">
        <v>371</v>
      </c>
      <c r="B7" s="291" t="s">
        <v>372</v>
      </c>
      <c r="C7" s="291" t="s">
        <v>373</v>
      </c>
      <c r="D7" s="628" t="s">
        <v>374</v>
      </c>
      <c r="E7" s="292" t="s">
        <v>375</v>
      </c>
      <c r="F7" s="292" t="s">
        <v>376</v>
      </c>
      <c r="G7" s="629" t="s">
        <v>377</v>
      </c>
    </row>
    <row r="8" spans="1:7" s="384" customFormat="1" ht="13.5" thickBot="1">
      <c r="A8" s="943"/>
      <c r="B8" s="295" t="s">
        <v>322</v>
      </c>
      <c r="C8" s="295" t="s">
        <v>323</v>
      </c>
      <c r="D8" s="630" t="s">
        <v>378</v>
      </c>
      <c r="E8" s="296" t="s">
        <v>325</v>
      </c>
      <c r="F8" s="296" t="s">
        <v>326</v>
      </c>
      <c r="G8" s="631" t="s">
        <v>379</v>
      </c>
    </row>
    <row r="9" spans="1:7" s="385" customFormat="1" ht="16.5" customHeight="1">
      <c r="A9" s="632" t="s">
        <v>165</v>
      </c>
      <c r="B9" s="637">
        <f>SUM(B10:B16)</f>
        <v>58135674.949999996</v>
      </c>
      <c r="C9" s="637">
        <f>SUM(C10:C16)</f>
        <v>0</v>
      </c>
      <c r="D9" s="637">
        <f>B9+C9</f>
        <v>58135674.949999996</v>
      </c>
      <c r="E9" s="637">
        <f>SUM(E10:E16)</f>
        <v>30052826.969999999</v>
      </c>
      <c r="F9" s="637">
        <f>SUM(F10:F16)</f>
        <v>25838879.620000001</v>
      </c>
      <c r="G9" s="638">
        <f>D9-E9</f>
        <v>28082847.979999997</v>
      </c>
    </row>
    <row r="10" spans="1:7" s="385" customFormat="1" ht="14.25">
      <c r="A10" s="633" t="s">
        <v>380</v>
      </c>
      <c r="B10" s="639">
        <f>+'ETCA-II-11-E '!C13+'ETCA-II-11-E '!C14</f>
        <v>34979981</v>
      </c>
      <c r="C10" s="639">
        <f>+'ETCA-II-11-E '!D13+'ETCA-II-11-E '!D14</f>
        <v>6950</v>
      </c>
      <c r="D10" s="637">
        <f t="shared" ref="D10:D72" si="0">B10+C10</f>
        <v>34986931</v>
      </c>
      <c r="E10" s="639">
        <f>+'ETCA-II-11-E '!F13+'ETCA-II-11-E '!F14</f>
        <v>17648628.939999998</v>
      </c>
      <c r="F10" s="639">
        <f>+'ETCA-II-11-E '!G13+'ETCA-II-11-E '!G14</f>
        <v>17648628.939999998</v>
      </c>
      <c r="G10" s="638">
        <f t="shared" ref="G10:G73" si="1">D10-E10</f>
        <v>17338302.060000002</v>
      </c>
    </row>
    <row r="11" spans="1:7" s="385" customFormat="1" ht="14.25">
      <c r="A11" s="633" t="s">
        <v>381</v>
      </c>
      <c r="B11" s="639">
        <f>+'ETCA-II-11-E '!C20</f>
        <v>1571966.33</v>
      </c>
      <c r="C11" s="639">
        <f>+'ETCA-II-11-E '!D20</f>
        <v>0</v>
      </c>
      <c r="D11" s="637">
        <f t="shared" si="0"/>
        <v>1571966.33</v>
      </c>
      <c r="E11" s="639">
        <f>+'ETCA-II-11-E '!F20</f>
        <v>722622.59</v>
      </c>
      <c r="F11" s="639">
        <f>+'ETCA-II-11-E '!G20</f>
        <v>722622.59</v>
      </c>
      <c r="G11" s="638">
        <f t="shared" si="1"/>
        <v>849343.74000000011</v>
      </c>
    </row>
    <row r="12" spans="1:7" s="385" customFormat="1" ht="14.25">
      <c r="A12" s="633" t="s">
        <v>382</v>
      </c>
      <c r="B12" s="639">
        <f>+'ETCA-II-11-E '!C27+'ETCA-II-11-E '!C28+'ETCA-II-11-E '!C31</f>
        <v>8225714.1699999999</v>
      </c>
      <c r="C12" s="639">
        <f>+'ETCA-II-11-E '!D27+'ETCA-II-11-E '!D28+'ETCA-II-11-E '!D31</f>
        <v>-6950</v>
      </c>
      <c r="D12" s="637">
        <f t="shared" si="0"/>
        <v>8218764.1699999999</v>
      </c>
      <c r="E12" s="639">
        <f>+'ETCA-II-11-E '!F27+'ETCA-II-11-E '!F28+'ETCA-II-11-E '!F31</f>
        <v>4439197.3</v>
      </c>
      <c r="F12" s="639">
        <f>+'ETCA-II-11-E '!G27+'ETCA-II-11-E '!G28+'ETCA-II-11-E '!G31</f>
        <v>1902901.6800000002</v>
      </c>
      <c r="G12" s="638">
        <f t="shared" si="1"/>
        <v>3779566.87</v>
      </c>
    </row>
    <row r="13" spans="1:7" s="385" customFormat="1" ht="14.25">
      <c r="A13" s="633" t="s">
        <v>383</v>
      </c>
      <c r="B13" s="639">
        <f>+'ETCA-II-11-E '!C35+'ETCA-II-11-E '!C36+'ETCA-II-11-E '!C37</f>
        <v>6942796.79</v>
      </c>
      <c r="C13" s="639">
        <f>+'ETCA-II-11-E '!D35+'ETCA-II-11-E '!D36+'ETCA-II-11-E '!D37</f>
        <v>0</v>
      </c>
      <c r="D13" s="637">
        <f t="shared" si="0"/>
        <v>6942796.79</v>
      </c>
      <c r="E13" s="639">
        <f>+'ETCA-II-11-E '!F35+'ETCA-II-11-E '!F36+'ETCA-II-11-E '!F37</f>
        <v>3682092.2300000004</v>
      </c>
      <c r="F13" s="639">
        <f>+'ETCA-II-11-E '!G35+'ETCA-II-11-E '!G36+'ETCA-II-11-E '!G37</f>
        <v>2770242.58</v>
      </c>
      <c r="G13" s="638">
        <f t="shared" si="1"/>
        <v>3260704.5599999996</v>
      </c>
    </row>
    <row r="14" spans="1:7" s="385" customFormat="1" ht="14.25">
      <c r="A14" s="633" t="s">
        <v>384</v>
      </c>
      <c r="B14" s="639">
        <f>+'ETCA-II-11-E '!C39+'ETCA-II-11-E '!C40+'ETCA-II-11-E '!C41+'ETCA-II-11-E '!C42+'ETCA-II-11-E '!C43+'ETCA-II-11-E '!C44</f>
        <v>5296841.7299999995</v>
      </c>
      <c r="C14" s="639">
        <f>+'ETCA-II-11-E '!D39+'ETCA-II-11-E '!D40+'ETCA-II-11-E '!D41+'ETCA-II-11-E '!D42+'ETCA-II-11-E '!D43+'ETCA-II-11-E '!D44</f>
        <v>0</v>
      </c>
      <c r="D14" s="637">
        <f t="shared" si="0"/>
        <v>5296841.7299999995</v>
      </c>
      <c r="E14" s="639">
        <f>+'ETCA-II-11-E '!F39+'ETCA-II-11-E '!F40+'ETCA-II-11-E '!F41+'ETCA-II-11-E '!F42+'ETCA-II-11-E '!F43+'ETCA-II-11-E '!F44</f>
        <v>2673392.9300000002</v>
      </c>
      <c r="F14" s="639">
        <f>+'ETCA-II-11-E '!G39+'ETCA-II-11-E '!G40+'ETCA-II-11-E '!G41+'ETCA-II-11-E '!G42+'ETCA-II-11-E '!G43+'ETCA-II-11-E '!G44</f>
        <v>1907590.85</v>
      </c>
      <c r="G14" s="638">
        <f t="shared" si="1"/>
        <v>2623448.7999999993</v>
      </c>
    </row>
    <row r="15" spans="1:7" s="385" customFormat="1" ht="14.25">
      <c r="A15" s="633" t="s">
        <v>385</v>
      </c>
      <c r="B15" s="639"/>
      <c r="C15" s="639"/>
      <c r="D15" s="637">
        <f t="shared" si="0"/>
        <v>0</v>
      </c>
      <c r="E15" s="639"/>
      <c r="F15" s="639"/>
      <c r="G15" s="638">
        <f t="shared" si="1"/>
        <v>0</v>
      </c>
    </row>
    <row r="16" spans="1:7" s="385" customFormat="1" ht="14.25">
      <c r="A16" s="633" t="s">
        <v>386</v>
      </c>
      <c r="B16" s="639">
        <f>+'ETCA-II-11-E '!C46</f>
        <v>1118374.93</v>
      </c>
      <c r="C16" s="639">
        <f>+'ETCA-II-11-E '!D46</f>
        <v>0</v>
      </c>
      <c r="D16" s="637">
        <f t="shared" si="0"/>
        <v>1118374.93</v>
      </c>
      <c r="E16" s="639">
        <f>+'ETCA-II-11-E '!F46</f>
        <v>886892.98</v>
      </c>
      <c r="F16" s="639">
        <f>+'ETCA-II-11-E '!G46</f>
        <v>886892.98</v>
      </c>
      <c r="G16" s="638">
        <f t="shared" si="1"/>
        <v>231481.94999999995</v>
      </c>
    </row>
    <row r="17" spans="1:7" s="385" customFormat="1" ht="16.5" customHeight="1">
      <c r="A17" s="634" t="s">
        <v>166</v>
      </c>
      <c r="B17" s="637">
        <f>SUM(B18:B26)</f>
        <v>1815789.43</v>
      </c>
      <c r="C17" s="637">
        <f>SUM(C18:C26)</f>
        <v>-1.1368683772161603E-13</v>
      </c>
      <c r="D17" s="637">
        <f>B17+C17</f>
        <v>1815789.43</v>
      </c>
      <c r="E17" s="637">
        <f>SUM(E18:E26)</f>
        <v>827481.88</v>
      </c>
      <c r="F17" s="637">
        <f>SUM(F18:F26)</f>
        <v>826881.88</v>
      </c>
      <c r="G17" s="638">
        <f t="shared" si="1"/>
        <v>988307.54999999993</v>
      </c>
    </row>
    <row r="18" spans="1:7" s="385" customFormat="1" ht="30" customHeight="1">
      <c r="A18" s="633" t="s">
        <v>387</v>
      </c>
      <c r="B18" s="639">
        <f>+'ETCA-II-11-E '!C50+'ETCA-II-11-E '!C51+'ETCA-II-11-E '!C52+'ETCA-II-11-E '!C53</f>
        <v>124886.77</v>
      </c>
      <c r="C18" s="639">
        <f>+'ETCA-II-11-E '!D50+'ETCA-II-11-E '!D51+'ETCA-II-11-E '!D52+'ETCA-II-11-E '!D53</f>
        <v>990.83999999999992</v>
      </c>
      <c r="D18" s="637">
        <f t="shared" si="0"/>
        <v>125877.61</v>
      </c>
      <c r="E18" s="639">
        <f>+'ETCA-II-11-E '!F50+'ETCA-II-11-E '!F51+'ETCA-II-11-E '!F52+'ETCA-II-11-E '!F53</f>
        <v>64241.82</v>
      </c>
      <c r="F18" s="639">
        <f>+'ETCA-II-11-E '!G50+'ETCA-II-11-E '!G51+'ETCA-II-11-E '!G52+'ETCA-II-11-E '!G53</f>
        <v>63641.82</v>
      </c>
      <c r="G18" s="638">
        <f t="shared" si="1"/>
        <v>61635.79</v>
      </c>
    </row>
    <row r="19" spans="1:7" s="385" customFormat="1" ht="14.25">
      <c r="A19" s="633" t="s">
        <v>388</v>
      </c>
      <c r="B19" s="639">
        <f>+'ETCA-II-11-E '!C55</f>
        <v>950979.18</v>
      </c>
      <c r="C19" s="639">
        <f>+'ETCA-II-11-E '!D55</f>
        <v>-990.84</v>
      </c>
      <c r="D19" s="637">
        <f t="shared" si="0"/>
        <v>949988.34000000008</v>
      </c>
      <c r="E19" s="639">
        <f>+'ETCA-II-11-E '!F55</f>
        <v>420969.27</v>
      </c>
      <c r="F19" s="639">
        <f>+'ETCA-II-11-E '!G55</f>
        <v>420969.27</v>
      </c>
      <c r="G19" s="638">
        <f t="shared" si="1"/>
        <v>529019.07000000007</v>
      </c>
    </row>
    <row r="20" spans="1:7" s="385" customFormat="1" ht="14.25">
      <c r="A20" s="633" t="s">
        <v>389</v>
      </c>
      <c r="B20" s="639"/>
      <c r="C20" s="639"/>
      <c r="D20" s="637">
        <f t="shared" si="0"/>
        <v>0</v>
      </c>
      <c r="E20" s="639"/>
      <c r="F20" s="639"/>
      <c r="G20" s="638">
        <f t="shared" si="1"/>
        <v>0</v>
      </c>
    </row>
    <row r="21" spans="1:7" s="385" customFormat="1" ht="14.25">
      <c r="A21" s="633" t="s">
        <v>390</v>
      </c>
      <c r="B21" s="639">
        <f>+'ETCA-II-11-E '!C57+'ETCA-II-11-E '!C58</f>
        <v>104808.68</v>
      </c>
      <c r="C21" s="639">
        <f>+'ETCA-II-11-E '!D57+'ETCA-II-11-E '!D58</f>
        <v>0</v>
      </c>
      <c r="D21" s="637">
        <f t="shared" si="0"/>
        <v>104808.68</v>
      </c>
      <c r="E21" s="639">
        <f>+'ETCA-II-11-E '!F57+'ETCA-II-11-E '!F58</f>
        <v>36950.58</v>
      </c>
      <c r="F21" s="639">
        <f>+'ETCA-II-11-E '!G57+'ETCA-II-11-E '!G58</f>
        <v>36950.58</v>
      </c>
      <c r="G21" s="638">
        <f t="shared" si="1"/>
        <v>67858.099999999991</v>
      </c>
    </row>
    <row r="22" spans="1:7" s="385" customFormat="1" ht="14.25">
      <c r="A22" s="633" t="s">
        <v>391</v>
      </c>
      <c r="B22" s="639">
        <f>+'ETCA-II-11-E '!C60</f>
        <v>254</v>
      </c>
      <c r="C22" s="639">
        <f>+'ETCA-II-11-E '!D60</f>
        <v>0</v>
      </c>
      <c r="D22" s="637">
        <f t="shared" si="0"/>
        <v>254</v>
      </c>
      <c r="E22" s="639">
        <f>+'ETCA-II-11-E '!F60</f>
        <v>254</v>
      </c>
      <c r="F22" s="639">
        <f>+'ETCA-II-11-E '!G60</f>
        <v>254</v>
      </c>
      <c r="G22" s="638">
        <f t="shared" si="1"/>
        <v>0</v>
      </c>
    </row>
    <row r="23" spans="1:7" s="385" customFormat="1" ht="14.25">
      <c r="A23" s="633" t="s">
        <v>392</v>
      </c>
      <c r="B23" s="639">
        <f>+'ETCA-II-11-E '!C62</f>
        <v>553196.85</v>
      </c>
      <c r="C23" s="639">
        <f>+'ETCA-II-11-E '!D62</f>
        <v>0</v>
      </c>
      <c r="D23" s="637">
        <f t="shared" si="0"/>
        <v>553196.85</v>
      </c>
      <c r="E23" s="639">
        <f>+'ETCA-II-11-E '!F62</f>
        <v>278161.27</v>
      </c>
      <c r="F23" s="639">
        <f>+'ETCA-II-11-E '!G62</f>
        <v>278161.27</v>
      </c>
      <c r="G23" s="638">
        <f t="shared" si="1"/>
        <v>275035.57999999996</v>
      </c>
    </row>
    <row r="24" spans="1:7" s="385" customFormat="1" ht="14.25">
      <c r="A24" s="633" t="s">
        <v>393</v>
      </c>
      <c r="B24" s="639">
        <f>+'ETCA-II-11-E '!C64</f>
        <v>11542.43</v>
      </c>
      <c r="C24" s="639">
        <f>+'ETCA-II-11-E '!D64</f>
        <v>0</v>
      </c>
      <c r="D24" s="637">
        <f t="shared" si="0"/>
        <v>11542.43</v>
      </c>
      <c r="E24" s="639">
        <f>+'ETCA-II-11-E '!F64</f>
        <v>2668.47</v>
      </c>
      <c r="F24" s="639">
        <f>+'ETCA-II-11-E '!G64</f>
        <v>2668.47</v>
      </c>
      <c r="G24" s="638">
        <f t="shared" si="1"/>
        <v>8873.9600000000009</v>
      </c>
    </row>
    <row r="25" spans="1:7" s="385" customFormat="1" ht="14.25">
      <c r="A25" s="633" t="s">
        <v>394</v>
      </c>
      <c r="B25" s="639"/>
      <c r="C25" s="639"/>
      <c r="D25" s="637">
        <f t="shared" si="0"/>
        <v>0</v>
      </c>
      <c r="E25" s="639"/>
      <c r="F25" s="639"/>
      <c r="G25" s="638">
        <f t="shared" si="1"/>
        <v>0</v>
      </c>
    </row>
    <row r="26" spans="1:7" s="385" customFormat="1" ht="14.25">
      <c r="A26" s="633" t="s">
        <v>395</v>
      </c>
      <c r="B26" s="639">
        <f>+'ETCA-II-11-E '!C66+'ETCA-II-11-E '!C67</f>
        <v>70121.52</v>
      </c>
      <c r="C26" s="639">
        <f>+'ETCA-II-11-E '!D66+'ETCA-II-11-E '!D67</f>
        <v>0</v>
      </c>
      <c r="D26" s="637">
        <f t="shared" si="0"/>
        <v>70121.52</v>
      </c>
      <c r="E26" s="639">
        <f>+'ETCA-II-11-E '!F66+'ETCA-II-11-E '!F67</f>
        <v>24236.47</v>
      </c>
      <c r="F26" s="639">
        <f>+'ETCA-II-11-E '!G66+'ETCA-II-11-E '!G67</f>
        <v>24236.47</v>
      </c>
      <c r="G26" s="638">
        <f t="shared" si="1"/>
        <v>45885.05</v>
      </c>
    </row>
    <row r="27" spans="1:7" s="385" customFormat="1" ht="16.5" customHeight="1">
      <c r="A27" s="634" t="s">
        <v>167</v>
      </c>
      <c r="B27" s="637">
        <f>SUM(B28:B36)</f>
        <v>24734910.390000001</v>
      </c>
      <c r="C27" s="637">
        <f>SUM(C28:C36)</f>
        <v>13779357.16</v>
      </c>
      <c r="D27" s="637">
        <f>B27+C27</f>
        <v>38514267.549999997</v>
      </c>
      <c r="E27" s="637">
        <f>SUM(E28:E36)</f>
        <v>25598579.179999996</v>
      </c>
      <c r="F27" s="637">
        <f>SUM(F28:F36)</f>
        <v>23728991.829999998</v>
      </c>
      <c r="G27" s="638">
        <f t="shared" si="1"/>
        <v>12915688.370000001</v>
      </c>
    </row>
    <row r="28" spans="1:7" s="385" customFormat="1" ht="14.25">
      <c r="A28" s="633" t="s">
        <v>396</v>
      </c>
      <c r="B28" s="639">
        <f>+'ETCA-II-11-E '!C71+'ETCA-II-11-E '!C72+'ETCA-II-11-E '!C73+'ETCA-II-11-E '!C74+'ETCA-II-11-E '!C75+'ETCA-II-11-E '!C76+'ETCA-II-11-E '!C77</f>
        <v>4576448.95</v>
      </c>
      <c r="C28" s="639">
        <f>+'ETCA-II-11-E '!D71+'ETCA-II-11-E '!D72+'ETCA-II-11-E '!D73+'ETCA-II-11-E '!D74+'ETCA-II-11-E '!D75+'ETCA-II-11-E '!D76+'ETCA-II-11-E '!D77</f>
        <v>115.93</v>
      </c>
      <c r="D28" s="637">
        <f t="shared" si="0"/>
        <v>4576564.88</v>
      </c>
      <c r="E28" s="639">
        <f>+'ETCA-II-11-E '!F71+'ETCA-II-11-E '!F72+'ETCA-II-11-E '!F73+'ETCA-II-11-E '!F74+'ETCA-II-11-E '!F75+'ETCA-II-11-E '!F76+'ETCA-II-11-E '!F77</f>
        <v>2231399.67</v>
      </c>
      <c r="F28" s="639">
        <f>+'ETCA-II-11-E '!G71+'ETCA-II-11-E '!G72+'ETCA-II-11-E '!G73+'ETCA-II-11-E '!G74+'ETCA-II-11-E '!G75+'ETCA-II-11-E '!G76+'ETCA-II-11-E '!G77</f>
        <v>1483812.84</v>
      </c>
      <c r="G28" s="638">
        <f t="shared" si="1"/>
        <v>2345165.21</v>
      </c>
    </row>
    <row r="29" spans="1:7" s="385" customFormat="1" ht="14.25">
      <c r="A29" s="633" t="s">
        <v>397</v>
      </c>
      <c r="B29" s="639">
        <f>+'ETCA-II-11-E '!C79+'ETCA-II-11-E '!C80+'ETCA-II-11-E '!C81+'ETCA-II-11-E '!C82</f>
        <v>528213.89</v>
      </c>
      <c r="C29" s="639">
        <f>+'ETCA-II-11-E '!D79+'ETCA-II-11-E '!D80+'ETCA-II-11-E '!D81+'ETCA-II-11-E '!D82</f>
        <v>-25946.62</v>
      </c>
      <c r="D29" s="637">
        <f t="shared" si="0"/>
        <v>502267.27</v>
      </c>
      <c r="E29" s="639">
        <f>+'ETCA-II-11-E '!F79+'ETCA-II-11-E '!F80+'ETCA-II-11-E '!F81+'ETCA-II-11-E '!F82</f>
        <v>174545.01</v>
      </c>
      <c r="F29" s="639">
        <f>+'ETCA-II-11-E '!G79+'ETCA-II-11-E '!G80+'ETCA-II-11-E '!G81+'ETCA-II-11-E '!G82</f>
        <v>161225.65</v>
      </c>
      <c r="G29" s="638">
        <f t="shared" si="1"/>
        <v>327722.26</v>
      </c>
    </row>
    <row r="30" spans="1:7" s="385" customFormat="1" ht="14.25">
      <c r="A30" s="633" t="s">
        <v>398</v>
      </c>
      <c r="B30" s="639">
        <f>+'ETCA-II-11-E '!C84+'ETCA-II-11-E '!C85+'ETCA-II-11-E '!C86+'ETCA-II-11-E '!C87</f>
        <v>1800203.18</v>
      </c>
      <c r="C30" s="639">
        <f>+'ETCA-II-11-E '!D84+'ETCA-II-11-E '!D85+'ETCA-II-11-E '!D86+'ETCA-II-11-E '!D87</f>
        <v>63878.42</v>
      </c>
      <c r="D30" s="637">
        <f t="shared" si="0"/>
        <v>1864081.5999999999</v>
      </c>
      <c r="E30" s="639">
        <f>+'ETCA-II-11-E '!F84+'ETCA-II-11-E '!F85+'ETCA-II-11-E '!F86+'ETCA-II-11-E '!F87</f>
        <v>1093971.3999999999</v>
      </c>
      <c r="F30" s="639">
        <f>+'ETCA-II-11-E '!G84+'ETCA-II-11-E '!G85+'ETCA-II-11-E '!G86+'ETCA-II-11-E '!G87</f>
        <v>853524.84000000008</v>
      </c>
      <c r="G30" s="638">
        <f t="shared" si="1"/>
        <v>770110.2</v>
      </c>
    </row>
    <row r="31" spans="1:7" s="385" customFormat="1" ht="14.25">
      <c r="A31" s="633" t="s">
        <v>399</v>
      </c>
      <c r="B31" s="639">
        <f>+'ETCA-II-11-E '!C89+'ETCA-II-11-E '!C90+'ETCA-II-11-E '!C91</f>
        <v>7668228.1300000008</v>
      </c>
      <c r="C31" s="639">
        <f>+'ETCA-II-11-E '!D89+'ETCA-II-11-E '!D90+'ETCA-II-11-E '!D91</f>
        <v>1961.69</v>
      </c>
      <c r="D31" s="637">
        <f t="shared" si="0"/>
        <v>7670189.8200000012</v>
      </c>
      <c r="E31" s="639">
        <f>+'ETCA-II-11-E '!F89+'ETCA-II-11-E '!F90+'ETCA-II-11-E '!F91</f>
        <v>2730777.9</v>
      </c>
      <c r="F31" s="639">
        <f>+'ETCA-II-11-E '!G89+'ETCA-II-11-E '!G90+'ETCA-II-11-E '!G91</f>
        <v>2353234.67</v>
      </c>
      <c r="G31" s="638">
        <f t="shared" si="1"/>
        <v>4939411.9200000018</v>
      </c>
    </row>
    <row r="32" spans="1:7" s="385" customFormat="1" ht="14.25">
      <c r="A32" s="633" t="s">
        <v>400</v>
      </c>
      <c r="B32" s="639">
        <f>+'ETCA-II-11-E '!C93+'ETCA-II-11-E '!C94+'ETCA-II-11-E '!C95+'ETCA-II-11-E '!C96+'ETCA-II-11-E '!C97+'ETCA-II-11-E '!C98</f>
        <v>1305695.2000000002</v>
      </c>
      <c r="C32" s="639">
        <f>+'ETCA-II-11-E '!D93+'ETCA-II-11-E '!D94+'ETCA-II-11-E '!D95+'ETCA-II-11-E '!D96+'ETCA-II-11-E '!D97+'ETCA-II-11-E '!D98</f>
        <v>68075.13</v>
      </c>
      <c r="D32" s="637">
        <f t="shared" si="0"/>
        <v>1373770.33</v>
      </c>
      <c r="E32" s="639">
        <f>+'ETCA-II-11-E '!F93+'ETCA-II-11-E '!F94+'ETCA-II-11-E '!F95+'ETCA-II-11-E '!F96+'ETCA-II-11-E '!F97+'ETCA-II-11-E '!F98</f>
        <v>405393.73</v>
      </c>
      <c r="F32" s="639">
        <f>+'ETCA-II-11-E '!G93+'ETCA-II-11-E '!G94+'ETCA-II-11-E '!G95+'ETCA-II-11-E '!G96+'ETCA-II-11-E '!G97+'ETCA-II-11-E '!G98</f>
        <v>326097.08999999997</v>
      </c>
      <c r="G32" s="638">
        <f t="shared" si="1"/>
        <v>968376.60000000009</v>
      </c>
    </row>
    <row r="33" spans="1:7" s="385" customFormat="1" ht="14.25">
      <c r="A33" s="633" t="s">
        <v>401</v>
      </c>
      <c r="B33" s="639">
        <f>+'ETCA-II-11-E '!C100+'ETCA-II-11-E '!C101+'ETCA-II-11-E '!C102</f>
        <v>950693.77</v>
      </c>
      <c r="C33" s="639">
        <f>+'ETCA-II-11-E '!D100+'ETCA-II-11-E '!D101+'ETCA-II-11-E '!D102</f>
        <v>-8059.51</v>
      </c>
      <c r="D33" s="637">
        <f t="shared" si="0"/>
        <v>942634.26</v>
      </c>
      <c r="E33" s="639">
        <f>+'ETCA-II-11-E '!F100+'ETCA-II-11-E '!F101+'ETCA-II-11-E '!F102</f>
        <v>464733.8</v>
      </c>
      <c r="F33" s="639">
        <f>+'ETCA-II-11-E '!G100+'ETCA-II-11-E '!G101+'ETCA-II-11-E '!G102</f>
        <v>454055.66</v>
      </c>
      <c r="G33" s="638">
        <f t="shared" si="1"/>
        <v>477900.46</v>
      </c>
    </row>
    <row r="34" spans="1:7" s="385" customFormat="1" ht="14.25">
      <c r="A34" s="633" t="s">
        <v>402</v>
      </c>
      <c r="B34" s="639">
        <f>+'ETCA-II-11-E '!C104+'ETCA-II-11-E '!C105</f>
        <v>239372.46999999997</v>
      </c>
      <c r="C34" s="639">
        <f>+'ETCA-II-11-E '!D104+'ETCA-II-11-E '!D105</f>
        <v>35449.81</v>
      </c>
      <c r="D34" s="637">
        <f t="shared" si="0"/>
        <v>274822.27999999997</v>
      </c>
      <c r="E34" s="639">
        <f>+'ETCA-II-11-E '!F104+'ETCA-II-11-E '!F105</f>
        <v>187708.66</v>
      </c>
      <c r="F34" s="639">
        <f>+'ETCA-II-11-E '!G104+'ETCA-II-11-E '!G105</f>
        <v>185224.55</v>
      </c>
      <c r="G34" s="638">
        <f t="shared" si="1"/>
        <v>87113.619999999966</v>
      </c>
    </row>
    <row r="35" spans="1:7" s="385" customFormat="1" ht="15" thickBot="1">
      <c r="A35" s="635" t="s">
        <v>403</v>
      </c>
      <c r="B35" s="640">
        <f>+'ETCA-II-11-E '!C107+'ETCA-II-11-E '!C108</f>
        <v>500520.95</v>
      </c>
      <c r="C35" s="640">
        <f>+'ETCA-II-11-E '!D107+'ETCA-II-11-E '!D108</f>
        <v>-28983.82</v>
      </c>
      <c r="D35" s="641">
        <f t="shared" si="0"/>
        <v>471537.13</v>
      </c>
      <c r="E35" s="640">
        <f>+'ETCA-II-11-E '!F107+'ETCA-II-11-E '!F108</f>
        <v>363975.41</v>
      </c>
      <c r="F35" s="640">
        <f>+'ETCA-II-11-E '!G107+'ETCA-II-11-E '!G108</f>
        <v>168669.93</v>
      </c>
      <c r="G35" s="642">
        <f t="shared" si="1"/>
        <v>107561.72000000003</v>
      </c>
    </row>
    <row r="36" spans="1:7" s="385" customFormat="1" ht="14.25">
      <c r="A36" s="633" t="s">
        <v>404</v>
      </c>
      <c r="B36" s="639">
        <f>+'ETCA-II-11-E '!C110+'ETCA-II-11-E '!C111+'ETCA-II-11-E '!C112</f>
        <v>7165533.8499999996</v>
      </c>
      <c r="C36" s="639">
        <f>+'ETCA-II-11-E '!D110+'ETCA-II-11-E '!D111+'ETCA-II-11-E '!D112</f>
        <v>13672866.130000001</v>
      </c>
      <c r="D36" s="637">
        <f t="shared" si="0"/>
        <v>20838399.98</v>
      </c>
      <c r="E36" s="639">
        <f>+'ETCA-II-11-E '!F110+'ETCA-II-11-E '!F111+'ETCA-II-11-E '!F112</f>
        <v>17946073.599999998</v>
      </c>
      <c r="F36" s="639">
        <f>+'ETCA-II-11-E '!G110+'ETCA-II-11-E '!G111+'ETCA-II-11-E '!G112</f>
        <v>17743146.599999998</v>
      </c>
      <c r="G36" s="638">
        <f t="shared" si="1"/>
        <v>2892326.3800000027</v>
      </c>
    </row>
    <row r="37" spans="1:7" s="385" customFormat="1" ht="21" customHeight="1">
      <c r="A37" s="634" t="s">
        <v>344</v>
      </c>
      <c r="B37" s="637">
        <f>SUM(B38:B46)</f>
        <v>0</v>
      </c>
      <c r="C37" s="637">
        <f>SUM(C38:C46)</f>
        <v>0</v>
      </c>
      <c r="D37" s="637">
        <f>B37+C37</f>
        <v>0</v>
      </c>
      <c r="E37" s="637">
        <f>SUM(E38:E46)</f>
        <v>0</v>
      </c>
      <c r="F37" s="637">
        <f>SUM(F38:F46)</f>
        <v>0</v>
      </c>
      <c r="G37" s="638">
        <f t="shared" si="1"/>
        <v>0</v>
      </c>
    </row>
    <row r="38" spans="1:7" s="385" customFormat="1" ht="14.25">
      <c r="A38" s="633" t="s">
        <v>168</v>
      </c>
      <c r="B38" s="639"/>
      <c r="C38" s="639"/>
      <c r="D38" s="637">
        <f t="shared" si="0"/>
        <v>0</v>
      </c>
      <c r="E38" s="639"/>
      <c r="F38" s="639"/>
      <c r="G38" s="638">
        <f t="shared" si="1"/>
        <v>0</v>
      </c>
    </row>
    <row r="39" spans="1:7" s="385" customFormat="1" ht="14.25">
      <c r="A39" s="633" t="s">
        <v>169</v>
      </c>
      <c r="B39" s="639"/>
      <c r="C39" s="639"/>
      <c r="D39" s="637">
        <f t="shared" si="0"/>
        <v>0</v>
      </c>
      <c r="E39" s="639"/>
      <c r="F39" s="639"/>
      <c r="G39" s="638">
        <f t="shared" si="1"/>
        <v>0</v>
      </c>
    </row>
    <row r="40" spans="1:7" s="385" customFormat="1" ht="14.25">
      <c r="A40" s="633" t="s">
        <v>170</v>
      </c>
      <c r="B40" s="639"/>
      <c r="C40" s="639"/>
      <c r="D40" s="637">
        <f t="shared" si="0"/>
        <v>0</v>
      </c>
      <c r="E40" s="639"/>
      <c r="F40" s="639"/>
      <c r="G40" s="638">
        <f t="shared" si="1"/>
        <v>0</v>
      </c>
    </row>
    <row r="41" spans="1:7" s="385" customFormat="1" ht="14.25">
      <c r="A41" s="633" t="s">
        <v>171</v>
      </c>
      <c r="B41" s="639"/>
      <c r="C41" s="639"/>
      <c r="D41" s="637">
        <f t="shared" si="0"/>
        <v>0</v>
      </c>
      <c r="E41" s="639"/>
      <c r="F41" s="639"/>
      <c r="G41" s="638">
        <f t="shared" si="1"/>
        <v>0</v>
      </c>
    </row>
    <row r="42" spans="1:7" s="385" customFormat="1" ht="14.25">
      <c r="A42" s="633" t="s">
        <v>172</v>
      </c>
      <c r="B42" s="639"/>
      <c r="C42" s="639"/>
      <c r="D42" s="637">
        <f t="shared" si="0"/>
        <v>0</v>
      </c>
      <c r="E42" s="639"/>
      <c r="F42" s="639"/>
      <c r="G42" s="638">
        <f t="shared" si="1"/>
        <v>0</v>
      </c>
    </row>
    <row r="43" spans="1:7" s="385" customFormat="1" ht="14.25">
      <c r="A43" s="633" t="s">
        <v>405</v>
      </c>
      <c r="B43" s="639"/>
      <c r="C43" s="639"/>
      <c r="D43" s="637">
        <f t="shared" si="0"/>
        <v>0</v>
      </c>
      <c r="E43" s="639"/>
      <c r="F43" s="639"/>
      <c r="G43" s="638">
        <f t="shared" si="1"/>
        <v>0</v>
      </c>
    </row>
    <row r="44" spans="1:7" s="385" customFormat="1" ht="14.25">
      <c r="A44" s="633" t="s">
        <v>174</v>
      </c>
      <c r="B44" s="639"/>
      <c r="C44" s="639"/>
      <c r="D44" s="637">
        <f t="shared" si="0"/>
        <v>0</v>
      </c>
      <c r="E44" s="639"/>
      <c r="F44" s="639"/>
      <c r="G44" s="638">
        <f t="shared" si="1"/>
        <v>0</v>
      </c>
    </row>
    <row r="45" spans="1:7" s="385" customFormat="1" ht="14.25">
      <c r="A45" s="633" t="s">
        <v>175</v>
      </c>
      <c r="B45" s="639"/>
      <c r="C45" s="639"/>
      <c r="D45" s="637">
        <f t="shared" si="0"/>
        <v>0</v>
      </c>
      <c r="E45" s="639"/>
      <c r="F45" s="639"/>
      <c r="G45" s="638">
        <f t="shared" si="1"/>
        <v>0</v>
      </c>
    </row>
    <row r="46" spans="1:7" s="385" customFormat="1" ht="14.25">
      <c r="A46" s="633" t="s">
        <v>176</v>
      </c>
      <c r="B46" s="639"/>
      <c r="C46" s="639"/>
      <c r="D46" s="637">
        <f t="shared" si="0"/>
        <v>0</v>
      </c>
      <c r="E46" s="639"/>
      <c r="F46" s="639"/>
      <c r="G46" s="638">
        <f t="shared" si="1"/>
        <v>0</v>
      </c>
    </row>
    <row r="47" spans="1:7" s="385" customFormat="1" ht="16.5" customHeight="1">
      <c r="A47" s="634" t="s">
        <v>406</v>
      </c>
      <c r="B47" s="637">
        <f>SUM(B48:B56)</f>
        <v>45971137.409999996</v>
      </c>
      <c r="C47" s="637">
        <f>SUM(C48:C56)</f>
        <v>-13779357.16</v>
      </c>
      <c r="D47" s="637">
        <f>B47+C47</f>
        <v>32191780.249999996</v>
      </c>
      <c r="E47" s="637">
        <f>SUM(E48:E56)</f>
        <v>19505874.73</v>
      </c>
      <c r="F47" s="637">
        <f>SUM(F48:F56)</f>
        <v>19450678.18</v>
      </c>
      <c r="G47" s="638">
        <f t="shared" si="1"/>
        <v>12685905.519999996</v>
      </c>
    </row>
    <row r="48" spans="1:7" s="385" customFormat="1" ht="14.25">
      <c r="A48" s="633" t="s">
        <v>407</v>
      </c>
      <c r="B48" s="639">
        <f>+'ETCA-II-11-E '!C116</f>
        <v>5800</v>
      </c>
      <c r="C48" s="639">
        <f>+'ETCA-II-11-E '!D116</f>
        <v>0</v>
      </c>
      <c r="D48" s="637">
        <f t="shared" si="0"/>
        <v>5800</v>
      </c>
      <c r="E48" s="639">
        <f>+'ETCA-II-11-E '!F116</f>
        <v>5800</v>
      </c>
      <c r="F48" s="639">
        <f>+'ETCA-II-11-E '!G116</f>
        <v>5800</v>
      </c>
      <c r="G48" s="638">
        <f>D48-E48</f>
        <v>0</v>
      </c>
    </row>
    <row r="49" spans="1:7" s="385" customFormat="1" ht="14.25">
      <c r="A49" s="633" t="s">
        <v>408</v>
      </c>
      <c r="B49" s="639"/>
      <c r="C49" s="639"/>
      <c r="D49" s="637">
        <f t="shared" si="0"/>
        <v>0</v>
      </c>
      <c r="E49" s="639"/>
      <c r="F49" s="639"/>
      <c r="G49" s="638">
        <f t="shared" si="1"/>
        <v>0</v>
      </c>
    </row>
    <row r="50" spans="1:7" s="385" customFormat="1" ht="14.25">
      <c r="A50" s="633" t="s">
        <v>409</v>
      </c>
      <c r="B50" s="639"/>
      <c r="C50" s="639"/>
      <c r="D50" s="637">
        <f t="shared" si="0"/>
        <v>0</v>
      </c>
      <c r="E50" s="639"/>
      <c r="F50" s="639"/>
      <c r="G50" s="638">
        <f t="shared" si="1"/>
        <v>0</v>
      </c>
    </row>
    <row r="51" spans="1:7" s="385" customFormat="1" ht="14.25">
      <c r="A51" s="633" t="s">
        <v>410</v>
      </c>
      <c r="B51" s="639">
        <f>+'ETCA-II-11-E '!C118</f>
        <v>0</v>
      </c>
      <c r="C51" s="639">
        <f>+'ETCA-II-11-E '!D118</f>
        <v>237068.96</v>
      </c>
      <c r="D51" s="637">
        <f t="shared" si="0"/>
        <v>237068.96</v>
      </c>
      <c r="E51" s="639">
        <f>+'ETCA-II-11-E '!F118</f>
        <v>237068.96</v>
      </c>
      <c r="F51" s="639">
        <f>+'ETCA-II-11-E '!G118</f>
        <v>237068.96</v>
      </c>
      <c r="G51" s="638">
        <f t="shared" si="1"/>
        <v>0</v>
      </c>
    </row>
    <row r="52" spans="1:7" s="385" customFormat="1" ht="14.25">
      <c r="A52" s="633" t="s">
        <v>411</v>
      </c>
      <c r="B52" s="639"/>
      <c r="C52" s="639"/>
      <c r="D52" s="637">
        <f t="shared" si="0"/>
        <v>0</v>
      </c>
      <c r="E52" s="639"/>
      <c r="F52" s="639"/>
      <c r="G52" s="638">
        <f t="shared" si="1"/>
        <v>0</v>
      </c>
    </row>
    <row r="53" spans="1:7" s="385" customFormat="1" ht="14.25">
      <c r="A53" s="633" t="s">
        <v>412</v>
      </c>
      <c r="B53" s="639">
        <f>+'ETCA-II-11-E '!C120+'ETCA-II-11-E '!C121</f>
        <v>45965337.409999996</v>
      </c>
      <c r="C53" s="639">
        <f>+'ETCA-II-11-E '!D120+'ETCA-II-11-E '!D121</f>
        <v>-14124426.120000001</v>
      </c>
      <c r="D53" s="637">
        <f t="shared" si="0"/>
        <v>31840911.289999995</v>
      </c>
      <c r="E53" s="639">
        <f>+'ETCA-II-11-E '!F120+'ETCA-II-11-E '!F121</f>
        <v>19155005.77</v>
      </c>
      <c r="F53" s="639">
        <f>+'ETCA-II-11-E '!G120+'ETCA-II-11-E '!G121</f>
        <v>19155005.77</v>
      </c>
      <c r="G53" s="638">
        <f t="shared" si="1"/>
        <v>12685905.519999996</v>
      </c>
    </row>
    <row r="54" spans="1:7" s="385" customFormat="1" ht="14.25">
      <c r="A54" s="633" t="s">
        <v>413</v>
      </c>
      <c r="B54" s="639"/>
      <c r="C54" s="639"/>
      <c r="D54" s="637">
        <f t="shared" si="0"/>
        <v>0</v>
      </c>
      <c r="E54" s="639"/>
      <c r="F54" s="639"/>
      <c r="G54" s="638">
        <f t="shared" si="1"/>
        <v>0</v>
      </c>
    </row>
    <row r="55" spans="1:7" s="385" customFormat="1" ht="14.25">
      <c r="A55" s="633" t="s">
        <v>414</v>
      </c>
      <c r="B55" s="639"/>
      <c r="C55" s="639"/>
      <c r="D55" s="637">
        <f t="shared" si="0"/>
        <v>0</v>
      </c>
      <c r="E55" s="639"/>
      <c r="F55" s="639"/>
      <c r="G55" s="638">
        <f t="shared" si="1"/>
        <v>0</v>
      </c>
    </row>
    <row r="56" spans="1:7" s="385" customFormat="1" ht="14.25">
      <c r="A56" s="633" t="s">
        <v>111</v>
      </c>
      <c r="B56" s="639">
        <f>+'ETCA-II-11-E '!C123</f>
        <v>0</v>
      </c>
      <c r="C56" s="639">
        <f>+'ETCA-II-11-E '!D123</f>
        <v>108000</v>
      </c>
      <c r="D56" s="637">
        <f t="shared" si="0"/>
        <v>108000</v>
      </c>
      <c r="E56" s="639">
        <f>+'ETCA-II-11-E '!F123</f>
        <v>108000</v>
      </c>
      <c r="F56" s="639">
        <f>+'ETCA-II-11-E '!G123</f>
        <v>52803.45</v>
      </c>
      <c r="G56" s="638">
        <f t="shared" si="1"/>
        <v>0</v>
      </c>
    </row>
    <row r="57" spans="1:7" s="385" customFormat="1" ht="16.5" customHeight="1">
      <c r="A57" s="634" t="s">
        <v>193</v>
      </c>
      <c r="B57" s="637">
        <f>SUM(B58:B60)</f>
        <v>0</v>
      </c>
      <c r="C57" s="637">
        <f>SUM(C58:C60)</f>
        <v>0</v>
      </c>
      <c r="D57" s="637">
        <f>B57+C57</f>
        <v>0</v>
      </c>
      <c r="E57" s="637">
        <f>SUM(E58:E60)</f>
        <v>0</v>
      </c>
      <c r="F57" s="637">
        <f>SUM(F58:F60)</f>
        <v>0</v>
      </c>
      <c r="G57" s="638">
        <f t="shared" si="1"/>
        <v>0</v>
      </c>
    </row>
    <row r="58" spans="1:7" s="385" customFormat="1" ht="14.25">
      <c r="A58" s="633" t="s">
        <v>415</v>
      </c>
      <c r="B58" s="639"/>
      <c r="C58" s="639"/>
      <c r="D58" s="637">
        <f t="shared" si="0"/>
        <v>0</v>
      </c>
      <c r="E58" s="639"/>
      <c r="F58" s="639"/>
      <c r="G58" s="638">
        <f t="shared" si="1"/>
        <v>0</v>
      </c>
    </row>
    <row r="59" spans="1:7" s="385" customFormat="1" ht="14.25">
      <c r="A59" s="633" t="s">
        <v>416</v>
      </c>
      <c r="B59" s="639"/>
      <c r="C59" s="639"/>
      <c r="D59" s="637">
        <f t="shared" si="0"/>
        <v>0</v>
      </c>
      <c r="E59" s="639"/>
      <c r="F59" s="639"/>
      <c r="G59" s="638">
        <f t="shared" si="1"/>
        <v>0</v>
      </c>
    </row>
    <row r="60" spans="1:7" s="385" customFormat="1" ht="14.25">
      <c r="A60" s="633" t="s">
        <v>417</v>
      </c>
      <c r="B60" s="639"/>
      <c r="C60" s="639"/>
      <c r="D60" s="637">
        <f t="shared" si="0"/>
        <v>0</v>
      </c>
      <c r="E60" s="639"/>
      <c r="F60" s="639"/>
      <c r="G60" s="638">
        <f t="shared" si="1"/>
        <v>0</v>
      </c>
    </row>
    <row r="61" spans="1:7" s="385" customFormat="1" ht="16.5" customHeight="1">
      <c r="A61" s="634" t="s">
        <v>418</v>
      </c>
      <c r="B61" s="637">
        <f>SUM(B62:B68)</f>
        <v>0</v>
      </c>
      <c r="C61" s="637">
        <f>SUM(C62:C68)</f>
        <v>0</v>
      </c>
      <c r="D61" s="637">
        <f>B61+C61</f>
        <v>0</v>
      </c>
      <c r="E61" s="637">
        <f>SUM(E62:E68)</f>
        <v>0</v>
      </c>
      <c r="F61" s="637">
        <f>SUM(F62:F68)</f>
        <v>0</v>
      </c>
      <c r="G61" s="638">
        <f t="shared" si="1"/>
        <v>0</v>
      </c>
    </row>
    <row r="62" spans="1:7" s="385" customFormat="1" ht="14.25">
      <c r="A62" s="633" t="s">
        <v>419</v>
      </c>
      <c r="B62" s="639"/>
      <c r="C62" s="639"/>
      <c r="D62" s="637">
        <f t="shared" si="0"/>
        <v>0</v>
      </c>
      <c r="E62" s="639"/>
      <c r="F62" s="639"/>
      <c r="G62" s="638">
        <f t="shared" si="1"/>
        <v>0</v>
      </c>
    </row>
    <row r="63" spans="1:7" s="385" customFormat="1" ht="15" thickBot="1">
      <c r="A63" s="635" t="s">
        <v>420</v>
      </c>
      <c r="B63" s="640"/>
      <c r="C63" s="640"/>
      <c r="D63" s="641">
        <f t="shared" si="0"/>
        <v>0</v>
      </c>
      <c r="E63" s="640"/>
      <c r="F63" s="640"/>
      <c r="G63" s="642">
        <f t="shared" si="1"/>
        <v>0</v>
      </c>
    </row>
    <row r="64" spans="1:7" s="385" customFormat="1" ht="14.25">
      <c r="A64" s="633" t="s">
        <v>421</v>
      </c>
      <c r="B64" s="639"/>
      <c r="C64" s="639"/>
      <c r="D64" s="637">
        <f t="shared" si="0"/>
        <v>0</v>
      </c>
      <c r="E64" s="639"/>
      <c r="F64" s="639"/>
      <c r="G64" s="638">
        <f t="shared" si="1"/>
        <v>0</v>
      </c>
    </row>
    <row r="65" spans="1:7" s="385" customFormat="1" ht="14.25">
      <c r="A65" s="633" t="s">
        <v>422</v>
      </c>
      <c r="B65" s="639"/>
      <c r="C65" s="639"/>
      <c r="D65" s="637">
        <f t="shared" si="0"/>
        <v>0</v>
      </c>
      <c r="E65" s="639"/>
      <c r="F65" s="639"/>
      <c r="G65" s="638">
        <f t="shared" si="1"/>
        <v>0</v>
      </c>
    </row>
    <row r="66" spans="1:7" s="385" customFormat="1" ht="14.25">
      <c r="A66" s="633" t="s">
        <v>423</v>
      </c>
      <c r="B66" s="639"/>
      <c r="C66" s="639"/>
      <c r="D66" s="637">
        <f t="shared" si="0"/>
        <v>0</v>
      </c>
      <c r="E66" s="639"/>
      <c r="F66" s="639"/>
      <c r="G66" s="638">
        <f t="shared" si="1"/>
        <v>0</v>
      </c>
    </row>
    <row r="67" spans="1:7" s="385" customFormat="1" ht="14.25">
      <c r="A67" s="633" t="s">
        <v>424</v>
      </c>
      <c r="B67" s="639"/>
      <c r="C67" s="639"/>
      <c r="D67" s="637">
        <f t="shared" si="0"/>
        <v>0</v>
      </c>
      <c r="E67" s="639"/>
      <c r="F67" s="639"/>
      <c r="G67" s="638">
        <f t="shared" si="1"/>
        <v>0</v>
      </c>
    </row>
    <row r="68" spans="1:7" s="385" customFormat="1" ht="14.25">
      <c r="A68" s="633" t="s">
        <v>425</v>
      </c>
      <c r="B68" s="639"/>
      <c r="C68" s="639"/>
      <c r="D68" s="637">
        <f t="shared" si="0"/>
        <v>0</v>
      </c>
      <c r="E68" s="639"/>
      <c r="F68" s="639"/>
      <c r="G68" s="638">
        <f t="shared" si="1"/>
        <v>0</v>
      </c>
    </row>
    <row r="69" spans="1:7" s="385" customFormat="1" ht="16.5" customHeight="1">
      <c r="A69" s="634" t="s">
        <v>154</v>
      </c>
      <c r="B69" s="637">
        <f>SUM(B70:B72)</f>
        <v>0</v>
      </c>
      <c r="C69" s="637">
        <f>SUM(C70:C72)</f>
        <v>0</v>
      </c>
      <c r="D69" s="637">
        <f>B69+C69</f>
        <v>0</v>
      </c>
      <c r="E69" s="637">
        <f>SUM(E70:E72)</f>
        <v>0</v>
      </c>
      <c r="F69" s="637">
        <f>SUM(F70:F72)</f>
        <v>0</v>
      </c>
      <c r="G69" s="638">
        <f t="shared" si="1"/>
        <v>0</v>
      </c>
    </row>
    <row r="70" spans="1:7" s="385" customFormat="1" ht="14.25">
      <c r="A70" s="633" t="s">
        <v>178</v>
      </c>
      <c r="B70" s="639"/>
      <c r="C70" s="639"/>
      <c r="D70" s="637">
        <f t="shared" si="0"/>
        <v>0</v>
      </c>
      <c r="E70" s="639"/>
      <c r="F70" s="639"/>
      <c r="G70" s="638">
        <f t="shared" si="1"/>
        <v>0</v>
      </c>
    </row>
    <row r="71" spans="1:7" s="385" customFormat="1" ht="14.25">
      <c r="A71" s="633" t="s">
        <v>124</v>
      </c>
      <c r="B71" s="639"/>
      <c r="C71" s="639"/>
      <c r="D71" s="637">
        <f t="shared" si="0"/>
        <v>0</v>
      </c>
      <c r="E71" s="639"/>
      <c r="F71" s="639"/>
      <c r="G71" s="638">
        <f t="shared" si="1"/>
        <v>0</v>
      </c>
    </row>
    <row r="72" spans="1:7" s="385" customFormat="1" ht="14.25">
      <c r="A72" s="633" t="s">
        <v>179</v>
      </c>
      <c r="B72" s="639"/>
      <c r="C72" s="639"/>
      <c r="D72" s="637">
        <f t="shared" si="0"/>
        <v>0</v>
      </c>
      <c r="E72" s="639"/>
      <c r="F72" s="639"/>
      <c r="G72" s="638">
        <f t="shared" si="1"/>
        <v>0</v>
      </c>
    </row>
    <row r="73" spans="1:7" s="385" customFormat="1" ht="16.5" customHeight="1">
      <c r="A73" s="634" t="s">
        <v>426</v>
      </c>
      <c r="B73" s="637">
        <f>SUM(B74:B80)</f>
        <v>0</v>
      </c>
      <c r="C73" s="637">
        <f>SUM(C74:C80)</f>
        <v>0</v>
      </c>
      <c r="D73" s="637">
        <f>B73+C73</f>
        <v>0</v>
      </c>
      <c r="E73" s="637">
        <f>SUM(E74:E80)</f>
        <v>0</v>
      </c>
      <c r="F73" s="637">
        <f>SUM(F74:F80)</f>
        <v>0</v>
      </c>
      <c r="G73" s="638">
        <f t="shared" si="1"/>
        <v>0</v>
      </c>
    </row>
    <row r="74" spans="1:7" s="385" customFormat="1" ht="14.25">
      <c r="A74" s="633" t="s">
        <v>427</v>
      </c>
      <c r="B74" s="639"/>
      <c r="C74" s="639"/>
      <c r="D74" s="637">
        <f t="shared" ref="D74:D80" si="2">B74+C74</f>
        <v>0</v>
      </c>
      <c r="E74" s="639"/>
      <c r="F74" s="639"/>
      <c r="G74" s="638">
        <f t="shared" ref="G74:G80" si="3">D74-E74</f>
        <v>0</v>
      </c>
    </row>
    <row r="75" spans="1:7" s="385" customFormat="1" ht="14.25">
      <c r="A75" s="633" t="s">
        <v>181</v>
      </c>
      <c r="B75" s="639"/>
      <c r="C75" s="639"/>
      <c r="D75" s="637">
        <f t="shared" si="2"/>
        <v>0</v>
      </c>
      <c r="E75" s="639"/>
      <c r="F75" s="639"/>
      <c r="G75" s="638">
        <f t="shared" si="3"/>
        <v>0</v>
      </c>
    </row>
    <row r="76" spans="1:7" s="385" customFormat="1" ht="14.25">
      <c r="A76" s="633" t="s">
        <v>182</v>
      </c>
      <c r="B76" s="639"/>
      <c r="C76" s="639"/>
      <c r="D76" s="637">
        <f t="shared" si="2"/>
        <v>0</v>
      </c>
      <c r="E76" s="639"/>
      <c r="F76" s="639"/>
      <c r="G76" s="638">
        <f t="shared" si="3"/>
        <v>0</v>
      </c>
    </row>
    <row r="77" spans="1:7" s="385" customFormat="1" ht="14.25">
      <c r="A77" s="633" t="s">
        <v>183</v>
      </c>
      <c r="B77" s="639"/>
      <c r="C77" s="639"/>
      <c r="D77" s="637">
        <f t="shared" si="2"/>
        <v>0</v>
      </c>
      <c r="E77" s="639"/>
      <c r="F77" s="639"/>
      <c r="G77" s="638">
        <f t="shared" si="3"/>
        <v>0</v>
      </c>
    </row>
    <row r="78" spans="1:7" s="385" customFormat="1" ht="14.25">
      <c r="A78" s="633" t="s">
        <v>184</v>
      </c>
      <c r="B78" s="639"/>
      <c r="C78" s="639"/>
      <c r="D78" s="637">
        <f t="shared" si="2"/>
        <v>0</v>
      </c>
      <c r="E78" s="639"/>
      <c r="F78" s="639"/>
      <c r="G78" s="638">
        <f t="shared" si="3"/>
        <v>0</v>
      </c>
    </row>
    <row r="79" spans="1:7" s="385" customFormat="1" ht="14.25">
      <c r="A79" s="633" t="s">
        <v>185</v>
      </c>
      <c r="B79" s="639"/>
      <c r="C79" s="639"/>
      <c r="D79" s="637">
        <f t="shared" si="2"/>
        <v>0</v>
      </c>
      <c r="E79" s="639"/>
      <c r="F79" s="639"/>
      <c r="G79" s="638">
        <f t="shared" si="3"/>
        <v>0</v>
      </c>
    </row>
    <row r="80" spans="1:7" s="385" customFormat="1" ht="15" thickBot="1">
      <c r="A80" s="635" t="s">
        <v>428</v>
      </c>
      <c r="B80" s="640">
        <f>+'ETCA-II-11-E '!C126</f>
        <v>0</v>
      </c>
      <c r="C80" s="640">
        <f>+'ETCA-II-11-E '!D126</f>
        <v>0</v>
      </c>
      <c r="D80" s="641">
        <f t="shared" si="2"/>
        <v>0</v>
      </c>
      <c r="E80" s="640">
        <f>+'ETCA-II-11-E '!F126</f>
        <v>0</v>
      </c>
      <c r="F80" s="640">
        <f>+'ETCA-II-11-E '!G126</f>
        <v>0</v>
      </c>
      <c r="G80" s="642">
        <f t="shared" si="3"/>
        <v>0</v>
      </c>
    </row>
    <row r="81" spans="1:7" s="385" customFormat="1" ht="15" thickBot="1">
      <c r="A81" s="636" t="s">
        <v>429</v>
      </c>
      <c r="B81" s="609">
        <f>B73+B69+B61+B57+B47+B37+B27+B17+B9</f>
        <v>130657512.18000001</v>
      </c>
      <c r="C81" s="609">
        <f>C73+C69+C61+C57+C47+C37+C27+C17+C9</f>
        <v>-1.1368683772161603E-13</v>
      </c>
      <c r="D81" s="609">
        <f>B81+C81</f>
        <v>130657512.18000001</v>
      </c>
      <c r="E81" s="609">
        <f>E73+E69+E61+E57+E47+E37+E27+E17+E9</f>
        <v>75984762.75999999</v>
      </c>
      <c r="F81" s="609">
        <f>F73+F69+F61+F57+F47+F37+F27+F17+F9</f>
        <v>69845431.510000005</v>
      </c>
      <c r="G81" s="643">
        <f>D81-E81</f>
        <v>54672749.420000017</v>
      </c>
    </row>
    <row r="84" spans="1:7">
      <c r="A84" s="170" t="s">
        <v>3205</v>
      </c>
      <c r="D84" s="170" t="s">
        <v>2459</v>
      </c>
    </row>
    <row r="85" spans="1:7">
      <c r="A85" s="170" t="s">
        <v>3206</v>
      </c>
      <c r="D85" s="170" t="s">
        <v>2993</v>
      </c>
    </row>
    <row r="86" spans="1:7">
      <c r="A86" s="170" t="s">
        <v>3207</v>
      </c>
      <c r="D86" s="170" t="s">
        <v>2461</v>
      </c>
    </row>
  </sheetData>
  <sheetProtection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7" fitToHeight="3" orientation="landscape" r:id="rId1"/>
  <headerFooter>
    <oddFooter>&amp;RHoja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33"/>
  <sheetViews>
    <sheetView view="pageBreakPreview" topLeftCell="A18" zoomScaleSheetLayoutView="100" workbookViewId="0">
      <selection activeCell="A33" sqref="A33"/>
    </sheetView>
  </sheetViews>
  <sheetFormatPr baseColWidth="10" defaultColWidth="11.42578125" defaultRowHeight="16.5"/>
  <cols>
    <col min="1" max="1" width="36.5703125" style="386" customWidth="1"/>
    <col min="2" max="2" width="13.7109375" style="386" customWidth="1"/>
    <col min="3" max="3" width="12" style="386" customWidth="1"/>
    <col min="4" max="4" width="13" style="386" customWidth="1"/>
    <col min="5" max="5" width="13.7109375" style="386" customWidth="1"/>
    <col min="6" max="6" width="15.7109375" style="386" customWidth="1"/>
    <col min="7" max="7" width="12.140625" style="386" customWidth="1"/>
    <col min="8" max="16384" width="11.42578125" style="386"/>
  </cols>
  <sheetData>
    <row r="1" spans="1:8">
      <c r="A1" s="889" t="s">
        <v>76</v>
      </c>
      <c r="B1" s="889"/>
      <c r="C1" s="889"/>
      <c r="D1" s="889"/>
      <c r="E1" s="889"/>
      <c r="F1" s="889"/>
      <c r="G1" s="889"/>
    </row>
    <row r="2" spans="1:8" s="387" customFormat="1" ht="15.75">
      <c r="A2" s="889" t="s">
        <v>369</v>
      </c>
      <c r="B2" s="889"/>
      <c r="C2" s="889"/>
      <c r="D2" s="889"/>
      <c r="E2" s="889"/>
      <c r="F2" s="889"/>
      <c r="G2" s="889"/>
    </row>
    <row r="3" spans="1:8" s="387" customFormat="1" ht="15.75">
      <c r="A3" s="889" t="s">
        <v>430</v>
      </c>
      <c r="B3" s="889"/>
      <c r="C3" s="889"/>
      <c r="D3" s="889"/>
      <c r="E3" s="889"/>
      <c r="F3" s="889"/>
      <c r="G3" s="889"/>
    </row>
    <row r="4" spans="1:8" s="387" customFormat="1">
      <c r="A4" s="890" t="s">
        <v>668</v>
      </c>
      <c r="B4" s="890"/>
      <c r="C4" s="890"/>
      <c r="D4" s="890"/>
      <c r="E4" s="890"/>
      <c r="F4" s="890"/>
      <c r="G4" s="890"/>
    </row>
    <row r="5" spans="1:8" s="387" customFormat="1">
      <c r="A5" s="890" t="s">
        <v>671</v>
      </c>
      <c r="B5" s="890"/>
      <c r="C5" s="890"/>
      <c r="D5" s="890"/>
      <c r="E5" s="890"/>
      <c r="F5" s="890"/>
      <c r="G5" s="890"/>
    </row>
    <row r="6" spans="1:8" s="388" customFormat="1" ht="17.25" thickBot="1">
      <c r="A6" s="235"/>
      <c r="B6" s="891" t="s">
        <v>78</v>
      </c>
      <c r="C6" s="891"/>
      <c r="D6" s="891"/>
      <c r="E6" s="891"/>
      <c r="F6" s="235" t="s">
        <v>79</v>
      </c>
      <c r="G6" s="728"/>
    </row>
    <row r="7" spans="1:8" s="389" customFormat="1" ht="38.25">
      <c r="A7" s="930" t="s">
        <v>200</v>
      </c>
      <c r="B7" s="291" t="s">
        <v>372</v>
      </c>
      <c r="C7" s="291" t="s">
        <v>373</v>
      </c>
      <c r="D7" s="291" t="s">
        <v>374</v>
      </c>
      <c r="E7" s="292" t="s">
        <v>375</v>
      </c>
      <c r="F7" s="292" t="s">
        <v>376</v>
      </c>
      <c r="G7" s="293" t="s">
        <v>377</v>
      </c>
    </row>
    <row r="8" spans="1:8" s="390" customFormat="1" ht="15.75" customHeight="1" thickBot="1">
      <c r="A8" s="932"/>
      <c r="B8" s="295" t="s">
        <v>322</v>
      </c>
      <c r="C8" s="295" t="s">
        <v>323</v>
      </c>
      <c r="D8" s="295" t="s">
        <v>378</v>
      </c>
      <c r="E8" s="295" t="s">
        <v>325</v>
      </c>
      <c r="F8" s="295" t="s">
        <v>326</v>
      </c>
      <c r="G8" s="297" t="s">
        <v>379</v>
      </c>
    </row>
    <row r="9" spans="1:8" ht="21.75" customHeight="1">
      <c r="A9" s="395" t="s">
        <v>431</v>
      </c>
      <c r="B9" s="625">
        <f>+'ETCA-II-11-E '!C10+'ETCA-II-11-E '!C48+'ETCA-II-11-E '!C69</f>
        <v>84686374.769999981</v>
      </c>
      <c r="C9" s="625">
        <f>+'ETCA-II-11-E '!D10+'ETCA-II-11-E '!D48+'ETCA-II-11-E '!D69</f>
        <v>13779357.16</v>
      </c>
      <c r="D9" s="626">
        <f>C9+B9</f>
        <v>98465731.929999977</v>
      </c>
      <c r="E9" s="625">
        <f>+'ETCA-II-11-E '!F10+'ETCA-II-11-E '!F48+'ETCA-II-11-E '!F69</f>
        <v>56478888.029999994</v>
      </c>
      <c r="F9" s="625">
        <f>+'ETCA-II-11-E '!G10+'ETCA-II-11-E '!G48+'ETCA-II-11-E '!G69</f>
        <v>50394753.329999998</v>
      </c>
      <c r="G9" s="627">
        <f>D9-E9</f>
        <v>41986843.899999984</v>
      </c>
    </row>
    <row r="10" spans="1:8" ht="22.5" customHeight="1">
      <c r="A10" s="395" t="s">
        <v>432</v>
      </c>
      <c r="B10" s="625">
        <f>+'ETCA-II-11-E '!C114</f>
        <v>45971137.409999996</v>
      </c>
      <c r="C10" s="625">
        <f>+'ETCA-II-11-E '!D114</f>
        <v>-13779357.16</v>
      </c>
      <c r="D10" s="626">
        <f t="shared" ref="D10:D13" si="0">C10+B10</f>
        <v>32191780.249999996</v>
      </c>
      <c r="E10" s="625">
        <f>+'ETCA-II-11-E '!F114</f>
        <v>19505874.73</v>
      </c>
      <c r="F10" s="625">
        <f>+'ETCA-II-11-E '!G114</f>
        <v>19450678.18</v>
      </c>
      <c r="G10" s="627">
        <f t="shared" ref="G10:G13" si="1">D10-E10</f>
        <v>12685905.519999996</v>
      </c>
    </row>
    <row r="11" spans="1:8" ht="22.5" customHeight="1">
      <c r="A11" s="395" t="s">
        <v>433</v>
      </c>
      <c r="B11" s="625">
        <f>+'ETCA-II-11-E '!C125</f>
        <v>0</v>
      </c>
      <c r="C11" s="625">
        <f>+'ETCA-II-11-E '!D125</f>
        <v>0</v>
      </c>
      <c r="D11" s="626">
        <f t="shared" si="0"/>
        <v>0</v>
      </c>
      <c r="E11" s="625">
        <f>+'ETCA-II-11-E '!F125</f>
        <v>0</v>
      </c>
      <c r="F11" s="625">
        <f>+'ETCA-II-11-E '!G125</f>
        <v>0</v>
      </c>
      <c r="G11" s="627">
        <f t="shared" si="1"/>
        <v>0</v>
      </c>
    </row>
    <row r="12" spans="1:8" ht="23.25" customHeight="1">
      <c r="A12" s="395" t="s">
        <v>172</v>
      </c>
      <c r="B12" s="625"/>
      <c r="C12" s="625"/>
      <c r="D12" s="626">
        <f t="shared" si="0"/>
        <v>0</v>
      </c>
      <c r="E12" s="625"/>
      <c r="F12" s="625"/>
      <c r="G12" s="627">
        <f t="shared" si="1"/>
        <v>0</v>
      </c>
    </row>
    <row r="13" spans="1:8" ht="22.5" customHeight="1">
      <c r="A13" s="395" t="s">
        <v>178</v>
      </c>
      <c r="B13" s="625"/>
      <c r="C13" s="625"/>
      <c r="D13" s="626">
        <f t="shared" si="0"/>
        <v>0</v>
      </c>
      <c r="E13" s="625"/>
      <c r="F13" s="625"/>
      <c r="G13" s="627">
        <f t="shared" si="1"/>
        <v>0</v>
      </c>
    </row>
    <row r="14" spans="1:8" ht="10.5" customHeight="1" thickBot="1">
      <c r="A14" s="396"/>
      <c r="B14" s="722"/>
      <c r="C14" s="722"/>
      <c r="D14" s="723"/>
      <c r="E14" s="722"/>
      <c r="F14" s="722"/>
      <c r="G14" s="724"/>
    </row>
    <row r="15" spans="1:8" ht="16.5" customHeight="1" thickBot="1">
      <c r="A15" s="736" t="s">
        <v>429</v>
      </c>
      <c r="B15" s="725">
        <f>SUM(B9:B14)</f>
        <v>130657512.17999998</v>
      </c>
      <c r="C15" s="725">
        <f>SUM(C9:C14)</f>
        <v>0</v>
      </c>
      <c r="D15" s="726">
        <f>C15+B15</f>
        <v>130657512.17999998</v>
      </c>
      <c r="E15" s="725">
        <f>SUM(E9:E14)</f>
        <v>75984762.75999999</v>
      </c>
      <c r="F15" s="725">
        <f>SUM(F9:F14)</f>
        <v>69845431.50999999</v>
      </c>
      <c r="G15" s="747">
        <f>D15-E15</f>
        <v>54672749.419999987</v>
      </c>
      <c r="H15" s="686" t="str">
        <f>IF(B15&lt;&gt;'ETCA-II-11 '!B81,"ERROR!!!!! EL MONTO NO COINCIDE CON LO REPORTADO EN EL FORMATO ETCA-II-11 EN EL TOTAL APROBADO ANUAL DEL ANALÍTICO DE EGRESOS","")</f>
        <v/>
      </c>
    </row>
    <row r="16" spans="1:8" ht="12" customHeight="1">
      <c r="H16" s="686" t="str">
        <f>IF(C15&lt;&gt;'ETCA-II-11 '!C81,"ERROR!!!!! EL MONTO NO COINCIDE CON LO REPORTADO EN EL FORMATO ETCA-II-11 EN EL TOTAL DE AMPLIACIONES/REDUCCIONES DEL ANALÍTICO DE EGRESOS","")</f>
        <v>ERROR!!!!! EL MONTO NO COINCIDE CON LO REPORTADO EN EL FORMATO ETCA-II-11 EN EL TOTAL DE AMPLIACIONES/REDUCCIONES DEL ANALÍTICO DE EGRESOS</v>
      </c>
    </row>
    <row r="17" spans="1:8" s="392" customFormat="1" ht="15.75">
      <c r="A17" s="945" t="s">
        <v>434</v>
      </c>
      <c r="B17" s="945"/>
      <c r="C17" s="945"/>
      <c r="D17" s="945"/>
      <c r="E17" s="945"/>
      <c r="F17" s="945"/>
      <c r="G17" s="391"/>
      <c r="H17" s="686" t="str">
        <f>IF(D15&lt;&gt;'ETCA-II-11 '!D81,"ERROR!!!!! EL MONTO NO COINCIDE CON LO REPORTADO EN EL FORMATO ETCA-II-11 EN EL TOTAL MODIFICADO ANUAL DEL ANALÍTICO DE EGRESOS","")</f>
        <v/>
      </c>
    </row>
    <row r="18" spans="1:8" s="392" customFormat="1" ht="13.5">
      <c r="A18" s="393" t="s">
        <v>435</v>
      </c>
      <c r="B18" s="391"/>
      <c r="C18" s="391"/>
      <c r="D18" s="391"/>
      <c r="E18" s="391"/>
      <c r="F18" s="391"/>
      <c r="G18" s="391"/>
      <c r="H18" s="686" t="str">
        <f>IF(E15&lt;&gt;'ETCA-II-11 '!E81,"ERROR!!!!! EL MONTO NO COINCIDE CON LO REPORTADO EN EL FORMATO ETCA-II-11 EN EL TOTAL DEVENGADO ANUAL DEL ANALÍTICO DE EGRESOS","")</f>
        <v/>
      </c>
    </row>
    <row r="19" spans="1:8" s="392" customFormat="1" ht="28.5" customHeight="1">
      <c r="A19" s="944" t="s">
        <v>436</v>
      </c>
      <c r="B19" s="944"/>
      <c r="C19" s="944"/>
      <c r="D19" s="944"/>
      <c r="E19" s="944"/>
      <c r="F19" s="944"/>
      <c r="G19" s="944"/>
      <c r="H19" s="686" t="str">
        <f>IF(F15&lt;&gt;'ETCA-II-11 '!F81,"ERROR!!!!! EL MONTO NO COINCIDE CON LO REPORTADO EN EL FORMATO ETCA-II-11 EN EL TOTAL PAGADO ANUAL DEL ANALÍTICO DE EGRESOS","")</f>
        <v/>
      </c>
    </row>
    <row r="20" spans="1:8" s="392" customFormat="1" ht="13.5">
      <c r="A20" s="393" t="s">
        <v>437</v>
      </c>
      <c r="B20" s="391"/>
      <c r="C20" s="391"/>
      <c r="D20" s="391"/>
      <c r="E20" s="391"/>
      <c r="F20" s="391"/>
      <c r="G20" s="391"/>
      <c r="H20" s="686" t="str">
        <f>IF(G15&lt;&gt;'ETCA-II-11 '!G81,"ERROR!!!!! EL MONTO NO COINCIDE CON LO REPORTADO EN EL FORMATO ETCA-II-11 EN EL TOTAL DEL SUBEJERCICIO DEL ANALÍTICO DE EGRESOS","")</f>
        <v/>
      </c>
    </row>
    <row r="21" spans="1:8" s="392" customFormat="1" ht="25.5" customHeight="1">
      <c r="A21" s="944" t="s">
        <v>438</v>
      </c>
      <c r="B21" s="944"/>
      <c r="C21" s="944"/>
      <c r="D21" s="944"/>
      <c r="E21" s="944"/>
      <c r="F21" s="944"/>
      <c r="G21" s="944"/>
    </row>
    <row r="22" spans="1:8" s="392" customFormat="1" ht="13.5">
      <c r="A22" s="946" t="s">
        <v>439</v>
      </c>
      <c r="B22" s="946"/>
      <c r="C22" s="946"/>
      <c r="D22" s="946"/>
      <c r="E22" s="391"/>
      <c r="F22" s="391"/>
      <c r="G22" s="391"/>
    </row>
    <row r="23" spans="1:8" s="392" customFormat="1" ht="13.5" customHeight="1">
      <c r="A23" s="944" t="s">
        <v>440</v>
      </c>
      <c r="B23" s="944"/>
      <c r="C23" s="944"/>
      <c r="D23" s="944"/>
      <c r="E23" s="944"/>
      <c r="F23" s="944"/>
      <c r="G23" s="944"/>
    </row>
    <row r="24" spans="1:8" s="392" customFormat="1" ht="13.5">
      <c r="A24" s="393" t="s">
        <v>441</v>
      </c>
      <c r="B24" s="391"/>
      <c r="C24" s="391"/>
      <c r="D24" s="391"/>
      <c r="E24" s="391"/>
      <c r="F24" s="391"/>
      <c r="G24" s="391"/>
    </row>
    <row r="25" spans="1:8" s="392" customFormat="1" ht="13.5" customHeight="1">
      <c r="A25" s="944" t="s">
        <v>442</v>
      </c>
      <c r="B25" s="944"/>
      <c r="C25" s="944"/>
      <c r="D25" s="944"/>
      <c r="E25" s="944"/>
      <c r="F25" s="944"/>
      <c r="G25" s="944"/>
    </row>
    <row r="26" spans="1:8" s="392" customFormat="1" ht="13.5">
      <c r="A26" s="394"/>
      <c r="B26" s="391"/>
      <c r="C26" s="391"/>
      <c r="D26" s="391"/>
      <c r="E26" s="391"/>
      <c r="F26" s="391"/>
      <c r="G26" s="391"/>
    </row>
    <row r="27" spans="1:8" s="392" customFormat="1" ht="13.5">
      <c r="A27" s="393"/>
      <c r="B27" s="391"/>
      <c r="C27" s="391"/>
      <c r="D27" s="391"/>
      <c r="E27" s="391"/>
      <c r="F27" s="391"/>
      <c r="G27" s="391"/>
    </row>
    <row r="28" spans="1:8" s="392" customFormat="1" ht="13.5" customHeight="1">
      <c r="A28" s="944"/>
      <c r="B28" s="944"/>
      <c r="C28" s="944"/>
      <c r="D28" s="944"/>
      <c r="E28" s="944"/>
      <c r="F28" s="944"/>
      <c r="G28" s="944"/>
    </row>
    <row r="29" spans="1:8" s="392" customFormat="1" ht="13.5">
      <c r="A29" s="394"/>
      <c r="B29" s="391"/>
      <c r="C29" s="391"/>
      <c r="D29" s="391"/>
      <c r="E29" s="391"/>
      <c r="F29" s="391"/>
      <c r="G29" s="391"/>
    </row>
    <row r="30" spans="1:8" ht="8.25" customHeight="1">
      <c r="A30" s="170" t="s">
        <v>3205</v>
      </c>
      <c r="B30" s="170"/>
      <c r="C30" s="170"/>
      <c r="D30" s="170" t="s">
        <v>2459</v>
      </c>
      <c r="E30" s="170"/>
      <c r="F30" s="170"/>
    </row>
    <row r="31" spans="1:8">
      <c r="A31" s="170" t="s">
        <v>3215</v>
      </c>
      <c r="B31" s="170"/>
      <c r="C31" s="170"/>
      <c r="D31" s="170" t="s">
        <v>2459</v>
      </c>
      <c r="E31" s="170"/>
      <c r="F31" s="170"/>
    </row>
    <row r="32" spans="1:8">
      <c r="A32" s="170" t="s">
        <v>3216</v>
      </c>
      <c r="B32" s="170"/>
      <c r="C32" s="170"/>
      <c r="D32" s="170" t="s">
        <v>2993</v>
      </c>
      <c r="E32" s="170"/>
      <c r="F32" s="170"/>
    </row>
    <row r="33" spans="1:6">
      <c r="A33" s="170" t="s">
        <v>3214</v>
      </c>
      <c r="B33" s="170"/>
      <c r="C33" s="170"/>
      <c r="D33" s="170" t="s">
        <v>2461</v>
      </c>
      <c r="E33" s="170"/>
      <c r="F33" s="170"/>
    </row>
  </sheetData>
  <sheetProtection sheet="1" objects="1" scenarios="1" insertHyperlinks="0"/>
  <mergeCells count="14">
    <mergeCell ref="B6:E6"/>
    <mergeCell ref="A7:A8"/>
    <mergeCell ref="A1:G1"/>
    <mergeCell ref="A2:G2"/>
    <mergeCell ref="A3:G3"/>
    <mergeCell ref="A4:G4"/>
    <mergeCell ref="A5:G5"/>
    <mergeCell ref="A25:G25"/>
    <mergeCell ref="A28:G28"/>
    <mergeCell ref="A17:F17"/>
    <mergeCell ref="A19:G19"/>
    <mergeCell ref="A21:G21"/>
    <mergeCell ref="A22:D22"/>
    <mergeCell ref="A23:G23"/>
  </mergeCells>
  <pageMargins left="0.39370078740157483" right="0.39370078740157483" top="0.74803149606299213" bottom="0.74803149606299213" header="0.31496062992125984" footer="0.31496062992125984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38"/>
  <sheetViews>
    <sheetView view="pageBreakPreview" topLeftCell="A16" zoomScale="115" zoomScaleSheetLayoutView="115" workbookViewId="0">
      <selection activeCell="A36" sqref="A36:E38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7">
      <c r="A1" s="889" t="s">
        <v>76</v>
      </c>
      <c r="B1" s="889"/>
      <c r="C1" s="889"/>
      <c r="D1" s="889"/>
      <c r="E1" s="889"/>
      <c r="F1" s="889"/>
      <c r="G1" s="889"/>
    </row>
    <row r="2" spans="1:7" s="388" customFormat="1">
      <c r="A2" s="889" t="s">
        <v>369</v>
      </c>
      <c r="B2" s="889"/>
      <c r="C2" s="889"/>
      <c r="D2" s="889"/>
      <c r="E2" s="889"/>
      <c r="F2" s="889"/>
      <c r="G2" s="889"/>
    </row>
    <row r="3" spans="1:7" s="388" customFormat="1">
      <c r="A3" s="889" t="s">
        <v>443</v>
      </c>
      <c r="B3" s="889"/>
      <c r="C3" s="889"/>
      <c r="D3" s="889"/>
      <c r="E3" s="889"/>
      <c r="F3" s="889"/>
      <c r="G3" s="889"/>
    </row>
    <row r="4" spans="1:7" s="388" customFormat="1">
      <c r="A4" s="890" t="s">
        <v>668</v>
      </c>
      <c r="B4" s="890"/>
      <c r="C4" s="890"/>
      <c r="D4" s="890"/>
      <c r="E4" s="890"/>
      <c r="F4" s="890"/>
      <c r="G4" s="890"/>
    </row>
    <row r="5" spans="1:7" s="388" customFormat="1">
      <c r="A5" s="890" t="s">
        <v>671</v>
      </c>
      <c r="B5" s="890"/>
      <c r="C5" s="890"/>
      <c r="D5" s="890"/>
      <c r="E5" s="890"/>
      <c r="F5" s="890"/>
      <c r="G5" s="890"/>
    </row>
    <row r="6" spans="1:7" s="388" customFormat="1" ht="17.25" thickBot="1">
      <c r="A6" s="235"/>
      <c r="B6" s="891" t="s">
        <v>78</v>
      </c>
      <c r="C6" s="891"/>
      <c r="D6" s="891"/>
      <c r="E6" s="891"/>
      <c r="F6" s="235" t="s">
        <v>444</v>
      </c>
      <c r="G6" s="728"/>
    </row>
    <row r="7" spans="1:7" s="399" customFormat="1" ht="38.25">
      <c r="A7" s="947" t="s">
        <v>443</v>
      </c>
      <c r="B7" s="291" t="s">
        <v>372</v>
      </c>
      <c r="C7" s="291" t="s">
        <v>373</v>
      </c>
      <c r="D7" s="291" t="s">
        <v>374</v>
      </c>
      <c r="E7" s="292" t="s">
        <v>375</v>
      </c>
      <c r="F7" s="292" t="s">
        <v>376</v>
      </c>
      <c r="G7" s="293" t="s">
        <v>377</v>
      </c>
    </row>
    <row r="8" spans="1:7" s="402" customFormat="1" ht="17.25" thickBot="1">
      <c r="A8" s="948"/>
      <c r="B8" s="400" t="s">
        <v>322</v>
      </c>
      <c r="C8" s="400" t="s">
        <v>323</v>
      </c>
      <c r="D8" s="400" t="s">
        <v>378</v>
      </c>
      <c r="E8" s="400" t="s">
        <v>325</v>
      </c>
      <c r="F8" s="400" t="s">
        <v>326</v>
      </c>
      <c r="G8" s="401" t="s">
        <v>379</v>
      </c>
    </row>
    <row r="9" spans="1:7" ht="21" customHeight="1">
      <c r="A9" s="403" t="s">
        <v>3163</v>
      </c>
      <c r="B9" s="625">
        <v>56508216.259999998</v>
      </c>
      <c r="C9" s="625">
        <v>-14130989.82</v>
      </c>
      <c r="D9" s="625">
        <f>IF($A9="","",B9+C9)</f>
        <v>42377226.439999998</v>
      </c>
      <c r="E9" s="625">
        <v>24344794.539999999</v>
      </c>
      <c r="F9" s="625">
        <v>23075824.850000001</v>
      </c>
      <c r="G9" s="689">
        <f>IF($A9="","",D9-E9)</f>
        <v>18032431.899999999</v>
      </c>
    </row>
    <row r="10" spans="1:7" ht="21" customHeight="1">
      <c r="A10" s="403" t="s">
        <v>3164</v>
      </c>
      <c r="B10" s="625">
        <v>18436239.350000001</v>
      </c>
      <c r="C10" s="625">
        <v>62216.91</v>
      </c>
      <c r="D10" s="625">
        <f t="shared" ref="D10:D30" si="0">IF($A10="","",B10+C10)</f>
        <v>18498456.260000002</v>
      </c>
      <c r="E10" s="625">
        <v>9508922.6799999997</v>
      </c>
      <c r="F10" s="625">
        <v>8332067.0899999999</v>
      </c>
      <c r="G10" s="689">
        <f t="shared" ref="G10:G32" si="1">IF($A10="","",D10-E10)</f>
        <v>8989533.5800000019</v>
      </c>
    </row>
    <row r="11" spans="1:7" ht="21" customHeight="1">
      <c r="A11" s="403" t="s">
        <v>3165</v>
      </c>
      <c r="B11" s="625">
        <v>3437253.22</v>
      </c>
      <c r="C11" s="625">
        <v>0</v>
      </c>
      <c r="D11" s="625">
        <f t="shared" si="0"/>
        <v>3437253.22</v>
      </c>
      <c r="E11" s="625">
        <v>1567875.19</v>
      </c>
      <c r="F11" s="625">
        <v>1433573.58</v>
      </c>
      <c r="G11" s="689">
        <f t="shared" si="1"/>
        <v>1869378.0300000003</v>
      </c>
    </row>
    <row r="12" spans="1:7" ht="21" customHeight="1">
      <c r="A12" s="403" t="s">
        <v>3166</v>
      </c>
      <c r="B12" s="625">
        <v>9492232.0899999999</v>
      </c>
      <c r="C12" s="625">
        <v>159975.51999999999</v>
      </c>
      <c r="D12" s="625">
        <f t="shared" si="0"/>
        <v>9652207.6099999994</v>
      </c>
      <c r="E12" s="625">
        <v>5212384.84</v>
      </c>
      <c r="F12" s="625">
        <v>4424946.42</v>
      </c>
      <c r="G12" s="689">
        <f t="shared" si="1"/>
        <v>4439822.7699999996</v>
      </c>
    </row>
    <row r="13" spans="1:7" ht="21" customHeight="1">
      <c r="A13" s="403" t="s">
        <v>3167</v>
      </c>
      <c r="B13" s="625">
        <v>23996404.23</v>
      </c>
      <c r="C13" s="625">
        <v>0</v>
      </c>
      <c r="D13" s="625">
        <f t="shared" si="0"/>
        <v>23996404.23</v>
      </c>
      <c r="E13" s="625">
        <v>12284347.73</v>
      </c>
      <c r="F13" s="625">
        <v>10748307.4</v>
      </c>
      <c r="G13" s="689">
        <f t="shared" si="1"/>
        <v>11712056.5</v>
      </c>
    </row>
    <row r="14" spans="1:7" ht="21" customHeight="1">
      <c r="A14" s="403" t="s">
        <v>3168</v>
      </c>
      <c r="B14" s="625">
        <v>4703747.58</v>
      </c>
      <c r="C14" s="625">
        <v>243958.65</v>
      </c>
      <c r="D14" s="625">
        <f t="shared" si="0"/>
        <v>4947706.2300000004</v>
      </c>
      <c r="E14" s="625">
        <v>2719440.01</v>
      </c>
      <c r="F14" s="625">
        <v>2236921.4500000002</v>
      </c>
      <c r="G14" s="689">
        <f t="shared" si="1"/>
        <v>2228266.2200000007</v>
      </c>
    </row>
    <row r="15" spans="1:7" ht="21" customHeight="1">
      <c r="A15" s="403" t="s">
        <v>3169</v>
      </c>
      <c r="B15" s="625">
        <v>193866.4</v>
      </c>
      <c r="C15" s="625">
        <v>0</v>
      </c>
      <c r="D15" s="625">
        <f t="shared" si="0"/>
        <v>193866.4</v>
      </c>
      <c r="E15" s="625">
        <v>90543.6</v>
      </c>
      <c r="F15" s="625">
        <v>90543.6</v>
      </c>
      <c r="G15" s="689">
        <f t="shared" si="1"/>
        <v>103322.79999999999</v>
      </c>
    </row>
    <row r="16" spans="1:7" ht="21" customHeight="1">
      <c r="A16" s="403" t="s">
        <v>3170</v>
      </c>
      <c r="B16" s="625">
        <v>4942173.1500000004</v>
      </c>
      <c r="C16" s="625">
        <v>0</v>
      </c>
      <c r="D16" s="625">
        <f t="shared" si="0"/>
        <v>4942173.1500000004</v>
      </c>
      <c r="E16" s="625">
        <v>3015147.61</v>
      </c>
      <c r="F16" s="625">
        <v>3015147.61</v>
      </c>
      <c r="G16" s="689">
        <f t="shared" si="1"/>
        <v>1927025.5400000005</v>
      </c>
    </row>
    <row r="17" spans="1:8" ht="21" customHeight="1">
      <c r="A17" s="403"/>
      <c r="B17" s="625"/>
      <c r="C17" s="625"/>
      <c r="D17" s="626"/>
      <c r="E17" s="625"/>
      <c r="F17" s="625"/>
      <c r="G17" s="627"/>
    </row>
    <row r="18" spans="1:8" ht="21" customHeight="1">
      <c r="A18" s="403"/>
      <c r="B18" s="625"/>
      <c r="C18" s="625"/>
      <c r="D18" s="626"/>
      <c r="E18" s="625"/>
      <c r="F18" s="625"/>
      <c r="G18" s="627"/>
    </row>
    <row r="19" spans="1:8" ht="21" customHeight="1">
      <c r="A19" s="403"/>
      <c r="B19" s="625"/>
      <c r="C19" s="625"/>
      <c r="D19" s="626"/>
      <c r="E19" s="625"/>
      <c r="F19" s="625"/>
      <c r="G19" s="627"/>
    </row>
    <row r="20" spans="1:8" ht="21" customHeight="1">
      <c r="A20" s="403" t="s">
        <v>445</v>
      </c>
      <c r="B20" s="625"/>
      <c r="C20" s="625"/>
      <c r="D20" s="626"/>
      <c r="E20" s="625"/>
      <c r="F20" s="625"/>
      <c r="G20" s="627"/>
    </row>
    <row r="21" spans="1:8" ht="21" customHeight="1">
      <c r="A21" s="403"/>
      <c r="B21" s="625"/>
      <c r="C21" s="625"/>
      <c r="D21" s="626" t="str">
        <f t="shared" si="0"/>
        <v/>
      </c>
      <c r="E21" s="625"/>
      <c r="F21" s="625"/>
      <c r="G21" s="627" t="str">
        <f t="shared" si="1"/>
        <v/>
      </c>
    </row>
    <row r="22" spans="1:8" ht="21" customHeight="1">
      <c r="A22" s="403"/>
      <c r="B22" s="625"/>
      <c r="C22" s="625"/>
      <c r="D22" s="626" t="str">
        <f t="shared" si="0"/>
        <v/>
      </c>
      <c r="E22" s="625"/>
      <c r="F22" s="625"/>
      <c r="G22" s="627" t="str">
        <f t="shared" si="1"/>
        <v/>
      </c>
    </row>
    <row r="23" spans="1:8" ht="21" customHeight="1">
      <c r="A23" s="403" t="s">
        <v>3171</v>
      </c>
      <c r="B23" s="625">
        <v>647107.18999999994</v>
      </c>
      <c r="C23" s="625">
        <v>325.60000000000002</v>
      </c>
      <c r="D23" s="626">
        <f t="shared" si="0"/>
        <v>647432.78999999992</v>
      </c>
      <c r="E23" s="625">
        <v>347890.7</v>
      </c>
      <c r="F23" s="625">
        <v>308336.53000000003</v>
      </c>
      <c r="G23" s="627">
        <f t="shared" si="1"/>
        <v>299542.08999999991</v>
      </c>
    </row>
    <row r="24" spans="1:8" ht="21" customHeight="1">
      <c r="A24" s="403" t="s">
        <v>3172</v>
      </c>
      <c r="B24" s="625">
        <v>1391249.92</v>
      </c>
      <c r="C24" s="625">
        <v>0</v>
      </c>
      <c r="D24" s="626">
        <f t="shared" si="0"/>
        <v>1391249.92</v>
      </c>
      <c r="E24" s="625">
        <v>681543.93</v>
      </c>
      <c r="F24" s="625">
        <v>566758.98</v>
      </c>
      <c r="G24" s="627">
        <f t="shared" si="1"/>
        <v>709705.98999999987</v>
      </c>
    </row>
    <row r="25" spans="1:8" ht="21" customHeight="1">
      <c r="A25" s="403" t="s">
        <v>3173</v>
      </c>
      <c r="B25" s="625">
        <v>6909022.79</v>
      </c>
      <c r="C25" s="625">
        <v>13664513.140000001</v>
      </c>
      <c r="D25" s="626">
        <f t="shared" si="0"/>
        <v>20573535.93</v>
      </c>
      <c r="E25" s="625">
        <v>16211871.93</v>
      </c>
      <c r="F25" s="625">
        <v>15613004</v>
      </c>
      <c r="G25" s="627">
        <f t="shared" si="1"/>
        <v>4361664</v>
      </c>
    </row>
    <row r="26" spans="1:8" ht="21" customHeight="1">
      <c r="A26" s="403"/>
      <c r="B26" s="625"/>
      <c r="C26" s="625"/>
      <c r="D26" s="626" t="str">
        <f t="shared" si="0"/>
        <v/>
      </c>
      <c r="E26" s="625"/>
      <c r="F26" s="625"/>
      <c r="G26" s="627" t="str">
        <f t="shared" si="1"/>
        <v/>
      </c>
    </row>
    <row r="27" spans="1:8" ht="21" customHeight="1">
      <c r="A27" s="403"/>
      <c r="B27" s="625"/>
      <c r="C27" s="625"/>
      <c r="D27" s="626" t="str">
        <f t="shared" si="0"/>
        <v/>
      </c>
      <c r="E27" s="625"/>
      <c r="F27" s="625"/>
      <c r="G27" s="627" t="str">
        <f t="shared" si="1"/>
        <v/>
      </c>
    </row>
    <row r="28" spans="1:8" ht="21" customHeight="1">
      <c r="A28" s="403"/>
      <c r="B28" s="625"/>
      <c r="C28" s="625"/>
      <c r="D28" s="626" t="str">
        <f t="shared" si="0"/>
        <v/>
      </c>
      <c r="E28" s="625"/>
      <c r="F28" s="625"/>
      <c r="G28" s="627" t="str">
        <f t="shared" si="1"/>
        <v/>
      </c>
    </row>
    <row r="29" spans="1:8" ht="21" customHeight="1">
      <c r="A29" s="403"/>
      <c r="B29" s="625"/>
      <c r="C29" s="625"/>
      <c r="D29" s="626" t="str">
        <f t="shared" si="0"/>
        <v/>
      </c>
      <c r="E29" s="625"/>
      <c r="F29" s="625"/>
      <c r="G29" s="627" t="str">
        <f t="shared" si="1"/>
        <v/>
      </c>
    </row>
    <row r="30" spans="1:8" ht="21" customHeight="1">
      <c r="A30" s="403"/>
      <c r="B30" s="625"/>
      <c r="C30" s="625"/>
      <c r="D30" s="626" t="str">
        <f t="shared" si="0"/>
        <v/>
      </c>
      <c r="E30" s="625"/>
      <c r="F30" s="625"/>
      <c r="G30" s="627" t="str">
        <f t="shared" si="1"/>
        <v/>
      </c>
    </row>
    <row r="31" spans="1:8" ht="21" customHeight="1" thickBot="1">
      <c r="A31" s="403"/>
      <c r="B31" s="625"/>
      <c r="C31" s="625"/>
      <c r="D31" s="626" t="str">
        <f>IF($A31="","",B31+C31)</f>
        <v/>
      </c>
      <c r="E31" s="625"/>
      <c r="F31" s="625"/>
      <c r="G31" s="627" t="str">
        <f t="shared" si="1"/>
        <v/>
      </c>
    </row>
    <row r="32" spans="1:8" ht="21" customHeight="1" thickBot="1">
      <c r="A32" s="404" t="s">
        <v>429</v>
      </c>
      <c r="B32" s="619">
        <f>SUM(B9:B31)</f>
        <v>130657512.18000002</v>
      </c>
      <c r="C32" s="619">
        <f t="shared" ref="C32:F32" si="2">SUM(C9:C31)</f>
        <v>0</v>
      </c>
      <c r="D32" s="619">
        <f>IF($A32="","",B32+C32)</f>
        <v>130657512.18000002</v>
      </c>
      <c r="E32" s="619">
        <f t="shared" si="2"/>
        <v>75984762.760000005</v>
      </c>
      <c r="F32" s="619">
        <f t="shared" si="2"/>
        <v>69845431.510000005</v>
      </c>
      <c r="G32" s="620">
        <f t="shared" si="1"/>
        <v>54672749.420000017</v>
      </c>
      <c r="H32" s="389" t="str">
        <f>IF($B$32&lt;&gt;'ETCA-II-11 '!$B$81,"ERROR!!!!! EL MONTO NO COINCIDE CON LO REPORTADO EN EL FORMATO ETCA-II-11 EN EL TOTAL APROBADO ANUAL DEL ANALÍTICO DE EGRESOS","")</f>
        <v/>
      </c>
    </row>
    <row r="33" spans="1:8">
      <c r="H33" s="389" t="str">
        <f>IF($C$32&lt;&gt;'ETCA-II-11 '!$C$81,"ERROR!!!!!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  <row r="34" spans="1:8">
      <c r="H34" s="389" t="str">
        <f>IF($D$32&lt;&gt;'ETCA-II-11 '!$D$81,"ERROR!!!!! EL MONTO NO COINCIDE CON LO REPORTADO EN EL FORMATO ETCA-II-11 EN EL TOTAL APROBADO ANUAL DEL ANALÍTICO DE EGRESOS","")</f>
        <v/>
      </c>
    </row>
    <row r="35" spans="1:8">
      <c r="H35" s="389" t="str">
        <f>IF($E$32&lt;&gt;'ETCA-II-11 '!$E$81,"ERROR!!!!! EL MONTO NO COINCIDE CON LO REPORTADO EN EL FORMATO ETCA-II-11 EN EL TOTAL APROBADO ANUAL DEL ANALÍTICO DE EGRESOS","")</f>
        <v/>
      </c>
    </row>
    <row r="36" spans="1:8">
      <c r="A36" s="170" t="s">
        <v>3208</v>
      </c>
      <c r="B36" s="170"/>
      <c r="C36" s="170"/>
      <c r="D36" s="170" t="s">
        <v>2459</v>
      </c>
      <c r="E36" s="170"/>
      <c r="F36" s="170"/>
      <c r="H36" s="389" t="str">
        <f>IF($F$32&lt;&gt;'ETCA-II-11 '!$F$81,"ERROR!!!!! EL MONTO NO COINCIDE CON LO REPORTADO EN EL FORMATO ETCA-II-11 EN EL TOTAL APROBADO ANUAL DEL ANALÍTICO DE EGRESOS","")</f>
        <v/>
      </c>
    </row>
    <row r="37" spans="1:8">
      <c r="A37" s="170" t="s">
        <v>3206</v>
      </c>
      <c r="B37" s="170"/>
      <c r="C37" s="170"/>
      <c r="D37" s="170" t="s">
        <v>2993</v>
      </c>
      <c r="E37" s="170"/>
      <c r="F37" s="170"/>
      <c r="H37" s="389" t="str">
        <f>IF($G$32&lt;&gt;'ETCA-II-11 '!$G$81,"ERROR!!!!! EL MONTO NO COINCIDE CON LO REPORTADO EN EL FORMATO ETCA-II-11 EN EL TOTAL APROBADO ANUAL DEL ANALÍTICO DE EGRESOS","")</f>
        <v/>
      </c>
    </row>
    <row r="38" spans="1:8">
      <c r="A38" s="170" t="s">
        <v>3207</v>
      </c>
      <c r="B38" s="170"/>
      <c r="C38" s="170"/>
      <c r="D38" s="170" t="s">
        <v>2461</v>
      </c>
      <c r="E38" s="170"/>
      <c r="F38" s="170"/>
    </row>
  </sheetData>
  <sheetProtection sheet="1" objects="1" scenarios="1" insertRows="0" deleteRow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6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22"/>
  <sheetViews>
    <sheetView view="pageBreakPreview" topLeftCell="A13" zoomScaleSheetLayoutView="100" workbookViewId="0">
      <selection activeCell="A20" sqref="A20:F22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8">
      <c r="A1" s="889" t="s">
        <v>76</v>
      </c>
      <c r="B1" s="889"/>
      <c r="C1" s="889"/>
      <c r="D1" s="889"/>
      <c r="E1" s="889"/>
      <c r="F1" s="889"/>
      <c r="G1" s="889"/>
    </row>
    <row r="2" spans="1:8" s="388" customFormat="1">
      <c r="A2" s="889" t="s">
        <v>369</v>
      </c>
      <c r="B2" s="889"/>
      <c r="C2" s="889"/>
      <c r="D2" s="889"/>
      <c r="E2" s="889"/>
      <c r="F2" s="889"/>
      <c r="G2" s="889"/>
    </row>
    <row r="3" spans="1:8" s="388" customFormat="1">
      <c r="A3" s="890" t="s">
        <v>446</v>
      </c>
      <c r="B3" s="890"/>
      <c r="C3" s="890"/>
      <c r="D3" s="890"/>
      <c r="E3" s="890"/>
      <c r="F3" s="890"/>
      <c r="G3" s="890"/>
    </row>
    <row r="4" spans="1:8" s="388" customFormat="1">
      <c r="A4" s="890" t="s">
        <v>668</v>
      </c>
      <c r="B4" s="890"/>
      <c r="C4" s="890"/>
      <c r="D4" s="890"/>
      <c r="E4" s="890"/>
      <c r="F4" s="890"/>
      <c r="G4" s="890"/>
    </row>
    <row r="5" spans="1:8" s="388" customFormat="1">
      <c r="A5" s="890" t="s">
        <v>671</v>
      </c>
      <c r="B5" s="890"/>
      <c r="C5" s="890"/>
      <c r="D5" s="890"/>
      <c r="E5" s="890"/>
      <c r="F5" s="890"/>
      <c r="G5" s="890"/>
    </row>
    <row r="6" spans="1:8" s="388" customFormat="1" ht="17.25" thickBot="1">
      <c r="A6" s="235"/>
      <c r="B6" s="891" t="s">
        <v>78</v>
      </c>
      <c r="C6" s="891"/>
      <c r="D6" s="891"/>
      <c r="E6" s="891"/>
      <c r="F6" s="81" t="s">
        <v>79</v>
      </c>
      <c r="G6" s="583"/>
    </row>
    <row r="7" spans="1:8" s="399" customFormat="1" ht="53.25" customHeight="1">
      <c r="A7" s="949" t="s">
        <v>446</v>
      </c>
      <c r="B7" s="406" t="s">
        <v>372</v>
      </c>
      <c r="C7" s="406" t="s">
        <v>373</v>
      </c>
      <c r="D7" s="406" t="s">
        <v>374</v>
      </c>
      <c r="E7" s="406" t="s">
        <v>375</v>
      </c>
      <c r="F7" s="406" t="s">
        <v>376</v>
      </c>
      <c r="G7" s="407" t="s">
        <v>377</v>
      </c>
    </row>
    <row r="8" spans="1:8" s="405" customFormat="1" ht="15.75" customHeight="1" thickBot="1">
      <c r="A8" s="950"/>
      <c r="B8" s="400" t="s">
        <v>322</v>
      </c>
      <c r="C8" s="400" t="s">
        <v>323</v>
      </c>
      <c r="D8" s="400" t="s">
        <v>378</v>
      </c>
      <c r="E8" s="400" t="s">
        <v>325</v>
      </c>
      <c r="F8" s="400" t="s">
        <v>326</v>
      </c>
      <c r="G8" s="401" t="s">
        <v>379</v>
      </c>
    </row>
    <row r="9" spans="1:8" ht="30" customHeight="1">
      <c r="A9" s="691"/>
      <c r="B9" s="409"/>
      <c r="C9" s="409"/>
      <c r="D9" s="409"/>
      <c r="E9" s="409"/>
      <c r="F9" s="409"/>
      <c r="G9" s="410"/>
    </row>
    <row r="10" spans="1:8" ht="30" customHeight="1">
      <c r="A10" s="395" t="s">
        <v>447</v>
      </c>
      <c r="B10" s="613">
        <f>+'ETCA-II-11 '!B81</f>
        <v>130657512.18000001</v>
      </c>
      <c r="C10" s="613">
        <f>+'ETCA-II-11 '!C81</f>
        <v>-1.1368683772161603E-13</v>
      </c>
      <c r="D10" s="614">
        <f>B10+C10</f>
        <v>130657512.18000001</v>
      </c>
      <c r="E10" s="613">
        <f>+'ETCA-II-11 '!E81</f>
        <v>75984762.75999999</v>
      </c>
      <c r="F10" s="613">
        <f>+'ETCA-II-11 '!F81</f>
        <v>69845431.510000005</v>
      </c>
      <c r="G10" s="615">
        <f>D10-E10</f>
        <v>54672749.420000017</v>
      </c>
    </row>
    <row r="11" spans="1:8" ht="30" customHeight="1">
      <c r="A11" s="395" t="s">
        <v>448</v>
      </c>
      <c r="B11" s="613"/>
      <c r="C11" s="613"/>
      <c r="D11" s="614">
        <f t="shared" ref="D11:D13" si="0">B11+C11</f>
        <v>0</v>
      </c>
      <c r="E11" s="613"/>
      <c r="F11" s="613"/>
      <c r="G11" s="615">
        <f t="shared" ref="G11:G13" si="1">D11-E11</f>
        <v>0</v>
      </c>
    </row>
    <row r="12" spans="1:8" ht="30" customHeight="1">
      <c r="A12" s="395" t="s">
        <v>449</v>
      </c>
      <c r="B12" s="613"/>
      <c r="C12" s="613"/>
      <c r="D12" s="614">
        <f t="shared" si="0"/>
        <v>0</v>
      </c>
      <c r="E12" s="613"/>
      <c r="F12" s="613"/>
      <c r="G12" s="615">
        <f t="shared" si="1"/>
        <v>0</v>
      </c>
    </row>
    <row r="13" spans="1:8" ht="30" customHeight="1">
      <c r="A13" s="395" t="s">
        <v>450</v>
      </c>
      <c r="B13" s="613"/>
      <c r="C13" s="613"/>
      <c r="D13" s="614">
        <f t="shared" si="0"/>
        <v>0</v>
      </c>
      <c r="E13" s="613"/>
      <c r="F13" s="613"/>
      <c r="G13" s="615">
        <f t="shared" si="1"/>
        <v>0</v>
      </c>
    </row>
    <row r="14" spans="1:8" ht="30" customHeight="1" thickBot="1">
      <c r="A14" s="690"/>
      <c r="B14" s="621"/>
      <c r="C14" s="621"/>
      <c r="D14" s="621"/>
      <c r="E14" s="621"/>
      <c r="F14" s="621"/>
      <c r="G14" s="622"/>
    </row>
    <row r="15" spans="1:8" s="399" customFormat="1" ht="30" customHeight="1" thickBot="1">
      <c r="A15" s="736" t="s">
        <v>429</v>
      </c>
      <c r="B15" s="623">
        <f>SUM(B10:B13)</f>
        <v>130657512.18000001</v>
      </c>
      <c r="C15" s="623">
        <f>SUM(C10:C13)</f>
        <v>-1.1368683772161603E-13</v>
      </c>
      <c r="D15" s="623">
        <f>B15+C15</f>
        <v>130657512.18000001</v>
      </c>
      <c r="E15" s="623">
        <f>SUM(E10:E13)</f>
        <v>75984762.75999999</v>
      </c>
      <c r="F15" s="623">
        <f>SUM(F10:F13)</f>
        <v>69845431.510000005</v>
      </c>
      <c r="G15" s="624">
        <f>D15-E15</f>
        <v>54672749.420000017</v>
      </c>
      <c r="H15" s="686" t="str">
        <f>IF(B15&lt;&gt;'ETCA-II-11 '!B81,"ERROR!!!!! EL MONTO NO COINCIDE CON LO REPORTADO EN EL FORMATO ETCA-II-11 EN EL TOTAL APROBADO ANUAL DEL ANALÍTICO DE EGRESOS","")</f>
        <v/>
      </c>
    </row>
    <row r="16" spans="1:8" s="399" customFormat="1" ht="18" customHeight="1">
      <c r="A16" s="666"/>
      <c r="B16" s="667"/>
      <c r="C16" s="667"/>
      <c r="D16" s="667"/>
      <c r="E16" s="667"/>
      <c r="F16" s="667"/>
      <c r="G16" s="667"/>
      <c r="H16" s="686" t="str">
        <f>IF(C15&lt;&gt;'ETCA-II-11 '!C81,"ERROR!!!!! EL MONTO NO COINCIDE CON LO REPORTADO EN EL FORMATO ETCA-II-11 EN EL TOTAL DE AMPLIACIONES/REDUCCIONES PRESENTADO EN EL ANALÍTICO DE EGRESOS","")</f>
        <v/>
      </c>
    </row>
    <row r="17" spans="1:8" s="399" customFormat="1" ht="18" customHeight="1">
      <c r="A17" s="666"/>
      <c r="B17" s="667"/>
      <c r="C17" s="667"/>
      <c r="D17" s="667"/>
      <c r="E17" s="667"/>
      <c r="F17" s="667"/>
      <c r="G17" s="667"/>
      <c r="H17" s="686" t="str">
        <f>IF(D15&lt;&gt;'ETCA-II-11 '!D81,"ERROR!!!!! EL MONTO NO COINCIDE CON LO REPORTADO EN EL FORMATO ETCA-II-11 EN EL TOTAL MODIFICADO ANUAL PRESENTADO EN EL ANALÍTICO DE EGRESOS","")</f>
        <v/>
      </c>
    </row>
    <row r="18" spans="1:8">
      <c r="H18" s="686" t="str">
        <f>IF(E15&lt;&gt;'ETCA-II-11 '!E81,"ERROR!!!!! EL MONTO NO COINCIDE CON LO REPORTADO EN EL FORMATO ETCA-II-11 EN EL TOTAL DEVENGADO ANUAL PRESENTADO EN EL ANALÍTICO DE EGRESOS","")</f>
        <v/>
      </c>
    </row>
    <row r="19" spans="1:8">
      <c r="H19" s="686" t="str">
        <f>IF(F15&lt;&gt;'ETCA-II-11 '!F81,"ERROR!!!!! EL MONTO NO COINCIDE CON LO REPORTADO EN EL FORMATO ETCA-II-11 EN EL TOTAL PAGADO ANUAL PRESENTADO EN EL ANALÍTICO DE EGRESOS","")</f>
        <v/>
      </c>
    </row>
    <row r="20" spans="1:8">
      <c r="A20" s="170" t="s">
        <v>3205</v>
      </c>
      <c r="B20" s="170"/>
      <c r="C20" s="170"/>
      <c r="D20" s="170" t="s">
        <v>2459</v>
      </c>
      <c r="E20" s="170"/>
      <c r="F20" s="170"/>
      <c r="G20" s="170"/>
      <c r="H20" s="686" t="str">
        <f>IF(G15&lt;&gt;'ETCA-II-11 '!G81,"ERROR!!!!! EL MONTO NO COINCIDE CON LO REPORTADO EN EL FORMATO ETCA-II-11 EN EL TOTAL SUBEJERCICIO PRESENTADO EN EL ANALÍTICO DE EGRESOS","")</f>
        <v/>
      </c>
    </row>
    <row r="21" spans="1:8">
      <c r="A21" s="170" t="s">
        <v>3206</v>
      </c>
      <c r="B21" s="170"/>
      <c r="C21" s="170"/>
      <c r="D21" s="170" t="s">
        <v>2993</v>
      </c>
      <c r="E21" s="170"/>
      <c r="F21" s="170"/>
      <c r="G21" s="170"/>
    </row>
    <row r="22" spans="1:8">
      <c r="A22" s="170" t="s">
        <v>3207</v>
      </c>
      <c r="B22" s="170"/>
      <c r="C22" s="170"/>
      <c r="D22" s="170" t="s">
        <v>2461</v>
      </c>
      <c r="E22" s="170"/>
      <c r="F22" s="170"/>
      <c r="G22" s="170"/>
    </row>
  </sheetData>
  <sheetProtection sheet="1" objects="1" scenarios="1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32"/>
  <sheetViews>
    <sheetView view="pageBreakPreview" topLeftCell="A15" zoomScaleSheetLayoutView="100" workbookViewId="0">
      <selection activeCell="A36" sqref="A36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7">
      <c r="A1" s="890" t="s">
        <v>76</v>
      </c>
      <c r="B1" s="890"/>
      <c r="C1" s="890"/>
      <c r="D1" s="890"/>
      <c r="E1" s="890"/>
      <c r="F1" s="890"/>
      <c r="G1" s="890"/>
    </row>
    <row r="2" spans="1:7">
      <c r="A2" s="890" t="s">
        <v>369</v>
      </c>
      <c r="B2" s="890"/>
      <c r="C2" s="890"/>
      <c r="D2" s="890"/>
      <c r="E2" s="890"/>
      <c r="F2" s="890"/>
      <c r="G2" s="890"/>
    </row>
    <row r="3" spans="1:7">
      <c r="A3" s="890" t="s">
        <v>451</v>
      </c>
      <c r="B3" s="890"/>
      <c r="C3" s="890"/>
      <c r="D3" s="890"/>
      <c r="E3" s="890"/>
      <c r="F3" s="890"/>
      <c r="G3" s="890"/>
    </row>
    <row r="4" spans="1:7">
      <c r="A4" s="890" t="s">
        <v>668</v>
      </c>
      <c r="B4" s="890"/>
      <c r="C4" s="890"/>
      <c r="D4" s="890"/>
      <c r="E4" s="890"/>
      <c r="F4" s="890"/>
      <c r="G4" s="890"/>
    </row>
    <row r="5" spans="1:7">
      <c r="A5" s="890" t="s">
        <v>671</v>
      </c>
      <c r="B5" s="890"/>
      <c r="C5" s="890"/>
      <c r="D5" s="890"/>
      <c r="E5" s="890"/>
      <c r="F5" s="890"/>
      <c r="G5" s="890"/>
    </row>
    <row r="6" spans="1:7" ht="17.25" thickBot="1">
      <c r="A6" s="235"/>
      <c r="B6" s="891" t="s">
        <v>78</v>
      </c>
      <c r="C6" s="891"/>
      <c r="D6" s="891"/>
      <c r="E6" s="891"/>
      <c r="F6" s="81" t="s">
        <v>79</v>
      </c>
      <c r="G6" s="583" t="s">
        <v>2464</v>
      </c>
    </row>
    <row r="7" spans="1:7" s="392" customFormat="1" ht="40.5">
      <c r="A7" s="951" t="s">
        <v>200</v>
      </c>
      <c r="B7" s="413" t="s">
        <v>372</v>
      </c>
      <c r="C7" s="413" t="s">
        <v>373</v>
      </c>
      <c r="D7" s="413" t="s">
        <v>374</v>
      </c>
      <c r="E7" s="413" t="s">
        <v>375</v>
      </c>
      <c r="F7" s="413" t="s">
        <v>376</v>
      </c>
      <c r="G7" s="414" t="s">
        <v>377</v>
      </c>
    </row>
    <row r="8" spans="1:7" s="392" customFormat="1" ht="15.75" customHeight="1" thickBot="1">
      <c r="A8" s="952"/>
      <c r="B8" s="400" t="s">
        <v>322</v>
      </c>
      <c r="C8" s="400" t="s">
        <v>323</v>
      </c>
      <c r="D8" s="400" t="s">
        <v>378</v>
      </c>
      <c r="E8" s="400" t="s">
        <v>325</v>
      </c>
      <c r="F8" s="400" t="s">
        <v>326</v>
      </c>
      <c r="G8" s="401" t="s">
        <v>379</v>
      </c>
    </row>
    <row r="9" spans="1:7">
      <c r="A9" s="408"/>
      <c r="B9" s="411"/>
      <c r="C9" s="411"/>
      <c r="D9" s="412"/>
      <c r="E9" s="411"/>
      <c r="F9" s="411"/>
      <c r="G9" s="415"/>
    </row>
    <row r="10" spans="1:7" ht="25.5">
      <c r="A10" s="416" t="s">
        <v>452</v>
      </c>
      <c r="B10" s="613"/>
      <c r="C10" s="613"/>
      <c r="D10" s="614">
        <f>IF(A10="","",B10+C10)</f>
        <v>0</v>
      </c>
      <c r="E10" s="613"/>
      <c r="F10" s="613"/>
      <c r="G10" s="615">
        <f>IF(A10="","",D10-E10)</f>
        <v>0</v>
      </c>
    </row>
    <row r="11" spans="1:7" ht="8.25" customHeight="1">
      <c r="A11" s="416"/>
      <c r="B11" s="613"/>
      <c r="C11" s="613"/>
      <c r="D11" s="614" t="str">
        <f t="shared" ref="D11:D22" si="0">IF(A11="","",B11+C11)</f>
        <v/>
      </c>
      <c r="E11" s="613"/>
      <c r="F11" s="613"/>
      <c r="G11" s="615" t="str">
        <f t="shared" ref="G11:G22" si="1">IF(A11="","",D11-E11)</f>
        <v/>
      </c>
    </row>
    <row r="12" spans="1:7">
      <c r="A12" s="416" t="s">
        <v>453</v>
      </c>
      <c r="B12" s="613"/>
      <c r="C12" s="613"/>
      <c r="D12" s="614">
        <f t="shared" si="0"/>
        <v>0</v>
      </c>
      <c r="E12" s="613"/>
      <c r="F12" s="613"/>
      <c r="G12" s="615">
        <f t="shared" si="1"/>
        <v>0</v>
      </c>
    </row>
    <row r="13" spans="1:7" ht="8.25" customHeight="1">
      <c r="A13" s="416"/>
      <c r="B13" s="613"/>
      <c r="C13" s="613"/>
      <c r="D13" s="614" t="str">
        <f t="shared" si="0"/>
        <v/>
      </c>
      <c r="E13" s="613"/>
      <c r="F13" s="613"/>
      <c r="G13" s="615" t="str">
        <f t="shared" si="1"/>
        <v/>
      </c>
    </row>
    <row r="14" spans="1:7" ht="25.5">
      <c r="A14" s="416" t="s">
        <v>454</v>
      </c>
      <c r="B14" s="613">
        <f>+'ETCA-II-11 '!B81</f>
        <v>130657512.18000001</v>
      </c>
      <c r="C14" s="613">
        <f>+'ETCA-II-11 '!C81</f>
        <v>-1.1368683772161603E-13</v>
      </c>
      <c r="D14" s="614">
        <f t="shared" si="0"/>
        <v>130657512.18000001</v>
      </c>
      <c r="E14" s="613">
        <f>+'ETCA-II-11 '!E81</f>
        <v>75984762.75999999</v>
      </c>
      <c r="F14" s="613">
        <f>+'ETCA-II-11 '!F81</f>
        <v>69845431.510000005</v>
      </c>
      <c r="G14" s="615">
        <f t="shared" si="1"/>
        <v>54672749.420000017</v>
      </c>
    </row>
    <row r="15" spans="1:7" ht="8.25" customHeight="1">
      <c r="A15" s="416"/>
      <c r="B15" s="613"/>
      <c r="C15" s="613"/>
      <c r="D15" s="614" t="str">
        <f t="shared" si="0"/>
        <v/>
      </c>
      <c r="E15" s="613"/>
      <c r="F15" s="613"/>
      <c r="G15" s="615" t="str">
        <f t="shared" si="1"/>
        <v/>
      </c>
    </row>
    <row r="16" spans="1:7" ht="25.5">
      <c r="A16" s="416" t="s">
        <v>455</v>
      </c>
      <c r="B16" s="613"/>
      <c r="C16" s="613"/>
      <c r="D16" s="614">
        <f t="shared" si="0"/>
        <v>0</v>
      </c>
      <c r="E16" s="613"/>
      <c r="F16" s="613"/>
      <c r="G16" s="615">
        <f t="shared" si="1"/>
        <v>0</v>
      </c>
    </row>
    <row r="17" spans="1:8" ht="8.25" customHeight="1">
      <c r="A17" s="416"/>
      <c r="B17" s="613"/>
      <c r="C17" s="613"/>
      <c r="D17" s="614" t="str">
        <f t="shared" si="0"/>
        <v/>
      </c>
      <c r="E17" s="613"/>
      <c r="F17" s="613"/>
      <c r="G17" s="615" t="str">
        <f t="shared" si="1"/>
        <v/>
      </c>
    </row>
    <row r="18" spans="1:8" ht="25.5">
      <c r="A18" s="416" t="s">
        <v>456</v>
      </c>
      <c r="B18" s="613"/>
      <c r="C18" s="613"/>
      <c r="D18" s="614">
        <f t="shared" si="0"/>
        <v>0</v>
      </c>
      <c r="E18" s="613"/>
      <c r="F18" s="613"/>
      <c r="G18" s="615">
        <f t="shared" si="1"/>
        <v>0</v>
      </c>
    </row>
    <row r="19" spans="1:8" ht="8.25" customHeight="1">
      <c r="A19" s="416"/>
      <c r="B19" s="613"/>
      <c r="C19" s="613"/>
      <c r="D19" s="614" t="str">
        <f t="shared" si="0"/>
        <v/>
      </c>
      <c r="E19" s="613"/>
      <c r="F19" s="613"/>
      <c r="G19" s="615" t="str">
        <f t="shared" si="1"/>
        <v/>
      </c>
    </row>
    <row r="20" spans="1:8" ht="25.5">
      <c r="A20" s="416" t="s">
        <v>457</v>
      </c>
      <c r="B20" s="613"/>
      <c r="C20" s="613"/>
      <c r="D20" s="614">
        <f t="shared" si="0"/>
        <v>0</v>
      </c>
      <c r="E20" s="613"/>
      <c r="F20" s="613"/>
      <c r="G20" s="615">
        <f t="shared" si="1"/>
        <v>0</v>
      </c>
    </row>
    <row r="21" spans="1:8" ht="8.25" customHeight="1">
      <c r="A21" s="416"/>
      <c r="B21" s="613"/>
      <c r="C21" s="613"/>
      <c r="D21" s="614" t="str">
        <f t="shared" si="0"/>
        <v/>
      </c>
      <c r="E21" s="613"/>
      <c r="F21" s="613"/>
      <c r="G21" s="615" t="str">
        <f t="shared" si="1"/>
        <v/>
      </c>
    </row>
    <row r="22" spans="1:8" ht="26.25" thickBot="1">
      <c r="A22" s="416" t="s">
        <v>458</v>
      </c>
      <c r="B22" s="613"/>
      <c r="C22" s="613"/>
      <c r="D22" s="614">
        <f t="shared" si="0"/>
        <v>0</v>
      </c>
      <c r="E22" s="613"/>
      <c r="F22" s="613"/>
      <c r="G22" s="615">
        <f t="shared" si="1"/>
        <v>0</v>
      </c>
    </row>
    <row r="23" spans="1:8" ht="24.95" customHeight="1" thickBot="1">
      <c r="A23" s="404" t="s">
        <v>429</v>
      </c>
      <c r="B23" s="619">
        <f>SUM(B10:B22)</f>
        <v>130657512.18000001</v>
      </c>
      <c r="C23" s="619">
        <f>SUM(C10:C22)</f>
        <v>-1.1368683772161603E-13</v>
      </c>
      <c r="D23" s="619">
        <f t="shared" ref="D23" si="2">IF(A23="","",B23+C23)</f>
        <v>130657512.18000001</v>
      </c>
      <c r="E23" s="619">
        <f>SUM(E10:E22)</f>
        <v>75984762.75999999</v>
      </c>
      <c r="F23" s="619">
        <f>SUM(F10:F22)</f>
        <v>69845431.510000005</v>
      </c>
      <c r="G23" s="620">
        <f t="shared" ref="G23" si="3">IF(A23="","",D23-E23)</f>
        <v>54672749.420000017</v>
      </c>
      <c r="H23" s="389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>
      <c r="A24" s="669"/>
      <c r="B24" s="611"/>
      <c r="C24" s="611"/>
      <c r="D24" s="611"/>
      <c r="E24" s="611"/>
      <c r="F24" s="611"/>
      <c r="G24" s="612"/>
      <c r="H24" s="389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>
      <c r="A25" s="669"/>
      <c r="B25" s="611"/>
      <c r="C25" s="611"/>
      <c r="D25" s="611"/>
      <c r="E25" s="611"/>
      <c r="F25" s="611"/>
      <c r="G25" s="612"/>
      <c r="H25" s="389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>
      <c r="A26" s="408"/>
      <c r="B26" s="613"/>
      <c r="C26" s="613"/>
      <c r="D26" s="614"/>
      <c r="E26" s="613"/>
      <c r="F26" s="613"/>
      <c r="G26" s="615"/>
      <c r="H26" s="389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>
      <c r="A27" s="408"/>
      <c r="B27" s="613"/>
      <c r="C27" s="613"/>
      <c r="D27" s="614"/>
      <c r="E27" s="613"/>
      <c r="F27" s="613"/>
      <c r="G27" s="615"/>
      <c r="H27" s="389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>
      <c r="A28" s="668"/>
      <c r="B28" s="667"/>
      <c r="C28" s="667"/>
      <c r="D28" s="667"/>
      <c r="E28" s="667"/>
      <c r="F28" s="667"/>
      <c r="G28" s="667"/>
      <c r="H28" s="389" t="str">
        <f>IF(G23&lt;&gt;'ETCA-II-11 '!G81,"ERROR!!!!! EL MONTO NO COINCIDE CON LO REPORTADO EN EL FORMATO ETCA-II-11 EN EL TOTAL APROBADO ANUAL DEL ANALÍTICO DE EGRESOS","")</f>
        <v/>
      </c>
    </row>
    <row r="30" spans="1:8">
      <c r="A30" s="170" t="s">
        <v>3205</v>
      </c>
      <c r="B30" s="170"/>
      <c r="C30" s="170"/>
      <c r="D30" s="170" t="s">
        <v>2459</v>
      </c>
      <c r="E30" s="170"/>
      <c r="F30" s="170"/>
    </row>
    <row r="31" spans="1:8">
      <c r="A31" s="170" t="s">
        <v>3206</v>
      </c>
      <c r="B31" s="170"/>
      <c r="C31" s="170"/>
      <c r="D31" s="170" t="s">
        <v>2993</v>
      </c>
      <c r="E31" s="170"/>
      <c r="F31" s="170"/>
    </row>
    <row r="32" spans="1:8">
      <c r="A32" s="170" t="s">
        <v>3207</v>
      </c>
      <c r="B32" s="170"/>
      <c r="C32" s="170"/>
      <c r="D32" s="170" t="s">
        <v>2461</v>
      </c>
      <c r="E32" s="170"/>
      <c r="F32" s="170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53"/>
  <sheetViews>
    <sheetView view="pageBreakPreview" topLeftCell="A28" zoomScaleSheetLayoutView="100" workbookViewId="0">
      <selection activeCell="F18" sqref="F18"/>
    </sheetView>
  </sheetViews>
  <sheetFormatPr baseColWidth="10" defaultColWidth="11.42578125" defaultRowHeight="15"/>
  <cols>
    <col min="1" max="1" width="36.7109375" style="417" customWidth="1"/>
    <col min="2" max="5" width="11.42578125" style="427"/>
    <col min="6" max="6" width="11.85546875" style="427" customWidth="1"/>
    <col min="7" max="7" width="11.42578125" style="427"/>
    <col min="8" max="16384" width="11.42578125" style="417"/>
  </cols>
  <sheetData>
    <row r="1" spans="1:7" ht="16.5">
      <c r="A1" s="890" t="s">
        <v>76</v>
      </c>
      <c r="B1" s="890"/>
      <c r="C1" s="890"/>
      <c r="D1" s="890"/>
      <c r="E1" s="890"/>
      <c r="F1" s="890"/>
      <c r="G1" s="890"/>
    </row>
    <row r="2" spans="1:7" ht="16.5">
      <c r="A2" s="890" t="s">
        <v>369</v>
      </c>
      <c r="B2" s="890"/>
      <c r="C2" s="890"/>
      <c r="D2" s="890"/>
      <c r="E2" s="890"/>
      <c r="F2" s="890"/>
      <c r="G2" s="890"/>
    </row>
    <row r="3" spans="1:7" ht="16.5">
      <c r="A3" s="890" t="s">
        <v>459</v>
      </c>
      <c r="B3" s="890"/>
      <c r="C3" s="890"/>
      <c r="D3" s="890"/>
      <c r="E3" s="890"/>
      <c r="F3" s="890"/>
      <c r="G3" s="890"/>
    </row>
    <row r="4" spans="1:7" ht="16.5">
      <c r="A4" s="890" t="s">
        <v>668</v>
      </c>
      <c r="B4" s="890"/>
      <c r="C4" s="890"/>
      <c r="D4" s="890"/>
      <c r="E4" s="890"/>
      <c r="F4" s="890"/>
      <c r="G4" s="890"/>
    </row>
    <row r="5" spans="1:7" ht="16.5">
      <c r="A5" s="890" t="s">
        <v>671</v>
      </c>
      <c r="B5" s="890"/>
      <c r="C5" s="890"/>
      <c r="D5" s="890"/>
      <c r="E5" s="890"/>
      <c r="F5" s="890"/>
      <c r="G5" s="890"/>
    </row>
    <row r="6" spans="1:7" ht="17.25" thickBot="1">
      <c r="A6" s="235"/>
      <c r="B6" s="953"/>
      <c r="C6" s="953"/>
      <c r="D6" s="953"/>
      <c r="E6" s="953"/>
      <c r="F6" s="418" t="s">
        <v>79</v>
      </c>
      <c r="G6" s="584" t="s">
        <v>2464</v>
      </c>
    </row>
    <row r="7" spans="1:7" s="421" customFormat="1" ht="40.5">
      <c r="A7" s="951" t="s">
        <v>200</v>
      </c>
      <c r="B7" s="419" t="s">
        <v>372</v>
      </c>
      <c r="C7" s="419" t="s">
        <v>373</v>
      </c>
      <c r="D7" s="419" t="s">
        <v>374</v>
      </c>
      <c r="E7" s="419" t="s">
        <v>375</v>
      </c>
      <c r="F7" s="419" t="s">
        <v>376</v>
      </c>
      <c r="G7" s="420" t="s">
        <v>377</v>
      </c>
    </row>
    <row r="8" spans="1:7" s="421" customFormat="1" ht="15.75" customHeight="1" thickBot="1">
      <c r="A8" s="952"/>
      <c r="B8" s="422" t="s">
        <v>322</v>
      </c>
      <c r="C8" s="422" t="s">
        <v>323</v>
      </c>
      <c r="D8" s="422" t="s">
        <v>378</v>
      </c>
      <c r="E8" s="422" t="s">
        <v>325</v>
      </c>
      <c r="F8" s="422" t="s">
        <v>326</v>
      </c>
      <c r="G8" s="423" t="s">
        <v>379</v>
      </c>
    </row>
    <row r="9" spans="1:7" ht="16.5">
      <c r="A9" s="424"/>
      <c r="B9" s="425"/>
      <c r="C9" s="425"/>
      <c r="D9" s="425"/>
      <c r="E9" s="425"/>
      <c r="F9" s="425"/>
      <c r="G9" s="426"/>
    </row>
    <row r="10" spans="1:7">
      <c r="A10" s="610" t="s">
        <v>460</v>
      </c>
      <c r="B10" s="611">
        <f>SUM(B11:B18)</f>
        <v>0</v>
      </c>
      <c r="C10" s="611">
        <f>SUM(C11:C18)</f>
        <v>0</v>
      </c>
      <c r="D10" s="611">
        <f>IF(A10="","",B10+C10)</f>
        <v>0</v>
      </c>
      <c r="E10" s="611">
        <f>SUM(E11:E18)</f>
        <v>0</v>
      </c>
      <c r="F10" s="611">
        <f>SUM(F11:F18)</f>
        <v>0</v>
      </c>
      <c r="G10" s="612">
        <f>IF(A10="","",D10-E10)</f>
        <v>0</v>
      </c>
    </row>
    <row r="11" spans="1:7">
      <c r="A11" s="395" t="s">
        <v>461</v>
      </c>
      <c r="B11" s="613"/>
      <c r="C11" s="613"/>
      <c r="D11" s="614">
        <f t="shared" ref="D11:D44" si="0">IF(A11="","",B11+C11)</f>
        <v>0</v>
      </c>
      <c r="E11" s="613"/>
      <c r="F11" s="613"/>
      <c r="G11" s="615">
        <f t="shared" ref="G11:G44" si="1">IF(A11="","",D11-E11)</f>
        <v>0</v>
      </c>
    </row>
    <row r="12" spans="1:7">
      <c r="A12" s="395" t="s">
        <v>462</v>
      </c>
      <c r="B12" s="613"/>
      <c r="C12" s="613"/>
      <c r="D12" s="614">
        <f t="shared" si="0"/>
        <v>0</v>
      </c>
      <c r="E12" s="613"/>
      <c r="F12" s="613"/>
      <c r="G12" s="615">
        <f t="shared" si="1"/>
        <v>0</v>
      </c>
    </row>
    <row r="13" spans="1:7">
      <c r="A13" s="395" t="s">
        <v>463</v>
      </c>
      <c r="B13" s="613"/>
      <c r="C13" s="613"/>
      <c r="D13" s="614">
        <f t="shared" si="0"/>
        <v>0</v>
      </c>
      <c r="E13" s="613"/>
      <c r="F13" s="613"/>
      <c r="G13" s="615">
        <f t="shared" si="1"/>
        <v>0</v>
      </c>
    </row>
    <row r="14" spans="1:7">
      <c r="A14" s="395" t="s">
        <v>464</v>
      </c>
      <c r="B14" s="613"/>
      <c r="C14" s="613"/>
      <c r="D14" s="614">
        <f t="shared" si="0"/>
        <v>0</v>
      </c>
      <c r="E14" s="613"/>
      <c r="F14" s="613"/>
      <c r="G14" s="615">
        <f t="shared" si="1"/>
        <v>0</v>
      </c>
    </row>
    <row r="15" spans="1:7">
      <c r="A15" s="395" t="s">
        <v>465</v>
      </c>
      <c r="B15" s="613"/>
      <c r="C15" s="613"/>
      <c r="D15" s="614">
        <f t="shared" si="0"/>
        <v>0</v>
      </c>
      <c r="E15" s="613"/>
      <c r="F15" s="613"/>
      <c r="G15" s="615">
        <f t="shared" si="1"/>
        <v>0</v>
      </c>
    </row>
    <row r="16" spans="1:7">
      <c r="A16" s="395" t="s">
        <v>466</v>
      </c>
      <c r="B16" s="613"/>
      <c r="C16" s="613"/>
      <c r="D16" s="614">
        <f t="shared" si="0"/>
        <v>0</v>
      </c>
      <c r="E16" s="613"/>
      <c r="F16" s="613"/>
      <c r="G16" s="615">
        <f t="shared" si="1"/>
        <v>0</v>
      </c>
    </row>
    <row r="17" spans="1:7">
      <c r="A17" s="395" t="s">
        <v>467</v>
      </c>
      <c r="B17" s="613"/>
      <c r="C17" s="613"/>
      <c r="D17" s="614">
        <f t="shared" si="0"/>
        <v>0</v>
      </c>
      <c r="E17" s="613"/>
      <c r="F17" s="613"/>
      <c r="G17" s="615">
        <f t="shared" si="1"/>
        <v>0</v>
      </c>
    </row>
    <row r="18" spans="1:7">
      <c r="A18" s="395" t="s">
        <v>404</v>
      </c>
      <c r="B18" s="613"/>
      <c r="C18" s="613"/>
      <c r="D18" s="614">
        <f t="shared" si="0"/>
        <v>0</v>
      </c>
      <c r="E18" s="613"/>
      <c r="F18" s="613"/>
      <c r="G18" s="615">
        <f t="shared" si="1"/>
        <v>0</v>
      </c>
    </row>
    <row r="19" spans="1:7">
      <c r="A19" s="408"/>
      <c r="B19" s="613"/>
      <c r="C19" s="613"/>
      <c r="D19" s="614" t="str">
        <f t="shared" si="0"/>
        <v/>
      </c>
      <c r="E19" s="613"/>
      <c r="F19" s="613"/>
      <c r="G19" s="615" t="str">
        <f t="shared" si="1"/>
        <v/>
      </c>
    </row>
    <row r="20" spans="1:7">
      <c r="A20" s="610" t="s">
        <v>468</v>
      </c>
      <c r="B20" s="611">
        <f>SUM(B21:B27)</f>
        <v>0</v>
      </c>
      <c r="C20" s="611">
        <f>SUM(C21:C27)</f>
        <v>0</v>
      </c>
      <c r="D20" s="611">
        <f t="shared" si="0"/>
        <v>0</v>
      </c>
      <c r="E20" s="611">
        <f>SUM(E21:E27)</f>
        <v>0</v>
      </c>
      <c r="F20" s="611">
        <f>SUM(F21:F27)</f>
        <v>0</v>
      </c>
      <c r="G20" s="612">
        <f t="shared" si="1"/>
        <v>0</v>
      </c>
    </row>
    <row r="21" spans="1:7">
      <c r="A21" s="395" t="s">
        <v>469</v>
      </c>
      <c r="B21" s="613"/>
      <c r="C21" s="613"/>
      <c r="D21" s="614">
        <f t="shared" si="0"/>
        <v>0</v>
      </c>
      <c r="E21" s="613"/>
      <c r="F21" s="613"/>
      <c r="G21" s="615">
        <f t="shared" si="1"/>
        <v>0</v>
      </c>
    </row>
    <row r="22" spans="1:7">
      <c r="A22" s="395" t="s">
        <v>470</v>
      </c>
      <c r="B22" s="613"/>
      <c r="C22" s="613"/>
      <c r="D22" s="614">
        <f t="shared" si="0"/>
        <v>0</v>
      </c>
      <c r="E22" s="613"/>
      <c r="F22" s="613"/>
      <c r="G22" s="615">
        <f t="shared" si="1"/>
        <v>0</v>
      </c>
    </row>
    <row r="23" spans="1:7">
      <c r="A23" s="395" t="s">
        <v>471</v>
      </c>
      <c r="B23" s="613"/>
      <c r="C23" s="613"/>
      <c r="D23" s="614">
        <f t="shared" si="0"/>
        <v>0</v>
      </c>
      <c r="E23" s="613"/>
      <c r="F23" s="613"/>
      <c r="G23" s="615">
        <f t="shared" si="1"/>
        <v>0</v>
      </c>
    </row>
    <row r="24" spans="1:7" ht="25.5">
      <c r="A24" s="395" t="s">
        <v>472</v>
      </c>
      <c r="B24" s="613"/>
      <c r="C24" s="613"/>
      <c r="D24" s="614">
        <f t="shared" si="0"/>
        <v>0</v>
      </c>
      <c r="E24" s="613"/>
      <c r="F24" s="613"/>
      <c r="G24" s="615">
        <f t="shared" si="1"/>
        <v>0</v>
      </c>
    </row>
    <row r="25" spans="1:7">
      <c r="A25" s="395" t="s">
        <v>473</v>
      </c>
      <c r="B25" s="613"/>
      <c r="C25" s="613"/>
      <c r="D25" s="614">
        <f t="shared" si="0"/>
        <v>0</v>
      </c>
      <c r="E25" s="613"/>
      <c r="F25" s="613"/>
      <c r="G25" s="615">
        <f t="shared" si="1"/>
        <v>0</v>
      </c>
    </row>
    <row r="26" spans="1:7">
      <c r="A26" s="395" t="s">
        <v>474</v>
      </c>
      <c r="B26" s="613"/>
      <c r="C26" s="613"/>
      <c r="D26" s="614">
        <f t="shared" si="0"/>
        <v>0</v>
      </c>
      <c r="E26" s="613"/>
      <c r="F26" s="613"/>
      <c r="G26" s="615">
        <f t="shared" si="1"/>
        <v>0</v>
      </c>
    </row>
    <row r="27" spans="1:7">
      <c r="A27" s="395" t="s">
        <v>475</v>
      </c>
      <c r="B27" s="613"/>
      <c r="C27" s="613"/>
      <c r="D27" s="614">
        <f t="shared" si="0"/>
        <v>0</v>
      </c>
      <c r="E27" s="613"/>
      <c r="F27" s="613"/>
      <c r="G27" s="615">
        <f t="shared" si="1"/>
        <v>0</v>
      </c>
    </row>
    <row r="28" spans="1:7">
      <c r="A28" s="408"/>
      <c r="B28" s="613"/>
      <c r="C28" s="613"/>
      <c r="D28" s="614" t="str">
        <f t="shared" si="0"/>
        <v/>
      </c>
      <c r="E28" s="613"/>
      <c r="F28" s="613"/>
      <c r="G28" s="615" t="str">
        <f t="shared" si="1"/>
        <v/>
      </c>
    </row>
    <row r="29" spans="1:7">
      <c r="A29" s="610" t="s">
        <v>476</v>
      </c>
      <c r="B29" s="611">
        <f>SUM(B30:B38)</f>
        <v>130657512.18000001</v>
      </c>
      <c r="C29" s="611">
        <f>SUM(C30:C38)</f>
        <v>-1.1368683772161603E-13</v>
      </c>
      <c r="D29" s="611">
        <f t="shared" si="0"/>
        <v>130657512.18000001</v>
      </c>
      <c r="E29" s="611">
        <f>SUM(E30:E38)</f>
        <v>75984762.75999999</v>
      </c>
      <c r="F29" s="611">
        <f>SUM(F30:F38)</f>
        <v>69845431.510000005</v>
      </c>
      <c r="G29" s="612">
        <f t="shared" si="1"/>
        <v>54672749.420000017</v>
      </c>
    </row>
    <row r="30" spans="1:7" ht="25.5">
      <c r="A30" s="395" t="s">
        <v>477</v>
      </c>
      <c r="B30" s="613"/>
      <c r="C30" s="613"/>
      <c r="D30" s="614">
        <f t="shared" si="0"/>
        <v>0</v>
      </c>
      <c r="E30" s="613"/>
      <c r="F30" s="613"/>
      <c r="G30" s="615">
        <f t="shared" si="1"/>
        <v>0</v>
      </c>
    </row>
    <row r="31" spans="1:7">
      <c r="A31" s="395" t="s">
        <v>478</v>
      </c>
      <c r="B31" s="613"/>
      <c r="C31" s="613"/>
      <c r="D31" s="614">
        <f t="shared" si="0"/>
        <v>0</v>
      </c>
      <c r="E31" s="613"/>
      <c r="F31" s="613"/>
      <c r="G31" s="615">
        <f t="shared" si="1"/>
        <v>0</v>
      </c>
    </row>
    <row r="32" spans="1:7">
      <c r="A32" s="395" t="s">
        <v>479</v>
      </c>
      <c r="B32" s="613"/>
      <c r="C32" s="613"/>
      <c r="D32" s="614">
        <f t="shared" si="0"/>
        <v>0</v>
      </c>
      <c r="E32" s="613"/>
      <c r="F32" s="613"/>
      <c r="G32" s="615">
        <f t="shared" si="1"/>
        <v>0</v>
      </c>
    </row>
    <row r="33" spans="1:8">
      <c r="A33" s="395" t="s">
        <v>480</v>
      </c>
      <c r="B33" s="613"/>
      <c r="C33" s="613"/>
      <c r="D33" s="614">
        <f t="shared" si="0"/>
        <v>0</v>
      </c>
      <c r="E33" s="613"/>
      <c r="F33" s="613"/>
      <c r="G33" s="615">
        <f t="shared" si="1"/>
        <v>0</v>
      </c>
    </row>
    <row r="34" spans="1:8">
      <c r="A34" s="395" t="s">
        <v>481</v>
      </c>
      <c r="B34" s="613"/>
      <c r="C34" s="613"/>
      <c r="D34" s="614">
        <f t="shared" si="0"/>
        <v>0</v>
      </c>
      <c r="E34" s="613"/>
      <c r="F34" s="613"/>
      <c r="G34" s="615">
        <f t="shared" si="1"/>
        <v>0</v>
      </c>
    </row>
    <row r="35" spans="1:8">
      <c r="A35" s="395" t="s">
        <v>482</v>
      </c>
      <c r="B35" s="613">
        <f>+'ETCA-II-11 '!B81</f>
        <v>130657512.18000001</v>
      </c>
      <c r="C35" s="613">
        <f>+'ETCA-II-11 '!C81</f>
        <v>-1.1368683772161603E-13</v>
      </c>
      <c r="D35" s="614">
        <f t="shared" si="0"/>
        <v>130657512.18000001</v>
      </c>
      <c r="E35" s="613">
        <f>+'ETCA-II-11 '!E81</f>
        <v>75984762.75999999</v>
      </c>
      <c r="F35" s="613">
        <f>+'ETCA-II-11 '!F81</f>
        <v>69845431.510000005</v>
      </c>
      <c r="G35" s="615">
        <f t="shared" si="1"/>
        <v>54672749.420000017</v>
      </c>
    </row>
    <row r="36" spans="1:8">
      <c r="A36" s="395" t="s">
        <v>483</v>
      </c>
      <c r="B36" s="613"/>
      <c r="C36" s="613"/>
      <c r="D36" s="614">
        <f t="shared" si="0"/>
        <v>0</v>
      </c>
      <c r="E36" s="613"/>
      <c r="F36" s="613"/>
      <c r="G36" s="615">
        <f t="shared" si="1"/>
        <v>0</v>
      </c>
    </row>
    <row r="37" spans="1:8">
      <c r="A37" s="395" t="s">
        <v>484</v>
      </c>
      <c r="B37" s="613"/>
      <c r="C37" s="613"/>
      <c r="D37" s="614">
        <f t="shared" si="0"/>
        <v>0</v>
      </c>
      <c r="E37" s="613"/>
      <c r="F37" s="613"/>
      <c r="G37" s="615">
        <f t="shared" si="1"/>
        <v>0</v>
      </c>
    </row>
    <row r="38" spans="1:8">
      <c r="A38" s="395" t="s">
        <v>485</v>
      </c>
      <c r="B38" s="613"/>
      <c r="C38" s="613"/>
      <c r="D38" s="614">
        <f t="shared" si="0"/>
        <v>0</v>
      </c>
      <c r="E38" s="613"/>
      <c r="F38" s="613"/>
      <c r="G38" s="615">
        <f t="shared" si="1"/>
        <v>0</v>
      </c>
    </row>
    <row r="39" spans="1:8">
      <c r="A39" s="408"/>
      <c r="B39" s="613"/>
      <c r="C39" s="613"/>
      <c r="D39" s="614" t="str">
        <f t="shared" si="0"/>
        <v/>
      </c>
      <c r="E39" s="613"/>
      <c r="F39" s="613"/>
      <c r="G39" s="615" t="str">
        <f t="shared" si="1"/>
        <v/>
      </c>
    </row>
    <row r="40" spans="1:8">
      <c r="A40" s="610" t="s">
        <v>486</v>
      </c>
      <c r="B40" s="611">
        <f>SUM(B41:B44)</f>
        <v>0</v>
      </c>
      <c r="C40" s="611">
        <f>SUM(C41:C44)</f>
        <v>0</v>
      </c>
      <c r="D40" s="611">
        <f t="shared" si="0"/>
        <v>0</v>
      </c>
      <c r="E40" s="611">
        <f>SUM(E41:E44)</f>
        <v>0</v>
      </c>
      <c r="F40" s="611">
        <f>SUM(F41:F44)</f>
        <v>0</v>
      </c>
      <c r="G40" s="612">
        <f t="shared" si="1"/>
        <v>0</v>
      </c>
    </row>
    <row r="41" spans="1:8" ht="25.5">
      <c r="A41" s="616" t="s">
        <v>487</v>
      </c>
      <c r="B41" s="613"/>
      <c r="C41" s="613"/>
      <c r="D41" s="614">
        <f t="shared" si="0"/>
        <v>0</v>
      </c>
      <c r="E41" s="613"/>
      <c r="F41" s="613"/>
      <c r="G41" s="615">
        <f t="shared" si="1"/>
        <v>0</v>
      </c>
    </row>
    <row r="42" spans="1:8" ht="25.5">
      <c r="A42" s="616" t="s">
        <v>488</v>
      </c>
      <c r="B42" s="613"/>
      <c r="C42" s="613"/>
      <c r="D42" s="614">
        <f t="shared" si="0"/>
        <v>0</v>
      </c>
      <c r="E42" s="613"/>
      <c r="F42" s="613"/>
      <c r="G42" s="615">
        <f t="shared" si="1"/>
        <v>0</v>
      </c>
    </row>
    <row r="43" spans="1:8">
      <c r="A43" s="395" t="s">
        <v>489</v>
      </c>
      <c r="B43" s="613"/>
      <c r="C43" s="613"/>
      <c r="D43" s="614">
        <f t="shared" si="0"/>
        <v>0</v>
      </c>
      <c r="E43" s="613"/>
      <c r="F43" s="613"/>
      <c r="G43" s="615">
        <f t="shared" si="1"/>
        <v>0</v>
      </c>
    </row>
    <row r="44" spans="1:8" ht="15.75" thickBot="1">
      <c r="A44" s="395" t="s">
        <v>490</v>
      </c>
      <c r="B44" s="613"/>
      <c r="C44" s="613"/>
      <c r="D44" s="614">
        <f t="shared" si="0"/>
        <v>0</v>
      </c>
      <c r="E44" s="613"/>
      <c r="F44" s="613"/>
      <c r="G44" s="615">
        <f t="shared" si="1"/>
        <v>0</v>
      </c>
    </row>
    <row r="45" spans="1:8" ht="28.5" customHeight="1" thickBot="1">
      <c r="A45" s="404" t="s">
        <v>429</v>
      </c>
      <c r="B45" s="617">
        <f>SUM(B10,B20,B29,B40)</f>
        <v>130657512.18000001</v>
      </c>
      <c r="C45" s="617">
        <f>SUM(C10,C20,C29,C40)</f>
        <v>-1.1368683772161603E-13</v>
      </c>
      <c r="D45" s="617">
        <f t="shared" ref="D45" si="2">IF(A45="","",B45+C45)</f>
        <v>130657512.18000001</v>
      </c>
      <c r="E45" s="617">
        <f>SUM(E10,E20,E29,E40)</f>
        <v>75984762.75999999</v>
      </c>
      <c r="F45" s="617">
        <f>SUM(F10,F20,F29,F40)</f>
        <v>69845431.510000005</v>
      </c>
      <c r="G45" s="618">
        <f t="shared" ref="G45" si="3">IF(A45="","",D45-E45)</f>
        <v>54672749.420000017</v>
      </c>
      <c r="H45" s="686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>
      <c r="A46" s="668"/>
      <c r="B46" s="672"/>
      <c r="C46" s="672"/>
      <c r="D46" s="672"/>
      <c r="E46" s="672"/>
      <c r="F46" s="672"/>
      <c r="G46" s="672"/>
      <c r="H46" s="686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>
      <c r="A47" s="668"/>
      <c r="B47" s="672"/>
      <c r="C47" s="672"/>
      <c r="D47" s="672"/>
      <c r="E47" s="672"/>
      <c r="F47" s="672"/>
      <c r="G47" s="672"/>
      <c r="H47" s="686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>
      <c r="A48" s="670"/>
      <c r="B48" s="671"/>
      <c r="C48" s="671"/>
      <c r="D48" s="672"/>
      <c r="E48" s="671"/>
      <c r="F48" s="671"/>
      <c r="G48" s="672"/>
      <c r="H48" s="686" t="str">
        <f>IF(E45&lt;&gt;'ETCA-II-11 '!E81,"ERROR!!!!! EL MONTO NO COINCIDE CON LO REPORTADO EN EL FORMATO ETCA-II-11 EN EL TOTAL DEVENGADO ANUAL PRESENTADO EN EL ANALÍTICO DE EGRESOS","")</f>
        <v/>
      </c>
    </row>
    <row r="49" spans="1:8" s="421" customFormat="1" ht="17.100000000000001" customHeight="1">
      <c r="A49" s="668"/>
      <c r="B49" s="672"/>
      <c r="C49" s="672"/>
      <c r="D49" s="672"/>
      <c r="E49" s="672"/>
      <c r="F49" s="672"/>
      <c r="G49" s="672"/>
      <c r="H49" s="686" t="str">
        <f>IF(F45&lt;&gt;'ETCA-II-11 '!F81,"ERROR!!!!! EL MONTO NO COINCIDE CON LO REPORTADO EN EL FORMATO ETCA-II-11 EN EL TOTAL PAGADO ANUAL PRESENTADO EN EL ANALÍTICO DE EGRESOS","")</f>
        <v/>
      </c>
    </row>
    <row r="50" spans="1:8">
      <c r="D50" s="427" t="s">
        <v>145</v>
      </c>
      <c r="H50" s="686" t="str">
        <f>IF(G45&lt;&gt;'ETCA-II-11 '!G81,"ERROR!!!!! EL MONTO NO COINCIDE CON LO REPORTADO EN EL FORMATO ETCA-II-11 EN EL TOTAL SUBEJERCICIO PRESENTADO EN EL ANALÍTICO DE EGRESOS","")</f>
        <v/>
      </c>
    </row>
    <row r="51" spans="1:8">
      <c r="A51" s="417" t="s">
        <v>2472</v>
      </c>
      <c r="D51" s="427" t="s">
        <v>3178</v>
      </c>
    </row>
    <row r="52" spans="1:8">
      <c r="A52" s="417" t="s">
        <v>2457</v>
      </c>
      <c r="D52" s="427" t="s">
        <v>3176</v>
      </c>
    </row>
    <row r="53" spans="1:8">
      <c r="A53" s="417" t="s">
        <v>3180</v>
      </c>
      <c r="D53" s="427" t="s">
        <v>2461</v>
      </c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6">
    <tabColor theme="7" tint="-0.249977111117893"/>
    <pageSetUpPr fitToPage="1"/>
  </sheetPr>
  <dimension ref="A1:D49"/>
  <sheetViews>
    <sheetView view="pageBreakPreview" topLeftCell="A25" zoomScale="90" zoomScaleSheetLayoutView="90" workbookViewId="0">
      <selection activeCell="A40" sqref="A40"/>
    </sheetView>
  </sheetViews>
  <sheetFormatPr baseColWidth="10" defaultColWidth="11.42578125" defaultRowHeight="16.5"/>
  <cols>
    <col min="1" max="1" width="63.28515625" style="386" customWidth="1"/>
    <col min="2" max="2" width="25.7109375" style="386" customWidth="1"/>
    <col min="3" max="3" width="25.7109375" style="560" customWidth="1"/>
    <col min="4" max="4" width="89.140625" style="386" customWidth="1"/>
    <col min="5" max="16384" width="11.42578125" style="386"/>
  </cols>
  <sheetData>
    <row r="1" spans="1:4">
      <c r="A1" s="889" t="s">
        <v>76</v>
      </c>
      <c r="B1" s="889"/>
      <c r="C1" s="889"/>
      <c r="D1" s="580"/>
    </row>
    <row r="2" spans="1:4" s="387" customFormat="1" ht="15.75">
      <c r="A2" s="889" t="s">
        <v>47</v>
      </c>
      <c r="B2" s="889"/>
      <c r="C2" s="889"/>
    </row>
    <row r="3" spans="1:4" s="387" customFormat="1">
      <c r="A3" s="890" t="s">
        <v>668</v>
      </c>
      <c r="B3" s="890"/>
      <c r="C3" s="890"/>
    </row>
    <row r="4" spans="1:4" s="387" customFormat="1">
      <c r="A4" s="890" t="s">
        <v>669</v>
      </c>
      <c r="B4" s="890"/>
      <c r="C4" s="890"/>
    </row>
    <row r="5" spans="1:4" s="388" customFormat="1">
      <c r="A5" s="543"/>
      <c r="B5" s="543"/>
    </row>
    <row r="6" spans="1:4" s="388" customFormat="1" ht="17.25" thickBot="1">
      <c r="A6" s="235"/>
      <c r="B6" s="544" t="s">
        <v>79</v>
      </c>
      <c r="C6" s="544" t="s">
        <v>2464</v>
      </c>
    </row>
    <row r="7" spans="1:4" s="546" customFormat="1" ht="27" customHeight="1" thickBot="1">
      <c r="A7" s="545" t="s">
        <v>491</v>
      </c>
      <c r="B7" s="243"/>
      <c r="C7" s="355">
        <f>'ETCA-II-11 '!E81</f>
        <v>75984762.75999999</v>
      </c>
      <c r="D7" s="561" t="str">
        <f>IF(C7&lt;&gt;'ETCA-II-11 '!C81,"ERROR!!!!! EL MONTO NO COINCIDE CON LO REPORTADO EN EL FORMATO ETCA-II-11, EN EL TOTAL DE EGRESOS DEVENGADO ANUAL","")</f>
        <v>ERROR!!!!! EL MONTO NO COINCIDE CON LO REPORTADO EN EL FORMATO ETCA-II-11, EN EL TOTAL DE EGRESOS DEVENGADO ANUAL</v>
      </c>
    </row>
    <row r="8" spans="1:4" s="546" customFormat="1" ht="9.75" customHeight="1">
      <c r="A8" s="547"/>
      <c r="B8" s="372"/>
      <c r="C8" s="562"/>
      <c r="D8" s="561"/>
    </row>
    <row r="9" spans="1:4" s="546" customFormat="1" ht="17.25" customHeight="1" thickBot="1">
      <c r="A9" s="548" t="s">
        <v>362</v>
      </c>
      <c r="B9" s="375"/>
      <c r="C9" s="563"/>
      <c r="D9" s="561"/>
    </row>
    <row r="10" spans="1:4" ht="20.100000000000001" customHeight="1">
      <c r="A10" s="549" t="s">
        <v>492</v>
      </c>
      <c r="B10" s="550"/>
      <c r="C10" s="564">
        <f>SUM(B11:B27)</f>
        <v>19505874.73</v>
      </c>
      <c r="D10" s="565"/>
    </row>
    <row r="11" spans="1:4" ht="20.100000000000001" customHeight="1">
      <c r="A11" s="551" t="s">
        <v>493</v>
      </c>
      <c r="B11" s="852">
        <v>5800</v>
      </c>
      <c r="C11" s="566"/>
      <c r="D11" s="565"/>
    </row>
    <row r="12" spans="1:4">
      <c r="A12" s="551" t="s">
        <v>494</v>
      </c>
      <c r="B12" s="552"/>
      <c r="C12" s="566"/>
      <c r="D12" s="565"/>
    </row>
    <row r="13" spans="1:4" ht="20.100000000000001" customHeight="1">
      <c r="A13" s="551" t="s">
        <v>495</v>
      </c>
      <c r="B13" s="552"/>
      <c r="C13" s="566"/>
      <c r="D13" s="565"/>
    </row>
    <row r="14" spans="1:4" ht="20.100000000000001" customHeight="1">
      <c r="A14" s="551" t="s">
        <v>496</v>
      </c>
      <c r="B14" s="853">
        <v>237068.96</v>
      </c>
      <c r="C14" s="566"/>
      <c r="D14" s="565"/>
    </row>
    <row r="15" spans="1:4" ht="20.100000000000001" customHeight="1">
      <c r="A15" s="551" t="s">
        <v>497</v>
      </c>
      <c r="B15" s="552"/>
      <c r="C15" s="566"/>
      <c r="D15" s="565"/>
    </row>
    <row r="16" spans="1:4" ht="20.100000000000001" customHeight="1">
      <c r="A16" s="551" t="s">
        <v>498</v>
      </c>
      <c r="B16" s="853">
        <v>19155005.77</v>
      </c>
      <c r="C16" s="566"/>
      <c r="D16" s="565"/>
    </row>
    <row r="17" spans="1:4" ht="20.100000000000001" customHeight="1">
      <c r="A17" s="551" t="s">
        <v>499</v>
      </c>
      <c r="B17" s="552"/>
      <c r="C17" s="566"/>
      <c r="D17" s="565"/>
    </row>
    <row r="18" spans="1:4" ht="20.100000000000001" customHeight="1">
      <c r="A18" s="551" t="s">
        <v>500</v>
      </c>
      <c r="B18" s="552"/>
      <c r="C18" s="566"/>
      <c r="D18" s="565"/>
    </row>
    <row r="19" spans="1:4" ht="20.100000000000001" customHeight="1">
      <c r="A19" s="551" t="s">
        <v>501</v>
      </c>
      <c r="B19" s="852">
        <v>108000</v>
      </c>
      <c r="C19" s="566"/>
      <c r="D19" s="565"/>
    </row>
    <row r="20" spans="1:4" ht="20.100000000000001" customHeight="1">
      <c r="A20" s="551" t="s">
        <v>502</v>
      </c>
      <c r="B20" s="552"/>
      <c r="C20" s="566"/>
      <c r="D20" s="565"/>
    </row>
    <row r="21" spans="1:4" ht="20.100000000000001" customHeight="1">
      <c r="A21" s="551" t="s">
        <v>503</v>
      </c>
      <c r="B21" s="552"/>
      <c r="C21" s="566"/>
      <c r="D21" s="565"/>
    </row>
    <row r="22" spans="1:4" ht="20.100000000000001" customHeight="1">
      <c r="A22" s="551" t="s">
        <v>504</v>
      </c>
      <c r="B22" s="552"/>
      <c r="C22" s="566"/>
      <c r="D22" s="565"/>
    </row>
    <row r="23" spans="1:4" ht="20.100000000000001" customHeight="1">
      <c r="A23" s="551" t="s">
        <v>505</v>
      </c>
      <c r="B23" s="552"/>
      <c r="C23" s="566"/>
      <c r="D23" s="565"/>
    </row>
    <row r="24" spans="1:4" ht="20.100000000000001" customHeight="1">
      <c r="A24" s="551" t="s">
        <v>506</v>
      </c>
      <c r="B24" s="552"/>
      <c r="C24" s="566"/>
      <c r="D24" s="565"/>
    </row>
    <row r="25" spans="1:4" ht="20.100000000000001" customHeight="1">
      <c r="A25" s="551" t="s">
        <v>507</v>
      </c>
      <c r="B25" s="552"/>
      <c r="C25" s="566"/>
      <c r="D25" s="565"/>
    </row>
    <row r="26" spans="1:4" ht="20.100000000000001" customHeight="1">
      <c r="A26" s="551" t="s">
        <v>508</v>
      </c>
      <c r="B26" s="552"/>
      <c r="C26" s="566"/>
      <c r="D26" s="565"/>
    </row>
    <row r="27" spans="1:4" ht="20.100000000000001" customHeight="1" thickBot="1">
      <c r="A27" s="553" t="s">
        <v>509</v>
      </c>
      <c r="B27" s="554"/>
      <c r="C27" s="567"/>
      <c r="D27" s="565"/>
    </row>
    <row r="28" spans="1:4" ht="7.5" customHeight="1">
      <c r="A28" s="555"/>
      <c r="B28" s="372"/>
      <c r="C28" s="568"/>
      <c r="D28" s="565"/>
    </row>
    <row r="29" spans="1:4" ht="20.100000000000001" customHeight="1" thickBot="1">
      <c r="A29" s="556" t="s">
        <v>355</v>
      </c>
      <c r="B29" s="375"/>
      <c r="C29" s="569"/>
      <c r="D29" s="565"/>
    </row>
    <row r="30" spans="1:4" ht="20.100000000000001" customHeight="1">
      <c r="A30" s="549" t="s">
        <v>510</v>
      </c>
      <c r="B30" s="550"/>
      <c r="C30" s="564">
        <f>SUM(B31:B37)</f>
        <v>5946671</v>
      </c>
      <c r="D30" s="565"/>
    </row>
    <row r="31" spans="1:4">
      <c r="A31" s="551" t="s">
        <v>511</v>
      </c>
      <c r="B31" s="852">
        <v>4152004</v>
      </c>
      <c r="C31" s="566"/>
      <c r="D31" s="573" t="str">
        <f>IF(B31&lt;&gt;'ETCA-I-02'!C55,"ERROR!!!!! EL MONTO NO COINCIDE CON LO REPORTADO EN EL FORMATO ETCA-I-02 POR CONCEPTO DE ESTIMACIONES, DEPRECIACIONES, ETC..","")</f>
        <v/>
      </c>
    </row>
    <row r="32" spans="1:4" ht="20.100000000000001" customHeight="1">
      <c r="A32" s="551" t="s">
        <v>188</v>
      </c>
      <c r="B32" s="552"/>
      <c r="C32" s="566"/>
      <c r="D32" s="565"/>
    </row>
    <row r="33" spans="1:4" ht="20.100000000000001" customHeight="1">
      <c r="A33" s="551" t="s">
        <v>512</v>
      </c>
      <c r="B33" s="552"/>
      <c r="C33" s="566"/>
      <c r="D33" s="565"/>
    </row>
    <row r="34" spans="1:4" ht="25.5" customHeight="1">
      <c r="A34" s="551" t="s">
        <v>513</v>
      </c>
      <c r="B34" s="552"/>
      <c r="C34" s="566"/>
      <c r="D34" s="565"/>
    </row>
    <row r="35" spans="1:4" ht="20.100000000000001" customHeight="1">
      <c r="A35" s="551" t="s">
        <v>514</v>
      </c>
      <c r="B35" s="852">
        <v>1794667</v>
      </c>
      <c r="C35" s="566"/>
      <c r="D35" s="565"/>
    </row>
    <row r="36" spans="1:4" ht="20.100000000000001" customHeight="1">
      <c r="A36" s="551" t="s">
        <v>515</v>
      </c>
      <c r="B36" s="552"/>
      <c r="C36" s="566"/>
      <c r="D36" s="565"/>
    </row>
    <row r="37" spans="1:4" ht="20.100000000000001" customHeight="1">
      <c r="A37" s="557" t="s">
        <v>516</v>
      </c>
      <c r="B37" s="552"/>
      <c r="C37" s="566"/>
      <c r="D37" s="565"/>
    </row>
    <row r="38" spans="1:4" ht="20.100000000000001" customHeight="1" thickBot="1">
      <c r="A38" s="558"/>
      <c r="B38" s="559"/>
      <c r="C38" s="567"/>
      <c r="D38" s="565"/>
    </row>
    <row r="39" spans="1:4" ht="20.100000000000001" customHeight="1" thickBot="1">
      <c r="A39" s="677" t="s">
        <v>517</v>
      </c>
      <c r="B39" s="678"/>
      <c r="C39" s="355">
        <f>C7-C10+C30</f>
        <v>62425559.029999986</v>
      </c>
      <c r="D39" s="565" t="str">
        <f>IF(C39&lt;&gt;'ETCA-I-02'!C59,"ERROR!!!!! EL MONTO NO COINCIDE CON LO REPORTADO EN EL FORMATO ETCA-I-02, EN EL MISMO RUBRO","")</f>
        <v>ERROR!!!!! EL MONTO NO COINCIDE CON LO REPORTADO EN EL FORMATO ETCA-I-02, EN EL MISMO RUBRO</v>
      </c>
    </row>
    <row r="40" spans="1:4" ht="20.100000000000001" customHeight="1">
      <c r="A40" s="673"/>
      <c r="B40" s="674"/>
      <c r="C40" s="675"/>
      <c r="D40" s="565"/>
    </row>
    <row r="41" spans="1:4" ht="20.100000000000001" customHeight="1">
      <c r="A41" s="673"/>
      <c r="B41" s="674"/>
      <c r="C41" s="675"/>
      <c r="D41" s="565"/>
    </row>
    <row r="42" spans="1:4" ht="20.100000000000001" customHeight="1">
      <c r="A42" s="673"/>
      <c r="B42" s="674"/>
      <c r="C42" s="675"/>
      <c r="D42" s="565"/>
    </row>
    <row r="43" spans="1:4" ht="20.100000000000001" customHeight="1">
      <c r="A43" s="673"/>
      <c r="B43" s="674"/>
      <c r="C43" s="675"/>
      <c r="D43" s="565"/>
    </row>
    <row r="44" spans="1:4" ht="26.25" customHeight="1">
      <c r="A44" s="676"/>
      <c r="B44" s="674"/>
      <c r="C44" s="675"/>
      <c r="D44" s="565"/>
    </row>
    <row r="45" spans="1:4">
      <c r="B45" s="386" t="s">
        <v>145</v>
      </c>
    </row>
    <row r="47" spans="1:4">
      <c r="A47" s="386" t="s">
        <v>2472</v>
      </c>
      <c r="B47" s="386" t="s">
        <v>3177</v>
      </c>
    </row>
    <row r="48" spans="1:4">
      <c r="A48" s="386" t="s">
        <v>2457</v>
      </c>
      <c r="B48" s="386" t="s">
        <v>2996</v>
      </c>
    </row>
    <row r="49" spans="1:2">
      <c r="A49" s="386" t="s">
        <v>3179</v>
      </c>
      <c r="B49" s="386" t="s">
        <v>2456</v>
      </c>
    </row>
  </sheetData>
  <sheetProtection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G63"/>
  <sheetViews>
    <sheetView view="pageBreakPreview" topLeftCell="A43" zoomScaleSheetLayoutView="100" workbookViewId="0">
      <selection activeCell="B59" sqref="B59"/>
    </sheetView>
  </sheetViews>
  <sheetFormatPr baseColWidth="10" defaultColWidth="11.42578125" defaultRowHeight="16.5"/>
  <cols>
    <col min="1" max="1" width="50.7109375" style="79" customWidth="1"/>
    <col min="2" max="2" width="16" style="79" customWidth="1"/>
    <col min="3" max="3" width="15.5703125" style="79" customWidth="1"/>
    <col min="4" max="4" width="50.7109375" style="79" customWidth="1"/>
    <col min="5" max="5" width="15.28515625" style="79" bestFit="1" customWidth="1"/>
    <col min="6" max="6" width="15.7109375" style="79" customWidth="1"/>
    <col min="7" max="7" width="164.42578125" style="79" customWidth="1"/>
    <col min="8" max="16384" width="11.42578125" style="79"/>
  </cols>
  <sheetData>
    <row r="1" spans="1:6">
      <c r="A1" s="78"/>
      <c r="C1" s="730" t="s">
        <v>76</v>
      </c>
      <c r="D1" s="80"/>
      <c r="F1" s="81" t="s">
        <v>11</v>
      </c>
    </row>
    <row r="2" spans="1:6">
      <c r="B2" s="82"/>
      <c r="C2" s="729" t="s">
        <v>77</v>
      </c>
      <c r="D2" s="82"/>
      <c r="E2" s="82"/>
      <c r="F2" s="82"/>
    </row>
    <row r="3" spans="1:6">
      <c r="B3" s="78"/>
      <c r="C3" s="748" t="s">
        <v>668</v>
      </c>
      <c r="D3" s="78"/>
      <c r="E3" s="78"/>
      <c r="F3" s="78"/>
    </row>
    <row r="4" spans="1:6">
      <c r="A4" s="82"/>
      <c r="C4" s="748" t="s">
        <v>669</v>
      </c>
      <c r="D4" s="78"/>
      <c r="E4" s="82"/>
      <c r="F4" s="82"/>
    </row>
    <row r="5" spans="1:6" ht="17.25" thickBot="1">
      <c r="A5" s="82"/>
      <c r="B5" s="83"/>
      <c r="C5" s="84" t="s">
        <v>78</v>
      </c>
      <c r="D5" s="132" t="s">
        <v>79</v>
      </c>
      <c r="E5" s="876" t="s">
        <v>2464</v>
      </c>
      <c r="F5" s="876"/>
    </row>
    <row r="6" spans="1:6" ht="24" customHeight="1" thickBot="1">
      <c r="A6" s="130" t="s">
        <v>80</v>
      </c>
      <c r="B6" s="165">
        <v>2016</v>
      </c>
      <c r="C6" s="165">
        <v>2015</v>
      </c>
      <c r="D6" s="166" t="s">
        <v>81</v>
      </c>
      <c r="E6" s="165">
        <v>2016</v>
      </c>
      <c r="F6" s="131">
        <v>2015</v>
      </c>
    </row>
    <row r="7" spans="1:6" ht="17.25" thickTop="1">
      <c r="A7" s="86"/>
      <c r="B7" s="87"/>
      <c r="C7" s="87"/>
      <c r="D7" s="87"/>
      <c r="E7" s="87"/>
      <c r="F7" s="88"/>
    </row>
    <row r="8" spans="1:6">
      <c r="A8" s="89" t="s">
        <v>82</v>
      </c>
      <c r="B8" s="90"/>
      <c r="C8" s="90"/>
      <c r="D8" s="92" t="s">
        <v>83</v>
      </c>
      <c r="E8" s="90"/>
      <c r="F8" s="93"/>
    </row>
    <row r="9" spans="1:6">
      <c r="A9" s="94" t="s">
        <v>84</v>
      </c>
      <c r="B9" s="95">
        <v>5574008</v>
      </c>
      <c r="C9" s="95">
        <v>1837946</v>
      </c>
      <c r="D9" s="96" t="s">
        <v>85</v>
      </c>
      <c r="E9" s="95">
        <v>25953547.34</v>
      </c>
      <c r="F9" s="97">
        <v>29227453</v>
      </c>
    </row>
    <row r="10" spans="1:6">
      <c r="A10" s="94" t="s">
        <v>86</v>
      </c>
      <c r="B10" s="95">
        <v>28889365</v>
      </c>
      <c r="C10" s="95">
        <v>25519527</v>
      </c>
      <c r="D10" s="96" t="s">
        <v>87</v>
      </c>
      <c r="E10" s="95">
        <v>0</v>
      </c>
      <c r="F10" s="97">
        <v>0</v>
      </c>
    </row>
    <row r="11" spans="1:6">
      <c r="A11" s="94" t="s">
        <v>88</v>
      </c>
      <c r="B11" s="95">
        <v>61121</v>
      </c>
      <c r="C11" s="95">
        <v>24140</v>
      </c>
      <c r="D11" s="98" t="s">
        <v>89</v>
      </c>
      <c r="E11" s="95">
        <v>3869619.66</v>
      </c>
      <c r="F11" s="97">
        <v>4108862</v>
      </c>
    </row>
    <row r="12" spans="1:6">
      <c r="A12" s="94" t="s">
        <v>90</v>
      </c>
      <c r="B12" s="95"/>
      <c r="C12" s="95"/>
      <c r="D12" s="96" t="s">
        <v>91</v>
      </c>
      <c r="E12" s="95">
        <v>0</v>
      </c>
      <c r="F12" s="97">
        <v>0</v>
      </c>
    </row>
    <row r="13" spans="1:6">
      <c r="A13" s="94" t="s">
        <v>92</v>
      </c>
      <c r="B13" s="95"/>
      <c r="C13" s="95"/>
      <c r="D13" s="96" t="s">
        <v>93</v>
      </c>
      <c r="E13" s="95">
        <v>0</v>
      </c>
      <c r="F13" s="97">
        <v>0</v>
      </c>
    </row>
    <row r="14" spans="1:6" ht="33">
      <c r="A14" s="99" t="s">
        <v>94</v>
      </c>
      <c r="B14" s="95">
        <v>-148728</v>
      </c>
      <c r="C14" s="95">
        <v>-148728</v>
      </c>
      <c r="D14" s="98" t="s">
        <v>95</v>
      </c>
      <c r="E14" s="95">
        <v>0</v>
      </c>
      <c r="F14" s="97">
        <v>0</v>
      </c>
    </row>
    <row r="15" spans="1:6">
      <c r="A15" s="94" t="s">
        <v>96</v>
      </c>
      <c r="B15" s="95">
        <v>0</v>
      </c>
      <c r="C15" s="95">
        <v>0</v>
      </c>
      <c r="D15" s="96" t="s">
        <v>97</v>
      </c>
      <c r="E15" s="95">
        <v>0</v>
      </c>
      <c r="F15" s="97">
        <v>0</v>
      </c>
    </row>
    <row r="16" spans="1:6">
      <c r="A16" s="100"/>
      <c r="B16" s="95"/>
      <c r="C16" s="95"/>
      <c r="D16" s="96" t="s">
        <v>98</v>
      </c>
      <c r="E16" s="95">
        <v>0</v>
      </c>
      <c r="F16" s="97">
        <v>0</v>
      </c>
    </row>
    <row r="17" spans="1:6">
      <c r="A17" s="100"/>
      <c r="B17" s="101"/>
      <c r="C17" s="101"/>
      <c r="D17" s="91"/>
      <c r="E17" s="95"/>
      <c r="F17" s="97"/>
    </row>
    <row r="18" spans="1:6">
      <c r="A18" s="135" t="s">
        <v>99</v>
      </c>
      <c r="B18" s="77">
        <f>SUM(B9:B17)</f>
        <v>34375766</v>
      </c>
      <c r="C18" s="77">
        <f>SUM(C9:C17)</f>
        <v>27232885</v>
      </c>
      <c r="D18" s="136" t="s">
        <v>100</v>
      </c>
      <c r="E18" s="77">
        <f>SUM(E9:E17)</f>
        <v>29823167</v>
      </c>
      <c r="F18" s="123">
        <f>SUM(F9:F17)</f>
        <v>33336315</v>
      </c>
    </row>
    <row r="19" spans="1:6">
      <c r="A19" s="100"/>
      <c r="B19" s="102"/>
      <c r="C19" s="102"/>
      <c r="D19" s="103"/>
      <c r="E19" s="102"/>
      <c r="F19" s="104"/>
    </row>
    <row r="20" spans="1:6">
      <c r="A20" s="89" t="s">
        <v>101</v>
      </c>
      <c r="B20" s="95"/>
      <c r="C20" s="95"/>
      <c r="D20" s="92" t="s">
        <v>102</v>
      </c>
      <c r="E20" s="105"/>
      <c r="F20" s="106"/>
    </row>
    <row r="21" spans="1:6">
      <c r="A21" s="94" t="s">
        <v>103</v>
      </c>
      <c r="B21" s="95">
        <v>0</v>
      </c>
      <c r="C21" s="95">
        <v>0</v>
      </c>
      <c r="D21" s="96" t="s">
        <v>104</v>
      </c>
      <c r="E21" s="95">
        <v>0</v>
      </c>
      <c r="F21" s="97">
        <v>0</v>
      </c>
    </row>
    <row r="22" spans="1:6">
      <c r="A22" s="99" t="s">
        <v>105</v>
      </c>
      <c r="B22" s="95">
        <v>0</v>
      </c>
      <c r="C22" s="95">
        <v>0</v>
      </c>
      <c r="D22" s="98" t="s">
        <v>106</v>
      </c>
      <c r="E22" s="95">
        <v>86952684</v>
      </c>
      <c r="F22" s="97">
        <v>42438417</v>
      </c>
    </row>
    <row r="23" spans="1:6" ht="33">
      <c r="A23" s="99" t="s">
        <v>107</v>
      </c>
      <c r="B23" s="95">
        <v>21655591</v>
      </c>
      <c r="C23" s="95">
        <v>21655591</v>
      </c>
      <c r="D23" s="96" t="s">
        <v>108</v>
      </c>
      <c r="E23" s="95">
        <v>0</v>
      </c>
      <c r="F23" s="97">
        <v>0</v>
      </c>
    </row>
    <row r="24" spans="1:6" ht="16.5" customHeight="1">
      <c r="A24" s="94" t="s">
        <v>109</v>
      </c>
      <c r="B24" s="95">
        <v>95882932</v>
      </c>
      <c r="C24" s="95">
        <v>76254178</v>
      </c>
      <c r="D24" s="96" t="s">
        <v>110</v>
      </c>
      <c r="E24" s="95">
        <v>0</v>
      </c>
      <c r="F24" s="97">
        <v>0</v>
      </c>
    </row>
    <row r="25" spans="1:6" ht="33">
      <c r="A25" s="94" t="s">
        <v>111</v>
      </c>
      <c r="B25" s="95">
        <v>229938</v>
      </c>
      <c r="C25" s="95">
        <v>121938</v>
      </c>
      <c r="D25" s="98" t="s">
        <v>112</v>
      </c>
      <c r="E25" s="95">
        <v>0</v>
      </c>
      <c r="F25" s="97">
        <v>0</v>
      </c>
    </row>
    <row r="26" spans="1:6">
      <c r="A26" s="99" t="s">
        <v>113</v>
      </c>
      <c r="B26" s="95">
        <v>-30175893</v>
      </c>
      <c r="C26" s="95">
        <v>-25800501</v>
      </c>
      <c r="D26" s="96" t="s">
        <v>114</v>
      </c>
      <c r="E26" s="95">
        <v>2665399</v>
      </c>
      <c r="F26" s="97">
        <v>2665399</v>
      </c>
    </row>
    <row r="27" spans="1:6">
      <c r="A27" s="94" t="s">
        <v>115</v>
      </c>
      <c r="B27" s="95">
        <v>14283408</v>
      </c>
      <c r="C27" s="95">
        <v>14154524</v>
      </c>
      <c r="D27" s="96"/>
      <c r="E27" s="95"/>
      <c r="F27" s="97"/>
    </row>
    <row r="28" spans="1:6">
      <c r="A28" s="99" t="s">
        <v>116</v>
      </c>
      <c r="B28" s="95">
        <v>0</v>
      </c>
      <c r="C28" s="95">
        <v>0</v>
      </c>
      <c r="D28" s="107"/>
      <c r="E28" s="95"/>
      <c r="F28" s="97"/>
    </row>
    <row r="29" spans="1:6">
      <c r="A29" s="94" t="s">
        <v>117</v>
      </c>
      <c r="B29" s="95">
        <v>0</v>
      </c>
      <c r="C29" s="95">
        <v>0</v>
      </c>
      <c r="D29" s="107"/>
      <c r="E29" s="105"/>
      <c r="F29" s="106"/>
    </row>
    <row r="30" spans="1:6">
      <c r="A30" s="108"/>
      <c r="B30" s="95"/>
      <c r="C30" s="95"/>
      <c r="D30" s="107"/>
      <c r="E30" s="105"/>
      <c r="F30" s="106"/>
    </row>
    <row r="31" spans="1:6">
      <c r="A31" s="135" t="s">
        <v>118</v>
      </c>
      <c r="B31" s="77">
        <f>SUM(B21:B29)</f>
        <v>101875976</v>
      </c>
      <c r="C31" s="77">
        <f>SUM(C21:C29)</f>
        <v>86385730</v>
      </c>
      <c r="D31" s="137" t="s">
        <v>119</v>
      </c>
      <c r="E31" s="77">
        <f>SUM(E21:E29)</f>
        <v>89618083</v>
      </c>
      <c r="F31" s="123">
        <f>SUM(F21:F29)</f>
        <v>45103816</v>
      </c>
    </row>
    <row r="32" spans="1:6">
      <c r="A32" s="108"/>
      <c r="B32" s="95"/>
      <c r="C32" s="95"/>
      <c r="D32" s="107"/>
      <c r="E32" s="101"/>
      <c r="F32" s="109"/>
    </row>
    <row r="33" spans="1:6">
      <c r="A33" s="135" t="s">
        <v>120</v>
      </c>
      <c r="B33" s="77">
        <f>B31+B18</f>
        <v>136251742</v>
      </c>
      <c r="C33" s="77">
        <f>C31+C18</f>
        <v>113618615</v>
      </c>
      <c r="D33" s="137" t="s">
        <v>121</v>
      </c>
      <c r="E33" s="77">
        <f>E31+E18</f>
        <v>119441250</v>
      </c>
      <c r="F33" s="123">
        <f>F31+F18</f>
        <v>78440131</v>
      </c>
    </row>
    <row r="34" spans="1:6">
      <c r="A34" s="100"/>
      <c r="B34" s="110"/>
      <c r="C34" s="110"/>
      <c r="D34" s="107"/>
      <c r="E34" s="105"/>
      <c r="F34" s="106"/>
    </row>
    <row r="35" spans="1:6">
      <c r="A35" s="100"/>
      <c r="B35" s="95"/>
      <c r="C35" s="95"/>
      <c r="D35" s="111" t="s">
        <v>122</v>
      </c>
      <c r="E35" s="101"/>
      <c r="F35" s="109"/>
    </row>
    <row r="36" spans="1:6">
      <c r="A36" s="100"/>
      <c r="B36" s="101"/>
      <c r="C36" s="101"/>
      <c r="D36" s="137" t="s">
        <v>123</v>
      </c>
      <c r="E36" s="124">
        <f>SUM(E37:E39)</f>
        <v>90494826</v>
      </c>
      <c r="F36" s="125">
        <f>SUM(F37:F39)</f>
        <v>90494826</v>
      </c>
    </row>
    <row r="37" spans="1:6">
      <c r="A37" s="100"/>
      <c r="B37" s="101"/>
      <c r="C37" s="101"/>
      <c r="D37" s="96" t="s">
        <v>124</v>
      </c>
      <c r="E37" s="95">
        <v>90494826</v>
      </c>
      <c r="F37" s="97">
        <v>90494826</v>
      </c>
    </row>
    <row r="38" spans="1:6">
      <c r="A38" s="100"/>
      <c r="B38" s="101"/>
      <c r="C38" s="101"/>
      <c r="D38" s="96" t="s">
        <v>125</v>
      </c>
      <c r="E38" s="95">
        <v>0</v>
      </c>
      <c r="F38" s="97">
        <v>0</v>
      </c>
    </row>
    <row r="39" spans="1:6">
      <c r="A39" s="100"/>
      <c r="B39" s="101"/>
      <c r="C39" s="101"/>
      <c r="D39" s="96" t="s">
        <v>126</v>
      </c>
      <c r="E39" s="95">
        <v>0</v>
      </c>
      <c r="F39" s="97">
        <v>0</v>
      </c>
    </row>
    <row r="40" spans="1:6">
      <c r="A40" s="108"/>
      <c r="B40" s="102"/>
      <c r="C40" s="102"/>
      <c r="D40" s="137" t="s">
        <v>127</v>
      </c>
      <c r="E40" s="124">
        <f>SUM(E41:E45)</f>
        <v>-78760634</v>
      </c>
      <c r="F40" s="125">
        <f>SUM(F41:F45)</f>
        <v>-60392642</v>
      </c>
    </row>
    <row r="41" spans="1:6">
      <c r="A41" s="108"/>
      <c r="B41" s="102"/>
      <c r="C41" s="102"/>
      <c r="D41" s="96" t="s">
        <v>128</v>
      </c>
      <c r="E41" s="95">
        <v>-18367999</v>
      </c>
      <c r="F41" s="97">
        <v>-27961867</v>
      </c>
    </row>
    <row r="42" spans="1:6">
      <c r="A42" s="108"/>
      <c r="B42" s="102"/>
      <c r="C42" s="102"/>
      <c r="D42" s="96" t="s">
        <v>129</v>
      </c>
      <c r="E42" s="95">
        <v>-88691954</v>
      </c>
      <c r="F42" s="97">
        <v>-60730094</v>
      </c>
    </row>
    <row r="43" spans="1:6">
      <c r="A43" s="100"/>
      <c r="B43" s="101"/>
      <c r="C43" s="101"/>
      <c r="D43" s="96" t="s">
        <v>130</v>
      </c>
      <c r="E43" s="95">
        <v>28299319</v>
      </c>
      <c r="F43" s="97">
        <v>28299319</v>
      </c>
    </row>
    <row r="44" spans="1:6">
      <c r="A44" s="100"/>
      <c r="B44" s="101"/>
      <c r="C44" s="101"/>
      <c r="D44" s="96" t="s">
        <v>131</v>
      </c>
      <c r="E44" s="95">
        <v>0</v>
      </c>
      <c r="F44" s="97">
        <v>0</v>
      </c>
    </row>
    <row r="45" spans="1:6">
      <c r="A45" s="100"/>
      <c r="B45" s="101"/>
      <c r="C45" s="101"/>
      <c r="D45" s="96" t="s">
        <v>132</v>
      </c>
      <c r="E45" s="95">
        <v>0</v>
      </c>
      <c r="F45" s="97">
        <v>0</v>
      </c>
    </row>
    <row r="46" spans="1:6" ht="33">
      <c r="A46" s="100"/>
      <c r="B46" s="101"/>
      <c r="C46" s="101"/>
      <c r="D46" s="138" t="s">
        <v>133</v>
      </c>
      <c r="E46" s="126">
        <f>SUM(E47:E48)</f>
        <v>5076300</v>
      </c>
      <c r="F46" s="127">
        <f>SUM(F47:F48)</f>
        <v>5076300</v>
      </c>
    </row>
    <row r="47" spans="1:6">
      <c r="A47" s="94"/>
      <c r="B47" s="101"/>
      <c r="C47" s="101"/>
      <c r="D47" s="96" t="s">
        <v>134</v>
      </c>
      <c r="E47" s="95">
        <v>0</v>
      </c>
      <c r="F47" s="97">
        <v>0</v>
      </c>
    </row>
    <row r="48" spans="1:6">
      <c r="A48" s="112"/>
      <c r="B48" s="113"/>
      <c r="C48" s="113"/>
      <c r="D48" s="96" t="s">
        <v>135</v>
      </c>
      <c r="E48" s="95">
        <v>5076300</v>
      </c>
      <c r="F48" s="97">
        <v>5076300</v>
      </c>
    </row>
    <row r="49" spans="1:7">
      <c r="A49" s="100"/>
      <c r="B49" s="113"/>
      <c r="C49" s="113"/>
      <c r="D49" s="114"/>
      <c r="E49" s="113"/>
      <c r="F49" s="115"/>
    </row>
    <row r="50" spans="1:7">
      <c r="A50" s="94"/>
      <c r="B50" s="113"/>
      <c r="C50" s="113"/>
      <c r="D50" s="137" t="s">
        <v>136</v>
      </c>
      <c r="E50" s="128">
        <f>E46+E40+E36</f>
        <v>16810492</v>
      </c>
      <c r="F50" s="129">
        <f>F46+F40+F36</f>
        <v>35178484</v>
      </c>
    </row>
    <row r="51" spans="1:7">
      <c r="A51" s="112"/>
      <c r="B51" s="113"/>
      <c r="C51" s="113"/>
      <c r="D51" s="103"/>
      <c r="E51" s="116"/>
      <c r="F51" s="117"/>
    </row>
    <row r="52" spans="1:7">
      <c r="A52" s="100"/>
      <c r="D52" s="137" t="s">
        <v>137</v>
      </c>
      <c r="E52" s="128">
        <f>E50+E33</f>
        <v>136251742</v>
      </c>
      <c r="F52" s="129">
        <f>F50+F33</f>
        <v>113618615</v>
      </c>
      <c r="G52" s="168" t="str">
        <f>IF($B$33=$E$52,"","VALOR INCORRECTO EJERCICIO 2016, TOTAL DE ACTIVOS TIENE QUE SER IGUAL AL TOTAL DE LA SUMA DE PASIVO Y HCIENDA")</f>
        <v/>
      </c>
    </row>
    <row r="53" spans="1:7" ht="17.25" thickBot="1">
      <c r="A53" s="118"/>
      <c r="B53" s="119"/>
      <c r="C53" s="119"/>
      <c r="D53" s="120"/>
      <c r="E53" s="121"/>
      <c r="F53" s="122"/>
      <c r="G53" s="168" t="str">
        <f>IF($C$33=$F$52,"","VALOR INCORRECTO EJERCICIO 2015, TOTAL DE ACTIVOS TIENE QUE SER IGUAL AL TOTAL DE LA SUMA DE PASIVO Y HCIENDA")</f>
        <v/>
      </c>
    </row>
    <row r="54" spans="1:7">
      <c r="A54" s="79" t="s">
        <v>138</v>
      </c>
      <c r="B54" s="660"/>
      <c r="C54" s="660"/>
      <c r="D54" s="83"/>
      <c r="E54" s="661"/>
      <c r="F54" s="661"/>
      <c r="G54" s="168"/>
    </row>
    <row r="55" spans="1:7">
      <c r="A55" s="83"/>
      <c r="B55" s="660"/>
      <c r="C55" s="660"/>
      <c r="D55" s="83"/>
      <c r="E55" s="661"/>
      <c r="F55" s="661"/>
      <c r="G55" s="168"/>
    </row>
    <row r="56" spans="1:7">
      <c r="A56" s="83"/>
      <c r="B56" s="660"/>
      <c r="C56" s="660"/>
      <c r="D56" s="83"/>
      <c r="E56" s="661"/>
      <c r="F56" s="661"/>
      <c r="G56" s="168"/>
    </row>
    <row r="57" spans="1:7">
      <c r="A57" s="83"/>
      <c r="B57" s="660"/>
      <c r="C57" s="660"/>
      <c r="D57" s="83"/>
      <c r="E57" s="661"/>
      <c r="F57" s="661"/>
      <c r="G57" s="168"/>
    </row>
    <row r="60" spans="1:7">
      <c r="B60" s="133" t="s">
        <v>145</v>
      </c>
      <c r="C60" s="134" t="s">
        <v>145</v>
      </c>
    </row>
    <row r="61" spans="1:7">
      <c r="A61" s="79" t="s">
        <v>2478</v>
      </c>
      <c r="D61" s="79" t="s">
        <v>2478</v>
      </c>
    </row>
    <row r="62" spans="1:7">
      <c r="A62" s="79" t="s">
        <v>2476</v>
      </c>
      <c r="D62" s="79" t="s">
        <v>2480</v>
      </c>
    </row>
    <row r="63" spans="1:7">
      <c r="A63" s="79" t="s">
        <v>2477</v>
      </c>
      <c r="D63" s="79" t="s">
        <v>2481</v>
      </c>
    </row>
  </sheetData>
  <sheetProtection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137"/>
  <sheetViews>
    <sheetView view="pageBreakPreview" topLeftCell="A112" zoomScaleNormal="112" zoomScaleSheetLayoutView="100" workbookViewId="0">
      <selection activeCell="B135" sqref="B135:G137"/>
    </sheetView>
  </sheetViews>
  <sheetFormatPr baseColWidth="10" defaultColWidth="11.42578125" defaultRowHeight="16.5"/>
  <cols>
    <col min="1" max="1" width="10.42578125" style="35" customWidth="1"/>
    <col min="2" max="2" width="39.7109375" style="6" customWidth="1"/>
    <col min="3" max="7" width="12.7109375" style="6" customWidth="1"/>
    <col min="8" max="8" width="12.5703125" style="6" customWidth="1"/>
    <col min="9" max="9" width="9.42578125" style="6" customWidth="1"/>
    <col min="10" max="16384" width="11.42578125" style="3"/>
  </cols>
  <sheetData>
    <row r="1" spans="1:9" s="6" customFormat="1">
      <c r="A1" s="960" t="s">
        <v>76</v>
      </c>
      <c r="B1" s="960"/>
      <c r="C1" s="960"/>
      <c r="D1" s="960"/>
      <c r="E1" s="960"/>
      <c r="F1" s="960"/>
      <c r="G1" s="960"/>
      <c r="H1" s="960"/>
      <c r="I1" s="960"/>
    </row>
    <row r="2" spans="1:9" s="31" customFormat="1" ht="15.75">
      <c r="A2" s="960" t="s">
        <v>369</v>
      </c>
      <c r="B2" s="960"/>
      <c r="C2" s="960"/>
      <c r="D2" s="960"/>
      <c r="E2" s="960"/>
      <c r="F2" s="960"/>
      <c r="G2" s="960"/>
      <c r="H2" s="960"/>
      <c r="I2" s="960"/>
    </row>
    <row r="3" spans="1:9" s="31" customFormat="1" ht="15.75">
      <c r="A3" s="960" t="s">
        <v>518</v>
      </c>
      <c r="B3" s="960"/>
      <c r="C3" s="960"/>
      <c r="D3" s="960"/>
      <c r="E3" s="960"/>
      <c r="F3" s="960"/>
      <c r="G3" s="960"/>
      <c r="H3" s="960"/>
      <c r="I3" s="960"/>
    </row>
    <row r="4" spans="1:9" s="31" customFormat="1">
      <c r="A4" s="961" t="s">
        <v>668</v>
      </c>
      <c r="B4" s="961"/>
      <c r="C4" s="961"/>
      <c r="D4" s="961"/>
      <c r="E4" s="961"/>
      <c r="F4" s="961"/>
      <c r="G4" s="961"/>
      <c r="H4" s="961"/>
      <c r="I4" s="961"/>
    </row>
    <row r="5" spans="1:9" s="31" customFormat="1">
      <c r="A5" s="961" t="s">
        <v>671</v>
      </c>
      <c r="B5" s="961"/>
      <c r="C5" s="961"/>
      <c r="D5" s="961"/>
      <c r="E5" s="961"/>
      <c r="F5" s="961"/>
      <c r="G5" s="961"/>
      <c r="H5" s="961"/>
      <c r="I5" s="961"/>
    </row>
    <row r="6" spans="1:9" s="32" customFormat="1" ht="17.25" thickBot="1">
      <c r="A6" s="70"/>
      <c r="B6" s="70"/>
      <c r="C6" s="954" t="s">
        <v>78</v>
      </c>
      <c r="D6" s="954"/>
      <c r="E6" s="954"/>
      <c r="F6" s="70"/>
      <c r="G6" s="4" t="s">
        <v>79</v>
      </c>
      <c r="H6" s="955" t="s">
        <v>2464</v>
      </c>
      <c r="I6" s="955"/>
    </row>
    <row r="7" spans="1:9" ht="38.25" customHeight="1">
      <c r="A7" s="956" t="s">
        <v>519</v>
      </c>
      <c r="B7" s="957"/>
      <c r="C7" s="286" t="s">
        <v>372</v>
      </c>
      <c r="D7" s="286" t="s">
        <v>373</v>
      </c>
      <c r="E7" s="286" t="s">
        <v>374</v>
      </c>
      <c r="F7" s="287" t="s">
        <v>375</v>
      </c>
      <c r="G7" s="287" t="s">
        <v>376</v>
      </c>
      <c r="H7" s="286" t="s">
        <v>377</v>
      </c>
      <c r="I7" s="288" t="s">
        <v>520</v>
      </c>
    </row>
    <row r="8" spans="1:9" ht="18" customHeight="1" thickBot="1">
      <c r="A8" s="958"/>
      <c r="B8" s="959"/>
      <c r="C8" s="397" t="s">
        <v>322</v>
      </c>
      <c r="D8" s="397" t="s">
        <v>323</v>
      </c>
      <c r="E8" s="397" t="s">
        <v>378</v>
      </c>
      <c r="F8" s="460" t="s">
        <v>325</v>
      </c>
      <c r="G8" s="460" t="s">
        <v>326</v>
      </c>
      <c r="H8" s="397" t="s">
        <v>379</v>
      </c>
      <c r="I8" s="398" t="s">
        <v>521</v>
      </c>
    </row>
    <row r="9" spans="1:9" ht="6" customHeight="1">
      <c r="A9" s="448"/>
      <c r="B9" s="449"/>
      <c r="C9" s="450"/>
      <c r="D9" s="450"/>
      <c r="E9" s="450"/>
      <c r="F9" s="450"/>
      <c r="G9" s="450"/>
      <c r="H9" s="450"/>
      <c r="I9" s="451"/>
    </row>
    <row r="10" spans="1:9" ht="20.100000000000001" customHeight="1">
      <c r="A10" s="452">
        <v>1000</v>
      </c>
      <c r="B10" s="453" t="s">
        <v>522</v>
      </c>
      <c r="C10" s="796">
        <f>SUM(C11:C46)</f>
        <v>58135674.949999988</v>
      </c>
      <c r="D10" s="796">
        <f t="shared" ref="D10:H10" si="0">SUM(D11:D46)</f>
        <v>0</v>
      </c>
      <c r="E10" s="796">
        <f t="shared" si="0"/>
        <v>58135674.949999988</v>
      </c>
      <c r="F10" s="796">
        <f t="shared" si="0"/>
        <v>30052826.969999995</v>
      </c>
      <c r="G10" s="796">
        <f t="shared" si="0"/>
        <v>25838879.619999997</v>
      </c>
      <c r="H10" s="796">
        <f t="shared" si="0"/>
        <v>28082847.980000008</v>
      </c>
      <c r="I10" s="797">
        <f>+F10/E10</f>
        <v>0.51694294417063447</v>
      </c>
    </row>
    <row r="11" spans="1:9" s="36" customFormat="1" ht="17.25" customHeight="1">
      <c r="A11" s="454">
        <v>1100</v>
      </c>
      <c r="B11" s="455" t="s">
        <v>523</v>
      </c>
      <c r="C11" s="798"/>
      <c r="D11" s="798"/>
      <c r="E11" s="798"/>
      <c r="F11" s="798"/>
      <c r="G11" s="798"/>
      <c r="H11" s="798"/>
      <c r="I11" s="799"/>
    </row>
    <row r="12" spans="1:9" s="36" customFormat="1" ht="17.25" customHeight="1">
      <c r="A12" s="456">
        <v>113</v>
      </c>
      <c r="B12" s="455" t="s">
        <v>524</v>
      </c>
      <c r="C12" s="800"/>
      <c r="D12" s="800"/>
      <c r="E12" s="800"/>
      <c r="F12" s="800"/>
      <c r="G12" s="800"/>
      <c r="H12" s="800"/>
      <c r="I12" s="799"/>
    </row>
    <row r="13" spans="1:9" s="36" customFormat="1" ht="17.25" customHeight="1">
      <c r="A13" s="457">
        <v>11301</v>
      </c>
      <c r="B13" s="455" t="s">
        <v>525</v>
      </c>
      <c r="C13" s="800">
        <v>32656409.5</v>
      </c>
      <c r="D13" s="800">
        <v>0</v>
      </c>
      <c r="E13" s="800">
        <f t="shared" ref="E13:E14" si="1">+C13+D13</f>
        <v>32656409.5</v>
      </c>
      <c r="F13" s="801">
        <v>16473938.699999999</v>
      </c>
      <c r="G13" s="801">
        <v>16473938.699999999</v>
      </c>
      <c r="H13" s="800">
        <f t="shared" ref="H13:H14" si="2">+E13-F13</f>
        <v>16182470.800000001</v>
      </c>
      <c r="I13" s="797">
        <f t="shared" ref="I13:I31" si="3">+F13/E13</f>
        <v>0.50446264461498747</v>
      </c>
    </row>
    <row r="14" spans="1:9" s="36" customFormat="1" ht="17.25" customHeight="1">
      <c r="A14" s="457">
        <v>11303</v>
      </c>
      <c r="B14" s="455" t="s">
        <v>2998</v>
      </c>
      <c r="C14" s="800">
        <v>2323571.5</v>
      </c>
      <c r="D14" s="800">
        <v>6950</v>
      </c>
      <c r="E14" s="800">
        <f t="shared" si="1"/>
        <v>2330521.5</v>
      </c>
      <c r="F14" s="801">
        <v>1174690.24</v>
      </c>
      <c r="G14" s="801">
        <v>1174690.24</v>
      </c>
      <c r="H14" s="800">
        <f t="shared" si="2"/>
        <v>1155831.26</v>
      </c>
      <c r="I14" s="797">
        <f t="shared" si="3"/>
        <v>0.50404608582242216</v>
      </c>
    </row>
    <row r="15" spans="1:9" s="36" customFormat="1" ht="17.25" customHeight="1">
      <c r="A15" s="457">
        <v>11306</v>
      </c>
      <c r="B15" s="455" t="s">
        <v>526</v>
      </c>
      <c r="C15" s="800"/>
      <c r="D15" s="800"/>
      <c r="E15" s="800"/>
      <c r="F15" s="802"/>
      <c r="G15" s="802"/>
      <c r="H15" s="800"/>
      <c r="I15" s="797"/>
    </row>
    <row r="16" spans="1:9" s="36" customFormat="1" ht="17.25" customHeight="1">
      <c r="A16" s="457">
        <v>11307</v>
      </c>
      <c r="B16" s="455" t="s">
        <v>527</v>
      </c>
      <c r="C16" s="800"/>
      <c r="D16" s="800"/>
      <c r="E16" s="800"/>
      <c r="F16" s="802"/>
      <c r="G16" s="802"/>
      <c r="H16" s="800"/>
      <c r="I16" s="797"/>
    </row>
    <row r="17" spans="1:9" s="36" customFormat="1" ht="17.25" customHeight="1">
      <c r="A17" s="457">
        <v>11309</v>
      </c>
      <c r="B17" s="455" t="s">
        <v>528</v>
      </c>
      <c r="C17" s="800"/>
      <c r="D17" s="800"/>
      <c r="E17" s="800"/>
      <c r="F17" s="802"/>
      <c r="G17" s="802"/>
      <c r="H17" s="800"/>
      <c r="I17" s="797"/>
    </row>
    <row r="18" spans="1:9" s="36" customFormat="1" ht="17.25" customHeight="1">
      <c r="A18" s="457">
        <v>11310</v>
      </c>
      <c r="B18" s="455" t="s">
        <v>529</v>
      </c>
      <c r="C18" s="800"/>
      <c r="D18" s="800"/>
      <c r="E18" s="800"/>
      <c r="F18" s="802"/>
      <c r="G18" s="802"/>
      <c r="H18" s="800"/>
      <c r="I18" s="797"/>
    </row>
    <row r="19" spans="1:9" s="36" customFormat="1" ht="17.25" customHeight="1">
      <c r="A19" s="456">
        <v>121</v>
      </c>
      <c r="B19" s="455" t="s">
        <v>530</v>
      </c>
      <c r="C19" s="800"/>
      <c r="D19" s="800"/>
      <c r="E19" s="800"/>
      <c r="F19" s="802"/>
      <c r="G19" s="802"/>
      <c r="H19" s="800"/>
      <c r="I19" s="797"/>
    </row>
    <row r="20" spans="1:9" s="36" customFormat="1" ht="17.25" customHeight="1">
      <c r="A20" s="457">
        <v>12101</v>
      </c>
      <c r="B20" s="455" t="s">
        <v>531</v>
      </c>
      <c r="C20" s="800">
        <v>1571966.33</v>
      </c>
      <c r="D20" s="800">
        <v>0</v>
      </c>
      <c r="E20" s="800">
        <f t="shared" ref="E20" si="4">+C20+D20</f>
        <v>1571966.33</v>
      </c>
      <c r="F20" s="801">
        <v>722622.59</v>
      </c>
      <c r="G20" s="801">
        <v>722622.59</v>
      </c>
      <c r="H20" s="800">
        <f t="shared" ref="H20" si="5">+E20-F20</f>
        <v>849343.74000000011</v>
      </c>
      <c r="I20" s="797">
        <f t="shared" si="3"/>
        <v>0.45969342740311742</v>
      </c>
    </row>
    <row r="21" spans="1:9" s="36" customFormat="1" ht="17.25" customHeight="1">
      <c r="A21" s="456">
        <v>122</v>
      </c>
      <c r="B21" s="455" t="s">
        <v>532</v>
      </c>
      <c r="C21" s="800"/>
      <c r="D21" s="800"/>
      <c r="E21" s="800"/>
      <c r="F21" s="802"/>
      <c r="G21" s="802"/>
      <c r="H21" s="800"/>
      <c r="I21" s="797"/>
    </row>
    <row r="22" spans="1:9" s="36" customFormat="1" ht="17.25" customHeight="1">
      <c r="A22" s="457">
        <v>12201</v>
      </c>
      <c r="B22" s="455" t="s">
        <v>532</v>
      </c>
      <c r="C22" s="800"/>
      <c r="D22" s="800"/>
      <c r="E22" s="800"/>
      <c r="F22" s="802"/>
      <c r="G22" s="802"/>
      <c r="H22" s="800"/>
      <c r="I22" s="797"/>
    </row>
    <row r="23" spans="1:9" s="36" customFormat="1" ht="17.25" customHeight="1">
      <c r="A23" s="454">
        <v>1300</v>
      </c>
      <c r="B23" s="455" t="s">
        <v>533</v>
      </c>
      <c r="C23" s="800"/>
      <c r="D23" s="800"/>
      <c r="E23" s="800"/>
      <c r="F23" s="802"/>
      <c r="G23" s="802"/>
      <c r="H23" s="800"/>
      <c r="I23" s="797"/>
    </row>
    <row r="24" spans="1:9" s="36" customFormat="1" ht="29.25" customHeight="1">
      <c r="A24" s="456">
        <v>131</v>
      </c>
      <c r="B24" s="455" t="s">
        <v>534</v>
      </c>
      <c r="C24" s="800"/>
      <c r="D24" s="800"/>
      <c r="E24" s="800"/>
      <c r="F24" s="802"/>
      <c r="G24" s="802"/>
      <c r="H24" s="800"/>
      <c r="I24" s="797"/>
    </row>
    <row r="25" spans="1:9" s="36" customFormat="1" ht="25.5" customHeight="1">
      <c r="A25" s="457">
        <v>13101</v>
      </c>
      <c r="B25" s="455" t="s">
        <v>535</v>
      </c>
      <c r="C25" s="800"/>
      <c r="D25" s="800"/>
      <c r="E25" s="800"/>
      <c r="F25" s="802"/>
      <c r="G25" s="802"/>
      <c r="H25" s="800"/>
      <c r="I25" s="797"/>
    </row>
    <row r="26" spans="1:9" s="36" customFormat="1" ht="17.25" customHeight="1">
      <c r="A26" s="456">
        <v>132</v>
      </c>
      <c r="B26" s="455" t="s">
        <v>536</v>
      </c>
      <c r="C26" s="800"/>
      <c r="D26" s="800"/>
      <c r="E26" s="800"/>
      <c r="F26" s="802"/>
      <c r="G26" s="802"/>
      <c r="H26" s="800"/>
      <c r="I26" s="797"/>
    </row>
    <row r="27" spans="1:9" s="36" customFormat="1" ht="17.25" customHeight="1">
      <c r="A27" s="457">
        <v>13201</v>
      </c>
      <c r="B27" s="455" t="s">
        <v>2999</v>
      </c>
      <c r="C27" s="800">
        <v>2876478.97</v>
      </c>
      <c r="D27" s="800">
        <v>0</v>
      </c>
      <c r="E27" s="800">
        <f t="shared" ref="E27:E28" si="6">+C27+D27</f>
        <v>2876478.97</v>
      </c>
      <c r="F27" s="801">
        <v>1527994.29</v>
      </c>
      <c r="G27" s="801">
        <v>1527994.29</v>
      </c>
      <c r="H27" s="800">
        <f t="shared" ref="H27" si="7">+E27-F27</f>
        <v>1348484.6800000002</v>
      </c>
      <c r="I27" s="797">
        <f t="shared" si="3"/>
        <v>0.53120301102010137</v>
      </c>
    </row>
    <row r="28" spans="1:9" s="36" customFormat="1" ht="17.25" customHeight="1">
      <c r="A28" s="457">
        <v>13202</v>
      </c>
      <c r="B28" s="455" t="s">
        <v>537</v>
      </c>
      <c r="C28" s="800">
        <v>4648733.1900000004</v>
      </c>
      <c r="D28" s="800">
        <v>-6950</v>
      </c>
      <c r="E28" s="800">
        <f t="shared" si="6"/>
        <v>4641783.1900000004</v>
      </c>
      <c r="F28" s="801">
        <v>2564095.17</v>
      </c>
      <c r="G28" s="801">
        <v>27799.55</v>
      </c>
      <c r="H28" s="800">
        <f>+E28-F28</f>
        <v>2077688.0200000005</v>
      </c>
      <c r="I28" s="797">
        <f t="shared" si="3"/>
        <v>0.55239442796982507</v>
      </c>
    </row>
    <row r="29" spans="1:9" s="36" customFormat="1" ht="17.25" customHeight="1">
      <c r="A29" s="457">
        <v>13203</v>
      </c>
      <c r="B29" s="455" t="s">
        <v>538</v>
      </c>
      <c r="C29" s="800"/>
      <c r="D29" s="800"/>
      <c r="E29" s="800"/>
      <c r="F29" s="802"/>
      <c r="G29" s="802"/>
      <c r="H29" s="800"/>
      <c r="I29" s="797"/>
    </row>
    <row r="30" spans="1:9" s="36" customFormat="1" ht="17.25" customHeight="1">
      <c r="A30" s="457">
        <v>13204</v>
      </c>
      <c r="B30" s="455" t="s">
        <v>539</v>
      </c>
      <c r="C30" s="800"/>
      <c r="D30" s="800"/>
      <c r="E30" s="800"/>
      <c r="F30" s="802"/>
      <c r="G30" s="802"/>
      <c r="H30" s="800"/>
      <c r="I30" s="797"/>
    </row>
    <row r="31" spans="1:9" s="36" customFormat="1" ht="17.25" customHeight="1">
      <c r="A31" s="457">
        <v>13301</v>
      </c>
      <c r="B31" s="455" t="s">
        <v>3000</v>
      </c>
      <c r="C31" s="800">
        <v>700502.01</v>
      </c>
      <c r="D31" s="800">
        <v>0</v>
      </c>
      <c r="E31" s="800">
        <f t="shared" ref="E31" si="8">+C31+D31</f>
        <v>700502.01</v>
      </c>
      <c r="F31" s="801">
        <v>347107.84000000003</v>
      </c>
      <c r="G31" s="801">
        <v>347107.84000000003</v>
      </c>
      <c r="H31" s="800">
        <f>+E31-F31</f>
        <v>353394.17</v>
      </c>
      <c r="I31" s="797">
        <f t="shared" si="3"/>
        <v>0.49551298218259221</v>
      </c>
    </row>
    <row r="32" spans="1:9" s="36" customFormat="1" ht="17.25" customHeight="1">
      <c r="A32" s="456">
        <v>134</v>
      </c>
      <c r="B32" s="455" t="s">
        <v>540</v>
      </c>
      <c r="C32" s="800"/>
      <c r="D32" s="800"/>
      <c r="E32" s="800"/>
      <c r="F32" s="802"/>
      <c r="G32" s="802"/>
      <c r="H32" s="800"/>
      <c r="I32" s="797"/>
    </row>
    <row r="33" spans="1:9" s="36" customFormat="1" ht="17.25" customHeight="1">
      <c r="A33" s="457">
        <v>13403</v>
      </c>
      <c r="B33" s="455" t="s">
        <v>541</v>
      </c>
      <c r="C33" s="800"/>
      <c r="D33" s="800"/>
      <c r="E33" s="800"/>
      <c r="F33" s="802"/>
      <c r="G33" s="802"/>
      <c r="H33" s="800"/>
      <c r="I33" s="797"/>
    </row>
    <row r="34" spans="1:9" s="36" customFormat="1" ht="17.25" customHeight="1">
      <c r="A34" s="803" t="s">
        <v>3001</v>
      </c>
      <c r="B34" s="455" t="s">
        <v>383</v>
      </c>
      <c r="C34" s="800"/>
      <c r="D34" s="800"/>
      <c r="E34" s="800"/>
      <c r="F34" s="802"/>
      <c r="G34" s="802"/>
      <c r="H34" s="800"/>
      <c r="I34" s="797"/>
    </row>
    <row r="35" spans="1:9" s="36" customFormat="1" ht="17.25" customHeight="1" thickBot="1">
      <c r="A35" s="804">
        <v>14101</v>
      </c>
      <c r="B35" s="459" t="s">
        <v>3002</v>
      </c>
      <c r="C35" s="805">
        <v>3327521.51</v>
      </c>
      <c r="D35" s="805">
        <v>0</v>
      </c>
      <c r="E35" s="805">
        <f t="shared" ref="E35:E37" si="9">+C35+D35</f>
        <v>3327521.51</v>
      </c>
      <c r="F35" s="805">
        <v>1654924.1</v>
      </c>
      <c r="G35" s="805">
        <v>1384844.87</v>
      </c>
      <c r="H35" s="805">
        <f t="shared" ref="H35:H37" si="10">+E35-F35</f>
        <v>1672597.4099999997</v>
      </c>
      <c r="I35" s="806">
        <f t="shared" ref="I35:I37" si="11">+F35/E35</f>
        <v>0.49734437329001674</v>
      </c>
    </row>
    <row r="36" spans="1:9" s="36" customFormat="1" ht="17.25" customHeight="1">
      <c r="A36" s="807">
        <v>14201</v>
      </c>
      <c r="B36" s="808" t="s">
        <v>3003</v>
      </c>
      <c r="C36" s="809">
        <v>1606477.08</v>
      </c>
      <c r="D36" s="809">
        <v>0</v>
      </c>
      <c r="E36" s="809">
        <f t="shared" si="9"/>
        <v>1606477.08</v>
      </c>
      <c r="F36" s="809">
        <v>952099.66</v>
      </c>
      <c r="G36" s="809">
        <v>666659.44999999995</v>
      </c>
      <c r="H36" s="809">
        <f t="shared" si="10"/>
        <v>654377.42000000004</v>
      </c>
      <c r="I36" s="810">
        <f t="shared" si="11"/>
        <v>0.5926630836214607</v>
      </c>
    </row>
    <row r="37" spans="1:9" s="36" customFormat="1" ht="17.25" customHeight="1">
      <c r="A37" s="811">
        <v>14301</v>
      </c>
      <c r="B37" s="455" t="s">
        <v>3004</v>
      </c>
      <c r="C37" s="800">
        <v>2008798.2</v>
      </c>
      <c r="D37" s="800">
        <v>0</v>
      </c>
      <c r="E37" s="800">
        <f t="shared" si="9"/>
        <v>2008798.2</v>
      </c>
      <c r="F37" s="800">
        <v>1075068.47</v>
      </c>
      <c r="G37" s="800">
        <v>718738.26</v>
      </c>
      <c r="H37" s="800">
        <f t="shared" si="10"/>
        <v>933729.73</v>
      </c>
      <c r="I37" s="797">
        <f t="shared" si="11"/>
        <v>0.53517992499196787</v>
      </c>
    </row>
    <row r="38" spans="1:9" s="36" customFormat="1" ht="17.25" customHeight="1">
      <c r="A38" s="803" t="s">
        <v>3005</v>
      </c>
      <c r="B38" s="455" t="s">
        <v>3006</v>
      </c>
      <c r="C38" s="800"/>
      <c r="D38" s="800"/>
      <c r="E38" s="800"/>
      <c r="F38" s="800"/>
      <c r="G38" s="800"/>
      <c r="H38" s="800"/>
      <c r="I38" s="797"/>
    </row>
    <row r="39" spans="1:9" s="36" customFormat="1" ht="17.25" customHeight="1">
      <c r="A39" s="812" t="s">
        <v>3007</v>
      </c>
      <c r="B39" s="813" t="s">
        <v>3008</v>
      </c>
      <c r="C39" s="814">
        <v>1990187.5699999998</v>
      </c>
      <c r="D39" s="800">
        <v>0</v>
      </c>
      <c r="E39" s="800">
        <f t="shared" ref="E39:E44" si="12">+C39+D39</f>
        <v>1990187.5699999998</v>
      </c>
      <c r="F39" s="800">
        <v>1006740.86</v>
      </c>
      <c r="G39" s="800">
        <v>336719.57</v>
      </c>
      <c r="H39" s="800">
        <f t="shared" ref="H39:H44" si="13">+E39-F39</f>
        <v>983446.70999999985</v>
      </c>
      <c r="I39" s="797">
        <f t="shared" ref="I39:I44" si="14">+F39/E39</f>
        <v>0.50585224989622468</v>
      </c>
    </row>
    <row r="40" spans="1:9" s="36" customFormat="1" ht="17.25" customHeight="1">
      <c r="A40" s="812" t="s">
        <v>3009</v>
      </c>
      <c r="B40" s="813" t="s">
        <v>3010</v>
      </c>
      <c r="C40" s="814">
        <v>349748.14</v>
      </c>
      <c r="D40" s="800">
        <v>0</v>
      </c>
      <c r="E40" s="800">
        <f t="shared" si="12"/>
        <v>349748.14</v>
      </c>
      <c r="F40" s="800">
        <v>349748.14</v>
      </c>
      <c r="G40" s="800">
        <v>306797.74</v>
      </c>
      <c r="H40" s="800">
        <f t="shared" si="13"/>
        <v>0</v>
      </c>
      <c r="I40" s="797">
        <f t="shared" si="14"/>
        <v>1</v>
      </c>
    </row>
    <row r="41" spans="1:9" s="36" customFormat="1" ht="17.25" customHeight="1">
      <c r="A41" s="812" t="s">
        <v>3011</v>
      </c>
      <c r="B41" s="813" t="s">
        <v>3012</v>
      </c>
      <c r="C41" s="814">
        <v>66000</v>
      </c>
      <c r="D41" s="800">
        <v>0</v>
      </c>
      <c r="E41" s="800">
        <f t="shared" si="12"/>
        <v>66000</v>
      </c>
      <c r="F41" s="800">
        <v>33000</v>
      </c>
      <c r="G41" s="800">
        <v>33000</v>
      </c>
      <c r="H41" s="800">
        <f t="shared" si="13"/>
        <v>33000</v>
      </c>
      <c r="I41" s="797">
        <f t="shared" si="14"/>
        <v>0.5</v>
      </c>
    </row>
    <row r="42" spans="1:9" s="36" customFormat="1" ht="17.25" customHeight="1">
      <c r="A42" s="812" t="s">
        <v>3013</v>
      </c>
      <c r="B42" s="813" t="s">
        <v>3014</v>
      </c>
      <c r="C42" s="814">
        <v>1681522.51</v>
      </c>
      <c r="D42" s="800">
        <v>0</v>
      </c>
      <c r="E42" s="800">
        <f t="shared" si="12"/>
        <v>1681522.51</v>
      </c>
      <c r="F42" s="800">
        <v>812347.5</v>
      </c>
      <c r="G42" s="800">
        <v>812347.5</v>
      </c>
      <c r="H42" s="800">
        <f t="shared" si="13"/>
        <v>869175.01</v>
      </c>
      <c r="I42" s="797">
        <f t="shared" si="14"/>
        <v>0.48310236417828267</v>
      </c>
    </row>
    <row r="43" spans="1:9" s="36" customFormat="1" ht="17.25" customHeight="1">
      <c r="A43" s="812" t="s">
        <v>3015</v>
      </c>
      <c r="B43" s="813" t="s">
        <v>3016</v>
      </c>
      <c r="C43" s="814">
        <v>42240</v>
      </c>
      <c r="D43" s="800">
        <v>0</v>
      </c>
      <c r="E43" s="800">
        <f t="shared" si="12"/>
        <v>42240</v>
      </c>
      <c r="F43" s="800">
        <v>20360</v>
      </c>
      <c r="G43" s="800">
        <v>17160</v>
      </c>
      <c r="H43" s="800">
        <f t="shared" si="13"/>
        <v>21880</v>
      </c>
      <c r="I43" s="797">
        <f t="shared" si="14"/>
        <v>0.48200757575757575</v>
      </c>
    </row>
    <row r="44" spans="1:9" s="36" customFormat="1" ht="17.25" customHeight="1">
      <c r="A44" s="812" t="s">
        <v>3017</v>
      </c>
      <c r="B44" s="813" t="s">
        <v>3018</v>
      </c>
      <c r="C44" s="814">
        <v>1167143.51</v>
      </c>
      <c r="D44" s="800">
        <v>0</v>
      </c>
      <c r="E44" s="800">
        <f t="shared" si="12"/>
        <v>1167143.51</v>
      </c>
      <c r="F44" s="800">
        <v>451196.43</v>
      </c>
      <c r="G44" s="800">
        <v>401566.04</v>
      </c>
      <c r="H44" s="800">
        <f t="shared" si="13"/>
        <v>715947.08000000007</v>
      </c>
      <c r="I44" s="797">
        <f t="shared" si="14"/>
        <v>0.38658179232817735</v>
      </c>
    </row>
    <row r="45" spans="1:9" s="36" customFormat="1" ht="17.25" customHeight="1">
      <c r="A45" s="815" t="s">
        <v>3019</v>
      </c>
      <c r="B45" s="813" t="s">
        <v>3020</v>
      </c>
      <c r="C45" s="816"/>
      <c r="D45" s="800"/>
      <c r="E45" s="800"/>
      <c r="F45" s="800"/>
      <c r="G45" s="800"/>
      <c r="H45" s="800"/>
      <c r="I45" s="797"/>
    </row>
    <row r="46" spans="1:9" s="36" customFormat="1" ht="17.25" customHeight="1">
      <c r="A46" s="812" t="s">
        <v>3021</v>
      </c>
      <c r="B46" s="813" t="s">
        <v>3022</v>
      </c>
      <c r="C46" s="814">
        <v>1118374.93</v>
      </c>
      <c r="D46" s="800">
        <v>0</v>
      </c>
      <c r="E46" s="800">
        <f t="shared" ref="E46" si="15">+C46+D46</f>
        <v>1118374.93</v>
      </c>
      <c r="F46" s="800">
        <v>886892.98</v>
      </c>
      <c r="G46" s="800">
        <v>886892.98</v>
      </c>
      <c r="H46" s="800">
        <f t="shared" ref="H46" si="16">+E46-F46</f>
        <v>231481.94999999995</v>
      </c>
      <c r="I46" s="797">
        <f t="shared" ref="I46" si="17">+F46/E46</f>
        <v>0.79301936784294691</v>
      </c>
    </row>
    <row r="47" spans="1:9" s="36" customFormat="1" ht="17.25" customHeight="1">
      <c r="A47" s="812"/>
      <c r="B47" s="813"/>
      <c r="C47" s="814"/>
      <c r="D47" s="800"/>
      <c r="E47" s="800"/>
      <c r="F47" s="800"/>
      <c r="G47" s="800"/>
      <c r="H47" s="800"/>
      <c r="I47" s="797"/>
    </row>
    <row r="48" spans="1:9" s="36" customFormat="1" ht="17.25" customHeight="1">
      <c r="A48" s="817" t="s">
        <v>3023</v>
      </c>
      <c r="B48" s="818" t="s">
        <v>3024</v>
      </c>
      <c r="C48" s="819">
        <f>SUM(C49:C67)</f>
        <v>1815789.43</v>
      </c>
      <c r="D48" s="819">
        <f t="shared" ref="D48:H48" si="18">SUM(D49:D67)</f>
        <v>0</v>
      </c>
      <c r="E48" s="819">
        <f t="shared" si="18"/>
        <v>1815789.43</v>
      </c>
      <c r="F48" s="819">
        <f t="shared" si="18"/>
        <v>827481.88000000012</v>
      </c>
      <c r="G48" s="819">
        <f t="shared" si="18"/>
        <v>826881.88000000012</v>
      </c>
      <c r="H48" s="820">
        <f t="shared" si="18"/>
        <v>988307.55</v>
      </c>
      <c r="I48" s="821">
        <f t="shared" ref="I48" si="19">+F48/E48</f>
        <v>0.45571466951429501</v>
      </c>
    </row>
    <row r="49" spans="1:9" s="36" customFormat="1" ht="17.25" customHeight="1">
      <c r="A49" s="815" t="s">
        <v>3025</v>
      </c>
      <c r="B49" s="813" t="s">
        <v>3026</v>
      </c>
      <c r="C49" s="816"/>
      <c r="D49" s="800"/>
      <c r="E49" s="800"/>
      <c r="F49" s="800"/>
      <c r="G49" s="800"/>
      <c r="H49" s="800"/>
      <c r="I49" s="797"/>
    </row>
    <row r="50" spans="1:9" s="36" customFormat="1" ht="17.25" customHeight="1">
      <c r="A50" s="812" t="s">
        <v>3027</v>
      </c>
      <c r="B50" s="813" t="s">
        <v>3028</v>
      </c>
      <c r="C50" s="814">
        <v>105211.69</v>
      </c>
      <c r="D50" s="800">
        <v>-1850</v>
      </c>
      <c r="E50" s="800">
        <f t="shared" ref="E50:E53" si="20">+C50+D50</f>
        <v>103361.69</v>
      </c>
      <c r="F50" s="822">
        <v>55635.38</v>
      </c>
      <c r="G50" s="822">
        <v>55035.38</v>
      </c>
      <c r="H50" s="800">
        <f t="shared" ref="H50:H53" si="21">+E50-F50</f>
        <v>47726.310000000005</v>
      </c>
      <c r="I50" s="797">
        <f t="shared" ref="I50:I53" si="22">+F50/E50</f>
        <v>0.53825919448491988</v>
      </c>
    </row>
    <row r="51" spans="1:9" s="36" customFormat="1" ht="17.25" customHeight="1">
      <c r="A51" s="812" t="s">
        <v>3029</v>
      </c>
      <c r="B51" s="813" t="s">
        <v>3030</v>
      </c>
      <c r="C51" s="814">
        <v>4163.76</v>
      </c>
      <c r="D51" s="800">
        <v>2661.54</v>
      </c>
      <c r="E51" s="800">
        <f t="shared" si="20"/>
        <v>6825.3</v>
      </c>
      <c r="F51" s="822">
        <v>6576.51</v>
      </c>
      <c r="G51" s="822">
        <v>6576.51</v>
      </c>
      <c r="H51" s="800">
        <f t="shared" si="21"/>
        <v>248.78999999999996</v>
      </c>
      <c r="I51" s="797">
        <f t="shared" si="22"/>
        <v>0.96354885499538478</v>
      </c>
    </row>
    <row r="52" spans="1:9" s="36" customFormat="1" ht="17.25" customHeight="1">
      <c r="A52" s="812" t="s">
        <v>3031</v>
      </c>
      <c r="B52" s="813" t="s">
        <v>3032</v>
      </c>
      <c r="C52" s="814">
        <v>9271.7999999999993</v>
      </c>
      <c r="D52" s="800">
        <v>0</v>
      </c>
      <c r="E52" s="800">
        <f t="shared" si="20"/>
        <v>9271.7999999999993</v>
      </c>
      <c r="F52" s="822">
        <v>0</v>
      </c>
      <c r="G52" s="822">
        <v>0</v>
      </c>
      <c r="H52" s="800">
        <f t="shared" si="21"/>
        <v>9271.7999999999993</v>
      </c>
      <c r="I52" s="797">
        <f t="shared" si="22"/>
        <v>0</v>
      </c>
    </row>
    <row r="53" spans="1:9" s="36" customFormat="1" ht="17.25" customHeight="1">
      <c r="A53" s="812" t="s">
        <v>3033</v>
      </c>
      <c r="B53" s="813" t="s">
        <v>3034</v>
      </c>
      <c r="C53" s="814">
        <v>6239.52</v>
      </c>
      <c r="D53" s="800">
        <v>179.3</v>
      </c>
      <c r="E53" s="800">
        <f t="shared" si="20"/>
        <v>6418.8200000000006</v>
      </c>
      <c r="F53" s="822">
        <v>2029.93</v>
      </c>
      <c r="G53" s="822">
        <v>2029.93</v>
      </c>
      <c r="H53" s="800">
        <f t="shared" si="21"/>
        <v>4388.8900000000003</v>
      </c>
      <c r="I53" s="797">
        <f t="shared" si="22"/>
        <v>0.3162465998423386</v>
      </c>
    </row>
    <row r="54" spans="1:9" s="36" customFormat="1" ht="17.25" customHeight="1">
      <c r="A54" s="815" t="s">
        <v>3035</v>
      </c>
      <c r="B54" s="813" t="s">
        <v>3036</v>
      </c>
      <c r="C54" s="816"/>
      <c r="D54" s="800"/>
      <c r="E54" s="800"/>
      <c r="F54" s="800"/>
      <c r="G54" s="800"/>
      <c r="H54" s="800"/>
      <c r="I54" s="797"/>
    </row>
    <row r="55" spans="1:9" s="36" customFormat="1" ht="17.25" customHeight="1">
      <c r="A55" s="812" t="s">
        <v>3037</v>
      </c>
      <c r="B55" s="813" t="s">
        <v>3038</v>
      </c>
      <c r="C55" s="814">
        <v>950979.18</v>
      </c>
      <c r="D55" s="800">
        <v>-990.84</v>
      </c>
      <c r="E55" s="800">
        <f t="shared" ref="E55" si="23">+C55+D55</f>
        <v>949988.34000000008</v>
      </c>
      <c r="F55" s="800">
        <v>420969.27</v>
      </c>
      <c r="G55" s="800">
        <v>420969.27</v>
      </c>
      <c r="H55" s="800">
        <f t="shared" ref="H55:H58" si="24">+E55-F55</f>
        <v>529019.07000000007</v>
      </c>
      <c r="I55" s="797">
        <f t="shared" ref="I55" si="25">+F55/E55</f>
        <v>0.44313098621820979</v>
      </c>
    </row>
    <row r="56" spans="1:9" s="36" customFormat="1" ht="17.25" customHeight="1">
      <c r="A56" s="815" t="s">
        <v>3039</v>
      </c>
      <c r="B56" s="813" t="s">
        <v>3040</v>
      </c>
      <c r="C56" s="816"/>
      <c r="D56" s="800"/>
      <c r="E56" s="800"/>
      <c r="F56" s="800"/>
      <c r="G56" s="800"/>
      <c r="H56" s="800">
        <f t="shared" si="24"/>
        <v>0</v>
      </c>
      <c r="I56" s="797"/>
    </row>
    <row r="57" spans="1:9" s="36" customFormat="1" ht="17.25" customHeight="1">
      <c r="A57" s="812" t="s">
        <v>3041</v>
      </c>
      <c r="B57" s="813" t="s">
        <v>3042</v>
      </c>
      <c r="C57" s="814">
        <v>2878.43</v>
      </c>
      <c r="D57" s="800">
        <v>0</v>
      </c>
      <c r="E57" s="800">
        <f t="shared" ref="E57:E58" si="26">+C57+D57</f>
        <v>2878.43</v>
      </c>
      <c r="F57" s="800">
        <v>634.96</v>
      </c>
      <c r="G57" s="800">
        <v>634.96</v>
      </c>
      <c r="H57" s="800">
        <f t="shared" si="24"/>
        <v>2243.4699999999998</v>
      </c>
      <c r="I57" s="797">
        <f t="shared" ref="I57:I58" si="27">+F57/E57</f>
        <v>0.22059247575935495</v>
      </c>
    </row>
    <row r="58" spans="1:9" s="36" customFormat="1" ht="17.25" customHeight="1">
      <c r="A58" s="812" t="s">
        <v>3043</v>
      </c>
      <c r="B58" s="813" t="s">
        <v>3044</v>
      </c>
      <c r="C58" s="814">
        <v>101930.25</v>
      </c>
      <c r="D58" s="800">
        <v>0</v>
      </c>
      <c r="E58" s="800">
        <f t="shared" si="26"/>
        <v>101930.25</v>
      </c>
      <c r="F58" s="800">
        <v>36315.620000000003</v>
      </c>
      <c r="G58" s="800">
        <v>36315.620000000003</v>
      </c>
      <c r="H58" s="800">
        <f t="shared" si="24"/>
        <v>65614.63</v>
      </c>
      <c r="I58" s="797">
        <f t="shared" si="27"/>
        <v>0.35627912224290631</v>
      </c>
    </row>
    <row r="59" spans="1:9" s="36" customFormat="1" ht="17.25" customHeight="1">
      <c r="A59" s="815" t="s">
        <v>3045</v>
      </c>
      <c r="B59" s="813" t="s">
        <v>3046</v>
      </c>
      <c r="C59" s="816"/>
      <c r="D59" s="800"/>
      <c r="E59" s="800"/>
      <c r="F59" s="800"/>
      <c r="G59" s="800"/>
      <c r="H59" s="800"/>
      <c r="I59" s="797"/>
    </row>
    <row r="60" spans="1:9" s="36" customFormat="1" ht="17.25" customHeight="1">
      <c r="A60" s="812" t="s">
        <v>3047</v>
      </c>
      <c r="B60" s="813" t="s">
        <v>3048</v>
      </c>
      <c r="C60" s="814">
        <v>254</v>
      </c>
      <c r="D60" s="800">
        <v>0</v>
      </c>
      <c r="E60" s="800">
        <f t="shared" ref="E60" si="28">+C60+D60</f>
        <v>254</v>
      </c>
      <c r="F60" s="822">
        <v>254</v>
      </c>
      <c r="G60" s="822">
        <v>254</v>
      </c>
      <c r="H60" s="800">
        <f t="shared" ref="H60" si="29">+E60-F60</f>
        <v>0</v>
      </c>
      <c r="I60" s="797">
        <f t="shared" ref="I60" si="30">+F60/E60</f>
        <v>1</v>
      </c>
    </row>
    <row r="61" spans="1:9" s="36" customFormat="1" ht="17.25" customHeight="1">
      <c r="A61" s="815" t="s">
        <v>3049</v>
      </c>
      <c r="B61" s="813" t="s">
        <v>3050</v>
      </c>
      <c r="C61" s="816"/>
      <c r="D61" s="800"/>
      <c r="E61" s="800"/>
      <c r="F61" s="800"/>
      <c r="G61" s="800"/>
      <c r="H61" s="800"/>
      <c r="I61" s="797"/>
    </row>
    <row r="62" spans="1:9" s="36" customFormat="1" ht="17.25" customHeight="1">
      <c r="A62" s="812" t="s">
        <v>3051</v>
      </c>
      <c r="B62" s="813" t="s">
        <v>3052</v>
      </c>
      <c r="C62" s="814">
        <v>553196.85</v>
      </c>
      <c r="D62" s="800">
        <v>0</v>
      </c>
      <c r="E62" s="800">
        <f t="shared" ref="E62" si="31">+C62+D62</f>
        <v>553196.85</v>
      </c>
      <c r="F62" s="822">
        <v>278161.27</v>
      </c>
      <c r="G62" s="822">
        <v>278161.27</v>
      </c>
      <c r="H62" s="800">
        <f t="shared" ref="H62" si="32">+E62-F62</f>
        <v>275035.57999999996</v>
      </c>
      <c r="I62" s="797">
        <f t="shared" ref="I62" si="33">+F62/E62</f>
        <v>0.50282511550815956</v>
      </c>
    </row>
    <row r="63" spans="1:9" s="36" customFormat="1" ht="17.25" customHeight="1" thickBot="1">
      <c r="A63" s="823" t="s">
        <v>3053</v>
      </c>
      <c r="B63" s="824" t="s">
        <v>3054</v>
      </c>
      <c r="C63" s="825"/>
      <c r="D63" s="805"/>
      <c r="E63" s="805"/>
      <c r="F63" s="805"/>
      <c r="G63" s="805"/>
      <c r="H63" s="805"/>
      <c r="I63" s="806"/>
    </row>
    <row r="64" spans="1:9" s="36" customFormat="1" ht="17.25" customHeight="1">
      <c r="A64" s="826" t="s">
        <v>3055</v>
      </c>
      <c r="B64" s="827" t="s">
        <v>3056</v>
      </c>
      <c r="C64" s="828">
        <v>11542.43</v>
      </c>
      <c r="D64" s="809">
        <v>0</v>
      </c>
      <c r="E64" s="809">
        <f t="shared" ref="E64" si="34">+C64+D64</f>
        <v>11542.43</v>
      </c>
      <c r="F64" s="829">
        <v>2668.47</v>
      </c>
      <c r="G64" s="829">
        <v>2668.47</v>
      </c>
      <c r="H64" s="809">
        <f t="shared" ref="H64" si="35">+E64-F64</f>
        <v>8873.9600000000009</v>
      </c>
      <c r="I64" s="810">
        <f t="shared" ref="I64" si="36">+F64/E64</f>
        <v>0.23118788677947363</v>
      </c>
    </row>
    <row r="65" spans="1:9" s="36" customFormat="1" ht="17.25" customHeight="1">
      <c r="A65" s="815" t="s">
        <v>3057</v>
      </c>
      <c r="B65" s="813" t="s">
        <v>3058</v>
      </c>
      <c r="C65" s="816"/>
      <c r="D65" s="800"/>
      <c r="E65" s="800"/>
      <c r="F65" s="800"/>
      <c r="G65" s="800"/>
      <c r="H65" s="800"/>
      <c r="I65" s="797"/>
    </row>
    <row r="66" spans="1:9" s="36" customFormat="1" ht="17.25" customHeight="1">
      <c r="A66" s="812" t="s">
        <v>3059</v>
      </c>
      <c r="B66" s="813" t="s">
        <v>3060</v>
      </c>
      <c r="C66" s="814">
        <v>32686.02</v>
      </c>
      <c r="D66" s="800">
        <v>5334.96</v>
      </c>
      <c r="E66" s="800">
        <f t="shared" ref="E66:E67" si="37">+C66+D66</f>
        <v>38020.980000000003</v>
      </c>
      <c r="F66" s="822">
        <v>12370.18</v>
      </c>
      <c r="G66" s="822">
        <v>12370.18</v>
      </c>
      <c r="H66" s="800">
        <f t="shared" ref="H66:H67" si="38">+E66-F66</f>
        <v>25650.800000000003</v>
      </c>
      <c r="I66" s="797">
        <f t="shared" ref="I66:I67" si="39">+F66/E66</f>
        <v>0.32535142439779297</v>
      </c>
    </row>
    <row r="67" spans="1:9" s="36" customFormat="1" ht="17.25" customHeight="1">
      <c r="A67" s="812" t="s">
        <v>3061</v>
      </c>
      <c r="B67" s="813" t="s">
        <v>3062</v>
      </c>
      <c r="C67" s="814">
        <v>37435.5</v>
      </c>
      <c r="D67" s="800">
        <v>-5334.96</v>
      </c>
      <c r="E67" s="800">
        <f t="shared" si="37"/>
        <v>32100.54</v>
      </c>
      <c r="F67" s="822">
        <v>11866.29</v>
      </c>
      <c r="G67" s="822">
        <v>11866.29</v>
      </c>
      <c r="H67" s="800">
        <f t="shared" si="38"/>
        <v>20234.25</v>
      </c>
      <c r="I67" s="797">
        <f t="shared" si="39"/>
        <v>0.36966013655845043</v>
      </c>
    </row>
    <row r="68" spans="1:9" s="36" customFormat="1" ht="17.25" customHeight="1">
      <c r="A68" s="812"/>
      <c r="B68" s="813"/>
      <c r="C68" s="814"/>
      <c r="D68" s="800"/>
      <c r="E68" s="800"/>
      <c r="F68" s="800"/>
      <c r="G68" s="800"/>
      <c r="H68" s="800"/>
      <c r="I68" s="797"/>
    </row>
    <row r="69" spans="1:9" s="36" customFormat="1" ht="17.25" customHeight="1">
      <c r="A69" s="830" t="s">
        <v>3063</v>
      </c>
      <c r="B69" s="831" t="s">
        <v>3064</v>
      </c>
      <c r="C69" s="832">
        <f>SUM(C70:C112)</f>
        <v>24734910.389999997</v>
      </c>
      <c r="D69" s="832">
        <f>SUM(D70:D112)</f>
        <v>13779357.16</v>
      </c>
      <c r="E69" s="832">
        <f t="shared" ref="E69:F69" si="40">SUM(E70:E112)</f>
        <v>38514267.550000004</v>
      </c>
      <c r="F69" s="832">
        <f t="shared" si="40"/>
        <v>25598579.18</v>
      </c>
      <c r="G69" s="832">
        <f>SUM(G70:G112)</f>
        <v>23728991.829999998</v>
      </c>
      <c r="H69" s="833">
        <f>SUM(H70:H112)</f>
        <v>12915688.370000001</v>
      </c>
      <c r="I69" s="821">
        <f t="shared" ref="I69" si="41">+F69/E69</f>
        <v>0.6646518500388825</v>
      </c>
    </row>
    <row r="70" spans="1:9" s="36" customFormat="1" ht="17.25" customHeight="1">
      <c r="A70" s="815" t="s">
        <v>3065</v>
      </c>
      <c r="B70" s="813" t="s">
        <v>3066</v>
      </c>
      <c r="C70" s="816"/>
      <c r="D70" s="800"/>
      <c r="E70" s="800"/>
      <c r="F70" s="800"/>
      <c r="G70" s="800"/>
      <c r="H70" s="800"/>
      <c r="I70" s="797"/>
    </row>
    <row r="71" spans="1:9" s="36" customFormat="1" ht="17.25" customHeight="1">
      <c r="A71" s="812" t="s">
        <v>3067</v>
      </c>
      <c r="B71" s="813" t="s">
        <v>3068</v>
      </c>
      <c r="C71" s="814">
        <v>1259344.21</v>
      </c>
      <c r="D71" s="800">
        <v>0</v>
      </c>
      <c r="E71" s="800">
        <f t="shared" ref="E71:E102" si="42">+C71+D71</f>
        <v>1259344.21</v>
      </c>
      <c r="F71" s="834">
        <v>623610.87</v>
      </c>
      <c r="G71" s="834">
        <v>623610.87</v>
      </c>
      <c r="H71" s="800">
        <f t="shared" ref="H71:H77" si="43">+E71-F71</f>
        <v>635733.34</v>
      </c>
      <c r="I71" s="797">
        <f t="shared" ref="I71:I77" si="44">+F71/E71</f>
        <v>0.49518699101336244</v>
      </c>
    </row>
    <row r="72" spans="1:9" s="36" customFormat="1" ht="17.25" customHeight="1">
      <c r="A72" s="812" t="s">
        <v>3069</v>
      </c>
      <c r="B72" s="813" t="s">
        <v>3070</v>
      </c>
      <c r="C72" s="814">
        <v>38486.450000000004</v>
      </c>
      <c r="D72" s="800">
        <v>0</v>
      </c>
      <c r="E72" s="800">
        <f t="shared" si="42"/>
        <v>38486.450000000004</v>
      </c>
      <c r="F72" s="834">
        <v>14278.36</v>
      </c>
      <c r="G72" s="834">
        <v>14278.36</v>
      </c>
      <c r="H72" s="800">
        <f t="shared" si="43"/>
        <v>24208.090000000004</v>
      </c>
      <c r="I72" s="797">
        <f t="shared" si="44"/>
        <v>0.37099706520086939</v>
      </c>
    </row>
    <row r="73" spans="1:9" s="36" customFormat="1" ht="17.25" customHeight="1">
      <c r="A73" s="812" t="s">
        <v>3071</v>
      </c>
      <c r="B73" s="813" t="s">
        <v>3072</v>
      </c>
      <c r="C73" s="814">
        <v>308672.88</v>
      </c>
      <c r="D73" s="800">
        <v>0</v>
      </c>
      <c r="E73" s="800">
        <f t="shared" si="42"/>
        <v>308672.88</v>
      </c>
      <c r="F73" s="834">
        <v>146409.06</v>
      </c>
      <c r="G73" s="834">
        <v>146409.06</v>
      </c>
      <c r="H73" s="800">
        <f t="shared" si="43"/>
        <v>162263.82</v>
      </c>
      <c r="I73" s="797">
        <f t="shared" si="44"/>
        <v>0.47431786038345836</v>
      </c>
    </row>
    <row r="74" spans="1:9" s="36" customFormat="1" ht="17.25" customHeight="1">
      <c r="A74" s="812" t="s">
        <v>3073</v>
      </c>
      <c r="B74" s="813" t="s">
        <v>3074</v>
      </c>
      <c r="C74" s="814">
        <v>2665847.83</v>
      </c>
      <c r="D74" s="800">
        <v>0</v>
      </c>
      <c r="E74" s="800">
        <f t="shared" si="42"/>
        <v>2665847.83</v>
      </c>
      <c r="F74" s="834">
        <v>1289761.6200000001</v>
      </c>
      <c r="G74" s="834">
        <v>544415.19999999995</v>
      </c>
      <c r="H74" s="800">
        <f t="shared" si="43"/>
        <v>1376086.21</v>
      </c>
      <c r="I74" s="797">
        <f t="shared" si="44"/>
        <v>0.48380916775733596</v>
      </c>
    </row>
    <row r="75" spans="1:9" s="36" customFormat="1" ht="17.25" customHeight="1">
      <c r="A75" s="812" t="s">
        <v>3075</v>
      </c>
      <c r="B75" s="813" t="s">
        <v>3076</v>
      </c>
      <c r="C75" s="814">
        <v>271799.49</v>
      </c>
      <c r="D75" s="800">
        <v>115.93</v>
      </c>
      <c r="E75" s="800">
        <f t="shared" si="42"/>
        <v>271915.42</v>
      </c>
      <c r="F75" s="834">
        <v>144387.69</v>
      </c>
      <c r="G75" s="834">
        <v>143466.35</v>
      </c>
      <c r="H75" s="800">
        <f t="shared" si="43"/>
        <v>127527.72999999998</v>
      </c>
      <c r="I75" s="797">
        <f t="shared" si="44"/>
        <v>0.53100221385017443</v>
      </c>
    </row>
    <row r="76" spans="1:9" s="36" customFormat="1" ht="17.25" customHeight="1">
      <c r="A76" s="812" t="s">
        <v>3077</v>
      </c>
      <c r="B76" s="813" t="s">
        <v>3078</v>
      </c>
      <c r="C76" s="814">
        <v>9128.7400000000016</v>
      </c>
      <c r="D76" s="800">
        <v>188.82</v>
      </c>
      <c r="E76" s="800">
        <f t="shared" si="42"/>
        <v>9317.5600000000013</v>
      </c>
      <c r="F76" s="834">
        <v>4041.69</v>
      </c>
      <c r="G76" s="834">
        <v>4041.69</v>
      </c>
      <c r="H76" s="800">
        <f t="shared" si="43"/>
        <v>5275.8700000000008</v>
      </c>
      <c r="I76" s="797">
        <f t="shared" si="44"/>
        <v>0.43377128776203205</v>
      </c>
    </row>
    <row r="77" spans="1:9" s="36" customFormat="1" ht="17.25" customHeight="1">
      <c r="A77" s="812" t="s">
        <v>3079</v>
      </c>
      <c r="B77" s="813" t="s">
        <v>3080</v>
      </c>
      <c r="C77" s="814">
        <v>23169.350000000002</v>
      </c>
      <c r="D77" s="800">
        <v>-188.82</v>
      </c>
      <c r="E77" s="800">
        <f t="shared" si="42"/>
        <v>22980.530000000002</v>
      </c>
      <c r="F77" s="834">
        <v>8910.3799999999992</v>
      </c>
      <c r="G77" s="834">
        <v>7591.31</v>
      </c>
      <c r="H77" s="800">
        <f t="shared" si="43"/>
        <v>14070.150000000003</v>
      </c>
      <c r="I77" s="797">
        <f t="shared" si="44"/>
        <v>0.38773605308493747</v>
      </c>
    </row>
    <row r="78" spans="1:9" s="36" customFormat="1" ht="17.25" customHeight="1">
      <c r="A78" s="815" t="s">
        <v>3081</v>
      </c>
      <c r="B78" s="813" t="s">
        <v>3082</v>
      </c>
      <c r="C78" s="816"/>
      <c r="D78" s="800"/>
      <c r="E78" s="800"/>
      <c r="F78" s="800"/>
      <c r="G78" s="800"/>
      <c r="H78" s="800"/>
      <c r="I78" s="797"/>
    </row>
    <row r="79" spans="1:9" s="36" customFormat="1" ht="17.25" customHeight="1">
      <c r="A79" s="812" t="s">
        <v>3083</v>
      </c>
      <c r="B79" s="813" t="s">
        <v>3084</v>
      </c>
      <c r="C79" s="814">
        <v>78840</v>
      </c>
      <c r="D79" s="800">
        <v>0</v>
      </c>
      <c r="E79" s="800">
        <f t="shared" si="42"/>
        <v>78840</v>
      </c>
      <c r="F79" s="800">
        <v>39240</v>
      </c>
      <c r="G79" s="800">
        <v>39240</v>
      </c>
      <c r="H79" s="800">
        <f t="shared" ref="H79:H82" si="45">+E79-F79</f>
        <v>39600</v>
      </c>
      <c r="I79" s="797">
        <f t="shared" ref="I79:I82" si="46">+F79/E79</f>
        <v>0.49771689497716892</v>
      </c>
    </row>
    <row r="80" spans="1:9" s="36" customFormat="1" ht="17.25" customHeight="1">
      <c r="A80" s="812" t="s">
        <v>3085</v>
      </c>
      <c r="B80" s="813" t="s">
        <v>3086</v>
      </c>
      <c r="C80" s="814">
        <v>84933.03</v>
      </c>
      <c r="D80" s="800">
        <f>3017.24-20574.89</f>
        <v>-17557.650000000001</v>
      </c>
      <c r="E80" s="800">
        <f t="shared" si="42"/>
        <v>67375.38</v>
      </c>
      <c r="F80" s="800">
        <v>57021.41</v>
      </c>
      <c r="G80" s="800">
        <v>57021.41</v>
      </c>
      <c r="H80" s="800">
        <f t="shared" si="45"/>
        <v>10353.970000000001</v>
      </c>
      <c r="I80" s="797">
        <f t="shared" si="46"/>
        <v>0.84632413204942225</v>
      </c>
    </row>
    <row r="81" spans="1:9" s="36" customFormat="1" ht="17.25" customHeight="1">
      <c r="A81" s="812" t="s">
        <v>3087</v>
      </c>
      <c r="B81" s="813" t="s">
        <v>3088</v>
      </c>
      <c r="C81" s="814">
        <v>124575.16</v>
      </c>
      <c r="D81" s="800">
        <v>-3017.24</v>
      </c>
      <c r="E81" s="800">
        <f t="shared" si="42"/>
        <v>121557.92</v>
      </c>
      <c r="F81" s="800">
        <v>69216.070000000007</v>
      </c>
      <c r="G81" s="800">
        <v>62895.27</v>
      </c>
      <c r="H81" s="800">
        <f t="shared" si="45"/>
        <v>52341.849999999991</v>
      </c>
      <c r="I81" s="797">
        <f t="shared" si="46"/>
        <v>0.56940814716145194</v>
      </c>
    </row>
    <row r="82" spans="1:9" s="36" customFormat="1" ht="17.25" customHeight="1">
      <c r="A82" s="812" t="s">
        <v>3089</v>
      </c>
      <c r="B82" s="813" t="s">
        <v>3090</v>
      </c>
      <c r="C82" s="814">
        <v>239865.7</v>
      </c>
      <c r="D82" s="800">
        <v>-5371.73</v>
      </c>
      <c r="E82" s="800">
        <f t="shared" si="42"/>
        <v>234493.97</v>
      </c>
      <c r="F82" s="800">
        <v>9067.5300000000007</v>
      </c>
      <c r="G82" s="800">
        <v>2068.9699999999998</v>
      </c>
      <c r="H82" s="800">
        <f t="shared" si="45"/>
        <v>225426.44</v>
      </c>
      <c r="I82" s="797">
        <f t="shared" si="46"/>
        <v>3.8668499663338893E-2</v>
      </c>
    </row>
    <row r="83" spans="1:9" s="36" customFormat="1" ht="17.25" customHeight="1">
      <c r="A83" s="815" t="s">
        <v>3091</v>
      </c>
      <c r="B83" s="813" t="s">
        <v>3092</v>
      </c>
      <c r="C83" s="816"/>
      <c r="D83" s="800"/>
      <c r="E83" s="800"/>
      <c r="F83" s="800"/>
      <c r="G83" s="800"/>
      <c r="H83" s="800"/>
      <c r="I83" s="797"/>
    </row>
    <row r="84" spans="1:9" s="36" customFormat="1" ht="17.25" customHeight="1">
      <c r="A84" s="812" t="s">
        <v>3093</v>
      </c>
      <c r="B84" s="813" t="s">
        <v>3094</v>
      </c>
      <c r="C84" s="814">
        <v>1741709.74</v>
      </c>
      <c r="D84" s="800">
        <v>63878.42</v>
      </c>
      <c r="E84" s="800">
        <f t="shared" si="42"/>
        <v>1805588.16</v>
      </c>
      <c r="F84" s="800">
        <v>1080341.49</v>
      </c>
      <c r="G84" s="800">
        <v>839894.93</v>
      </c>
      <c r="H84" s="800">
        <f t="shared" ref="H84:H87" si="47">+E84-F84</f>
        <v>725246.66999999993</v>
      </c>
      <c r="I84" s="797">
        <f t="shared" ref="I84:I87" si="48">+F84/E84</f>
        <v>0.59833217448656728</v>
      </c>
    </row>
    <row r="85" spans="1:9" s="36" customFormat="1" ht="17.25" customHeight="1">
      <c r="A85" s="812" t="s">
        <v>3095</v>
      </c>
      <c r="B85" s="813" t="s">
        <v>3096</v>
      </c>
      <c r="C85" s="814">
        <v>21490</v>
      </c>
      <c r="D85" s="800">
        <v>0</v>
      </c>
      <c r="E85" s="800">
        <f t="shared" si="42"/>
        <v>21490</v>
      </c>
      <c r="F85" s="800">
        <v>9864.4</v>
      </c>
      <c r="G85" s="800">
        <v>9864.4</v>
      </c>
      <c r="H85" s="800">
        <f t="shared" si="47"/>
        <v>11625.6</v>
      </c>
      <c r="I85" s="797">
        <f t="shared" si="48"/>
        <v>0.4590228013029316</v>
      </c>
    </row>
    <row r="86" spans="1:9" s="36" customFormat="1" ht="17.25" customHeight="1">
      <c r="A86" s="812" t="s">
        <v>3097</v>
      </c>
      <c r="B86" s="813" t="s">
        <v>3098</v>
      </c>
      <c r="C86" s="814">
        <v>30300</v>
      </c>
      <c r="D86" s="800">
        <v>0</v>
      </c>
      <c r="E86" s="800">
        <f t="shared" si="42"/>
        <v>30300</v>
      </c>
      <c r="F86" s="800">
        <v>1200</v>
      </c>
      <c r="G86" s="800">
        <v>1200</v>
      </c>
      <c r="H86" s="800">
        <f t="shared" si="47"/>
        <v>29100</v>
      </c>
      <c r="I86" s="797">
        <f t="shared" si="48"/>
        <v>3.9603960396039604E-2</v>
      </c>
    </row>
    <row r="87" spans="1:9" s="36" customFormat="1" ht="17.25" customHeight="1">
      <c r="A87" s="812" t="s">
        <v>3099</v>
      </c>
      <c r="B87" s="813" t="s">
        <v>3100</v>
      </c>
      <c r="C87" s="814">
        <v>6703.4400000000005</v>
      </c>
      <c r="D87" s="800">
        <v>0</v>
      </c>
      <c r="E87" s="800">
        <f t="shared" si="42"/>
        <v>6703.4400000000005</v>
      </c>
      <c r="F87" s="822">
        <v>2565.5100000000002</v>
      </c>
      <c r="G87" s="822">
        <v>2565.5100000000002</v>
      </c>
      <c r="H87" s="800">
        <f t="shared" si="47"/>
        <v>4137.93</v>
      </c>
      <c r="I87" s="797">
        <f t="shared" si="48"/>
        <v>0.38271544162400201</v>
      </c>
    </row>
    <row r="88" spans="1:9" s="36" customFormat="1" ht="17.25" customHeight="1">
      <c r="A88" s="815" t="s">
        <v>3101</v>
      </c>
      <c r="B88" s="813" t="s">
        <v>3102</v>
      </c>
      <c r="C88" s="816"/>
      <c r="D88" s="800"/>
      <c r="E88" s="800"/>
      <c r="F88" s="800"/>
      <c r="G88" s="800"/>
      <c r="H88" s="800"/>
      <c r="I88" s="797"/>
    </row>
    <row r="89" spans="1:9" s="36" customFormat="1" ht="17.25" customHeight="1">
      <c r="A89" s="812" t="s">
        <v>3103</v>
      </c>
      <c r="B89" s="813" t="s">
        <v>3104</v>
      </c>
      <c r="C89" s="814">
        <v>5668154.6900000004</v>
      </c>
      <c r="D89" s="800">
        <v>4066.14</v>
      </c>
      <c r="E89" s="800">
        <f t="shared" si="42"/>
        <v>5672220.8300000001</v>
      </c>
      <c r="F89" s="822">
        <v>1875952.97</v>
      </c>
      <c r="G89" s="822">
        <v>1498409.74</v>
      </c>
      <c r="H89" s="800">
        <f t="shared" ref="H89:H91" si="49">+E89-F89</f>
        <v>3796267.8600000003</v>
      </c>
      <c r="I89" s="797">
        <f t="shared" ref="I89:I91" si="50">+F89/E89</f>
        <v>0.33072636383939941</v>
      </c>
    </row>
    <row r="90" spans="1:9" s="36" customFormat="1" ht="17.25" customHeight="1">
      <c r="A90" s="812" t="s">
        <v>3105</v>
      </c>
      <c r="B90" s="813" t="s">
        <v>3106</v>
      </c>
      <c r="C90" s="814">
        <v>357329.49</v>
      </c>
      <c r="D90" s="800">
        <v>0</v>
      </c>
      <c r="E90" s="800">
        <f t="shared" si="42"/>
        <v>357329.49</v>
      </c>
      <c r="F90" s="822">
        <v>183652.19</v>
      </c>
      <c r="G90" s="822">
        <v>183652.19</v>
      </c>
      <c r="H90" s="800">
        <f t="shared" si="49"/>
        <v>173677.3</v>
      </c>
      <c r="I90" s="797">
        <f t="shared" si="50"/>
        <v>0.51395755217404537</v>
      </c>
    </row>
    <row r="91" spans="1:9" s="36" customFormat="1" ht="17.25" customHeight="1" thickBot="1">
      <c r="A91" s="835" t="s">
        <v>3107</v>
      </c>
      <c r="B91" s="824" t="s">
        <v>3108</v>
      </c>
      <c r="C91" s="836">
        <v>1642743.95</v>
      </c>
      <c r="D91" s="805">
        <f>3894-5998.45</f>
        <v>-2104.4499999999998</v>
      </c>
      <c r="E91" s="800">
        <f t="shared" si="42"/>
        <v>1640639.5</v>
      </c>
      <c r="F91" s="837">
        <v>671172.74</v>
      </c>
      <c r="G91" s="837">
        <v>671172.74</v>
      </c>
      <c r="H91" s="805">
        <f t="shared" si="49"/>
        <v>969466.76</v>
      </c>
      <c r="I91" s="806">
        <f t="shared" si="50"/>
        <v>0.40909214973795277</v>
      </c>
    </row>
    <row r="92" spans="1:9" s="36" customFormat="1" ht="17.25" customHeight="1">
      <c r="A92" s="838" t="s">
        <v>3109</v>
      </c>
      <c r="B92" s="827" t="s">
        <v>3110</v>
      </c>
      <c r="C92" s="839"/>
      <c r="D92" s="809"/>
      <c r="E92" s="809"/>
      <c r="F92" s="809"/>
      <c r="G92" s="809"/>
      <c r="H92" s="809"/>
      <c r="I92" s="810"/>
    </row>
    <row r="93" spans="1:9" s="36" customFormat="1" ht="17.25" customHeight="1">
      <c r="A93" s="812" t="s">
        <v>3111</v>
      </c>
      <c r="B93" s="813" t="s">
        <v>3112</v>
      </c>
      <c r="C93" s="814">
        <v>334274.57</v>
      </c>
      <c r="D93" s="800">
        <v>108277.39</v>
      </c>
      <c r="E93" s="800">
        <f t="shared" si="42"/>
        <v>442551.96</v>
      </c>
      <c r="F93" s="822">
        <v>171642.01</v>
      </c>
      <c r="G93" s="822">
        <v>98095.37</v>
      </c>
      <c r="H93" s="800">
        <f t="shared" ref="H93:H98" si="51">+E93-F93</f>
        <v>270909.95</v>
      </c>
      <c r="I93" s="797">
        <f t="shared" ref="I93:I98" si="52">+F93/E93</f>
        <v>0.38784600569840433</v>
      </c>
    </row>
    <row r="94" spans="1:9" s="36" customFormat="1" ht="17.25" customHeight="1">
      <c r="A94" s="812" t="s">
        <v>3113</v>
      </c>
      <c r="B94" s="813" t="s">
        <v>3114</v>
      </c>
      <c r="C94" s="814">
        <v>109419.59</v>
      </c>
      <c r="D94" s="800">
        <f>3023.75-34257.23</f>
        <v>-31233.480000000003</v>
      </c>
      <c r="E94" s="800">
        <f t="shared" si="42"/>
        <v>78186.109999999986</v>
      </c>
      <c r="F94" s="822">
        <v>47950</v>
      </c>
      <c r="G94" s="822">
        <v>47950</v>
      </c>
      <c r="H94" s="800">
        <f t="shared" si="51"/>
        <v>30236.109999999986</v>
      </c>
      <c r="I94" s="797">
        <f t="shared" si="52"/>
        <v>0.61328028725306849</v>
      </c>
    </row>
    <row r="95" spans="1:9" s="36" customFormat="1" ht="17.25" customHeight="1">
      <c r="A95" s="812" t="s">
        <v>3115</v>
      </c>
      <c r="B95" s="813" t="s">
        <v>3116</v>
      </c>
      <c r="C95" s="814">
        <v>50722.200000000004</v>
      </c>
      <c r="D95" s="800">
        <f>3800-954.75</f>
        <v>2845.25</v>
      </c>
      <c r="E95" s="800">
        <f t="shared" si="42"/>
        <v>53567.450000000004</v>
      </c>
      <c r="F95" s="800">
        <v>19045.150000000001</v>
      </c>
      <c r="G95" s="800">
        <v>19045.150000000001</v>
      </c>
      <c r="H95" s="800">
        <f t="shared" si="51"/>
        <v>34522.300000000003</v>
      </c>
      <c r="I95" s="797">
        <f t="shared" si="52"/>
        <v>0.35553587113069596</v>
      </c>
    </row>
    <row r="96" spans="1:9" s="36" customFormat="1" ht="17.25" customHeight="1">
      <c r="A96" s="812" t="s">
        <v>3117</v>
      </c>
      <c r="B96" s="813" t="s">
        <v>3118</v>
      </c>
      <c r="C96" s="814">
        <v>200326.15</v>
      </c>
      <c r="D96" s="800">
        <v>-5990.5</v>
      </c>
      <c r="E96" s="800">
        <f t="shared" si="42"/>
        <v>194335.65</v>
      </c>
      <c r="F96" s="822">
        <v>95206.29</v>
      </c>
      <c r="G96" s="822">
        <v>95206.29</v>
      </c>
      <c r="H96" s="800">
        <f t="shared" si="51"/>
        <v>99129.36</v>
      </c>
      <c r="I96" s="797">
        <f t="shared" si="52"/>
        <v>0.4899064582334739</v>
      </c>
    </row>
    <row r="97" spans="1:9" s="36" customFormat="1" ht="17.25" customHeight="1">
      <c r="A97" s="812" t="s">
        <v>3119</v>
      </c>
      <c r="B97" s="813" t="s">
        <v>3120</v>
      </c>
      <c r="C97" s="814">
        <v>605202.69000000006</v>
      </c>
      <c r="D97" s="800">
        <v>-18041.63</v>
      </c>
      <c r="E97" s="800">
        <f t="shared" si="42"/>
        <v>587161.06000000006</v>
      </c>
      <c r="F97" s="800">
        <v>54300.28</v>
      </c>
      <c r="G97" s="800">
        <v>54300.28</v>
      </c>
      <c r="H97" s="800">
        <f t="shared" si="51"/>
        <v>532860.78</v>
      </c>
      <c r="I97" s="797">
        <f t="shared" si="52"/>
        <v>9.2479361625241285E-2</v>
      </c>
    </row>
    <row r="98" spans="1:9" s="36" customFormat="1" ht="17.25" customHeight="1">
      <c r="A98" s="812" t="s">
        <v>3121</v>
      </c>
      <c r="B98" s="813" t="s">
        <v>3122</v>
      </c>
      <c r="C98" s="814">
        <v>5750</v>
      </c>
      <c r="D98" s="800">
        <v>12218.1</v>
      </c>
      <c r="E98" s="800">
        <f t="shared" si="42"/>
        <v>17968.099999999999</v>
      </c>
      <c r="F98" s="822">
        <v>17250</v>
      </c>
      <c r="G98" s="822">
        <v>11500</v>
      </c>
      <c r="H98" s="800">
        <f t="shared" si="51"/>
        <v>718.09999999999854</v>
      </c>
      <c r="I98" s="797">
        <f t="shared" si="52"/>
        <v>0.96003472821277713</v>
      </c>
    </row>
    <row r="99" spans="1:9" s="36" customFormat="1" ht="17.25" customHeight="1">
      <c r="A99" s="815" t="s">
        <v>3123</v>
      </c>
      <c r="B99" s="813" t="s">
        <v>3124</v>
      </c>
      <c r="C99" s="816"/>
      <c r="D99" s="800"/>
      <c r="E99" s="800"/>
      <c r="F99" s="800"/>
      <c r="G99" s="800"/>
      <c r="H99" s="800"/>
      <c r="I99" s="797"/>
    </row>
    <row r="100" spans="1:9" s="36" customFormat="1" ht="17.25" customHeight="1">
      <c r="A100" s="812" t="s">
        <v>3125</v>
      </c>
      <c r="B100" s="813" t="s">
        <v>3126</v>
      </c>
      <c r="C100" s="814">
        <v>830093.77</v>
      </c>
      <c r="D100" s="800">
        <v>-9342.84</v>
      </c>
      <c r="E100" s="800">
        <f t="shared" si="42"/>
        <v>820750.93</v>
      </c>
      <c r="F100" s="822">
        <v>412830.66</v>
      </c>
      <c r="G100" s="822">
        <v>412830.66</v>
      </c>
      <c r="H100" s="800">
        <f t="shared" ref="H100:H102" si="53">+E100-F100</f>
        <v>407920.27000000008</v>
      </c>
      <c r="I100" s="797">
        <f t="shared" ref="I100:I102" si="54">+F100/E100</f>
        <v>0.50299140081388627</v>
      </c>
    </row>
    <row r="101" spans="1:9" s="36" customFormat="1" ht="17.25" customHeight="1">
      <c r="A101" s="812" t="s">
        <v>3127</v>
      </c>
      <c r="B101" s="813" t="s">
        <v>3128</v>
      </c>
      <c r="C101" s="814">
        <v>60600</v>
      </c>
      <c r="D101" s="800">
        <f>11961.47-10678.14</f>
        <v>1283.33</v>
      </c>
      <c r="E101" s="800">
        <f t="shared" si="42"/>
        <v>61883.33</v>
      </c>
      <c r="F101" s="800">
        <v>21903.14</v>
      </c>
      <c r="G101" s="800">
        <v>11225</v>
      </c>
      <c r="H101" s="800">
        <f t="shared" si="53"/>
        <v>39980.19</v>
      </c>
      <c r="I101" s="797">
        <f t="shared" si="54"/>
        <v>0.3539424914593316</v>
      </c>
    </row>
    <row r="102" spans="1:9" s="36" customFormat="1" ht="17.25" customHeight="1">
      <c r="A102" s="812" t="s">
        <v>3129</v>
      </c>
      <c r="B102" s="813" t="s">
        <v>3130</v>
      </c>
      <c r="C102" s="814">
        <v>60000</v>
      </c>
      <c r="D102" s="800">
        <v>0</v>
      </c>
      <c r="E102" s="800">
        <f t="shared" si="42"/>
        <v>60000</v>
      </c>
      <c r="F102" s="822">
        <v>30000</v>
      </c>
      <c r="G102" s="822">
        <v>30000</v>
      </c>
      <c r="H102" s="800">
        <f t="shared" si="53"/>
        <v>30000</v>
      </c>
      <c r="I102" s="797">
        <f t="shared" si="54"/>
        <v>0.5</v>
      </c>
    </row>
    <row r="103" spans="1:9" s="36" customFormat="1" ht="17.25" customHeight="1">
      <c r="A103" s="815" t="s">
        <v>3131</v>
      </c>
      <c r="B103" s="813" t="s">
        <v>3132</v>
      </c>
      <c r="C103" s="816"/>
      <c r="D103" s="800"/>
      <c r="E103" s="800"/>
      <c r="F103" s="800"/>
      <c r="G103" s="800"/>
      <c r="H103" s="800"/>
      <c r="I103" s="797"/>
    </row>
    <row r="104" spans="1:9" s="36" customFormat="1" ht="17.25" customHeight="1">
      <c r="A104" s="812">
        <v>37201</v>
      </c>
      <c r="B104" s="813" t="s">
        <v>3133</v>
      </c>
      <c r="C104" s="834">
        <v>0</v>
      </c>
      <c r="D104" s="800">
        <v>290</v>
      </c>
      <c r="E104" s="800">
        <f t="shared" ref="E104:E105" si="55">+C104+D104</f>
        <v>290</v>
      </c>
      <c r="F104" s="822">
        <v>290</v>
      </c>
      <c r="G104" s="822">
        <v>290</v>
      </c>
      <c r="H104" s="800">
        <f t="shared" ref="H104:H105" si="56">+E104-F104</f>
        <v>0</v>
      </c>
      <c r="I104" s="797">
        <f t="shared" ref="I104:I105" si="57">+F104/E104</f>
        <v>1</v>
      </c>
    </row>
    <row r="105" spans="1:9" s="36" customFormat="1" ht="17.25" customHeight="1">
      <c r="A105" s="812" t="s">
        <v>3134</v>
      </c>
      <c r="B105" s="813" t="s">
        <v>3135</v>
      </c>
      <c r="C105" s="814">
        <v>239372.46999999997</v>
      </c>
      <c r="D105" s="800">
        <v>35159.81</v>
      </c>
      <c r="E105" s="800">
        <f t="shared" si="55"/>
        <v>274532.27999999997</v>
      </c>
      <c r="F105" s="822">
        <v>187418.66</v>
      </c>
      <c r="G105" s="822">
        <v>184934.55</v>
      </c>
      <c r="H105" s="800">
        <f t="shared" si="56"/>
        <v>87113.619999999966</v>
      </c>
      <c r="I105" s="797">
        <f t="shared" si="57"/>
        <v>0.68268350811059464</v>
      </c>
    </row>
    <row r="106" spans="1:9" s="36" customFormat="1" ht="17.25" customHeight="1">
      <c r="A106" s="815" t="s">
        <v>3136</v>
      </c>
      <c r="B106" s="813" t="s">
        <v>3137</v>
      </c>
      <c r="C106" s="816"/>
      <c r="D106" s="800"/>
      <c r="E106" s="800"/>
      <c r="F106" s="800"/>
      <c r="G106" s="800"/>
      <c r="H106" s="800"/>
      <c r="I106" s="797"/>
    </row>
    <row r="107" spans="1:9" s="36" customFormat="1" ht="17.25" customHeight="1">
      <c r="A107" s="812" t="s">
        <v>3138</v>
      </c>
      <c r="B107" s="813" t="s">
        <v>3139</v>
      </c>
      <c r="C107" s="814">
        <v>485520.95</v>
      </c>
      <c r="D107" s="800">
        <f>16385.57-45369.39</f>
        <v>-28983.82</v>
      </c>
      <c r="E107" s="800">
        <f t="shared" ref="E107:E108" si="58">+C107+D107</f>
        <v>456537.13</v>
      </c>
      <c r="F107" s="822">
        <v>348975.41</v>
      </c>
      <c r="G107" s="822">
        <v>153669.93</v>
      </c>
      <c r="H107" s="800">
        <f t="shared" ref="H107:H108" si="59">+E107-F107</f>
        <v>107561.72000000003</v>
      </c>
      <c r="I107" s="797">
        <f t="shared" ref="I107:I108" si="60">+F107/E107</f>
        <v>0.76439655631076486</v>
      </c>
    </row>
    <row r="108" spans="1:9" s="36" customFormat="1" ht="17.25" customHeight="1">
      <c r="A108" s="812" t="s">
        <v>3140</v>
      </c>
      <c r="B108" s="813" t="s">
        <v>3141</v>
      </c>
      <c r="C108" s="814">
        <v>15000</v>
      </c>
      <c r="D108" s="800">
        <v>0</v>
      </c>
      <c r="E108" s="800">
        <f t="shared" si="58"/>
        <v>15000</v>
      </c>
      <c r="F108" s="822">
        <v>15000</v>
      </c>
      <c r="G108" s="822">
        <v>15000</v>
      </c>
      <c r="H108" s="800">
        <f t="shared" si="59"/>
        <v>0</v>
      </c>
      <c r="I108" s="797">
        <f t="shared" si="60"/>
        <v>1</v>
      </c>
    </row>
    <row r="109" spans="1:9" s="36" customFormat="1" ht="17.25" customHeight="1">
      <c r="A109" s="815" t="s">
        <v>3142</v>
      </c>
      <c r="B109" s="813" t="s">
        <v>3143</v>
      </c>
      <c r="C109" s="816"/>
      <c r="D109" s="800"/>
      <c r="E109" s="800"/>
      <c r="F109" s="800"/>
      <c r="G109" s="800"/>
      <c r="H109" s="800"/>
      <c r="I109" s="797"/>
    </row>
    <row r="110" spans="1:9" s="36" customFormat="1" ht="17.25" customHeight="1">
      <c r="A110" s="812" t="s">
        <v>3144</v>
      </c>
      <c r="B110" s="813" t="s">
        <v>3145</v>
      </c>
      <c r="C110" s="814">
        <v>357480.17</v>
      </c>
      <c r="D110" s="800">
        <f>13655770-29620.86</f>
        <v>13626149.140000001</v>
      </c>
      <c r="E110" s="800">
        <f t="shared" ref="E110:E112" si="61">+C110+D110</f>
        <v>13983629.310000001</v>
      </c>
      <c r="F110" s="822">
        <v>13680407.029999999</v>
      </c>
      <c r="G110" s="822">
        <v>13680407.029999999</v>
      </c>
      <c r="H110" s="800">
        <f t="shared" ref="H110:H112" si="62">+E110-F110</f>
        <v>303222.28000000119</v>
      </c>
      <c r="I110" s="797">
        <f t="shared" ref="I110:I112" si="63">+F110/E110</f>
        <v>0.97831590974861149</v>
      </c>
    </row>
    <row r="111" spans="1:9" s="36" customFormat="1" ht="17.25" customHeight="1">
      <c r="A111" s="812" t="s">
        <v>3146</v>
      </c>
      <c r="B111" s="813" t="s">
        <v>3147</v>
      </c>
      <c r="C111" s="814">
        <v>5576199.71</v>
      </c>
      <c r="D111" s="800">
        <f>50783.13-4066.14</f>
        <v>46716.99</v>
      </c>
      <c r="E111" s="800">
        <f t="shared" si="61"/>
        <v>5622916.7000000002</v>
      </c>
      <c r="F111" s="822">
        <v>3629778.57</v>
      </c>
      <c r="G111" s="822">
        <v>3629778.57</v>
      </c>
      <c r="H111" s="800">
        <f t="shared" si="62"/>
        <v>1993138.1300000004</v>
      </c>
      <c r="I111" s="797">
        <f t="shared" si="63"/>
        <v>0.64553305048961507</v>
      </c>
    </row>
    <row r="112" spans="1:9" s="36" customFormat="1" ht="17.25" customHeight="1">
      <c r="A112" s="812" t="s">
        <v>3148</v>
      </c>
      <c r="B112" s="813" t="s">
        <v>3149</v>
      </c>
      <c r="C112" s="814">
        <v>1231853.97</v>
      </c>
      <c r="D112" s="800">
        <v>0</v>
      </c>
      <c r="E112" s="800">
        <f t="shared" si="61"/>
        <v>1231853.97</v>
      </c>
      <c r="F112" s="822">
        <v>635888</v>
      </c>
      <c r="G112" s="822">
        <v>432961</v>
      </c>
      <c r="H112" s="800">
        <f t="shared" si="62"/>
        <v>595965.97</v>
      </c>
      <c r="I112" s="797">
        <f t="shared" si="63"/>
        <v>0.51620404324385949</v>
      </c>
    </row>
    <row r="113" spans="1:9" s="36" customFormat="1" ht="17.25" customHeight="1">
      <c r="A113" s="812"/>
      <c r="B113" s="813"/>
      <c r="C113" s="814"/>
      <c r="D113" s="800"/>
      <c r="E113" s="800"/>
      <c r="F113" s="800"/>
      <c r="G113" s="800"/>
      <c r="H113" s="800"/>
      <c r="I113" s="797"/>
    </row>
    <row r="114" spans="1:9" s="36" customFormat="1" ht="17.25" customHeight="1">
      <c r="A114" s="812" t="s">
        <v>3150</v>
      </c>
      <c r="B114" s="813" t="s">
        <v>3151</v>
      </c>
      <c r="C114" s="816">
        <f>SUM(C115:C123)</f>
        <v>45971137.409999996</v>
      </c>
      <c r="D114" s="816">
        <f>SUM(D115:D123)</f>
        <v>-13779357.16</v>
      </c>
      <c r="E114" s="816">
        <f>SUM(E115:E123)</f>
        <v>32191780.249999996</v>
      </c>
      <c r="F114" s="816">
        <f>SUM(F115:F123)</f>
        <v>19505874.73</v>
      </c>
      <c r="G114" s="816">
        <f t="shared" ref="G114:H114" si="64">SUM(G115:G123)</f>
        <v>19450678.18</v>
      </c>
      <c r="H114" s="816">
        <f t="shared" si="64"/>
        <v>12685905.519999996</v>
      </c>
      <c r="I114" s="797">
        <f t="shared" ref="I114" si="65">+F114/E114</f>
        <v>0.60592718322870642</v>
      </c>
    </row>
    <row r="115" spans="1:9" s="36" customFormat="1" ht="17.25" customHeight="1">
      <c r="A115" s="815" t="s">
        <v>3152</v>
      </c>
      <c r="B115" s="813" t="s">
        <v>3153</v>
      </c>
      <c r="C115" s="816"/>
      <c r="D115" s="800"/>
      <c r="E115" s="800"/>
      <c r="F115" s="800"/>
      <c r="G115" s="800"/>
      <c r="H115" s="800"/>
      <c r="I115" s="797"/>
    </row>
    <row r="116" spans="1:9" s="36" customFormat="1" ht="17.25" customHeight="1">
      <c r="A116" s="812" t="s">
        <v>3154</v>
      </c>
      <c r="B116" s="813" t="s">
        <v>3155</v>
      </c>
      <c r="C116" s="814">
        <v>5800</v>
      </c>
      <c r="D116" s="800">
        <v>0</v>
      </c>
      <c r="E116" s="800">
        <f t="shared" ref="E116:E123" si="66">+C116+D116</f>
        <v>5800</v>
      </c>
      <c r="F116" s="822">
        <v>5800</v>
      </c>
      <c r="G116" s="834">
        <v>5800</v>
      </c>
      <c r="H116" s="800">
        <f>+E116-F116</f>
        <v>0</v>
      </c>
      <c r="I116" s="797">
        <f t="shared" ref="I116" si="67">+F116/E116</f>
        <v>1</v>
      </c>
    </row>
    <row r="117" spans="1:9" s="36" customFormat="1" ht="17.25" customHeight="1">
      <c r="A117" s="812">
        <v>54100</v>
      </c>
      <c r="B117" s="813" t="s">
        <v>3156</v>
      </c>
      <c r="C117" s="814"/>
      <c r="D117" s="800"/>
      <c r="E117" s="800"/>
      <c r="F117" s="822"/>
      <c r="G117" s="834"/>
      <c r="H117" s="800"/>
      <c r="I117" s="797"/>
    </row>
    <row r="118" spans="1:9" s="36" customFormat="1" ht="17.25" customHeight="1">
      <c r="A118" s="812">
        <v>54101</v>
      </c>
      <c r="B118" s="813" t="s">
        <v>3157</v>
      </c>
      <c r="C118" s="814"/>
      <c r="D118" s="800">
        <v>237068.96</v>
      </c>
      <c r="E118" s="800">
        <f t="shared" si="66"/>
        <v>237068.96</v>
      </c>
      <c r="F118" s="800">
        <v>237068.96</v>
      </c>
      <c r="G118" s="800">
        <v>237068.96</v>
      </c>
      <c r="H118" s="800">
        <f t="shared" ref="H118:H121" si="68">+E118-F118</f>
        <v>0</v>
      </c>
      <c r="I118" s="797">
        <f t="shared" ref="I118" si="69">+F118/E118</f>
        <v>1</v>
      </c>
    </row>
    <row r="119" spans="1:9" s="36" customFormat="1" ht="17.25" customHeight="1">
      <c r="A119" s="815" t="s">
        <v>3158</v>
      </c>
      <c r="B119" s="813" t="s">
        <v>498</v>
      </c>
      <c r="C119" s="816"/>
      <c r="D119" s="800"/>
      <c r="E119" s="800"/>
      <c r="F119" s="800"/>
      <c r="G119" s="800"/>
      <c r="H119" s="800"/>
      <c r="I119" s="797"/>
    </row>
    <row r="120" spans="1:9" s="36" customFormat="1" ht="17.25" customHeight="1">
      <c r="A120" s="812">
        <v>56401</v>
      </c>
      <c r="B120" s="813" t="s">
        <v>3159</v>
      </c>
      <c r="C120" s="816"/>
      <c r="D120" s="800">
        <v>10000</v>
      </c>
      <c r="E120" s="800">
        <f t="shared" si="66"/>
        <v>10000</v>
      </c>
      <c r="F120" s="800">
        <v>10000</v>
      </c>
      <c r="G120" s="800">
        <v>10000</v>
      </c>
      <c r="H120" s="800">
        <f t="shared" si="68"/>
        <v>0</v>
      </c>
      <c r="I120" s="797">
        <f t="shared" ref="I120:I121" si="70">+F120/E120</f>
        <v>1</v>
      </c>
    </row>
    <row r="121" spans="1:9" s="36" customFormat="1" ht="17.25" customHeight="1">
      <c r="A121" s="812" t="s">
        <v>3160</v>
      </c>
      <c r="B121" s="813" t="s">
        <v>3161</v>
      </c>
      <c r="C121" s="814">
        <v>45965337.409999996</v>
      </c>
      <c r="D121" s="800">
        <f>6889.69-14141315.81</f>
        <v>-14134426.120000001</v>
      </c>
      <c r="E121" s="800">
        <f t="shared" si="66"/>
        <v>31830911.289999995</v>
      </c>
      <c r="F121" s="822">
        <v>19145005.77</v>
      </c>
      <c r="G121" s="822">
        <v>19145005.77</v>
      </c>
      <c r="H121" s="800">
        <f t="shared" si="68"/>
        <v>12685905.519999996</v>
      </c>
      <c r="I121" s="797">
        <f t="shared" si="70"/>
        <v>0.60145955595102918</v>
      </c>
    </row>
    <row r="122" spans="1:9" s="36" customFormat="1" ht="17.25" customHeight="1">
      <c r="A122" s="812">
        <v>59100</v>
      </c>
      <c r="B122" s="813" t="s">
        <v>3162</v>
      </c>
      <c r="C122" s="814"/>
      <c r="D122" s="800"/>
      <c r="E122" s="800"/>
      <c r="F122" s="822"/>
      <c r="G122" s="834"/>
      <c r="H122" s="800"/>
      <c r="I122" s="797"/>
    </row>
    <row r="123" spans="1:9" s="36" customFormat="1" ht="17.25" customHeight="1">
      <c r="A123" s="812">
        <v>59101</v>
      </c>
      <c r="B123" s="813" t="s">
        <v>3162</v>
      </c>
      <c r="C123" s="814"/>
      <c r="D123" s="800">
        <v>108000</v>
      </c>
      <c r="E123" s="800">
        <f t="shared" si="66"/>
        <v>108000</v>
      </c>
      <c r="F123" s="800">
        <v>108000</v>
      </c>
      <c r="G123" s="800">
        <v>52803.45</v>
      </c>
      <c r="H123" s="800">
        <f>+E123-F123</f>
        <v>0</v>
      </c>
      <c r="I123" s="797">
        <f t="shared" ref="I123" si="71">+F123/E123</f>
        <v>1</v>
      </c>
    </row>
    <row r="124" spans="1:9" s="36" customFormat="1" ht="17.25" customHeight="1">
      <c r="A124" s="812"/>
      <c r="B124" s="813"/>
      <c r="C124" s="814"/>
      <c r="D124" s="800"/>
      <c r="E124" s="800"/>
      <c r="F124" s="800"/>
      <c r="G124" s="800"/>
      <c r="H124" s="800"/>
      <c r="I124" s="797"/>
    </row>
    <row r="125" spans="1:9" s="36" customFormat="1" ht="17.25" customHeight="1">
      <c r="A125" s="815"/>
      <c r="B125" s="840"/>
      <c r="C125" s="841"/>
      <c r="D125" s="841"/>
      <c r="E125" s="841"/>
      <c r="F125" s="841"/>
      <c r="G125" s="841"/>
      <c r="H125" s="841"/>
      <c r="I125" s="797"/>
    </row>
    <row r="126" spans="1:9" s="36" customFormat="1" ht="17.25" customHeight="1">
      <c r="A126" s="812"/>
      <c r="B126" s="813"/>
      <c r="C126" s="814"/>
      <c r="D126" s="800"/>
      <c r="E126" s="800"/>
      <c r="F126" s="800"/>
      <c r="G126" s="800"/>
      <c r="H126" s="800"/>
      <c r="I126" s="797"/>
    </row>
    <row r="127" spans="1:9" s="36" customFormat="1" ht="17.25" customHeight="1">
      <c r="A127" s="803"/>
      <c r="B127" s="455"/>
      <c r="C127" s="800"/>
      <c r="D127" s="800"/>
      <c r="E127" s="800"/>
      <c r="F127" s="800"/>
      <c r="G127" s="800"/>
      <c r="H127" s="800"/>
      <c r="I127" s="797"/>
    </row>
    <row r="128" spans="1:9" s="36" customFormat="1" ht="17.25" customHeight="1" thickBot="1">
      <c r="A128" s="458"/>
      <c r="B128" s="459" t="s">
        <v>445</v>
      </c>
      <c r="C128" s="805"/>
      <c r="D128" s="805"/>
      <c r="E128" s="805"/>
      <c r="F128" s="805"/>
      <c r="G128" s="805"/>
      <c r="H128" s="805"/>
      <c r="I128" s="806"/>
    </row>
    <row r="129" spans="1:9" s="6" customFormat="1" ht="20.25" customHeight="1" thickBot="1">
      <c r="A129" s="289"/>
      <c r="B129" s="290" t="s">
        <v>429</v>
      </c>
      <c r="C129" s="842">
        <f>+C10+C48+C69+C114+C125</f>
        <v>130657512.17999998</v>
      </c>
      <c r="D129" s="842">
        <f>+D10+D48+D69+D114+D125</f>
        <v>0</v>
      </c>
      <c r="E129" s="842">
        <f>+E10+E48+E69+E114+E125</f>
        <v>130657512.17999999</v>
      </c>
      <c r="F129" s="842">
        <f t="shared" ref="F129:H129" si="72">+F10+F48+F69+F114+F125</f>
        <v>75984762.75999999</v>
      </c>
      <c r="G129" s="842">
        <f t="shared" si="72"/>
        <v>69845431.50999999</v>
      </c>
      <c r="H129" s="842">
        <f t="shared" si="72"/>
        <v>54672749.420000002</v>
      </c>
      <c r="I129" s="843">
        <f t="shared" ref="I129" si="73">+F129/E129</f>
        <v>0.58155678530997723</v>
      </c>
    </row>
    <row r="135" spans="1:9">
      <c r="B135" s="6" t="s">
        <v>2482</v>
      </c>
      <c r="E135" s="6" t="s">
        <v>3178</v>
      </c>
    </row>
    <row r="136" spans="1:9">
      <c r="B136" s="6" t="s">
        <v>2457</v>
      </c>
      <c r="E136" s="6" t="s">
        <v>2996</v>
      </c>
    </row>
    <row r="137" spans="1:9">
      <c r="B137" s="6" t="s">
        <v>2470</v>
      </c>
      <c r="E137" s="6" t="s">
        <v>2461</v>
      </c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rintOptions horizontalCentered="1"/>
  <pageMargins left="0" right="0" top="0.70866141732283472" bottom="0.59055118110236227" header="0" footer="0"/>
  <pageSetup scale="85" orientation="landscape" r:id="rId1"/>
  <headerFoot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7">
    <tabColor theme="7" tint="-0.249977111117893"/>
  </sheetPr>
  <dimension ref="A1:J41"/>
  <sheetViews>
    <sheetView view="pageBreakPreview" topLeftCell="A22" zoomScaleSheetLayoutView="100" workbookViewId="0">
      <selection activeCell="C42" sqref="C42"/>
    </sheetView>
  </sheetViews>
  <sheetFormatPr baseColWidth="10" defaultColWidth="11.42578125" defaultRowHeight="16.5"/>
  <cols>
    <col min="1" max="1" width="4.28515625" style="172" customWidth="1"/>
    <col min="2" max="2" width="41.5703125" style="139" customWidth="1"/>
    <col min="3" max="5" width="16.7109375" style="139" customWidth="1"/>
    <col min="6" max="16384" width="11.42578125" style="139"/>
  </cols>
  <sheetData>
    <row r="1" spans="1:7">
      <c r="A1" s="962" t="s">
        <v>76</v>
      </c>
      <c r="B1" s="962"/>
      <c r="C1" s="962"/>
      <c r="D1" s="962"/>
      <c r="E1" s="962"/>
    </row>
    <row r="2" spans="1:7">
      <c r="A2" s="966" t="s">
        <v>51</v>
      </c>
      <c r="B2" s="966"/>
      <c r="C2" s="966"/>
      <c r="D2" s="966"/>
      <c r="E2" s="966"/>
    </row>
    <row r="3" spans="1:7">
      <c r="A3" s="879" t="s">
        <v>668</v>
      </c>
      <c r="B3" s="879"/>
      <c r="C3" s="879"/>
      <c r="D3" s="879"/>
      <c r="E3" s="879"/>
      <c r="G3" s="462"/>
    </row>
    <row r="4" spans="1:7">
      <c r="A4" s="879" t="s">
        <v>671</v>
      </c>
      <c r="B4" s="879"/>
      <c r="C4" s="879"/>
      <c r="D4" s="879"/>
      <c r="E4" s="879"/>
    </row>
    <row r="5" spans="1:7" ht="17.25" thickBot="1">
      <c r="A5" s="463"/>
      <c r="B5" s="966" t="s">
        <v>542</v>
      </c>
      <c r="C5" s="966"/>
      <c r="D5" s="81" t="s">
        <v>79</v>
      </c>
      <c r="E5" s="463" t="s">
        <v>2464</v>
      </c>
    </row>
    <row r="6" spans="1:7" s="294" customFormat="1" ht="30" customHeight="1">
      <c r="A6" s="967" t="s">
        <v>543</v>
      </c>
      <c r="B6" s="968"/>
      <c r="C6" s="464" t="s">
        <v>544</v>
      </c>
      <c r="D6" s="465" t="s">
        <v>545</v>
      </c>
      <c r="E6" s="466" t="s">
        <v>51</v>
      </c>
    </row>
    <row r="7" spans="1:7" s="294" customFormat="1" ht="30" customHeight="1" thickBot="1">
      <c r="A7" s="969"/>
      <c r="B7" s="970"/>
      <c r="C7" s="467" t="s">
        <v>546</v>
      </c>
      <c r="D7" s="467" t="s">
        <v>547</v>
      </c>
      <c r="E7" s="468" t="s">
        <v>548</v>
      </c>
    </row>
    <row r="8" spans="1:7" s="294" customFormat="1" ht="21" customHeight="1">
      <c r="A8" s="971" t="s">
        <v>549</v>
      </c>
      <c r="B8" s="972"/>
      <c r="C8" s="972"/>
      <c r="D8" s="972"/>
      <c r="E8" s="973"/>
    </row>
    <row r="9" spans="1:7" s="294" customFormat="1" ht="20.25" customHeight="1">
      <c r="A9" s="469">
        <v>1</v>
      </c>
      <c r="B9" s="470" t="s">
        <v>3174</v>
      </c>
      <c r="C9" s="471">
        <v>90000000</v>
      </c>
      <c r="D9" s="472"/>
      <c r="E9" s="482">
        <f>IF(B9="","",C9-D9)</f>
        <v>90000000</v>
      </c>
    </row>
    <row r="10" spans="1:7" s="294" customFormat="1" ht="20.25" customHeight="1">
      <c r="A10" s="469">
        <v>2</v>
      </c>
      <c r="B10" s="470"/>
      <c r="C10" s="471"/>
      <c r="D10" s="472"/>
      <c r="E10" s="482" t="str">
        <f t="shared" ref="E10:E18" si="0">IF(B10="","",C10-D10)</f>
        <v/>
      </c>
    </row>
    <row r="11" spans="1:7" s="294" customFormat="1" ht="20.25" customHeight="1">
      <c r="A11" s="469">
        <v>3</v>
      </c>
      <c r="B11" s="470"/>
      <c r="C11" s="471"/>
      <c r="D11" s="472"/>
      <c r="E11" s="482" t="str">
        <f t="shared" si="0"/>
        <v/>
      </c>
    </row>
    <row r="12" spans="1:7" s="294" customFormat="1" ht="20.25" customHeight="1">
      <c r="A12" s="469">
        <v>4</v>
      </c>
      <c r="B12" s="470"/>
      <c r="C12" s="471"/>
      <c r="D12" s="472"/>
      <c r="E12" s="482" t="str">
        <f t="shared" si="0"/>
        <v/>
      </c>
    </row>
    <row r="13" spans="1:7" s="294" customFormat="1" ht="20.25" customHeight="1">
      <c r="A13" s="469">
        <v>5</v>
      </c>
      <c r="B13" s="470"/>
      <c r="C13" s="471"/>
      <c r="D13" s="472"/>
      <c r="E13" s="482" t="str">
        <f t="shared" si="0"/>
        <v/>
      </c>
    </row>
    <row r="14" spans="1:7" s="294" customFormat="1" ht="20.25" customHeight="1">
      <c r="A14" s="469">
        <v>6</v>
      </c>
      <c r="B14" s="470"/>
      <c r="C14" s="471"/>
      <c r="D14" s="472"/>
      <c r="E14" s="482" t="str">
        <f t="shared" si="0"/>
        <v/>
      </c>
    </row>
    <row r="15" spans="1:7" s="294" customFormat="1" ht="20.25" customHeight="1">
      <c r="A15" s="469">
        <v>7</v>
      </c>
      <c r="B15" s="470"/>
      <c r="C15" s="471"/>
      <c r="D15" s="472"/>
      <c r="E15" s="482" t="str">
        <f t="shared" si="0"/>
        <v/>
      </c>
    </row>
    <row r="16" spans="1:7" s="294" customFormat="1" ht="20.25" customHeight="1">
      <c r="A16" s="469">
        <v>8</v>
      </c>
      <c r="B16" s="470"/>
      <c r="C16" s="471"/>
      <c r="D16" s="472"/>
      <c r="E16" s="482" t="str">
        <f t="shared" si="0"/>
        <v/>
      </c>
    </row>
    <row r="17" spans="1:5" s="294" customFormat="1" ht="20.25" customHeight="1">
      <c r="A17" s="469">
        <v>9</v>
      </c>
      <c r="B17" s="470"/>
      <c r="C17" s="471"/>
      <c r="D17" s="472"/>
      <c r="E17" s="482" t="str">
        <f t="shared" si="0"/>
        <v/>
      </c>
    </row>
    <row r="18" spans="1:5" s="294" customFormat="1" ht="20.25" customHeight="1">
      <c r="A18" s="469">
        <v>10</v>
      </c>
      <c r="B18" s="470"/>
      <c r="C18" s="471"/>
      <c r="D18" s="472"/>
      <c r="E18" s="482" t="str">
        <f t="shared" si="0"/>
        <v/>
      </c>
    </row>
    <row r="19" spans="1:5" s="294" customFormat="1" ht="20.25" customHeight="1">
      <c r="A19" s="469"/>
      <c r="B19" s="474" t="s">
        <v>550</v>
      </c>
      <c r="C19" s="480">
        <f>SUM(C9:C18)</f>
        <v>90000000</v>
      </c>
      <c r="D19" s="481">
        <f>SUM(D9:D18)</f>
        <v>0</v>
      </c>
      <c r="E19" s="482">
        <f>SUM(E9:E18)</f>
        <v>90000000</v>
      </c>
    </row>
    <row r="20" spans="1:5" s="294" customFormat="1" ht="21" customHeight="1">
      <c r="A20" s="963" t="s">
        <v>551</v>
      </c>
      <c r="B20" s="964"/>
      <c r="C20" s="964"/>
      <c r="D20" s="964"/>
      <c r="E20" s="965"/>
    </row>
    <row r="21" spans="1:5" s="294" customFormat="1" ht="20.25" customHeight="1">
      <c r="A21" s="469">
        <v>1</v>
      </c>
      <c r="B21" s="470"/>
      <c r="C21" s="471"/>
      <c r="D21" s="472"/>
      <c r="E21" s="482" t="str">
        <f>IF(B21="","",C21-D21)</f>
        <v/>
      </c>
    </row>
    <row r="22" spans="1:5" s="294" customFormat="1" ht="20.25" customHeight="1">
      <c r="A22" s="469">
        <v>2</v>
      </c>
      <c r="B22" s="470"/>
      <c r="C22" s="471"/>
      <c r="D22" s="472"/>
      <c r="E22" s="482" t="str">
        <f t="shared" ref="E22:E30" si="1">IF(B22="","",C22-D22)</f>
        <v/>
      </c>
    </row>
    <row r="23" spans="1:5" s="294" customFormat="1" ht="20.25" customHeight="1">
      <c r="A23" s="469">
        <v>3</v>
      </c>
      <c r="B23" s="470"/>
      <c r="C23" s="471"/>
      <c r="D23" s="472"/>
      <c r="E23" s="482" t="str">
        <f t="shared" si="1"/>
        <v/>
      </c>
    </row>
    <row r="24" spans="1:5" s="294" customFormat="1" ht="20.25" customHeight="1">
      <c r="A24" s="469">
        <v>4</v>
      </c>
      <c r="B24" s="470"/>
      <c r="C24" s="471"/>
      <c r="D24" s="472"/>
      <c r="E24" s="482" t="str">
        <f t="shared" si="1"/>
        <v/>
      </c>
    </row>
    <row r="25" spans="1:5" s="294" customFormat="1" ht="20.25" customHeight="1">
      <c r="A25" s="469">
        <v>5</v>
      </c>
      <c r="B25" s="470"/>
      <c r="C25" s="471"/>
      <c r="D25" s="472"/>
      <c r="E25" s="482" t="str">
        <f t="shared" si="1"/>
        <v/>
      </c>
    </row>
    <row r="26" spans="1:5" s="294" customFormat="1" ht="20.25" customHeight="1">
      <c r="A26" s="469">
        <v>6</v>
      </c>
      <c r="B26" s="470"/>
      <c r="C26" s="471"/>
      <c r="D26" s="472"/>
      <c r="E26" s="482" t="str">
        <f t="shared" si="1"/>
        <v/>
      </c>
    </row>
    <row r="27" spans="1:5" s="294" customFormat="1" ht="20.25" customHeight="1">
      <c r="A27" s="469">
        <v>7</v>
      </c>
      <c r="B27" s="470"/>
      <c r="C27" s="471"/>
      <c r="D27" s="472"/>
      <c r="E27" s="482" t="str">
        <f t="shared" si="1"/>
        <v/>
      </c>
    </row>
    <row r="28" spans="1:5" s="294" customFormat="1" ht="20.25" customHeight="1">
      <c r="A28" s="469">
        <v>8</v>
      </c>
      <c r="B28" s="470"/>
      <c r="C28" s="471"/>
      <c r="D28" s="472"/>
      <c r="E28" s="482" t="str">
        <f>IF(B28="","",C28-D29)</f>
        <v/>
      </c>
    </row>
    <row r="29" spans="1:5" s="294" customFormat="1" ht="20.25" customHeight="1">
      <c r="A29" s="469">
        <v>9</v>
      </c>
      <c r="B29" s="470"/>
      <c r="C29" s="471"/>
      <c r="D29" s="472"/>
      <c r="E29" s="482" t="str">
        <f>IF(B29="","",C29-#REF!)</f>
        <v/>
      </c>
    </row>
    <row r="30" spans="1:5" s="294" customFormat="1" ht="20.25" customHeight="1">
      <c r="A30" s="469">
        <v>10</v>
      </c>
      <c r="B30" s="470"/>
      <c r="C30" s="471"/>
      <c r="D30" s="472"/>
      <c r="E30" s="482" t="str">
        <f t="shared" si="1"/>
        <v/>
      </c>
    </row>
    <row r="31" spans="1:5" s="476" customFormat="1" ht="39.950000000000003" customHeight="1" thickBot="1">
      <c r="A31" s="469"/>
      <c r="B31" s="475" t="s">
        <v>552</v>
      </c>
      <c r="C31" s="480">
        <f>SUM(C21:C30)</f>
        <v>0</v>
      </c>
      <c r="D31" s="481">
        <f>SUM(D21:D30)</f>
        <v>0</v>
      </c>
      <c r="E31" s="482">
        <f>SUM(E21:E30)</f>
        <v>0</v>
      </c>
    </row>
    <row r="32" spans="1:5" ht="30" customHeight="1" thickBot="1">
      <c r="A32" s="477"/>
      <c r="B32" s="478" t="s">
        <v>553</v>
      </c>
      <c r="C32" s="483">
        <f>SUM(C19,C31)</f>
        <v>90000000</v>
      </c>
      <c r="D32" s="483">
        <f t="shared" ref="D32:E32" si="2">SUM(D19,D31)</f>
        <v>0</v>
      </c>
      <c r="E32" s="484">
        <f t="shared" si="2"/>
        <v>90000000</v>
      </c>
    </row>
    <row r="33" spans="1:10" ht="17.100000000000001" customHeight="1">
      <c r="A33" s="601" t="s">
        <v>138</v>
      </c>
    </row>
    <row r="34" spans="1:10" ht="17.100000000000001" customHeight="1">
      <c r="A34" s="679"/>
      <c r="B34" s="680"/>
      <c r="C34" s="681"/>
      <c r="D34" s="681"/>
      <c r="E34" s="681"/>
    </row>
    <row r="35" spans="1:10" ht="17.100000000000001" customHeight="1">
      <c r="A35" s="679"/>
      <c r="B35" s="680"/>
      <c r="C35" s="681"/>
      <c r="D35" s="681"/>
      <c r="E35" s="681"/>
    </row>
    <row r="36" spans="1:10" ht="17.100000000000001" customHeight="1">
      <c r="A36" s="679"/>
      <c r="B36" s="680"/>
      <c r="C36" s="681"/>
      <c r="D36" s="681"/>
      <c r="E36" s="681"/>
    </row>
    <row r="37" spans="1:10" ht="17.100000000000001" customHeight="1">
      <c r="A37" s="679"/>
      <c r="B37" s="680"/>
      <c r="C37" s="681"/>
      <c r="D37" s="681"/>
      <c r="E37" s="681"/>
    </row>
    <row r="38" spans="1:10" ht="17.100000000000001" customHeight="1">
      <c r="A38" s="79" t="s">
        <v>145</v>
      </c>
      <c r="J38" s="479"/>
    </row>
    <row r="39" spans="1:10">
      <c r="B39" s="139" t="s">
        <v>2482</v>
      </c>
      <c r="C39" s="139" t="s">
        <v>3217</v>
      </c>
    </row>
    <row r="40" spans="1:10">
      <c r="B40" s="139" t="s">
        <v>2457</v>
      </c>
      <c r="C40" s="139" t="s">
        <v>3218</v>
      </c>
    </row>
    <row r="41" spans="1:10">
      <c r="B41" s="139" t="s">
        <v>3175</v>
      </c>
      <c r="C41" s="139" t="s">
        <v>3219</v>
      </c>
    </row>
  </sheetData>
  <sheetProtection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8">
    <tabColor theme="7" tint="-0.249977111117893"/>
  </sheetPr>
  <dimension ref="A1:I43"/>
  <sheetViews>
    <sheetView view="pageBreakPreview" topLeftCell="A16" zoomScale="90" zoomScaleSheetLayoutView="90" workbookViewId="0">
      <selection activeCell="C44" sqref="C44"/>
    </sheetView>
  </sheetViews>
  <sheetFormatPr baseColWidth="10" defaultColWidth="11.42578125" defaultRowHeight="16.5"/>
  <cols>
    <col min="1" max="1" width="4.85546875" style="172" customWidth="1"/>
    <col min="2" max="2" width="41" style="139" customWidth="1"/>
    <col min="3" max="4" width="25.7109375" style="139" customWidth="1"/>
    <col min="5" max="16384" width="11.42578125" style="139"/>
  </cols>
  <sheetData>
    <row r="1" spans="1:6">
      <c r="A1" s="485"/>
      <c r="B1" s="962" t="s">
        <v>76</v>
      </c>
      <c r="C1" s="962"/>
      <c r="D1" s="962"/>
    </row>
    <row r="2" spans="1:6">
      <c r="A2" s="139"/>
      <c r="B2" s="966" t="s">
        <v>554</v>
      </c>
      <c r="C2" s="966"/>
      <c r="D2" s="966"/>
      <c r="F2" s="462"/>
    </row>
    <row r="3" spans="1:6">
      <c r="B3" s="879" t="s">
        <v>668</v>
      </c>
      <c r="C3" s="879"/>
      <c r="D3" s="879"/>
    </row>
    <row r="4" spans="1:6">
      <c r="B4" s="879" t="s">
        <v>671</v>
      </c>
      <c r="C4" s="879"/>
      <c r="D4" s="879"/>
    </row>
    <row r="5" spans="1:6">
      <c r="A5" s="737"/>
      <c r="B5" s="966" t="s">
        <v>555</v>
      </c>
      <c r="C5" s="966"/>
      <c r="D5" s="345" t="s">
        <v>2446</v>
      </c>
    </row>
    <row r="6" spans="1:6" ht="6.75" customHeight="1" thickBot="1"/>
    <row r="7" spans="1:6" s="294" customFormat="1" ht="27.95" customHeight="1">
      <c r="A7" s="967" t="s">
        <v>543</v>
      </c>
      <c r="B7" s="968"/>
      <c r="C7" s="974" t="s">
        <v>556</v>
      </c>
      <c r="D7" s="976" t="s">
        <v>557</v>
      </c>
    </row>
    <row r="8" spans="1:6" s="294" customFormat="1" ht="4.5" customHeight="1" thickBot="1">
      <c r="A8" s="969"/>
      <c r="B8" s="970"/>
      <c r="C8" s="975"/>
      <c r="D8" s="977"/>
    </row>
    <row r="9" spans="1:6" s="294" customFormat="1" ht="21" customHeight="1">
      <c r="A9" s="971" t="s">
        <v>549</v>
      </c>
      <c r="B9" s="972"/>
      <c r="C9" s="972"/>
      <c r="D9" s="973"/>
    </row>
    <row r="10" spans="1:6" s="294" customFormat="1" ht="18" customHeight="1">
      <c r="A10" s="469">
        <v>1</v>
      </c>
      <c r="B10" s="470" t="s">
        <v>3181</v>
      </c>
      <c r="C10" s="486">
        <v>0</v>
      </c>
      <c r="D10" s="487"/>
    </row>
    <row r="11" spans="1:6" s="294" customFormat="1" ht="18" customHeight="1">
      <c r="A11" s="469">
        <v>2</v>
      </c>
      <c r="B11" s="470"/>
      <c r="C11" s="486"/>
      <c r="D11" s="487"/>
    </row>
    <row r="12" spans="1:6" s="294" customFormat="1" ht="18" customHeight="1">
      <c r="A12" s="469">
        <v>3</v>
      </c>
      <c r="B12" s="470"/>
      <c r="C12" s="486"/>
      <c r="D12" s="487"/>
    </row>
    <row r="13" spans="1:6" s="294" customFormat="1" ht="18" customHeight="1">
      <c r="A13" s="469">
        <v>4</v>
      </c>
      <c r="B13" s="470"/>
      <c r="C13" s="486"/>
      <c r="D13" s="487"/>
    </row>
    <row r="14" spans="1:6" s="294" customFormat="1" ht="18" customHeight="1">
      <c r="A14" s="469">
        <v>5</v>
      </c>
      <c r="B14" s="470"/>
      <c r="C14" s="486"/>
      <c r="D14" s="487"/>
    </row>
    <row r="15" spans="1:6" s="294" customFormat="1" ht="18" customHeight="1">
      <c r="A15" s="469">
        <v>6</v>
      </c>
      <c r="B15" s="470"/>
      <c r="C15" s="486"/>
      <c r="D15" s="487"/>
    </row>
    <row r="16" spans="1:6" s="294" customFormat="1" ht="18" customHeight="1">
      <c r="A16" s="469">
        <v>7</v>
      </c>
      <c r="B16" s="470"/>
      <c r="C16" s="486"/>
      <c r="D16" s="487"/>
    </row>
    <row r="17" spans="1:4" s="294" customFormat="1" ht="18" customHeight="1">
      <c r="A17" s="469">
        <v>8</v>
      </c>
      <c r="B17" s="470"/>
      <c r="C17" s="486"/>
      <c r="D17" s="487"/>
    </row>
    <row r="18" spans="1:4" s="294" customFormat="1" ht="18" customHeight="1">
      <c r="A18" s="469">
        <v>9</v>
      </c>
      <c r="B18" s="470"/>
      <c r="C18" s="486"/>
      <c r="D18" s="487"/>
    </row>
    <row r="19" spans="1:4" s="294" customFormat="1" ht="18" customHeight="1">
      <c r="A19" s="469">
        <v>10</v>
      </c>
      <c r="B19" s="470"/>
      <c r="C19" s="486"/>
      <c r="D19" s="487"/>
    </row>
    <row r="20" spans="1:4" s="294" customFormat="1" ht="18" customHeight="1">
      <c r="A20" s="469"/>
      <c r="B20" s="474" t="s">
        <v>558</v>
      </c>
      <c r="C20" s="480">
        <f>SUM(C10:C19)</f>
        <v>0</v>
      </c>
      <c r="D20" s="482">
        <f>SUM(D10:D19)</f>
        <v>0</v>
      </c>
    </row>
    <row r="21" spans="1:4" s="294" customFormat="1" ht="21" customHeight="1">
      <c r="A21" s="963" t="s">
        <v>551</v>
      </c>
      <c r="B21" s="964"/>
      <c r="C21" s="964"/>
      <c r="D21" s="965"/>
    </row>
    <row r="22" spans="1:4" s="294" customFormat="1" ht="18" customHeight="1">
      <c r="A22" s="469">
        <v>1</v>
      </c>
      <c r="B22" s="470"/>
      <c r="C22" s="486"/>
      <c r="D22" s="487"/>
    </row>
    <row r="23" spans="1:4" s="294" customFormat="1" ht="18" customHeight="1">
      <c r="A23" s="469">
        <v>2</v>
      </c>
      <c r="B23" s="470"/>
      <c r="C23" s="486"/>
      <c r="D23" s="487"/>
    </row>
    <row r="24" spans="1:4" s="294" customFormat="1" ht="18" customHeight="1">
      <c r="A24" s="469">
        <v>3</v>
      </c>
      <c r="B24" s="470"/>
      <c r="C24" s="486"/>
      <c r="D24" s="487"/>
    </row>
    <row r="25" spans="1:4" s="294" customFormat="1" ht="18" customHeight="1">
      <c r="A25" s="469">
        <v>4</v>
      </c>
      <c r="B25" s="470"/>
      <c r="C25" s="486"/>
      <c r="D25" s="487"/>
    </row>
    <row r="26" spans="1:4" s="294" customFormat="1" ht="18" customHeight="1">
      <c r="A26" s="469">
        <v>5</v>
      </c>
      <c r="B26" s="470"/>
      <c r="C26" s="486"/>
      <c r="D26" s="487"/>
    </row>
    <row r="27" spans="1:4" s="294" customFormat="1" ht="18" customHeight="1">
      <c r="A27" s="469">
        <v>6</v>
      </c>
      <c r="B27" s="470"/>
      <c r="C27" s="486"/>
      <c r="D27" s="487"/>
    </row>
    <row r="28" spans="1:4" s="294" customFormat="1" ht="18" customHeight="1">
      <c r="A28" s="469">
        <v>7</v>
      </c>
      <c r="B28" s="470"/>
      <c r="C28" s="486"/>
      <c r="D28" s="487"/>
    </row>
    <row r="29" spans="1:4" s="294" customFormat="1" ht="18" customHeight="1">
      <c r="A29" s="469">
        <v>8</v>
      </c>
      <c r="B29" s="470"/>
      <c r="C29" s="486"/>
      <c r="D29" s="487"/>
    </row>
    <row r="30" spans="1:4" s="294" customFormat="1" ht="18" customHeight="1">
      <c r="A30" s="469">
        <v>9</v>
      </c>
      <c r="B30" s="470"/>
      <c r="C30" s="486"/>
      <c r="D30" s="487"/>
    </row>
    <row r="31" spans="1:4" s="294" customFormat="1" ht="18" customHeight="1">
      <c r="A31" s="469">
        <v>10</v>
      </c>
      <c r="B31" s="470"/>
      <c r="C31" s="486" t="s">
        <v>145</v>
      </c>
      <c r="D31" s="487"/>
    </row>
    <row r="32" spans="1:4" s="476" customFormat="1" ht="18" customHeight="1" thickBot="1">
      <c r="A32" s="469"/>
      <c r="B32" s="475" t="s">
        <v>559</v>
      </c>
      <c r="C32" s="480">
        <f>SUM(C22:C31)</f>
        <v>0</v>
      </c>
      <c r="D32" s="482">
        <f>SUM(D22:D31)</f>
        <v>0</v>
      </c>
    </row>
    <row r="33" spans="1:9" ht="27.95" customHeight="1" thickBot="1">
      <c r="A33" s="477"/>
      <c r="B33" s="478" t="s">
        <v>553</v>
      </c>
      <c r="C33" s="483">
        <f>SUM(C32,C20)</f>
        <v>0</v>
      </c>
      <c r="D33" s="488">
        <f>SUM(D32,D20)</f>
        <v>0</v>
      </c>
    </row>
    <row r="34" spans="1:9" s="682" customFormat="1" ht="18" customHeight="1">
      <c r="A34" s="601" t="s">
        <v>138</v>
      </c>
      <c r="B34" s="139"/>
      <c r="C34" s="139"/>
      <c r="D34" s="139"/>
      <c r="E34" s="139"/>
    </row>
    <row r="35" spans="1:9" s="682" customFormat="1" ht="18" customHeight="1">
      <c r="A35" s="79"/>
      <c r="B35" s="139"/>
      <c r="C35" s="139"/>
      <c r="D35" s="139"/>
      <c r="E35" s="139"/>
    </row>
    <row r="36" spans="1:9" s="682" customFormat="1" ht="18" customHeight="1">
      <c r="A36" s="79"/>
      <c r="B36" s="139"/>
      <c r="C36" s="139"/>
      <c r="D36" s="139"/>
      <c r="E36" s="139"/>
    </row>
    <row r="37" spans="1:9" s="683" customFormat="1" ht="17.100000000000001" customHeight="1">
      <c r="A37" s="679"/>
      <c r="B37" s="680"/>
      <c r="C37" s="681"/>
      <c r="D37" s="681"/>
    </row>
    <row r="38" spans="1:9" ht="17.100000000000001" customHeight="1">
      <c r="A38" s="79"/>
      <c r="I38" s="479"/>
    </row>
    <row r="41" spans="1:9">
      <c r="B41" s="139" t="s">
        <v>2472</v>
      </c>
      <c r="C41" s="139" t="s">
        <v>3178</v>
      </c>
    </row>
    <row r="42" spans="1:9">
      <c r="B42" s="139" t="s">
        <v>3182</v>
      </c>
      <c r="C42" s="139" t="s">
        <v>2993</v>
      </c>
    </row>
    <row r="43" spans="1:9">
      <c r="B43" s="139" t="s">
        <v>3183</v>
      </c>
      <c r="C43" s="139" t="s">
        <v>2461</v>
      </c>
    </row>
  </sheetData>
  <sheetProtection sheet="1" objects="1" scenarios="1" insertHyperlinks="0" selectLockedCells="1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H48"/>
  <sheetViews>
    <sheetView view="pageBreakPreview" topLeftCell="A24" zoomScaleSheetLayoutView="100" workbookViewId="0">
      <selection activeCell="A49" sqref="A49"/>
    </sheetView>
  </sheetViews>
  <sheetFormatPr baseColWidth="10" defaultColWidth="11.42578125" defaultRowHeight="15"/>
  <cols>
    <col min="1" max="1" width="47.5703125" style="499" bestFit="1" customWidth="1"/>
    <col min="2" max="2" width="11.42578125" style="489"/>
    <col min="3" max="3" width="12.28515625" style="489" customWidth="1"/>
    <col min="4" max="16384" width="11.42578125" style="489"/>
  </cols>
  <sheetData>
    <row r="1" spans="1:7" ht="16.5" customHeight="1">
      <c r="A1" s="978" t="s">
        <v>76</v>
      </c>
      <c r="B1" s="978"/>
      <c r="C1" s="978"/>
      <c r="D1" s="978"/>
      <c r="E1" s="978"/>
      <c r="F1" s="978"/>
      <c r="G1" s="978"/>
    </row>
    <row r="2" spans="1:7" ht="16.5" customHeight="1">
      <c r="A2" s="978" t="s">
        <v>560</v>
      </c>
      <c r="B2" s="978"/>
      <c r="C2" s="978"/>
      <c r="D2" s="978"/>
      <c r="E2" s="978"/>
      <c r="F2" s="978"/>
      <c r="G2" s="978"/>
    </row>
    <row r="3" spans="1:7" ht="16.5">
      <c r="A3" s="979" t="s">
        <v>668</v>
      </c>
      <c r="B3" s="979"/>
      <c r="C3" s="979"/>
      <c r="D3" s="979"/>
      <c r="E3" s="979"/>
      <c r="F3" s="979"/>
      <c r="G3" s="979"/>
    </row>
    <row r="4" spans="1:7" ht="16.5">
      <c r="A4" s="979" t="s">
        <v>671</v>
      </c>
      <c r="B4" s="979"/>
      <c r="C4" s="979"/>
      <c r="D4" s="979"/>
      <c r="E4" s="979"/>
      <c r="F4" s="979"/>
      <c r="G4" s="979"/>
    </row>
    <row r="5" spans="1:7" ht="17.25" thickBot="1">
      <c r="A5" s="490"/>
      <c r="B5" s="891" t="s">
        <v>78</v>
      </c>
      <c r="C5" s="891"/>
      <c r="D5" s="891"/>
      <c r="E5" s="235"/>
      <c r="F5" s="81" t="s">
        <v>79</v>
      </c>
      <c r="G5" s="688"/>
    </row>
    <row r="6" spans="1:7" ht="38.25">
      <c r="A6" s="947" t="s">
        <v>200</v>
      </c>
      <c r="B6" s="291" t="s">
        <v>372</v>
      </c>
      <c r="C6" s="291" t="s">
        <v>373</v>
      </c>
      <c r="D6" s="291" t="s">
        <v>374</v>
      </c>
      <c r="E6" s="292" t="s">
        <v>561</v>
      </c>
      <c r="F6" s="292" t="s">
        <v>562</v>
      </c>
      <c r="G6" s="291" t="s">
        <v>377</v>
      </c>
    </row>
    <row r="7" spans="1:7" ht="15.75" thickBot="1">
      <c r="A7" s="948"/>
      <c r="B7" s="400" t="s">
        <v>322</v>
      </c>
      <c r="C7" s="400" t="s">
        <v>323</v>
      </c>
      <c r="D7" s="400" t="s">
        <v>378</v>
      </c>
      <c r="E7" s="491" t="s">
        <v>325</v>
      </c>
      <c r="F7" s="491" t="s">
        <v>326</v>
      </c>
      <c r="G7" s="400" t="s">
        <v>379</v>
      </c>
    </row>
    <row r="8" spans="1:7" ht="16.5">
      <c r="A8" s="500"/>
      <c r="B8" s="492"/>
      <c r="C8" s="492"/>
      <c r="D8" s="492"/>
      <c r="E8" s="492"/>
      <c r="F8" s="492"/>
      <c r="G8" s="492"/>
    </row>
    <row r="9" spans="1:7" s="495" customFormat="1">
      <c r="A9" s="493" t="s">
        <v>563</v>
      </c>
      <c r="B9" s="494"/>
      <c r="C9" s="494"/>
      <c r="D9" s="494"/>
      <c r="E9" s="494"/>
      <c r="F9" s="494"/>
      <c r="G9" s="494"/>
    </row>
    <row r="10" spans="1:7" s="497" customFormat="1">
      <c r="A10" s="496" t="s">
        <v>564</v>
      </c>
      <c r="B10" s="605">
        <f>B11+B12+B13</f>
        <v>0</v>
      </c>
      <c r="C10" s="605">
        <f>C11+C12+C13</f>
        <v>0</v>
      </c>
      <c r="D10" s="605">
        <f>SUM(D11:D13)</f>
        <v>0</v>
      </c>
      <c r="E10" s="605">
        <f>E11+E12+E13</f>
        <v>0</v>
      </c>
      <c r="F10" s="605">
        <f>F11+F12+F13</f>
        <v>0</v>
      </c>
      <c r="G10" s="605">
        <f>SUM(G11:G13)</f>
        <v>0</v>
      </c>
    </row>
    <row r="11" spans="1:7" s="498" customFormat="1">
      <c r="A11" s="501" t="s">
        <v>565</v>
      </c>
      <c r="B11" s="606"/>
      <c r="C11" s="606"/>
      <c r="D11" s="607">
        <f t="shared" ref="D11:D13" si="0">B11+C11</f>
        <v>0</v>
      </c>
      <c r="E11" s="606"/>
      <c r="F11" s="606"/>
      <c r="G11" s="607">
        <f>D11-E11</f>
        <v>0</v>
      </c>
    </row>
    <row r="12" spans="1:7" s="498" customFormat="1">
      <c r="A12" s="501" t="s">
        <v>566</v>
      </c>
      <c r="B12" s="606"/>
      <c r="C12" s="606"/>
      <c r="D12" s="607">
        <f t="shared" si="0"/>
        <v>0</v>
      </c>
      <c r="E12" s="606"/>
      <c r="F12" s="606"/>
      <c r="G12" s="607">
        <f t="shared" ref="G12:G13" si="1">D12-E12</f>
        <v>0</v>
      </c>
    </row>
    <row r="13" spans="1:7" s="498" customFormat="1">
      <c r="A13" s="501" t="s">
        <v>567</v>
      </c>
      <c r="B13" s="606"/>
      <c r="C13" s="606"/>
      <c r="D13" s="607">
        <f t="shared" si="0"/>
        <v>0</v>
      </c>
      <c r="E13" s="606"/>
      <c r="F13" s="606"/>
      <c r="G13" s="607">
        <f t="shared" si="1"/>
        <v>0</v>
      </c>
    </row>
    <row r="14" spans="1:7" s="497" customFormat="1">
      <c r="A14" s="496" t="s">
        <v>568</v>
      </c>
      <c r="B14" s="605">
        <f t="shared" ref="B14:G14" si="2">SUM(B15:B22)</f>
        <v>130657512.17999998</v>
      </c>
      <c r="C14" s="605">
        <f t="shared" si="2"/>
        <v>0</v>
      </c>
      <c r="D14" s="605">
        <f t="shared" si="2"/>
        <v>130657512.17999998</v>
      </c>
      <c r="E14" s="605">
        <f t="shared" si="2"/>
        <v>75984762.75999999</v>
      </c>
      <c r="F14" s="605">
        <f t="shared" si="2"/>
        <v>69845431.50999999</v>
      </c>
      <c r="G14" s="605">
        <f t="shared" si="2"/>
        <v>54672749.419999987</v>
      </c>
    </row>
    <row r="15" spans="1:7" s="498" customFormat="1">
      <c r="A15" s="501" t="s">
        <v>569</v>
      </c>
      <c r="B15" s="606"/>
      <c r="C15" s="606"/>
      <c r="D15" s="607">
        <f t="shared" ref="D15:D22" si="3">B15+C15</f>
        <v>0</v>
      </c>
      <c r="E15" s="606"/>
      <c r="F15" s="606"/>
      <c r="G15" s="607">
        <f>D15-E15</f>
        <v>0</v>
      </c>
    </row>
    <row r="16" spans="1:7" s="498" customFormat="1">
      <c r="A16" s="501" t="s">
        <v>570</v>
      </c>
      <c r="B16" s="606"/>
      <c r="C16" s="606"/>
      <c r="D16" s="607">
        <f t="shared" si="3"/>
        <v>0</v>
      </c>
      <c r="E16" s="606"/>
      <c r="F16" s="606"/>
      <c r="G16" s="607">
        <f t="shared" ref="G16:G39" si="4">D16-E16</f>
        <v>0</v>
      </c>
    </row>
    <row r="17" spans="1:7" s="498" customFormat="1">
      <c r="A17" s="501" t="s">
        <v>571</v>
      </c>
      <c r="B17" s="606"/>
      <c r="C17" s="606"/>
      <c r="D17" s="607">
        <f t="shared" si="3"/>
        <v>0</v>
      </c>
      <c r="E17" s="606"/>
      <c r="F17" s="606"/>
      <c r="G17" s="607">
        <f t="shared" si="4"/>
        <v>0</v>
      </c>
    </row>
    <row r="18" spans="1:7" s="498" customFormat="1">
      <c r="A18" s="501" t="s">
        <v>572</v>
      </c>
      <c r="B18" s="606"/>
      <c r="C18" s="606"/>
      <c r="D18" s="607">
        <f t="shared" si="3"/>
        <v>0</v>
      </c>
      <c r="E18" s="606"/>
      <c r="F18" s="606"/>
      <c r="G18" s="607">
        <f t="shared" si="4"/>
        <v>0</v>
      </c>
    </row>
    <row r="19" spans="1:7" s="498" customFormat="1">
      <c r="A19" s="501" t="s">
        <v>573</v>
      </c>
      <c r="B19" s="606"/>
      <c r="C19" s="606"/>
      <c r="D19" s="607">
        <f t="shared" si="3"/>
        <v>0</v>
      </c>
      <c r="E19" s="606"/>
      <c r="F19" s="606"/>
      <c r="G19" s="607">
        <f t="shared" si="4"/>
        <v>0</v>
      </c>
    </row>
    <row r="20" spans="1:7" s="498" customFormat="1" ht="27">
      <c r="A20" s="501" t="s">
        <v>574</v>
      </c>
      <c r="B20" s="606"/>
      <c r="C20" s="606"/>
      <c r="D20" s="607">
        <f t="shared" si="3"/>
        <v>0</v>
      </c>
      <c r="E20" s="606"/>
      <c r="F20" s="606"/>
      <c r="G20" s="607">
        <f t="shared" si="4"/>
        <v>0</v>
      </c>
    </row>
    <row r="21" spans="1:7" s="498" customFormat="1">
      <c r="A21" s="501" t="s">
        <v>575</v>
      </c>
      <c r="B21" s="606">
        <f>+'ETCA-II-11-E '!C129</f>
        <v>130657512.17999998</v>
      </c>
      <c r="C21" s="606">
        <f>+'ETCA-II-11-E '!D129</f>
        <v>0</v>
      </c>
      <c r="D21" s="607">
        <f t="shared" si="3"/>
        <v>130657512.17999998</v>
      </c>
      <c r="E21" s="606">
        <f>+'ETCA-II-11-E '!F129</f>
        <v>75984762.75999999</v>
      </c>
      <c r="F21" s="606">
        <f>+'ETCA-II-11-E '!G129</f>
        <v>69845431.50999999</v>
      </c>
      <c r="G21" s="607">
        <f t="shared" si="4"/>
        <v>54672749.419999987</v>
      </c>
    </row>
    <row r="22" spans="1:7" s="498" customFormat="1">
      <c r="A22" s="501" t="s">
        <v>576</v>
      </c>
      <c r="B22" s="606"/>
      <c r="C22" s="606"/>
      <c r="D22" s="607">
        <f t="shared" si="3"/>
        <v>0</v>
      </c>
      <c r="E22" s="606"/>
      <c r="F22" s="606"/>
      <c r="G22" s="607">
        <f t="shared" si="4"/>
        <v>0</v>
      </c>
    </row>
    <row r="23" spans="1:7" s="497" customFormat="1">
      <c r="A23" s="496" t="s">
        <v>577</v>
      </c>
      <c r="B23" s="605">
        <f t="shared" ref="B23:G23" si="5">SUM(B24:B26)</f>
        <v>0</v>
      </c>
      <c r="C23" s="605">
        <f t="shared" si="5"/>
        <v>0</v>
      </c>
      <c r="D23" s="605">
        <f t="shared" si="5"/>
        <v>0</v>
      </c>
      <c r="E23" s="605">
        <f t="shared" si="5"/>
        <v>0</v>
      </c>
      <c r="F23" s="605">
        <f t="shared" si="5"/>
        <v>0</v>
      </c>
      <c r="G23" s="605">
        <f t="shared" si="5"/>
        <v>0</v>
      </c>
    </row>
    <row r="24" spans="1:7" s="498" customFormat="1" ht="27">
      <c r="A24" s="501" t="s">
        <v>578</v>
      </c>
      <c r="B24" s="606"/>
      <c r="C24" s="606"/>
      <c r="D24" s="607">
        <f t="shared" ref="D24:D26" si="6">B24+C24</f>
        <v>0</v>
      </c>
      <c r="E24" s="606"/>
      <c r="F24" s="606"/>
      <c r="G24" s="607">
        <f t="shared" si="4"/>
        <v>0</v>
      </c>
    </row>
    <row r="25" spans="1:7" s="498" customFormat="1">
      <c r="A25" s="501" t="s">
        <v>579</v>
      </c>
      <c r="B25" s="606"/>
      <c r="C25" s="606"/>
      <c r="D25" s="607">
        <f t="shared" si="6"/>
        <v>0</v>
      </c>
      <c r="E25" s="606"/>
      <c r="F25" s="606"/>
      <c r="G25" s="607">
        <f t="shared" si="4"/>
        <v>0</v>
      </c>
    </row>
    <row r="26" spans="1:7" s="498" customFormat="1">
      <c r="A26" s="501" t="s">
        <v>580</v>
      </c>
      <c r="B26" s="606"/>
      <c r="C26" s="606"/>
      <c r="D26" s="607">
        <f t="shared" si="6"/>
        <v>0</v>
      </c>
      <c r="E26" s="606"/>
      <c r="F26" s="606"/>
      <c r="G26" s="607">
        <f t="shared" si="4"/>
        <v>0</v>
      </c>
    </row>
    <row r="27" spans="1:7" s="497" customFormat="1">
      <c r="A27" s="496" t="s">
        <v>581</v>
      </c>
      <c r="B27" s="605">
        <f>B28+B29</f>
        <v>0</v>
      </c>
      <c r="C27" s="605">
        <f>C28+C29</f>
        <v>0</v>
      </c>
      <c r="D27" s="605">
        <f>SUM(D28:D29)</f>
        <v>0</v>
      </c>
      <c r="E27" s="605">
        <f>E28+E29</f>
        <v>0</v>
      </c>
      <c r="F27" s="605">
        <f>F28+F29</f>
        <v>0</v>
      </c>
      <c r="G27" s="605">
        <f>SUM(G28:G29)</f>
        <v>0</v>
      </c>
    </row>
    <row r="28" spans="1:7" s="498" customFormat="1">
      <c r="A28" s="501" t="s">
        <v>582</v>
      </c>
      <c r="B28" s="606"/>
      <c r="C28" s="606"/>
      <c r="D28" s="607">
        <f t="shared" ref="D28:D29" si="7">B28+C28</f>
        <v>0</v>
      </c>
      <c r="E28" s="606"/>
      <c r="F28" s="606"/>
      <c r="G28" s="607">
        <f t="shared" si="4"/>
        <v>0</v>
      </c>
    </row>
    <row r="29" spans="1:7" s="498" customFormat="1">
      <c r="A29" s="501" t="s">
        <v>583</v>
      </c>
      <c r="B29" s="606"/>
      <c r="C29" s="606"/>
      <c r="D29" s="607">
        <f t="shared" si="7"/>
        <v>0</v>
      </c>
      <c r="E29" s="606"/>
      <c r="F29" s="606"/>
      <c r="G29" s="607">
        <f t="shared" si="4"/>
        <v>0</v>
      </c>
    </row>
    <row r="30" spans="1:7" s="497" customFormat="1">
      <c r="A30" s="496" t="s">
        <v>584</v>
      </c>
      <c r="B30" s="605">
        <f>B31+B32+B33+B34</f>
        <v>0</v>
      </c>
      <c r="C30" s="605">
        <f>C31+C32+C33+C34</f>
        <v>0</v>
      </c>
      <c r="D30" s="605">
        <f>SUM(D31:D34)</f>
        <v>0</v>
      </c>
      <c r="E30" s="605">
        <f>E31+E32+E33+E34</f>
        <v>0</v>
      </c>
      <c r="F30" s="605">
        <f>F31+F32+F33+F34</f>
        <v>0</v>
      </c>
      <c r="G30" s="605">
        <f>SUM(G31:G34)</f>
        <v>0</v>
      </c>
    </row>
    <row r="31" spans="1:7" s="498" customFormat="1">
      <c r="A31" s="501" t="s">
        <v>172</v>
      </c>
      <c r="B31" s="606"/>
      <c r="C31" s="606"/>
      <c r="D31" s="607">
        <f t="shared" ref="D31:D33" si="8">B31+C31</f>
        <v>0</v>
      </c>
      <c r="E31" s="606"/>
      <c r="F31" s="606"/>
      <c r="G31" s="607">
        <f t="shared" si="4"/>
        <v>0</v>
      </c>
    </row>
    <row r="32" spans="1:7" s="498" customFormat="1">
      <c r="A32" s="501" t="s">
        <v>585</v>
      </c>
      <c r="B32" s="606"/>
      <c r="C32" s="606"/>
      <c r="D32" s="607">
        <f t="shared" si="8"/>
        <v>0</v>
      </c>
      <c r="E32" s="606"/>
      <c r="F32" s="606"/>
      <c r="G32" s="607">
        <f t="shared" si="4"/>
        <v>0</v>
      </c>
    </row>
    <row r="33" spans="1:8" s="498" customFormat="1">
      <c r="A33" s="501" t="s">
        <v>586</v>
      </c>
      <c r="B33" s="606"/>
      <c r="C33" s="606"/>
      <c r="D33" s="607">
        <f t="shared" si="8"/>
        <v>0</v>
      </c>
      <c r="E33" s="606"/>
      <c r="F33" s="606"/>
      <c r="G33" s="607">
        <f t="shared" si="4"/>
        <v>0</v>
      </c>
    </row>
    <row r="34" spans="1:8" s="498" customFormat="1">
      <c r="A34" s="501" t="s">
        <v>587</v>
      </c>
      <c r="B34" s="606"/>
      <c r="C34" s="606"/>
      <c r="D34" s="607">
        <f>B34+C34</f>
        <v>0</v>
      </c>
      <c r="E34" s="606"/>
      <c r="F34" s="606"/>
      <c r="G34" s="607">
        <f t="shared" si="4"/>
        <v>0</v>
      </c>
    </row>
    <row r="35" spans="1:8" s="497" customFormat="1">
      <c r="A35" s="496" t="s">
        <v>588</v>
      </c>
      <c r="B35" s="605">
        <f t="shared" ref="B35:G35" si="9">B36</f>
        <v>0</v>
      </c>
      <c r="C35" s="605">
        <f t="shared" si="9"/>
        <v>0</v>
      </c>
      <c r="D35" s="605">
        <f t="shared" si="9"/>
        <v>0</v>
      </c>
      <c r="E35" s="605">
        <f t="shared" si="9"/>
        <v>0</v>
      </c>
      <c r="F35" s="605">
        <f t="shared" si="9"/>
        <v>0</v>
      </c>
      <c r="G35" s="605">
        <f t="shared" si="9"/>
        <v>0</v>
      </c>
    </row>
    <row r="36" spans="1:8" s="498" customFormat="1">
      <c r="A36" s="501" t="s">
        <v>589</v>
      </c>
      <c r="B36" s="606"/>
      <c r="C36" s="606"/>
      <c r="D36" s="607">
        <f>B36+C36</f>
        <v>0</v>
      </c>
      <c r="E36" s="606"/>
      <c r="F36" s="606"/>
      <c r="G36" s="607">
        <f t="shared" si="4"/>
        <v>0</v>
      </c>
    </row>
    <row r="37" spans="1:8" s="497" customFormat="1">
      <c r="A37" s="496" t="s">
        <v>590</v>
      </c>
      <c r="B37" s="608"/>
      <c r="C37" s="608"/>
      <c r="D37" s="605">
        <f>B37+C37</f>
        <v>0</v>
      </c>
      <c r="E37" s="608"/>
      <c r="F37" s="608"/>
      <c r="G37" s="605">
        <f t="shared" si="4"/>
        <v>0</v>
      </c>
    </row>
    <row r="38" spans="1:8" s="497" customFormat="1" ht="27">
      <c r="A38" s="496" t="s">
        <v>591</v>
      </c>
      <c r="B38" s="608"/>
      <c r="C38" s="608"/>
      <c r="D38" s="605">
        <f>B38+C38</f>
        <v>0</v>
      </c>
      <c r="E38" s="608"/>
      <c r="F38" s="608"/>
      <c r="G38" s="605">
        <f t="shared" si="4"/>
        <v>0</v>
      </c>
    </row>
    <row r="39" spans="1:8" s="497" customFormat="1" ht="15.75" thickBot="1">
      <c r="A39" s="496" t="s">
        <v>592</v>
      </c>
      <c r="B39" s="608"/>
      <c r="C39" s="608"/>
      <c r="D39" s="605">
        <f>B39+C39</f>
        <v>0</v>
      </c>
      <c r="E39" s="608"/>
      <c r="F39" s="608"/>
      <c r="G39" s="605">
        <f t="shared" si="4"/>
        <v>0</v>
      </c>
    </row>
    <row r="40" spans="1:8" ht="32.25" customHeight="1" thickBot="1">
      <c r="A40" s="502" t="s">
        <v>429</v>
      </c>
      <c r="B40" s="609">
        <f t="shared" ref="B40:G40" si="10">SUM(B$10,B$14,B$23,B$27,B$30,B$35,B$37,B$38,B$39)</f>
        <v>130657512.17999998</v>
      </c>
      <c r="C40" s="609">
        <f t="shared" si="10"/>
        <v>0</v>
      </c>
      <c r="D40" s="609">
        <f t="shared" si="10"/>
        <v>130657512.17999998</v>
      </c>
      <c r="E40" s="609">
        <f t="shared" si="10"/>
        <v>75984762.75999999</v>
      </c>
      <c r="F40" s="609">
        <f t="shared" si="10"/>
        <v>69845431.50999999</v>
      </c>
      <c r="G40" s="609">
        <f t="shared" si="10"/>
        <v>54672749.419999987</v>
      </c>
      <c r="H40" s="686" t="str">
        <f>IF(B40&lt;&gt;'ETCA-II-11 '!B81,"ERROR!!!!! EL MONTO NO COINCIDE CON LO REPORTADO EN EL FORMATO ETCA-II-11 EN EL TOTAL APROBADO ANUAL DEL ANALÍTICO DE EGRESOS","")</f>
        <v/>
      </c>
    </row>
    <row r="41" spans="1:8" ht="18" customHeight="1">
      <c r="A41" s="684"/>
      <c r="B41" s="687"/>
      <c r="C41" s="687"/>
      <c r="D41" s="687"/>
      <c r="E41" s="687"/>
      <c r="F41" s="687"/>
      <c r="G41" s="687"/>
      <c r="H41" s="686" t="str">
        <f>IF(C40&lt;&gt;'ETCA-II-11 '!C81,"ERROR!!!!! EL MONTO NO COINCIDE CON LO REPORTADO EN EL FORMATO ETCA-II-11 EN EL TOTAL DE AMPLIACIONES/REDUCCIONES PRESENTADO EN EL ANALÍTICO DE EGRESOS","")</f>
        <v>ERROR!!!!! EL MONTO NO COINCIDE CON LO REPORTADO EN EL FORMATO ETCA-II-11 EN EL TOTAL DE AMPLIACIONES/REDUCCIONES PRESENTADO EN EL ANALÍTICO DE EGRESOS</v>
      </c>
    </row>
    <row r="42" spans="1:8" ht="18" customHeight="1">
      <c r="A42" s="684"/>
      <c r="B42" s="687"/>
      <c r="C42" s="687"/>
      <c r="D42" s="687"/>
      <c r="E42" s="687"/>
      <c r="F42" s="687"/>
      <c r="G42" s="687"/>
      <c r="H42" s="686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>
      <c r="A43" s="684"/>
      <c r="B43" s="687"/>
      <c r="C43" s="687"/>
      <c r="D43" s="687"/>
      <c r="E43" s="687"/>
      <c r="F43" s="687"/>
      <c r="G43" s="687"/>
      <c r="H43" s="686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>
      <c r="A44" s="684"/>
      <c r="B44" s="687"/>
      <c r="C44" s="687"/>
      <c r="D44" s="687"/>
      <c r="E44" s="687"/>
      <c r="F44" s="687"/>
      <c r="G44" s="687"/>
      <c r="H44" s="686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>
      <c r="H45" s="686" t="str">
        <f>IF(G40&lt;&gt;'ETCA-II-11 '!G81,"ERROR!!!!! EL MONTO NO COINCIDE CON LO REPORTADO EN EL FORMATO ETCA-II-11 EN EL TOTAL SUBEJERCICIO PRESENTADO EN EL ANALÍTICO DE EGRESOS","")</f>
        <v/>
      </c>
    </row>
    <row r="46" spans="1:8" ht="16.5">
      <c r="A46" s="170" t="s">
        <v>3209</v>
      </c>
      <c r="B46" s="170"/>
      <c r="C46" s="170"/>
      <c r="D46" s="170" t="s">
        <v>3178</v>
      </c>
      <c r="E46" s="170"/>
      <c r="F46" s="170"/>
    </row>
    <row r="47" spans="1:8" ht="16.5">
      <c r="A47" s="170" t="s">
        <v>3210</v>
      </c>
      <c r="B47" s="170"/>
      <c r="C47" s="170"/>
      <c r="D47" s="170" t="s">
        <v>2996</v>
      </c>
      <c r="E47" s="170"/>
      <c r="F47" s="170"/>
    </row>
    <row r="48" spans="1:8" ht="16.5">
      <c r="A48" s="170" t="s">
        <v>3211</v>
      </c>
      <c r="B48" s="170"/>
      <c r="C48" s="170"/>
      <c r="D48" s="170" t="s">
        <v>2461</v>
      </c>
      <c r="E48" s="170"/>
      <c r="F48" s="170"/>
    </row>
  </sheetData>
  <sheetProtection sheet="1" objects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"/>
  <sheetViews>
    <sheetView workbookViewId="0">
      <selection activeCell="A16" sqref="A16"/>
    </sheetView>
  </sheetViews>
  <sheetFormatPr baseColWidth="10" defaultColWidth="11.42578125" defaultRowHeight="15"/>
  <sheetData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37"/>
  <sheetViews>
    <sheetView showRuler="0" zoomScale="120" zoomScaleNormal="120" zoomScalePageLayoutView="120" workbookViewId="0">
      <selection activeCell="A38" sqref="A38"/>
    </sheetView>
  </sheetViews>
  <sheetFormatPr baseColWidth="10" defaultColWidth="11.42578125" defaultRowHeight="15"/>
  <cols>
    <col min="1" max="1" width="3.7109375" style="700" customWidth="1"/>
    <col min="2" max="7" width="2.85546875" style="700" customWidth="1"/>
    <col min="8" max="8" width="20.7109375" style="721" customWidth="1"/>
    <col min="9" max="9" width="7.42578125" customWidth="1"/>
    <col min="10" max="10" width="7.57031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24" customHeight="1" thickBot="1">
      <c r="A1" s="692" t="s">
        <v>593</v>
      </c>
      <c r="B1" s="693"/>
      <c r="C1" s="694"/>
      <c r="D1" s="695"/>
      <c r="E1" s="696"/>
      <c r="F1" s="696"/>
      <c r="G1" s="697"/>
      <c r="H1" s="990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2"/>
      <c r="W1" s="698" t="s">
        <v>594</v>
      </c>
      <c r="X1" s="699"/>
      <c r="Y1" s="698" t="s">
        <v>595</v>
      </c>
    </row>
    <row r="2" spans="1:25">
      <c r="A2" s="700" t="s">
        <v>596</v>
      </c>
      <c r="B2" s="701"/>
      <c r="C2" s="701"/>
      <c r="D2" s="701"/>
      <c r="E2" s="701"/>
      <c r="F2" s="701"/>
      <c r="G2" s="701"/>
      <c r="H2" s="701"/>
      <c r="K2" s="702"/>
      <c r="L2" s="702"/>
      <c r="M2" s="702"/>
      <c r="N2" s="702"/>
      <c r="T2" s="702"/>
      <c r="U2" s="702"/>
      <c r="V2" s="702"/>
      <c r="W2" s="702"/>
      <c r="X2" s="703"/>
      <c r="Y2" s="703"/>
    </row>
    <row r="3" spans="1:25" ht="16.5" customHeight="1">
      <c r="A3" s="984" t="s">
        <v>597</v>
      </c>
      <c r="B3" s="984" t="s">
        <v>598</v>
      </c>
      <c r="C3" s="993" t="s">
        <v>599</v>
      </c>
      <c r="D3" s="993" t="s">
        <v>600</v>
      </c>
      <c r="E3" s="984" t="s">
        <v>601</v>
      </c>
      <c r="F3" s="993" t="s">
        <v>602</v>
      </c>
      <c r="G3" s="993" t="s">
        <v>603</v>
      </c>
      <c r="H3" s="994" t="s">
        <v>9</v>
      </c>
      <c r="I3" s="984" t="s">
        <v>604</v>
      </c>
      <c r="J3" s="984" t="s">
        <v>605</v>
      </c>
      <c r="K3" s="985" t="s">
        <v>606</v>
      </c>
      <c r="L3" s="985"/>
      <c r="M3" s="985"/>
      <c r="N3" s="985"/>
      <c r="O3" s="985"/>
      <c r="P3" s="986" t="s">
        <v>607</v>
      </c>
      <c r="Q3" s="987"/>
      <c r="R3" s="987"/>
      <c r="S3" s="988"/>
      <c r="T3" s="985" t="s">
        <v>608</v>
      </c>
      <c r="U3" s="985"/>
      <c r="V3" s="985"/>
      <c r="W3" s="985"/>
      <c r="X3" s="984" t="s">
        <v>609</v>
      </c>
      <c r="Y3" s="984" t="s">
        <v>520</v>
      </c>
    </row>
    <row r="4" spans="1:25" s="702" customFormat="1" ht="36" customHeight="1">
      <c r="A4" s="984"/>
      <c r="B4" s="984"/>
      <c r="C4" s="993"/>
      <c r="D4" s="993"/>
      <c r="E4" s="984"/>
      <c r="F4" s="993"/>
      <c r="G4" s="993"/>
      <c r="H4" s="994"/>
      <c r="I4" s="984"/>
      <c r="J4" s="984"/>
      <c r="K4" s="744" t="s">
        <v>610</v>
      </c>
      <c r="L4" s="743" t="s">
        <v>611</v>
      </c>
      <c r="M4" s="743" t="s">
        <v>612</v>
      </c>
      <c r="N4" s="743" t="s">
        <v>613</v>
      </c>
      <c r="O4" s="743" t="s">
        <v>614</v>
      </c>
      <c r="P4" s="743" t="s">
        <v>611</v>
      </c>
      <c r="Q4" s="743" t="s">
        <v>612</v>
      </c>
      <c r="R4" s="743" t="s">
        <v>613</v>
      </c>
      <c r="S4" s="743" t="s">
        <v>614</v>
      </c>
      <c r="T4" s="743" t="s">
        <v>611</v>
      </c>
      <c r="U4" s="743" t="s">
        <v>612</v>
      </c>
      <c r="V4" s="743" t="s">
        <v>613</v>
      </c>
      <c r="W4" s="743" t="s">
        <v>614</v>
      </c>
      <c r="X4" s="989"/>
      <c r="Y4" s="989"/>
    </row>
    <row r="5" spans="1:25" s="700" customFormat="1" ht="11.25">
      <c r="A5" s="704"/>
      <c r="B5" s="704"/>
      <c r="C5" s="704"/>
      <c r="D5" s="704"/>
      <c r="E5" s="704"/>
      <c r="F5" s="704"/>
      <c r="G5" s="704"/>
      <c r="H5" s="705"/>
      <c r="I5" s="706"/>
      <c r="J5" s="706"/>
      <c r="K5" s="704">
        <f>L5+M5+N5+O5</f>
        <v>0</v>
      </c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7"/>
      <c r="X5" s="704">
        <f>T5+U5+V5+W5</f>
        <v>0</v>
      </c>
      <c r="Y5" s="708" t="str">
        <f>IF(K5=0,"",(T5+U5+V5+W5)/K5)</f>
        <v/>
      </c>
    </row>
    <row r="6" spans="1:25" s="700" customFormat="1" ht="11.25">
      <c r="A6" s="709"/>
      <c r="B6" s="709"/>
      <c r="C6" s="709"/>
      <c r="D6" s="709"/>
      <c r="E6" s="709"/>
      <c r="F6" s="709"/>
      <c r="G6" s="709"/>
      <c r="H6" s="710"/>
      <c r="I6" s="710"/>
      <c r="J6" s="710"/>
      <c r="K6" s="709">
        <f t="shared" ref="K6:K34" si="0">L6+M6+N6+O6</f>
        <v>0</v>
      </c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11"/>
      <c r="X6" s="709">
        <f t="shared" ref="X6:X34" si="1">T6+U6+V6+W6</f>
        <v>0</v>
      </c>
      <c r="Y6" s="712" t="str">
        <f t="shared" ref="Y6:Y34" si="2">IF(K6=0,"",(T6+U6+V6+W6)/K6)</f>
        <v/>
      </c>
    </row>
    <row r="7" spans="1:25" s="700" customFormat="1" ht="11.25">
      <c r="A7" s="709"/>
      <c r="B7" s="709"/>
      <c r="C7" s="709"/>
      <c r="D7" s="709"/>
      <c r="E7" s="709"/>
      <c r="F7" s="709"/>
      <c r="G7" s="709"/>
      <c r="H7" s="710"/>
      <c r="I7" s="710"/>
      <c r="J7" s="710"/>
      <c r="K7" s="709">
        <f t="shared" si="0"/>
        <v>0</v>
      </c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11"/>
      <c r="X7" s="709">
        <f t="shared" si="1"/>
        <v>0</v>
      </c>
      <c r="Y7" s="712" t="str">
        <f t="shared" si="2"/>
        <v/>
      </c>
    </row>
    <row r="8" spans="1:25" s="700" customFormat="1" ht="11.25">
      <c r="A8" s="709"/>
      <c r="B8" s="709"/>
      <c r="C8" s="709"/>
      <c r="D8" s="709"/>
      <c r="E8" s="713"/>
      <c r="F8" s="709"/>
      <c r="G8" s="709"/>
      <c r="H8" s="710"/>
      <c r="I8" s="709"/>
      <c r="J8" s="709"/>
      <c r="K8" s="709">
        <f t="shared" si="0"/>
        <v>0</v>
      </c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11"/>
      <c r="X8" s="709">
        <f t="shared" si="1"/>
        <v>0</v>
      </c>
      <c r="Y8" s="712" t="str">
        <f t="shared" si="2"/>
        <v/>
      </c>
    </row>
    <row r="9" spans="1:25" s="700" customFormat="1" ht="11.25">
      <c r="A9" s="709"/>
      <c r="B9" s="709"/>
      <c r="C9" s="709"/>
      <c r="D9" s="709"/>
      <c r="E9" s="709"/>
      <c r="F9" s="709"/>
      <c r="G9" s="709"/>
      <c r="H9" s="710"/>
      <c r="I9" s="709"/>
      <c r="J9" s="709"/>
      <c r="K9" s="709">
        <f t="shared" si="0"/>
        <v>0</v>
      </c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11"/>
      <c r="X9" s="709">
        <f t="shared" si="1"/>
        <v>0</v>
      </c>
      <c r="Y9" s="712" t="str">
        <f t="shared" si="2"/>
        <v/>
      </c>
    </row>
    <row r="10" spans="1:25" s="700" customFormat="1" ht="11.25">
      <c r="A10" s="709"/>
      <c r="B10" s="709"/>
      <c r="C10" s="709"/>
      <c r="D10" s="709"/>
      <c r="E10" s="709"/>
      <c r="F10" s="709"/>
      <c r="G10" s="709"/>
      <c r="H10" s="710"/>
      <c r="I10" s="709"/>
      <c r="J10" s="709"/>
      <c r="K10" s="709">
        <f t="shared" si="0"/>
        <v>0</v>
      </c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11"/>
      <c r="X10" s="709">
        <f t="shared" si="1"/>
        <v>0</v>
      </c>
      <c r="Y10" s="712" t="str">
        <f t="shared" si="2"/>
        <v/>
      </c>
    </row>
    <row r="11" spans="1:25" s="700" customFormat="1" ht="11.25">
      <c r="A11" s="709"/>
      <c r="B11" s="709"/>
      <c r="C11" s="709"/>
      <c r="D11" s="709"/>
      <c r="E11" s="709"/>
      <c r="F11" s="709"/>
      <c r="G11" s="709"/>
      <c r="H11" s="710"/>
      <c r="I11" s="709"/>
      <c r="J11" s="709"/>
      <c r="K11" s="709">
        <f t="shared" si="0"/>
        <v>0</v>
      </c>
      <c r="L11" s="709"/>
      <c r="M11" s="709"/>
      <c r="N11" s="709"/>
      <c r="O11" s="709"/>
      <c r="P11" s="709"/>
      <c r="Q11" s="709"/>
      <c r="R11" s="709"/>
      <c r="S11" s="709"/>
      <c r="T11" s="714"/>
      <c r="U11" s="709"/>
      <c r="V11" s="709"/>
      <c r="W11" s="711"/>
      <c r="X11" s="709">
        <f t="shared" si="1"/>
        <v>0</v>
      </c>
      <c r="Y11" s="712" t="str">
        <f t="shared" si="2"/>
        <v/>
      </c>
    </row>
    <row r="12" spans="1:25" s="700" customFormat="1" ht="11.25">
      <c r="A12" s="709"/>
      <c r="B12" s="709"/>
      <c r="C12" s="709"/>
      <c r="D12" s="709"/>
      <c r="E12" s="709"/>
      <c r="F12" s="709"/>
      <c r="G12" s="709"/>
      <c r="H12" s="710"/>
      <c r="I12" s="709"/>
      <c r="J12" s="709"/>
      <c r="K12" s="709">
        <f t="shared" si="0"/>
        <v>0</v>
      </c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11"/>
      <c r="X12" s="709">
        <f t="shared" si="1"/>
        <v>0</v>
      </c>
      <c r="Y12" s="712" t="str">
        <f t="shared" si="2"/>
        <v/>
      </c>
    </row>
    <row r="13" spans="1:25" s="700" customFormat="1" ht="11.25">
      <c r="A13" s="709"/>
      <c r="B13" s="715"/>
      <c r="C13" s="715"/>
      <c r="D13" s="715"/>
      <c r="E13" s="715"/>
      <c r="F13" s="715"/>
      <c r="G13" s="715"/>
      <c r="H13" s="716"/>
      <c r="I13" s="709"/>
      <c r="J13" s="709"/>
      <c r="K13" s="709">
        <f t="shared" si="0"/>
        <v>0</v>
      </c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11"/>
      <c r="X13" s="709">
        <f t="shared" si="1"/>
        <v>0</v>
      </c>
      <c r="Y13" s="712" t="str">
        <f t="shared" si="2"/>
        <v/>
      </c>
    </row>
    <row r="14" spans="1:25" s="700" customFormat="1" ht="11.25">
      <c r="A14" s="709"/>
      <c r="B14" s="715"/>
      <c r="C14" s="715"/>
      <c r="D14" s="715"/>
      <c r="E14" s="715"/>
      <c r="F14" s="715"/>
      <c r="G14" s="715"/>
      <c r="H14" s="716"/>
      <c r="I14" s="709"/>
      <c r="J14" s="709"/>
      <c r="K14" s="709">
        <f t="shared" si="0"/>
        <v>0</v>
      </c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11"/>
      <c r="X14" s="709">
        <f t="shared" si="1"/>
        <v>0</v>
      </c>
      <c r="Y14" s="712" t="str">
        <f t="shared" si="2"/>
        <v/>
      </c>
    </row>
    <row r="15" spans="1:25" s="700" customFormat="1" ht="11.25">
      <c r="A15" s="709"/>
      <c r="B15" s="715"/>
      <c r="C15" s="715"/>
      <c r="D15" s="715"/>
      <c r="E15" s="715"/>
      <c r="F15" s="715"/>
      <c r="G15" s="715"/>
      <c r="H15" s="716"/>
      <c r="I15" s="709"/>
      <c r="J15" s="709"/>
      <c r="K15" s="709">
        <f t="shared" si="0"/>
        <v>0</v>
      </c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11"/>
      <c r="X15" s="709">
        <f t="shared" si="1"/>
        <v>0</v>
      </c>
      <c r="Y15" s="712" t="str">
        <f t="shared" si="2"/>
        <v/>
      </c>
    </row>
    <row r="16" spans="1:25" s="700" customFormat="1" ht="11.25">
      <c r="A16" s="709"/>
      <c r="B16" s="715"/>
      <c r="C16" s="715"/>
      <c r="D16" s="715"/>
      <c r="E16" s="709"/>
      <c r="F16" s="709"/>
      <c r="G16" s="709"/>
      <c r="H16" s="710"/>
      <c r="I16" s="709"/>
      <c r="J16" s="709"/>
      <c r="K16" s="709">
        <f t="shared" si="0"/>
        <v>0</v>
      </c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11"/>
      <c r="X16" s="709">
        <f t="shared" si="1"/>
        <v>0</v>
      </c>
      <c r="Y16" s="712" t="str">
        <f t="shared" si="2"/>
        <v/>
      </c>
    </row>
    <row r="17" spans="1:25" s="700" customFormat="1" ht="11.25">
      <c r="A17" s="709"/>
      <c r="B17" s="709"/>
      <c r="C17" s="709"/>
      <c r="D17" s="709"/>
      <c r="E17" s="709"/>
      <c r="F17" s="709"/>
      <c r="G17" s="709"/>
      <c r="H17" s="710"/>
      <c r="I17" s="709"/>
      <c r="J17" s="709"/>
      <c r="K17" s="709">
        <f t="shared" si="0"/>
        <v>0</v>
      </c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11"/>
      <c r="X17" s="709">
        <f t="shared" si="1"/>
        <v>0</v>
      </c>
      <c r="Y17" s="712" t="str">
        <f t="shared" si="2"/>
        <v/>
      </c>
    </row>
    <row r="18" spans="1:25" s="700" customFormat="1" ht="11.25">
      <c r="A18" s="709"/>
      <c r="B18" s="709"/>
      <c r="C18" s="709"/>
      <c r="D18" s="709"/>
      <c r="E18" s="709"/>
      <c r="F18" s="709"/>
      <c r="G18" s="709"/>
      <c r="H18" s="710"/>
      <c r="I18" s="709"/>
      <c r="J18" s="709"/>
      <c r="K18" s="709">
        <f t="shared" si="0"/>
        <v>0</v>
      </c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11"/>
      <c r="X18" s="709">
        <f t="shared" si="1"/>
        <v>0</v>
      </c>
      <c r="Y18" s="712" t="str">
        <f t="shared" si="2"/>
        <v/>
      </c>
    </row>
    <row r="19" spans="1:25" s="700" customFormat="1" ht="11.25">
      <c r="A19" s="709"/>
      <c r="B19" s="709"/>
      <c r="C19" s="709"/>
      <c r="D19" s="709"/>
      <c r="E19" s="709"/>
      <c r="F19" s="709"/>
      <c r="G19" s="709"/>
      <c r="H19" s="710"/>
      <c r="I19" s="709"/>
      <c r="J19" s="709"/>
      <c r="K19" s="709">
        <f t="shared" si="0"/>
        <v>0</v>
      </c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11"/>
      <c r="X19" s="709">
        <f t="shared" si="1"/>
        <v>0</v>
      </c>
      <c r="Y19" s="712" t="str">
        <f t="shared" si="2"/>
        <v/>
      </c>
    </row>
    <row r="20" spans="1:25" s="700" customFormat="1" ht="11.25">
      <c r="A20" s="709"/>
      <c r="B20" s="709"/>
      <c r="C20" s="709"/>
      <c r="D20" s="709"/>
      <c r="E20" s="709"/>
      <c r="F20" s="709"/>
      <c r="G20" s="709"/>
      <c r="H20" s="710"/>
      <c r="I20" s="709"/>
      <c r="J20" s="709"/>
      <c r="K20" s="709">
        <f t="shared" si="0"/>
        <v>0</v>
      </c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11"/>
      <c r="X20" s="709">
        <f t="shared" si="1"/>
        <v>0</v>
      </c>
      <c r="Y20" s="712" t="str">
        <f t="shared" si="2"/>
        <v/>
      </c>
    </row>
    <row r="21" spans="1:25" s="700" customFormat="1" ht="11.25">
      <c r="A21" s="709"/>
      <c r="B21" s="709"/>
      <c r="C21" s="709"/>
      <c r="D21" s="709"/>
      <c r="E21" s="709"/>
      <c r="F21" s="709"/>
      <c r="G21" s="709"/>
      <c r="H21" s="710"/>
      <c r="I21" s="709"/>
      <c r="J21" s="709"/>
      <c r="K21" s="709">
        <f t="shared" si="0"/>
        <v>0</v>
      </c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11"/>
      <c r="X21" s="709">
        <f t="shared" si="1"/>
        <v>0</v>
      </c>
      <c r="Y21" s="712" t="str">
        <f t="shared" si="2"/>
        <v/>
      </c>
    </row>
    <row r="22" spans="1:25" s="700" customFormat="1" ht="11.25">
      <c r="A22" s="709"/>
      <c r="B22" s="709"/>
      <c r="C22" s="709"/>
      <c r="D22" s="709"/>
      <c r="E22" s="709"/>
      <c r="F22" s="709"/>
      <c r="G22" s="709"/>
      <c r="H22" s="710"/>
      <c r="I22" s="709"/>
      <c r="J22" s="709"/>
      <c r="K22" s="709">
        <f t="shared" si="0"/>
        <v>0</v>
      </c>
      <c r="L22" s="709"/>
      <c r="M22" s="709"/>
      <c r="N22" s="709"/>
      <c r="O22" s="709"/>
      <c r="P22" s="709"/>
      <c r="Q22" s="709"/>
      <c r="R22" s="709"/>
      <c r="S22" s="709"/>
      <c r="T22" s="709"/>
      <c r="U22" s="709"/>
      <c r="V22" s="709"/>
      <c r="W22" s="711"/>
      <c r="X22" s="709">
        <f t="shared" si="1"/>
        <v>0</v>
      </c>
      <c r="Y22" s="712" t="str">
        <f t="shared" si="2"/>
        <v/>
      </c>
    </row>
    <row r="23" spans="1:25" s="700" customFormat="1" ht="11.25">
      <c r="A23" s="709"/>
      <c r="B23" s="709"/>
      <c r="C23" s="709"/>
      <c r="D23" s="709"/>
      <c r="E23" s="709"/>
      <c r="F23" s="709"/>
      <c r="G23" s="709"/>
      <c r="H23" s="710"/>
      <c r="I23" s="709"/>
      <c r="J23" s="709"/>
      <c r="K23" s="709">
        <f t="shared" si="0"/>
        <v>0</v>
      </c>
      <c r="L23" s="709"/>
      <c r="M23" s="709"/>
      <c r="N23" s="709"/>
      <c r="O23" s="709"/>
      <c r="P23" s="709"/>
      <c r="Q23" s="709"/>
      <c r="R23" s="709"/>
      <c r="S23" s="709"/>
      <c r="T23" s="709"/>
      <c r="U23" s="709"/>
      <c r="V23" s="709"/>
      <c r="W23" s="711"/>
      <c r="X23" s="709">
        <f t="shared" si="1"/>
        <v>0</v>
      </c>
      <c r="Y23" s="712" t="str">
        <f t="shared" si="2"/>
        <v/>
      </c>
    </row>
    <row r="24" spans="1:25" s="700" customFormat="1" ht="11.25">
      <c r="A24" s="709"/>
      <c r="B24" s="709"/>
      <c r="C24" s="709"/>
      <c r="D24" s="709"/>
      <c r="E24" s="709"/>
      <c r="F24" s="709"/>
      <c r="G24" s="709"/>
      <c r="H24" s="710"/>
      <c r="I24" s="709"/>
      <c r="J24" s="709"/>
      <c r="K24" s="709">
        <f t="shared" si="0"/>
        <v>0</v>
      </c>
      <c r="L24" s="709"/>
      <c r="M24" s="709"/>
      <c r="N24" s="709"/>
      <c r="O24" s="709"/>
      <c r="P24" s="709"/>
      <c r="Q24" s="709"/>
      <c r="R24" s="709"/>
      <c r="S24" s="709"/>
      <c r="T24" s="709"/>
      <c r="U24" s="709"/>
      <c r="V24" s="709"/>
      <c r="W24" s="711"/>
      <c r="X24" s="709">
        <f t="shared" si="1"/>
        <v>0</v>
      </c>
      <c r="Y24" s="712" t="str">
        <f t="shared" si="2"/>
        <v/>
      </c>
    </row>
    <row r="25" spans="1:25" s="700" customFormat="1" ht="11.25">
      <c r="A25" s="709"/>
      <c r="B25" s="709"/>
      <c r="C25" s="709"/>
      <c r="D25" s="709"/>
      <c r="E25" s="709"/>
      <c r="F25" s="709"/>
      <c r="G25" s="709"/>
      <c r="H25" s="710"/>
      <c r="I25" s="709"/>
      <c r="J25" s="709"/>
      <c r="K25" s="709">
        <f t="shared" si="0"/>
        <v>0</v>
      </c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11"/>
      <c r="X25" s="709">
        <f t="shared" si="1"/>
        <v>0</v>
      </c>
      <c r="Y25" s="712" t="str">
        <f t="shared" si="2"/>
        <v/>
      </c>
    </row>
    <row r="26" spans="1:25" s="700" customFormat="1" ht="11.25">
      <c r="A26" s="709"/>
      <c r="B26" s="709"/>
      <c r="C26" s="709"/>
      <c r="D26" s="709"/>
      <c r="E26" s="709"/>
      <c r="F26" s="709"/>
      <c r="G26" s="709"/>
      <c r="H26" s="710"/>
      <c r="I26" s="709"/>
      <c r="J26" s="709"/>
      <c r="K26" s="709">
        <f t="shared" si="0"/>
        <v>0</v>
      </c>
      <c r="L26" s="709"/>
      <c r="M26" s="709"/>
      <c r="N26" s="709"/>
      <c r="O26" s="709"/>
      <c r="P26" s="709"/>
      <c r="Q26" s="709"/>
      <c r="R26" s="709"/>
      <c r="S26" s="709"/>
      <c r="T26" s="709"/>
      <c r="U26" s="709"/>
      <c r="V26" s="709"/>
      <c r="W26" s="711"/>
      <c r="X26" s="709">
        <f t="shared" si="1"/>
        <v>0</v>
      </c>
      <c r="Y26" s="712" t="str">
        <f t="shared" si="2"/>
        <v/>
      </c>
    </row>
    <row r="27" spans="1:25" s="700" customFormat="1" ht="11.25">
      <c r="A27" s="709"/>
      <c r="B27" s="709"/>
      <c r="C27" s="709"/>
      <c r="D27" s="709"/>
      <c r="E27" s="709"/>
      <c r="F27" s="709"/>
      <c r="G27" s="709"/>
      <c r="H27" s="710"/>
      <c r="I27" s="709"/>
      <c r="J27" s="709"/>
      <c r="K27" s="709">
        <f t="shared" si="0"/>
        <v>0</v>
      </c>
      <c r="L27" s="709"/>
      <c r="M27" s="709"/>
      <c r="N27" s="709"/>
      <c r="O27" s="709"/>
      <c r="P27" s="709"/>
      <c r="Q27" s="709"/>
      <c r="R27" s="709"/>
      <c r="S27" s="709"/>
      <c r="T27" s="709"/>
      <c r="U27" s="709"/>
      <c r="V27" s="709"/>
      <c r="W27" s="711"/>
      <c r="X27" s="709">
        <f t="shared" si="1"/>
        <v>0</v>
      </c>
      <c r="Y27" s="712" t="str">
        <f t="shared" si="2"/>
        <v/>
      </c>
    </row>
    <row r="28" spans="1:25" s="700" customFormat="1" ht="11.25">
      <c r="A28" s="709"/>
      <c r="B28" s="709"/>
      <c r="C28" s="709"/>
      <c r="D28" s="709"/>
      <c r="E28" s="709"/>
      <c r="F28" s="709"/>
      <c r="G28" s="709"/>
      <c r="H28" s="710"/>
      <c r="I28" s="709"/>
      <c r="J28" s="709"/>
      <c r="K28" s="709">
        <f t="shared" si="0"/>
        <v>0</v>
      </c>
      <c r="L28" s="709"/>
      <c r="M28" s="709"/>
      <c r="N28" s="709"/>
      <c r="O28" s="709"/>
      <c r="P28" s="709"/>
      <c r="Q28" s="709"/>
      <c r="R28" s="709"/>
      <c r="S28" s="709"/>
      <c r="T28" s="709"/>
      <c r="U28" s="709"/>
      <c r="V28" s="709"/>
      <c r="W28" s="711"/>
      <c r="X28" s="709">
        <f t="shared" si="1"/>
        <v>0</v>
      </c>
      <c r="Y28" s="712" t="str">
        <f t="shared" si="2"/>
        <v/>
      </c>
    </row>
    <row r="29" spans="1:25" s="700" customFormat="1" ht="11.25">
      <c r="A29" s="709"/>
      <c r="B29" s="709"/>
      <c r="C29" s="709"/>
      <c r="D29" s="709"/>
      <c r="E29" s="709"/>
      <c r="F29" s="709"/>
      <c r="G29" s="709"/>
      <c r="H29" s="710"/>
      <c r="I29" s="709"/>
      <c r="J29" s="709"/>
      <c r="K29" s="709">
        <f t="shared" si="0"/>
        <v>0</v>
      </c>
      <c r="L29" s="709"/>
      <c r="M29" s="709"/>
      <c r="N29" s="709"/>
      <c r="O29" s="709"/>
      <c r="P29" s="709"/>
      <c r="Q29" s="709"/>
      <c r="R29" s="709"/>
      <c r="S29" s="709"/>
      <c r="T29" s="709"/>
      <c r="U29" s="709"/>
      <c r="V29" s="709"/>
      <c r="W29" s="711"/>
      <c r="X29" s="709">
        <f t="shared" si="1"/>
        <v>0</v>
      </c>
      <c r="Y29" s="712" t="str">
        <f t="shared" si="2"/>
        <v/>
      </c>
    </row>
    <row r="30" spans="1:25" s="700" customFormat="1" ht="11.25">
      <c r="A30" s="709"/>
      <c r="B30" s="709"/>
      <c r="C30" s="709"/>
      <c r="D30" s="709"/>
      <c r="E30" s="709"/>
      <c r="F30" s="709"/>
      <c r="G30" s="709"/>
      <c r="H30" s="710"/>
      <c r="I30" s="709"/>
      <c r="J30" s="709"/>
      <c r="K30" s="709">
        <f t="shared" si="0"/>
        <v>0</v>
      </c>
      <c r="L30" s="709"/>
      <c r="M30" s="709"/>
      <c r="N30" s="709"/>
      <c r="O30" s="709"/>
      <c r="P30" s="709"/>
      <c r="Q30" s="709"/>
      <c r="R30" s="709"/>
      <c r="S30" s="709"/>
      <c r="T30" s="710"/>
      <c r="U30" s="709"/>
      <c r="V30" s="709"/>
      <c r="W30" s="711"/>
      <c r="X30" s="709">
        <f t="shared" si="1"/>
        <v>0</v>
      </c>
      <c r="Y30" s="712" t="str">
        <f t="shared" si="2"/>
        <v/>
      </c>
    </row>
    <row r="31" spans="1:25" s="700" customFormat="1" ht="11.25">
      <c r="A31" s="709"/>
      <c r="B31" s="709"/>
      <c r="C31" s="709"/>
      <c r="D31" s="709"/>
      <c r="E31" s="709"/>
      <c r="F31" s="709"/>
      <c r="G31" s="709"/>
      <c r="H31" s="710"/>
      <c r="I31" s="709"/>
      <c r="J31" s="709"/>
      <c r="K31" s="709">
        <f t="shared" si="0"/>
        <v>0</v>
      </c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11"/>
      <c r="X31" s="709">
        <f t="shared" si="1"/>
        <v>0</v>
      </c>
      <c r="Y31" s="712" t="str">
        <f t="shared" si="2"/>
        <v/>
      </c>
    </row>
    <row r="32" spans="1:25" s="700" customFormat="1" ht="11.25">
      <c r="A32" s="709"/>
      <c r="B32" s="709"/>
      <c r="C32" s="709"/>
      <c r="D32" s="709"/>
      <c r="E32" s="709"/>
      <c r="F32" s="709"/>
      <c r="G32" s="709"/>
      <c r="H32" s="710"/>
      <c r="I32" s="709"/>
      <c r="J32" s="709"/>
      <c r="K32" s="709">
        <f t="shared" si="0"/>
        <v>0</v>
      </c>
      <c r="L32" s="709"/>
      <c r="M32" s="709"/>
      <c r="N32" s="709"/>
      <c r="O32" s="709"/>
      <c r="P32" s="709"/>
      <c r="Q32" s="709"/>
      <c r="R32" s="709"/>
      <c r="S32" s="709"/>
      <c r="T32" s="709"/>
      <c r="U32" s="709"/>
      <c r="V32" s="709"/>
      <c r="W32" s="711"/>
      <c r="X32" s="709">
        <f t="shared" si="1"/>
        <v>0</v>
      </c>
      <c r="Y32" s="712" t="str">
        <f t="shared" si="2"/>
        <v/>
      </c>
    </row>
    <row r="33" spans="1:25" s="700" customFormat="1" ht="11.25">
      <c r="A33" s="709"/>
      <c r="B33" s="709"/>
      <c r="C33" s="709"/>
      <c r="D33" s="715"/>
      <c r="E33" s="715"/>
      <c r="F33" s="715"/>
      <c r="G33" s="715"/>
      <c r="H33" s="716"/>
      <c r="I33" s="709"/>
      <c r="J33" s="709"/>
      <c r="K33" s="709">
        <f t="shared" si="0"/>
        <v>0</v>
      </c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11"/>
      <c r="X33" s="709">
        <f t="shared" si="1"/>
        <v>0</v>
      </c>
      <c r="Y33" s="712" t="str">
        <f t="shared" si="2"/>
        <v/>
      </c>
    </row>
    <row r="34" spans="1:25" s="700" customFormat="1" ht="11.25">
      <c r="A34" s="717"/>
      <c r="B34" s="717"/>
      <c r="C34" s="717"/>
      <c r="D34" s="717"/>
      <c r="E34" s="717"/>
      <c r="F34" s="717"/>
      <c r="G34" s="717"/>
      <c r="H34" s="718"/>
      <c r="I34" s="717"/>
      <c r="J34" s="717"/>
      <c r="K34" s="717">
        <f t="shared" si="0"/>
        <v>0</v>
      </c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9"/>
      <c r="X34" s="717">
        <f t="shared" si="1"/>
        <v>0</v>
      </c>
      <c r="Y34" s="720" t="str">
        <f t="shared" si="2"/>
        <v/>
      </c>
    </row>
    <row r="35" spans="1:25" ht="15" customHeight="1">
      <c r="D35" s="980" t="s">
        <v>615</v>
      </c>
      <c r="E35" s="980"/>
      <c r="F35" s="980"/>
      <c r="G35" s="982">
        <f>(COUNT(G5:G34))</f>
        <v>0</v>
      </c>
    </row>
    <row r="36" spans="1:25">
      <c r="D36" s="981"/>
      <c r="E36" s="981"/>
      <c r="F36" s="981"/>
      <c r="G36" s="983"/>
    </row>
    <row r="37" spans="1:25">
      <c r="A37" s="700" t="s">
        <v>616</v>
      </c>
    </row>
  </sheetData>
  <sheetProtection selectLockedCells="1"/>
  <mergeCells count="18"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D35:F36"/>
    <mergeCell ref="G35:G36"/>
    <mergeCell ref="J3:J4"/>
    <mergeCell ref="K3:O3"/>
    <mergeCell ref="P3:S3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G54"/>
  <sheetViews>
    <sheetView view="pageBreakPreview" topLeftCell="A25" zoomScale="90" zoomScaleSheetLayoutView="90" workbookViewId="0">
      <selection activeCell="A4" sqref="A4:E4"/>
    </sheetView>
  </sheetViews>
  <sheetFormatPr baseColWidth="10" defaultColWidth="11.42578125" defaultRowHeight="16.5"/>
  <cols>
    <col min="1" max="1" width="1.85546875" style="505" customWidth="1"/>
    <col min="2" max="2" width="34.7109375" style="54" customWidth="1"/>
    <col min="3" max="3" width="20.85546875" style="54" customWidth="1"/>
    <col min="4" max="4" width="25.5703125" style="54" customWidth="1"/>
    <col min="5" max="5" width="19.85546875" style="54" customWidth="1"/>
    <col min="6" max="16384" width="11.42578125" style="54"/>
  </cols>
  <sheetData>
    <row r="1" spans="1:7" ht="16.5" customHeight="1">
      <c r="A1" s="997" t="s">
        <v>617</v>
      </c>
      <c r="B1" s="997"/>
      <c r="C1" s="997"/>
      <c r="D1" s="997"/>
      <c r="E1" s="997"/>
    </row>
    <row r="2" spans="1:7">
      <c r="A2" s="998" t="s">
        <v>618</v>
      </c>
      <c r="B2" s="998"/>
      <c r="C2" s="998"/>
      <c r="D2" s="998"/>
      <c r="E2" s="998"/>
    </row>
    <row r="3" spans="1:7">
      <c r="A3" s="916" t="s">
        <v>668</v>
      </c>
      <c r="B3" s="916"/>
      <c r="C3" s="916"/>
      <c r="D3" s="916"/>
      <c r="E3" s="916"/>
      <c r="G3" s="503"/>
    </row>
    <row r="4" spans="1:7">
      <c r="A4" s="998" t="s">
        <v>671</v>
      </c>
      <c r="B4" s="998"/>
      <c r="C4" s="998"/>
      <c r="D4" s="998"/>
      <c r="E4" s="998"/>
    </row>
    <row r="5" spans="1:7">
      <c r="A5" s="745"/>
      <c r="B5" s="745"/>
      <c r="C5" s="745" t="s">
        <v>619</v>
      </c>
      <c r="D5" s="4" t="s">
        <v>79</v>
      </c>
      <c r="E5" s="504" t="s">
        <v>2464</v>
      </c>
    </row>
    <row r="6" spans="1:7" ht="6.75" customHeight="1" thickBot="1"/>
    <row r="7" spans="1:7" s="506" customFormat="1" ht="17.25" customHeight="1">
      <c r="A7" s="999"/>
      <c r="B7" s="1000"/>
      <c r="C7" s="746"/>
      <c r="D7" s="746"/>
      <c r="E7" s="520"/>
    </row>
    <row r="8" spans="1:7" s="506" customFormat="1" ht="20.25" customHeight="1">
      <c r="A8" s="508"/>
      <c r="B8" s="507"/>
      <c r="C8" s="507"/>
      <c r="D8" s="507"/>
      <c r="E8" s="509"/>
      <c r="F8" s="510"/>
    </row>
    <row r="9" spans="1:7" s="506" customFormat="1" ht="20.25" customHeight="1">
      <c r="A9" s="511"/>
      <c r="B9" s="519" t="s">
        <v>620</v>
      </c>
      <c r="C9" s="507"/>
      <c r="D9" s="507"/>
      <c r="E9" s="509"/>
      <c r="F9" s="510"/>
    </row>
    <row r="10" spans="1:7" s="506" customFormat="1" ht="20.25" customHeight="1">
      <c r="A10" s="511"/>
      <c r="B10" s="519" t="s">
        <v>621</v>
      </c>
      <c r="C10" s="507"/>
      <c r="D10" s="507" t="s">
        <v>622</v>
      </c>
      <c r="E10" s="507" t="s">
        <v>623</v>
      </c>
      <c r="F10" s="510"/>
    </row>
    <row r="11" spans="1:7" s="506" customFormat="1" ht="20.25" customHeight="1">
      <c r="A11" s="508"/>
      <c r="E11" s="509"/>
      <c r="F11" s="510"/>
    </row>
    <row r="12" spans="1:7" s="506" customFormat="1" ht="20.25" customHeight="1">
      <c r="A12" s="511"/>
      <c r="E12" s="509"/>
      <c r="F12" s="510"/>
    </row>
    <row r="13" spans="1:7">
      <c r="A13" s="512"/>
      <c r="E13" s="513"/>
      <c r="F13" s="18"/>
    </row>
    <row r="14" spans="1:7">
      <c r="A14" s="512"/>
      <c r="B14" s="18"/>
      <c r="C14" s="18"/>
      <c r="D14" s="18"/>
      <c r="E14" s="513"/>
      <c r="F14" s="18"/>
    </row>
    <row r="15" spans="1:7" ht="18.75">
      <c r="A15" s="512"/>
      <c r="B15" s="995" t="s">
        <v>3184</v>
      </c>
      <c r="C15" s="995"/>
      <c r="D15" s="995"/>
      <c r="E15" s="996"/>
      <c r="F15" s="18"/>
    </row>
    <row r="16" spans="1:7">
      <c r="A16" s="512"/>
      <c r="B16" s="18"/>
      <c r="C16" s="18"/>
      <c r="D16" s="18"/>
      <c r="E16" s="513"/>
      <c r="F16" s="18"/>
    </row>
    <row r="17" spans="1:6">
      <c r="A17" s="512"/>
      <c r="B17" s="18"/>
      <c r="C17" s="18"/>
      <c r="D17" s="18"/>
      <c r="E17" s="513"/>
      <c r="F17" s="18"/>
    </row>
    <row r="18" spans="1:6">
      <c r="A18" s="512"/>
      <c r="B18" s="18"/>
      <c r="C18" s="18"/>
      <c r="D18" s="18"/>
      <c r="E18" s="513"/>
      <c r="F18" s="18"/>
    </row>
    <row r="19" spans="1:6">
      <c r="A19" s="512"/>
      <c r="B19" s="18"/>
      <c r="C19" s="18"/>
      <c r="D19" s="18"/>
      <c r="E19" s="513"/>
      <c r="F19" s="18"/>
    </row>
    <row r="20" spans="1:6">
      <c r="A20" s="512"/>
      <c r="B20" s="18"/>
      <c r="C20" s="18"/>
      <c r="D20" s="18"/>
      <c r="E20" s="513"/>
      <c r="F20" s="18"/>
    </row>
    <row r="21" spans="1:6">
      <c r="A21" s="512"/>
      <c r="B21" s="18"/>
      <c r="C21" s="18"/>
      <c r="D21" s="18"/>
      <c r="E21" s="513"/>
      <c r="F21" s="18"/>
    </row>
    <row r="22" spans="1:6">
      <c r="A22" s="512"/>
      <c r="B22" s="18"/>
      <c r="C22" s="18"/>
      <c r="D22" s="18"/>
      <c r="E22" s="513"/>
      <c r="F22" s="18"/>
    </row>
    <row r="23" spans="1:6">
      <c r="A23" s="512"/>
      <c r="B23" s="18"/>
      <c r="C23" s="18"/>
      <c r="D23" s="18"/>
      <c r="E23" s="513"/>
      <c r="F23" s="18"/>
    </row>
    <row r="24" spans="1:6">
      <c r="A24" s="512"/>
      <c r="B24" s="18"/>
      <c r="C24" s="18"/>
      <c r="D24" s="18"/>
      <c r="E24" s="513"/>
      <c r="F24" s="18"/>
    </row>
    <row r="25" spans="1:6">
      <c r="A25" s="512"/>
      <c r="B25" s="18"/>
      <c r="C25" s="18"/>
      <c r="D25" s="18"/>
      <c r="E25" s="513"/>
      <c r="F25" s="18"/>
    </row>
    <row r="26" spans="1:6">
      <c r="A26" s="512"/>
      <c r="B26" s="18"/>
      <c r="C26" s="18"/>
      <c r="D26" s="18"/>
      <c r="E26" s="513"/>
      <c r="F26" s="18"/>
    </row>
    <row r="27" spans="1:6">
      <c r="A27" s="512"/>
      <c r="B27" s="18"/>
      <c r="C27" s="18"/>
      <c r="D27" s="18"/>
      <c r="E27" s="513"/>
      <c r="F27" s="18"/>
    </row>
    <row r="28" spans="1:6">
      <c r="A28" s="512"/>
      <c r="B28" s="18"/>
      <c r="C28" s="18"/>
      <c r="D28" s="18"/>
      <c r="E28" s="513"/>
      <c r="F28" s="18"/>
    </row>
    <row r="29" spans="1:6">
      <c r="A29" s="512"/>
      <c r="B29" s="18"/>
      <c r="C29" s="18"/>
      <c r="D29" s="18"/>
      <c r="E29" s="513"/>
      <c r="F29" s="18"/>
    </row>
    <row r="30" spans="1:6">
      <c r="A30" s="512"/>
      <c r="B30" s="18"/>
      <c r="C30" s="18"/>
      <c r="D30" s="18"/>
      <c r="E30" s="513"/>
      <c r="F30" s="18"/>
    </row>
    <row r="31" spans="1:6">
      <c r="A31" s="512"/>
      <c r="B31" s="18"/>
      <c r="C31" s="18"/>
      <c r="D31" s="18"/>
      <c r="E31" s="513"/>
      <c r="F31" s="18"/>
    </row>
    <row r="32" spans="1:6">
      <c r="A32" s="512"/>
      <c r="B32" s="18"/>
      <c r="C32" s="18"/>
      <c r="D32" s="18"/>
      <c r="E32" s="513"/>
      <c r="F32" s="18"/>
    </row>
    <row r="33" spans="1:6">
      <c r="A33" s="512"/>
      <c r="B33" s="18"/>
      <c r="C33" s="18"/>
      <c r="D33" s="18"/>
      <c r="E33" s="513"/>
      <c r="F33" s="18"/>
    </row>
    <row r="34" spans="1:6">
      <c r="A34" s="512"/>
      <c r="B34" s="18"/>
      <c r="C34" s="18"/>
      <c r="D34" s="18"/>
      <c r="E34" s="513"/>
      <c r="F34" s="18"/>
    </row>
    <row r="35" spans="1:6">
      <c r="A35" s="512"/>
      <c r="B35" s="18"/>
      <c r="C35" s="18"/>
      <c r="D35" s="18"/>
      <c r="E35" s="513"/>
      <c r="F35" s="18"/>
    </row>
    <row r="36" spans="1:6">
      <c r="A36" s="512"/>
      <c r="B36" s="18"/>
      <c r="C36" s="18"/>
      <c r="D36" s="18"/>
      <c r="E36" s="513"/>
      <c r="F36" s="18"/>
    </row>
    <row r="37" spans="1:6">
      <c r="A37" s="512"/>
      <c r="B37" s="18"/>
      <c r="C37" s="18"/>
      <c r="D37" s="18"/>
      <c r="E37" s="513"/>
      <c r="F37" s="18"/>
    </row>
    <row r="38" spans="1:6">
      <c r="A38" s="512"/>
      <c r="B38" s="518"/>
      <c r="C38" s="518"/>
      <c r="D38" s="518"/>
      <c r="E38" s="513"/>
      <c r="F38" s="18"/>
    </row>
    <row r="39" spans="1:6">
      <c r="A39" s="512"/>
      <c r="B39" s="518"/>
      <c r="C39" s="518"/>
      <c r="D39" s="518"/>
      <c r="E39" s="513"/>
    </row>
    <row r="40" spans="1:6">
      <c r="A40" s="512"/>
      <c r="B40" s="518"/>
      <c r="C40" s="518"/>
      <c r="D40" s="518"/>
      <c r="E40" s="513"/>
    </row>
    <row r="41" spans="1:6">
      <c r="A41" s="512"/>
      <c r="B41" s="18"/>
      <c r="C41" s="18"/>
      <c r="D41" s="18"/>
      <c r="E41" s="513"/>
    </row>
    <row r="42" spans="1:6" ht="17.25" thickBot="1">
      <c r="A42" s="514"/>
      <c r="B42" s="515"/>
      <c r="C42" s="515"/>
      <c r="D42" s="515"/>
      <c r="E42" s="516"/>
    </row>
    <row r="43" spans="1:6">
      <c r="A43" s="604" t="s">
        <v>138</v>
      </c>
    </row>
    <row r="45" spans="1:6" ht="25.5">
      <c r="A45" s="517" t="s">
        <v>624</v>
      </c>
      <c r="B45" s="54" t="s">
        <v>625</v>
      </c>
    </row>
    <row r="46" spans="1:6">
      <c r="B46" s="54" t="s">
        <v>626</v>
      </c>
    </row>
    <row r="52" spans="2:4">
      <c r="B52" s="54" t="s">
        <v>2472</v>
      </c>
      <c r="D52" s="54" t="s">
        <v>3177</v>
      </c>
    </row>
    <row r="53" spans="2:4">
      <c r="B53" s="54" t="s">
        <v>2457</v>
      </c>
      <c r="D53" s="54" t="s">
        <v>3185</v>
      </c>
    </row>
    <row r="54" spans="2:4">
      <c r="B54" s="54" t="s">
        <v>3175</v>
      </c>
      <c r="D54" s="54" t="s">
        <v>2461</v>
      </c>
    </row>
  </sheetData>
  <mergeCells count="6">
    <mergeCell ref="B15:E15"/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tabColor theme="7"/>
  </sheetPr>
  <dimension ref="A1:J70"/>
  <sheetViews>
    <sheetView view="pageBreakPreview" topLeftCell="A38" zoomScaleSheetLayoutView="100" workbookViewId="0">
      <selection activeCell="C71" sqref="C71"/>
    </sheetView>
  </sheetViews>
  <sheetFormatPr baseColWidth="10" defaultColWidth="11.42578125" defaultRowHeight="16.5"/>
  <cols>
    <col min="1" max="1" width="4.28515625" style="172" customWidth="1"/>
    <col min="2" max="2" width="41" style="139" customWidth="1"/>
    <col min="3" max="5" width="15.7109375" style="139" customWidth="1"/>
    <col min="6" max="16384" width="11.42578125" style="139"/>
  </cols>
  <sheetData>
    <row r="1" spans="1:7">
      <c r="B1" s="1012" t="s">
        <v>76</v>
      </c>
      <c r="C1" s="1012"/>
      <c r="D1" s="1012"/>
      <c r="E1" s="1012"/>
    </row>
    <row r="2" spans="1:7">
      <c r="A2" s="463"/>
      <c r="B2" s="966" t="s">
        <v>67</v>
      </c>
      <c r="C2" s="966"/>
      <c r="D2" s="966"/>
      <c r="E2" s="966"/>
    </row>
    <row r="3" spans="1:7">
      <c r="B3" s="879" t="s">
        <v>668</v>
      </c>
      <c r="C3" s="879"/>
      <c r="D3" s="879"/>
      <c r="E3" s="879"/>
      <c r="G3" s="521"/>
    </row>
    <row r="4" spans="1:7">
      <c r="B4" s="879" t="s">
        <v>671</v>
      </c>
      <c r="C4" s="879"/>
      <c r="D4" s="879"/>
      <c r="E4" s="879"/>
    </row>
    <row r="5" spans="1:7">
      <c r="A5" s="737"/>
      <c r="B5" s="966" t="s">
        <v>627</v>
      </c>
      <c r="C5" s="966"/>
      <c r="D5" s="81" t="s">
        <v>79</v>
      </c>
      <c r="E5" s="463"/>
    </row>
    <row r="6" spans="1:7" ht="6.75" customHeight="1" thickBot="1"/>
    <row r="7" spans="1:7" s="294" customFormat="1">
      <c r="A7" s="1001" t="s">
        <v>200</v>
      </c>
      <c r="B7" s="1002"/>
      <c r="C7" s="1005" t="s">
        <v>628</v>
      </c>
      <c r="D7" s="1005" t="s">
        <v>556</v>
      </c>
      <c r="E7" s="1007" t="s">
        <v>629</v>
      </c>
    </row>
    <row r="8" spans="1:7" s="294" customFormat="1" ht="17.25" thickBot="1">
      <c r="A8" s="1003"/>
      <c r="B8" s="1004"/>
      <c r="C8" s="1006"/>
      <c r="D8" s="1006"/>
      <c r="E8" s="1008"/>
    </row>
    <row r="9" spans="1:7" s="294" customFormat="1" ht="20.25" customHeight="1">
      <c r="A9" s="522" t="s">
        <v>630</v>
      </c>
      <c r="B9" s="470"/>
      <c r="C9" s="480">
        <f>C10+C11</f>
        <v>85679901.890000001</v>
      </c>
      <c r="D9" s="480">
        <f>D10+D11</f>
        <v>44039543</v>
      </c>
      <c r="E9" s="530">
        <f>E10+E11</f>
        <v>17394254.100000001</v>
      </c>
      <c r="F9" s="573" t="str">
        <f>IF(C9&lt;&gt;'ETCA-II-10 '!C51,"ERROR!!!!! EL MONTO NO COINCIDE CON LO REPORTADO EN EL FORMATO ETCA-II-10 EN EL TOTAL DEVENGADO DEL ANALÍTICO DE INGRESOS","")</f>
        <v>ERROR!!!!! EL MONTO NO COINCIDE CON LO REPORTADO EN EL FORMATO ETCA-II-10 EN EL TOTAL DEVENGADO DEL ANALÍTICO DE INGRESOS</v>
      </c>
    </row>
    <row r="10" spans="1:7" s="294" customFormat="1" ht="20.25" customHeight="1">
      <c r="A10" s="469"/>
      <c r="B10" s="524" t="s">
        <v>631</v>
      </c>
      <c r="C10" s="471"/>
      <c r="D10" s="471"/>
      <c r="E10" s="523"/>
    </row>
    <row r="11" spans="1:7" s="294" customFormat="1" ht="20.25" customHeight="1">
      <c r="A11" s="469"/>
      <c r="B11" s="524" t="s">
        <v>632</v>
      </c>
      <c r="C11" s="471">
        <f>+'[2]ETCA-II-10 '!C19</f>
        <v>85679901.890000001</v>
      </c>
      <c r="D11" s="471">
        <f>+'[2]ETCA-II-10 '!F19</f>
        <v>44039543</v>
      </c>
      <c r="E11" s="523">
        <f>+'[2]ETCA-II-10 '!G19</f>
        <v>17394254.100000001</v>
      </c>
    </row>
    <row r="12" spans="1:7" s="294" customFormat="1" ht="20.25" customHeight="1">
      <c r="A12" s="522" t="s">
        <v>633</v>
      </c>
      <c r="B12" s="524"/>
      <c r="C12" s="480">
        <f>C13+C14</f>
        <v>130657512.18000001</v>
      </c>
      <c r="D12" s="480">
        <f>D13+D14</f>
        <v>75984762.75999999</v>
      </c>
      <c r="E12" s="530">
        <f>E13+E14</f>
        <v>69845431.510000005</v>
      </c>
      <c r="F12" s="573" t="str">
        <f>IF(C12&lt;&gt;'ETCA-II-11 '!B81,"ERROR!!!!! EL MONTO NO COINCIDE CON LO REPORTADO EN EL FORMATO ETCA-II-10 EN EL TOTAL DEVENGADO DEL ANALÍTICO DE INGRESOS","")</f>
        <v/>
      </c>
    </row>
    <row r="13" spans="1:7" s="294" customFormat="1" ht="20.25" customHeight="1">
      <c r="A13" s="469"/>
      <c r="B13" s="524" t="s">
        <v>634</v>
      </c>
      <c r="C13" s="471"/>
      <c r="D13" s="471"/>
      <c r="E13" s="523"/>
    </row>
    <row r="14" spans="1:7" s="294" customFormat="1" ht="20.25" customHeight="1">
      <c r="A14" s="469"/>
      <c r="B14" s="524" t="s">
        <v>635</v>
      </c>
      <c r="C14" s="471">
        <f>+'[2]ETCA-II-11 '!B81</f>
        <v>130657512.18000001</v>
      </c>
      <c r="D14" s="471">
        <f>+'[2]ETCA-II-11 '!E81</f>
        <v>75984762.75999999</v>
      </c>
      <c r="E14" s="523">
        <f>+'[2]ETCA-II-11 '!F81</f>
        <v>69845431.510000005</v>
      </c>
    </row>
    <row r="15" spans="1:7" s="294" customFormat="1" ht="20.25" customHeight="1">
      <c r="A15" s="522" t="s">
        <v>636</v>
      </c>
      <c r="B15" s="524"/>
      <c r="C15" s="480">
        <f>C9-C12</f>
        <v>-44977610.290000007</v>
      </c>
      <c r="D15" s="480">
        <f>D9-D12</f>
        <v>-31945219.75999999</v>
      </c>
      <c r="E15" s="530">
        <f>E9-E12</f>
        <v>-52451177.410000004</v>
      </c>
    </row>
    <row r="16" spans="1:7" s="294" customFormat="1" ht="20.25" customHeight="1" thickBot="1">
      <c r="A16" s="469"/>
      <c r="B16" s="470"/>
      <c r="C16" s="471"/>
      <c r="D16" s="471"/>
      <c r="E16" s="473"/>
    </row>
    <row r="17" spans="1:6" s="294" customFormat="1">
      <c r="A17" s="1001" t="s">
        <v>200</v>
      </c>
      <c r="B17" s="1002"/>
      <c r="C17" s="1005" t="s">
        <v>628</v>
      </c>
      <c r="D17" s="1005" t="s">
        <v>556</v>
      </c>
      <c r="E17" s="1009" t="s">
        <v>629</v>
      </c>
    </row>
    <row r="18" spans="1:6" s="294" customFormat="1" ht="12" customHeight="1" thickBot="1">
      <c r="A18" s="1003"/>
      <c r="B18" s="1004"/>
      <c r="C18" s="1006"/>
      <c r="D18" s="1006"/>
      <c r="E18" s="1010"/>
    </row>
    <row r="19" spans="1:6" s="294" customFormat="1" ht="20.25" customHeight="1">
      <c r="A19" s="522" t="s">
        <v>637</v>
      </c>
      <c r="B19" s="470"/>
      <c r="C19" s="480">
        <f>C15</f>
        <v>-44977610.290000007</v>
      </c>
      <c r="D19" s="480">
        <f t="shared" ref="D19:E19" si="0">D15</f>
        <v>-31945219.75999999</v>
      </c>
      <c r="E19" s="480">
        <f t="shared" si="0"/>
        <v>-52451177.410000004</v>
      </c>
    </row>
    <row r="20" spans="1:6" s="294" customFormat="1" ht="20.25" customHeight="1">
      <c r="A20" s="522" t="s">
        <v>638</v>
      </c>
      <c r="B20" s="470"/>
      <c r="C20" s="471">
        <v>0</v>
      </c>
      <c r="D20" s="471">
        <v>0</v>
      </c>
      <c r="E20" s="473">
        <v>0</v>
      </c>
      <c r="F20" s="573" t="str">
        <f>IF(D20&lt;&gt;'ETCA-I-02'!C48,"ERROR!!!!! EL MONTO NO COINCIDE CON LO REPORTADO EN EL FORMATO ETCA-I-02 POR CONCEPTO DE INTERESES, COMISIONES Y GASTOS DE LA DEUDA","")</f>
        <v/>
      </c>
    </row>
    <row r="21" spans="1:6" s="294" customFormat="1" ht="20.25" customHeight="1">
      <c r="A21" s="522" t="s">
        <v>639</v>
      </c>
      <c r="B21" s="470"/>
      <c r="C21" s="480">
        <f>C19-C20</f>
        <v>-44977610.290000007</v>
      </c>
      <c r="D21" s="480">
        <f>D19-D20</f>
        <v>-31945219.75999999</v>
      </c>
      <c r="E21" s="530">
        <f>E19-E20</f>
        <v>-52451177.410000004</v>
      </c>
    </row>
    <row r="22" spans="1:6" s="294" customFormat="1" ht="20.25" customHeight="1" thickBot="1">
      <c r="A22" s="469"/>
      <c r="B22" s="470"/>
      <c r="C22" s="486"/>
      <c r="D22" s="486"/>
      <c r="E22" s="487"/>
    </row>
    <row r="23" spans="1:6" s="294" customFormat="1" ht="28.5" customHeight="1">
      <c r="A23" s="1001" t="s">
        <v>200</v>
      </c>
      <c r="B23" s="1002"/>
      <c r="C23" s="1005" t="s">
        <v>628</v>
      </c>
      <c r="D23" s="525" t="s">
        <v>556</v>
      </c>
      <c r="E23" s="1009" t="s">
        <v>629</v>
      </c>
    </row>
    <row r="24" spans="1:6" s="294" customFormat="1" ht="0.75" customHeight="1" thickBot="1">
      <c r="A24" s="1003"/>
      <c r="B24" s="1004"/>
      <c r="C24" s="1006"/>
      <c r="D24" s="526"/>
      <c r="E24" s="1010"/>
    </row>
    <row r="25" spans="1:6" s="294" customFormat="1" ht="20.25" customHeight="1">
      <c r="A25" s="522" t="s">
        <v>640</v>
      </c>
      <c r="B25" s="470"/>
      <c r="C25" s="471">
        <v>0</v>
      </c>
      <c r="D25" s="471">
        <v>0</v>
      </c>
      <c r="E25" s="473">
        <v>0</v>
      </c>
    </row>
    <row r="26" spans="1:6" s="294" customFormat="1" ht="20.25" customHeight="1">
      <c r="A26" s="522" t="s">
        <v>641</v>
      </c>
      <c r="B26" s="470"/>
      <c r="C26" s="471"/>
      <c r="D26" s="471"/>
      <c r="E26" s="473"/>
    </row>
    <row r="27" spans="1:6" s="294" customFormat="1" ht="20.25" customHeight="1">
      <c r="A27" s="522" t="s">
        <v>642</v>
      </c>
      <c r="B27" s="470"/>
      <c r="C27" s="480">
        <f>C25-C26</f>
        <v>0</v>
      </c>
      <c r="D27" s="480">
        <f>D25-D26</f>
        <v>0</v>
      </c>
      <c r="E27" s="530">
        <f>E25-E26</f>
        <v>0</v>
      </c>
    </row>
    <row r="28" spans="1:6" s="294" customFormat="1" ht="20.25" customHeight="1" thickBot="1">
      <c r="A28" s="738"/>
      <c r="B28" s="739"/>
      <c r="C28" s="741"/>
      <c r="D28" s="741"/>
      <c r="E28" s="527"/>
    </row>
    <row r="29" spans="1:6" s="294" customFormat="1" ht="18" customHeight="1">
      <c r="A29" s="601" t="s">
        <v>138</v>
      </c>
      <c r="B29" s="529"/>
      <c r="C29" s="529"/>
      <c r="D29" s="529"/>
      <c r="E29" s="529"/>
    </row>
    <row r="30" spans="1:6" s="294" customFormat="1" ht="18" customHeight="1">
      <c r="A30" s="679"/>
      <c r="B30" s="679"/>
      <c r="C30" s="679"/>
      <c r="D30" s="679"/>
      <c r="E30" s="679"/>
    </row>
    <row r="31" spans="1:6" s="294" customFormat="1" ht="18" customHeight="1">
      <c r="A31" s="679"/>
      <c r="B31" s="679"/>
      <c r="C31" s="679"/>
      <c r="D31" s="679"/>
      <c r="E31" s="679"/>
    </row>
    <row r="32" spans="1:6" s="294" customFormat="1" ht="18" customHeight="1">
      <c r="A32" s="679"/>
      <c r="B32" s="679"/>
      <c r="C32" s="679"/>
      <c r="D32" s="679"/>
      <c r="E32" s="679"/>
    </row>
    <row r="33" spans="1:10" ht="18" customHeight="1">
      <c r="A33" s="601" t="s">
        <v>145</v>
      </c>
      <c r="B33" s="529"/>
      <c r="C33" s="529"/>
      <c r="D33" s="529"/>
      <c r="E33" s="529"/>
      <c r="J33" s="479"/>
    </row>
    <row r="34" spans="1:10" ht="49.5" customHeight="1">
      <c r="A34" s="1011" t="s">
        <v>643</v>
      </c>
      <c r="B34" s="1011"/>
      <c r="C34" s="1011"/>
      <c r="D34" s="1011"/>
      <c r="E34" s="1011"/>
    </row>
    <row r="35" spans="1:10">
      <c r="A35" s="528"/>
      <c r="B35" s="529"/>
      <c r="C35" s="529"/>
      <c r="D35" s="529"/>
      <c r="E35" s="529"/>
    </row>
    <row r="36" spans="1:10" ht="75" customHeight="1">
      <c r="A36" s="1011" t="s">
        <v>644</v>
      </c>
      <c r="B36" s="1011"/>
      <c r="C36" s="1011"/>
      <c r="D36" s="1011"/>
      <c r="E36" s="1011"/>
    </row>
    <row r="37" spans="1:10">
      <c r="A37" s="528"/>
      <c r="B37" s="529"/>
      <c r="C37" s="529"/>
      <c r="D37" s="529"/>
      <c r="E37" s="529"/>
    </row>
    <row r="38" spans="1:10" ht="44.25" customHeight="1">
      <c r="A38" s="1011" t="s">
        <v>645</v>
      </c>
      <c r="B38" s="1011"/>
      <c r="C38" s="1011"/>
      <c r="D38" s="1011"/>
      <c r="E38" s="1011"/>
    </row>
    <row r="65" spans="1:3">
      <c r="A65" s="139"/>
    </row>
    <row r="66" spans="1:3">
      <c r="A66" s="139"/>
    </row>
    <row r="67" spans="1:3">
      <c r="A67" s="139"/>
    </row>
    <row r="68" spans="1:3">
      <c r="A68" s="139" t="s">
        <v>2472</v>
      </c>
      <c r="C68" s="139" t="s">
        <v>3178</v>
      </c>
    </row>
    <row r="69" spans="1:3">
      <c r="A69" s="139" t="s">
        <v>3182</v>
      </c>
      <c r="C69" s="139" t="s">
        <v>2993</v>
      </c>
    </row>
    <row r="70" spans="1:3">
      <c r="A70" s="139" t="s">
        <v>3183</v>
      </c>
      <c r="C70" s="139" t="s">
        <v>2461</v>
      </c>
    </row>
  </sheetData>
  <sheetProtection sheet="1" objects="1" scenarios="1"/>
  <mergeCells count="19">
    <mergeCell ref="B1:E1"/>
    <mergeCell ref="B2:E2"/>
    <mergeCell ref="B3:E3"/>
    <mergeCell ref="B4:E4"/>
    <mergeCell ref="B5:C5"/>
    <mergeCell ref="A34:E34"/>
    <mergeCell ref="A36:E36"/>
    <mergeCell ref="A38:E38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>
    <tabColor theme="7"/>
  </sheetPr>
  <dimension ref="A1:D28"/>
  <sheetViews>
    <sheetView view="pageBreakPreview" topLeftCell="A13" zoomScale="90" zoomScaleSheetLayoutView="90" workbookViewId="0">
      <selection activeCell="C32" sqref="C32"/>
    </sheetView>
  </sheetViews>
  <sheetFormatPr baseColWidth="10" defaultColWidth="11.42578125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7" style="3" customWidth="1"/>
    <col min="5" max="16384" width="11.42578125" style="3"/>
  </cols>
  <sheetData>
    <row r="1" spans="1:4">
      <c r="A1" s="873" t="s">
        <v>76</v>
      </c>
      <c r="B1" s="873"/>
      <c r="C1" s="873"/>
      <c r="D1" s="873"/>
    </row>
    <row r="2" spans="1:4">
      <c r="A2" s="1017" t="s">
        <v>69</v>
      </c>
      <c r="B2" s="1017"/>
      <c r="C2" s="1017"/>
      <c r="D2" s="1017"/>
    </row>
    <row r="3" spans="1:4">
      <c r="A3" s="874" t="s">
        <v>668</v>
      </c>
      <c r="B3" s="874"/>
      <c r="C3" s="874"/>
      <c r="D3" s="874"/>
    </row>
    <row r="4" spans="1:4">
      <c r="A4" s="1017" t="s">
        <v>671</v>
      </c>
      <c r="B4" s="1017"/>
      <c r="C4" s="1017"/>
      <c r="D4" s="1017"/>
    </row>
    <row r="5" spans="1:4">
      <c r="A5" s="42"/>
      <c r="B5" s="1017" t="s">
        <v>646</v>
      </c>
      <c r="C5" s="1017"/>
      <c r="D5" s="73" t="s">
        <v>2446</v>
      </c>
    </row>
    <row r="6" spans="1:4" ht="6.75" customHeight="1" thickBot="1"/>
    <row r="7" spans="1:4" s="34" customFormat="1" ht="30" customHeight="1">
      <c r="A7" s="1020" t="s">
        <v>647</v>
      </c>
      <c r="B7" s="1021"/>
      <c r="C7" s="1018" t="s">
        <v>648</v>
      </c>
      <c r="D7" s="1019"/>
    </row>
    <row r="8" spans="1:4" s="34" customFormat="1" ht="32.25" customHeight="1" thickBot="1">
      <c r="A8" s="1022"/>
      <c r="B8" s="1023"/>
      <c r="C8" s="43" t="s">
        <v>649</v>
      </c>
      <c r="D8" s="44" t="s">
        <v>650</v>
      </c>
    </row>
    <row r="9" spans="1:4" s="34" customFormat="1" ht="31.5" customHeight="1">
      <c r="A9" s="38">
        <v>1</v>
      </c>
      <c r="B9" s="52" t="s">
        <v>2447</v>
      </c>
      <c r="C9" s="39" t="s">
        <v>2448</v>
      </c>
      <c r="D9" s="40" t="s">
        <v>2449</v>
      </c>
    </row>
    <row r="10" spans="1:4" s="34" customFormat="1" ht="31.5" customHeight="1">
      <c r="A10" s="38">
        <v>2</v>
      </c>
      <c r="B10" s="52" t="s">
        <v>2447</v>
      </c>
      <c r="C10" s="39" t="s">
        <v>2452</v>
      </c>
      <c r="D10" s="40">
        <v>454409949</v>
      </c>
    </row>
    <row r="11" spans="1:4" s="34" customFormat="1" ht="31.5" customHeight="1">
      <c r="A11" s="38">
        <v>3</v>
      </c>
      <c r="B11" s="52" t="s">
        <v>2447</v>
      </c>
      <c r="C11" s="39" t="s">
        <v>2453</v>
      </c>
      <c r="D11" s="40" t="s">
        <v>2450</v>
      </c>
    </row>
    <row r="12" spans="1:4" s="34" customFormat="1" ht="31.5" customHeight="1">
      <c r="A12" s="38">
        <v>4</v>
      </c>
      <c r="B12" s="52" t="s">
        <v>2447</v>
      </c>
      <c r="C12" s="39" t="s">
        <v>2453</v>
      </c>
      <c r="D12" s="40" t="s">
        <v>2451</v>
      </c>
    </row>
    <row r="13" spans="1:4" s="34" customFormat="1" ht="31.5" customHeight="1">
      <c r="A13" s="38">
        <v>5</v>
      </c>
      <c r="B13" s="52" t="s">
        <v>2447</v>
      </c>
      <c r="C13" s="39" t="s">
        <v>2453</v>
      </c>
      <c r="D13" s="40">
        <v>51500593097</v>
      </c>
    </row>
    <row r="14" spans="1:4" s="34" customFormat="1" ht="31.5" customHeight="1">
      <c r="A14" s="38">
        <v>6</v>
      </c>
      <c r="B14" s="52" t="s">
        <v>2447</v>
      </c>
      <c r="C14" s="39" t="s">
        <v>2454</v>
      </c>
      <c r="D14" s="40">
        <v>300158640</v>
      </c>
    </row>
    <row r="15" spans="1:4" s="34" customFormat="1" ht="31.5" customHeight="1">
      <c r="A15" s="38">
        <v>7</v>
      </c>
      <c r="B15" s="52"/>
      <c r="C15" s="39"/>
      <c r="D15" s="40"/>
    </row>
    <row r="16" spans="1:4" s="34" customFormat="1" ht="31.5" customHeight="1">
      <c r="A16" s="38">
        <v>8</v>
      </c>
      <c r="B16" s="52"/>
      <c r="C16" s="39"/>
      <c r="D16" s="40"/>
    </row>
    <row r="17" spans="1:4" s="34" customFormat="1" ht="31.5" customHeight="1">
      <c r="A17" s="38">
        <v>9</v>
      </c>
      <c r="B17" s="52"/>
      <c r="C17" s="39"/>
      <c r="D17" s="40"/>
    </row>
    <row r="18" spans="1:4" s="34" customFormat="1" ht="31.5" customHeight="1">
      <c r="A18" s="38">
        <v>10</v>
      </c>
      <c r="B18" s="52"/>
      <c r="C18" s="39"/>
      <c r="D18" s="40"/>
    </row>
    <row r="19" spans="1:4" s="34" customFormat="1" ht="31.5" customHeight="1">
      <c r="A19" s="1013"/>
      <c r="B19" s="1014"/>
      <c r="C19" s="1015"/>
      <c r="D19" s="1016"/>
    </row>
    <row r="20" spans="1:4">
      <c r="A20" s="604" t="s">
        <v>138</v>
      </c>
      <c r="B20" s="54"/>
    </row>
    <row r="21" spans="1:4" ht="18.75">
      <c r="B21" s="531" t="s">
        <v>651</v>
      </c>
    </row>
    <row r="26" spans="1:4">
      <c r="B26" s="749" t="s">
        <v>2459</v>
      </c>
      <c r="C26" s="874" t="s">
        <v>2460</v>
      </c>
      <c r="D26" s="874"/>
    </row>
    <row r="27" spans="1:4">
      <c r="B27" s="749" t="s">
        <v>2457</v>
      </c>
      <c r="C27" s="874" t="s">
        <v>2458</v>
      </c>
      <c r="D27" s="874"/>
    </row>
    <row r="28" spans="1:4">
      <c r="B28" s="749" t="s">
        <v>2455</v>
      </c>
      <c r="C28" s="874" t="s">
        <v>2456</v>
      </c>
      <c r="D28" s="874"/>
    </row>
  </sheetData>
  <mergeCells count="11">
    <mergeCell ref="C28:D28"/>
    <mergeCell ref="C27:D27"/>
    <mergeCell ref="C26:D26"/>
    <mergeCell ref="A19:D19"/>
    <mergeCell ref="A1:D1"/>
    <mergeCell ref="A3:D3"/>
    <mergeCell ref="A4:D4"/>
    <mergeCell ref="C7:D7"/>
    <mergeCell ref="A2:D2"/>
    <mergeCell ref="A7:B8"/>
    <mergeCell ref="B5:C5"/>
  </mergeCells>
  <printOptions horizontalCentered="1" verticalCentered="1"/>
  <pageMargins left="0" right="0" top="0" bottom="0" header="0" footer="0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3">
    <tabColor theme="7"/>
  </sheetPr>
  <dimension ref="A1:D2143"/>
  <sheetViews>
    <sheetView view="pageBreakPreview" topLeftCell="A2053" zoomScaleSheetLayoutView="100" workbookViewId="0">
      <selection activeCell="H2133" sqref="H2133"/>
    </sheetView>
  </sheetViews>
  <sheetFormatPr baseColWidth="10" defaultColWidth="11.42578125" defaultRowHeight="16.5"/>
  <cols>
    <col min="1" max="1" width="4.140625" style="7" customWidth="1"/>
    <col min="2" max="2" width="10.28515625" style="3" customWidth="1"/>
    <col min="3" max="3" width="52.5703125" style="3" customWidth="1"/>
    <col min="4" max="4" width="19.5703125" style="3" customWidth="1"/>
    <col min="5" max="16384" width="11.42578125" style="3"/>
  </cols>
  <sheetData>
    <row r="1" spans="1:4">
      <c r="A1" s="873" t="s">
        <v>76</v>
      </c>
      <c r="B1" s="873"/>
      <c r="C1" s="873"/>
      <c r="D1" s="873"/>
    </row>
    <row r="2" spans="1:4">
      <c r="A2" s="1017" t="s">
        <v>652</v>
      </c>
      <c r="B2" s="1017"/>
      <c r="C2" s="1017"/>
      <c r="D2" s="1017"/>
    </row>
    <row r="3" spans="1:4">
      <c r="A3" s="874" t="s">
        <v>668</v>
      </c>
      <c r="B3" s="874"/>
      <c r="C3" s="874"/>
      <c r="D3" s="874"/>
    </row>
    <row r="4" spans="1:4">
      <c r="A4" s="1017" t="s">
        <v>669</v>
      </c>
      <c r="B4" s="1017"/>
      <c r="C4" s="1017"/>
      <c r="D4" s="1017"/>
    </row>
    <row r="5" spans="1:4">
      <c r="A5" s="42"/>
      <c r="B5" s="1017" t="s">
        <v>653</v>
      </c>
      <c r="C5" s="1017"/>
      <c r="D5" s="73" t="s">
        <v>79</v>
      </c>
    </row>
    <row r="6" spans="1:4" ht="6.75" customHeight="1"/>
    <row r="7" spans="1:4" s="34" customFormat="1" ht="30" customHeight="1">
      <c r="A7" s="1025" t="s">
        <v>654</v>
      </c>
      <c r="B7" s="1025"/>
      <c r="C7" s="1025" t="s">
        <v>655</v>
      </c>
      <c r="D7" s="1025" t="s">
        <v>656</v>
      </c>
    </row>
    <row r="8" spans="1:4" s="34" customFormat="1" ht="32.25" customHeight="1">
      <c r="A8" s="1026"/>
      <c r="B8" s="1026"/>
      <c r="C8" s="1026"/>
      <c r="D8" s="1026"/>
    </row>
    <row r="9" spans="1:4" s="34" customFormat="1" ht="24" customHeight="1">
      <c r="A9" s="45"/>
      <c r="B9" s="1027" t="s">
        <v>1400</v>
      </c>
      <c r="C9" s="1027"/>
      <c r="D9" s="794">
        <f>+D10+D452+D472+D1053+D1483+D1498+D1513+D2122</f>
        <v>96004868.519999996</v>
      </c>
    </row>
    <row r="10" spans="1:4" s="34" customFormat="1" ht="17.100000000000001" customHeight="1">
      <c r="A10" s="751" t="s">
        <v>145</v>
      </c>
      <c r="B10" s="759" t="s">
        <v>673</v>
      </c>
      <c r="C10" s="752" t="s">
        <v>1114</v>
      </c>
      <c r="D10" s="760">
        <f>SUM(D11:D451)</f>
        <v>12223298.820000002</v>
      </c>
    </row>
    <row r="11" spans="1:4" s="34" customFormat="1" ht="17.100000000000001" customHeight="1">
      <c r="A11" s="753">
        <v>1</v>
      </c>
      <c r="B11" s="754" t="s">
        <v>674</v>
      </c>
      <c r="C11" s="755" t="s">
        <v>1115</v>
      </c>
      <c r="D11" s="756">
        <v>344.35</v>
      </c>
    </row>
    <row r="12" spans="1:4" s="34" customFormat="1" ht="17.100000000000001" customHeight="1">
      <c r="A12" s="753">
        <v>2</v>
      </c>
      <c r="B12" s="754" t="s">
        <v>675</v>
      </c>
      <c r="C12" s="755" t="s">
        <v>1116</v>
      </c>
      <c r="D12" s="756">
        <v>685.35</v>
      </c>
    </row>
    <row r="13" spans="1:4" s="34" customFormat="1" ht="17.100000000000001" customHeight="1">
      <c r="A13" s="753">
        <v>3</v>
      </c>
      <c r="B13" s="754" t="s">
        <v>676</v>
      </c>
      <c r="C13" s="755" t="s">
        <v>1117</v>
      </c>
      <c r="D13" s="756">
        <v>947.83</v>
      </c>
    </row>
    <row r="14" spans="1:4" s="34" customFormat="1" ht="17.100000000000001" customHeight="1">
      <c r="A14" s="753">
        <v>4</v>
      </c>
      <c r="B14" s="754" t="s">
        <v>677</v>
      </c>
      <c r="C14" s="755" t="s">
        <v>1118</v>
      </c>
      <c r="D14" s="756">
        <v>3480.86</v>
      </c>
    </row>
    <row r="15" spans="1:4" s="34" customFormat="1" ht="17.100000000000001" customHeight="1">
      <c r="A15" s="753">
        <v>5</v>
      </c>
      <c r="B15" s="754" t="s">
        <v>678</v>
      </c>
      <c r="C15" s="755" t="s">
        <v>1119</v>
      </c>
      <c r="D15" s="756">
        <v>24347.83</v>
      </c>
    </row>
    <row r="16" spans="1:4" s="34" customFormat="1" ht="17.100000000000001" customHeight="1">
      <c r="A16" s="753">
        <v>6</v>
      </c>
      <c r="B16" s="754" t="s">
        <v>679</v>
      </c>
      <c r="C16" s="755" t="s">
        <v>1120</v>
      </c>
      <c r="D16" s="756">
        <v>2585.2199999999998</v>
      </c>
    </row>
    <row r="17" spans="1:4" s="34" customFormat="1" ht="17.100000000000001" customHeight="1">
      <c r="A17" s="753">
        <v>7</v>
      </c>
      <c r="B17" s="754" t="s">
        <v>680</v>
      </c>
      <c r="C17" s="755" t="s">
        <v>1121</v>
      </c>
      <c r="D17" s="756">
        <v>7213</v>
      </c>
    </row>
    <row r="18" spans="1:4" s="34" customFormat="1" ht="17.100000000000001" customHeight="1">
      <c r="A18" s="753">
        <v>8</v>
      </c>
      <c r="B18" s="754" t="s">
        <v>681</v>
      </c>
      <c r="C18" s="755" t="s">
        <v>1122</v>
      </c>
      <c r="D18" s="756">
        <v>10990</v>
      </c>
    </row>
    <row r="19" spans="1:4" s="34" customFormat="1" ht="17.100000000000001" customHeight="1">
      <c r="A19" s="753">
        <v>9</v>
      </c>
      <c r="B19" s="754" t="s">
        <v>682</v>
      </c>
      <c r="C19" s="755" t="s">
        <v>1123</v>
      </c>
      <c r="D19" s="756">
        <v>8072</v>
      </c>
    </row>
    <row r="20" spans="1:4" s="34" customFormat="1" ht="17.100000000000001" customHeight="1">
      <c r="A20" s="753">
        <v>10</v>
      </c>
      <c r="B20" s="754" t="s">
        <v>683</v>
      </c>
      <c r="C20" s="755" t="s">
        <v>1124</v>
      </c>
      <c r="D20" s="756">
        <v>4715</v>
      </c>
    </row>
    <row r="21" spans="1:4" s="34" customFormat="1" ht="17.100000000000001" customHeight="1">
      <c r="A21" s="753">
        <v>11</v>
      </c>
      <c r="B21" s="754" t="s">
        <v>684</v>
      </c>
      <c r="C21" s="755" t="s">
        <v>1125</v>
      </c>
      <c r="D21" s="756">
        <v>484</v>
      </c>
    </row>
    <row r="22" spans="1:4" s="34" customFormat="1" ht="17.100000000000001" customHeight="1">
      <c r="A22" s="753">
        <v>12</v>
      </c>
      <c r="B22" s="754" t="s">
        <v>685</v>
      </c>
      <c r="C22" s="755" t="s">
        <v>1126</v>
      </c>
      <c r="D22" s="756">
        <v>1157</v>
      </c>
    </row>
    <row r="23" spans="1:4" s="34" customFormat="1" ht="17.100000000000001" customHeight="1">
      <c r="A23" s="753">
        <v>13</v>
      </c>
      <c r="B23" s="754" t="s">
        <v>686</v>
      </c>
      <c r="C23" s="755" t="s">
        <v>1127</v>
      </c>
      <c r="D23" s="756">
        <v>208</v>
      </c>
    </row>
    <row r="24" spans="1:4" s="34" customFormat="1" ht="17.100000000000001" customHeight="1">
      <c r="A24" s="753">
        <v>14</v>
      </c>
      <c r="B24" s="754" t="s">
        <v>687</v>
      </c>
      <c r="C24" s="755" t="s">
        <v>1128</v>
      </c>
      <c r="D24" s="756">
        <v>3221</v>
      </c>
    </row>
    <row r="25" spans="1:4" s="34" customFormat="1" ht="17.100000000000001" customHeight="1">
      <c r="A25" s="753">
        <v>15</v>
      </c>
      <c r="B25" s="754" t="s">
        <v>688</v>
      </c>
      <c r="C25" s="755" t="s">
        <v>1129</v>
      </c>
      <c r="D25" s="756">
        <v>33000</v>
      </c>
    </row>
    <row r="26" spans="1:4" s="34" customFormat="1" ht="17.100000000000001" customHeight="1">
      <c r="A26" s="753">
        <v>16</v>
      </c>
      <c r="B26" s="754" t="s">
        <v>689</v>
      </c>
      <c r="C26" s="755" t="s">
        <v>1130</v>
      </c>
      <c r="D26" s="756">
        <v>5558.31</v>
      </c>
    </row>
    <row r="27" spans="1:4" s="34" customFormat="1" ht="17.100000000000001" customHeight="1">
      <c r="A27" s="753">
        <v>17</v>
      </c>
      <c r="B27" s="754" t="s">
        <v>690</v>
      </c>
      <c r="C27" s="755" t="s">
        <v>1131</v>
      </c>
      <c r="D27" s="756">
        <v>5216.53</v>
      </c>
    </row>
    <row r="28" spans="1:4" s="34" customFormat="1" ht="17.100000000000001" customHeight="1">
      <c r="A28" s="753">
        <v>18</v>
      </c>
      <c r="B28" s="754" t="s">
        <v>691</v>
      </c>
      <c r="C28" s="755" t="s">
        <v>1132</v>
      </c>
      <c r="D28" s="756">
        <v>13440.87</v>
      </c>
    </row>
    <row r="29" spans="1:4" s="34" customFormat="1" ht="17.100000000000001" customHeight="1">
      <c r="A29" s="753">
        <v>19</v>
      </c>
      <c r="B29" s="754" t="s">
        <v>692</v>
      </c>
      <c r="C29" s="755" t="s">
        <v>1133</v>
      </c>
      <c r="D29" s="756">
        <v>5337.4</v>
      </c>
    </row>
    <row r="30" spans="1:4" s="34" customFormat="1" ht="17.100000000000001" customHeight="1">
      <c r="A30" s="753">
        <v>20</v>
      </c>
      <c r="B30" s="754" t="s">
        <v>693</v>
      </c>
      <c r="C30" s="755" t="s">
        <v>1134</v>
      </c>
      <c r="D30" s="756">
        <v>5337.4</v>
      </c>
    </row>
    <row r="31" spans="1:4" s="34" customFormat="1" ht="17.100000000000001" customHeight="1">
      <c r="A31" s="753">
        <v>21</v>
      </c>
      <c r="B31" s="754" t="s">
        <v>694</v>
      </c>
      <c r="C31" s="755" t="s">
        <v>1135</v>
      </c>
      <c r="D31" s="756">
        <v>18450</v>
      </c>
    </row>
    <row r="32" spans="1:4" s="34" customFormat="1" ht="17.100000000000001" customHeight="1">
      <c r="A32" s="753">
        <v>22</v>
      </c>
      <c r="B32" s="754" t="s">
        <v>695</v>
      </c>
      <c r="C32" s="757" t="s">
        <v>1136</v>
      </c>
      <c r="D32" s="758">
        <v>17600</v>
      </c>
    </row>
    <row r="33" spans="1:4" s="34" customFormat="1" ht="17.100000000000001" customHeight="1">
      <c r="A33" s="753">
        <v>23</v>
      </c>
      <c r="B33" s="754" t="s">
        <v>696</v>
      </c>
      <c r="C33" s="757" t="s">
        <v>1137</v>
      </c>
      <c r="D33" s="758">
        <v>6955.65</v>
      </c>
    </row>
    <row r="34" spans="1:4" s="34" customFormat="1" ht="17.100000000000001" customHeight="1">
      <c r="A34" s="753">
        <v>24</v>
      </c>
      <c r="B34" s="754" t="s">
        <v>697</v>
      </c>
      <c r="C34" s="755" t="s">
        <v>1138</v>
      </c>
      <c r="D34" s="756">
        <v>4500</v>
      </c>
    </row>
    <row r="35" spans="1:4" s="34" customFormat="1" ht="17.100000000000001" customHeight="1">
      <c r="A35" s="753">
        <v>25</v>
      </c>
      <c r="B35" s="754" t="s">
        <v>698</v>
      </c>
      <c r="C35" s="755" t="s">
        <v>1139</v>
      </c>
      <c r="D35" s="756">
        <v>1500</v>
      </c>
    </row>
    <row r="36" spans="1:4" s="34" customFormat="1" ht="17.100000000000001" customHeight="1">
      <c r="A36" s="753">
        <v>26</v>
      </c>
      <c r="B36" s="754" t="s">
        <v>699</v>
      </c>
      <c r="C36" s="755" t="s">
        <v>1140</v>
      </c>
      <c r="D36" s="756">
        <v>16000</v>
      </c>
    </row>
    <row r="37" spans="1:4" s="34" customFormat="1" ht="17.100000000000001" customHeight="1">
      <c r="A37" s="753">
        <v>27</v>
      </c>
      <c r="B37" s="754" t="s">
        <v>700</v>
      </c>
      <c r="C37" s="755" t="s">
        <v>1141</v>
      </c>
      <c r="D37" s="756">
        <v>5173.91</v>
      </c>
    </row>
    <row r="38" spans="1:4" s="34" customFormat="1" ht="17.100000000000001" customHeight="1">
      <c r="A38" s="753">
        <v>28</v>
      </c>
      <c r="B38" s="754" t="s">
        <v>701</v>
      </c>
      <c r="C38" s="755" t="s">
        <v>1142</v>
      </c>
      <c r="D38" s="756">
        <v>4608.7</v>
      </c>
    </row>
    <row r="39" spans="1:4" s="34" customFormat="1" ht="17.100000000000001" customHeight="1">
      <c r="A39" s="753">
        <v>29</v>
      </c>
      <c r="B39" s="754" t="s">
        <v>702</v>
      </c>
      <c r="C39" s="755" t="s">
        <v>1143</v>
      </c>
      <c r="D39" s="756">
        <v>8921.74</v>
      </c>
    </row>
    <row r="40" spans="1:4" s="34" customFormat="1" ht="17.100000000000001" customHeight="1">
      <c r="A40" s="753">
        <v>30</v>
      </c>
      <c r="B40" s="754" t="s">
        <v>703</v>
      </c>
      <c r="C40" s="755" t="s">
        <v>1144</v>
      </c>
      <c r="D40" s="756">
        <v>7407</v>
      </c>
    </row>
    <row r="41" spans="1:4" s="34" customFormat="1" ht="17.100000000000001" customHeight="1">
      <c r="A41" s="753">
        <v>31</v>
      </c>
      <c r="B41" s="754" t="s">
        <v>704</v>
      </c>
      <c r="C41" s="755" t="s">
        <v>1145</v>
      </c>
      <c r="D41" s="756">
        <v>1914</v>
      </c>
    </row>
    <row r="42" spans="1:4" s="34" customFormat="1" ht="17.100000000000001" customHeight="1">
      <c r="A42" s="753">
        <v>32</v>
      </c>
      <c r="B42" s="754" t="s">
        <v>705</v>
      </c>
      <c r="C42" s="755" t="s">
        <v>1146</v>
      </c>
      <c r="D42" s="756">
        <v>20373</v>
      </c>
    </row>
    <row r="43" spans="1:4" s="34" customFormat="1" ht="17.100000000000001" customHeight="1">
      <c r="A43" s="753">
        <v>33</v>
      </c>
      <c r="B43" s="754" t="s">
        <v>706</v>
      </c>
      <c r="C43" s="755" t="s">
        <v>1147</v>
      </c>
      <c r="D43" s="756">
        <v>28109.74</v>
      </c>
    </row>
    <row r="44" spans="1:4" s="34" customFormat="1" ht="17.100000000000001" customHeight="1">
      <c r="A44" s="753">
        <v>34</v>
      </c>
      <c r="B44" s="754" t="s">
        <v>707</v>
      </c>
      <c r="C44" s="755" t="s">
        <v>1148</v>
      </c>
      <c r="D44" s="756">
        <v>6933.13</v>
      </c>
    </row>
    <row r="45" spans="1:4" s="34" customFormat="1" ht="17.100000000000001" customHeight="1">
      <c r="A45" s="753">
        <v>35</v>
      </c>
      <c r="B45" s="754" t="s">
        <v>708</v>
      </c>
      <c r="C45" s="755" t="s">
        <v>1149</v>
      </c>
      <c r="D45" s="756">
        <v>11000</v>
      </c>
    </row>
    <row r="46" spans="1:4" s="34" customFormat="1" ht="17.100000000000001" customHeight="1">
      <c r="A46" s="753">
        <v>36</v>
      </c>
      <c r="B46" s="754" t="s">
        <v>709</v>
      </c>
      <c r="C46" s="755" t="s">
        <v>1150</v>
      </c>
      <c r="D46" s="756">
        <v>5793</v>
      </c>
    </row>
    <row r="47" spans="1:4" s="34" customFormat="1" ht="17.100000000000001" customHeight="1">
      <c r="A47" s="753">
        <v>37</v>
      </c>
      <c r="B47" s="754" t="s">
        <v>710</v>
      </c>
      <c r="C47" s="755" t="s">
        <v>1151</v>
      </c>
      <c r="D47" s="756">
        <v>3461</v>
      </c>
    </row>
    <row r="48" spans="1:4" s="34" customFormat="1" ht="17.100000000000001" customHeight="1">
      <c r="A48" s="753">
        <v>38</v>
      </c>
      <c r="B48" s="754" t="s">
        <v>711</v>
      </c>
      <c r="C48" s="755" t="s">
        <v>1152</v>
      </c>
      <c r="D48" s="756">
        <v>3461</v>
      </c>
    </row>
    <row r="49" spans="1:4" s="34" customFormat="1" ht="17.100000000000001" customHeight="1">
      <c r="A49" s="753">
        <v>39</v>
      </c>
      <c r="B49" s="754" t="s">
        <v>712</v>
      </c>
      <c r="C49" s="755" t="s">
        <v>1153</v>
      </c>
      <c r="D49" s="756">
        <v>5800</v>
      </c>
    </row>
    <row r="50" spans="1:4" s="34" customFormat="1" ht="17.100000000000001" customHeight="1">
      <c r="A50" s="753">
        <v>40</v>
      </c>
      <c r="B50" s="754" t="s">
        <v>713</v>
      </c>
      <c r="C50" s="755" t="s">
        <v>1154</v>
      </c>
      <c r="D50" s="756">
        <v>5980</v>
      </c>
    </row>
    <row r="51" spans="1:4" s="34" customFormat="1" ht="17.100000000000001" customHeight="1">
      <c r="A51" s="753">
        <v>41</v>
      </c>
      <c r="B51" s="754" t="s">
        <v>714</v>
      </c>
      <c r="C51" s="755" t="s">
        <v>1155</v>
      </c>
      <c r="D51" s="756">
        <v>4869.5600000000004</v>
      </c>
    </row>
    <row r="52" spans="1:4" s="34" customFormat="1" ht="17.100000000000001" customHeight="1">
      <c r="A52" s="753">
        <v>42</v>
      </c>
      <c r="B52" s="754" t="s">
        <v>715</v>
      </c>
      <c r="C52" s="755" t="s">
        <v>1156</v>
      </c>
      <c r="D52" s="756">
        <v>1651.3</v>
      </c>
    </row>
    <row r="53" spans="1:4" s="34" customFormat="1" ht="17.100000000000001" customHeight="1">
      <c r="A53" s="753">
        <v>43</v>
      </c>
      <c r="B53" s="754" t="s">
        <v>716</v>
      </c>
      <c r="C53" s="755" t="s">
        <v>1157</v>
      </c>
      <c r="D53" s="756">
        <v>17800</v>
      </c>
    </row>
    <row r="54" spans="1:4" s="34" customFormat="1" ht="17.100000000000001" customHeight="1">
      <c r="A54" s="753">
        <v>44</v>
      </c>
      <c r="B54" s="754" t="s">
        <v>717</v>
      </c>
      <c r="C54" s="755" t="s">
        <v>1158</v>
      </c>
      <c r="D54" s="756">
        <v>8160</v>
      </c>
    </row>
    <row r="55" spans="1:4" s="34" customFormat="1" ht="17.100000000000001" customHeight="1">
      <c r="A55" s="753">
        <v>45</v>
      </c>
      <c r="B55" s="754" t="s">
        <v>718</v>
      </c>
      <c r="C55" s="755" t="s">
        <v>1159</v>
      </c>
      <c r="D55" s="756">
        <v>164494</v>
      </c>
    </row>
    <row r="56" spans="1:4" s="34" customFormat="1" ht="17.100000000000001" customHeight="1">
      <c r="A56" s="753">
        <v>46</v>
      </c>
      <c r="B56" s="754" t="s">
        <v>719</v>
      </c>
      <c r="C56" s="755" t="s">
        <v>1160</v>
      </c>
      <c r="D56" s="756">
        <v>6180.86</v>
      </c>
    </row>
    <row r="57" spans="1:4" s="34" customFormat="1" ht="17.100000000000001" customHeight="1">
      <c r="A57" s="753">
        <v>47</v>
      </c>
      <c r="B57" s="754" t="s">
        <v>720</v>
      </c>
      <c r="C57" s="755" t="s">
        <v>1161</v>
      </c>
      <c r="D57" s="756">
        <v>3346.96</v>
      </c>
    </row>
    <row r="58" spans="1:4" s="34" customFormat="1" ht="17.100000000000001" customHeight="1">
      <c r="A58" s="753">
        <v>48</v>
      </c>
      <c r="B58" s="754" t="s">
        <v>721</v>
      </c>
      <c r="C58" s="755" t="s">
        <v>1162</v>
      </c>
      <c r="D58" s="756">
        <v>1216.52</v>
      </c>
    </row>
    <row r="59" spans="1:4" s="34" customFormat="1" ht="17.100000000000001" customHeight="1">
      <c r="A59" s="753">
        <v>49</v>
      </c>
      <c r="B59" s="754" t="s">
        <v>722</v>
      </c>
      <c r="C59" s="755" t="s">
        <v>1163</v>
      </c>
      <c r="D59" s="756">
        <v>5871.3</v>
      </c>
    </row>
    <row r="60" spans="1:4" s="34" customFormat="1" ht="17.100000000000001" customHeight="1">
      <c r="A60" s="753">
        <v>50</v>
      </c>
      <c r="B60" s="754" t="s">
        <v>723</v>
      </c>
      <c r="C60" s="755" t="s">
        <v>1164</v>
      </c>
      <c r="D60" s="756">
        <v>3080</v>
      </c>
    </row>
    <row r="61" spans="1:4" s="34" customFormat="1" ht="17.100000000000001" customHeight="1">
      <c r="A61" s="753">
        <v>51</v>
      </c>
      <c r="B61" s="754" t="s">
        <v>724</v>
      </c>
      <c r="C61" s="755" t="s">
        <v>1165</v>
      </c>
      <c r="D61" s="756">
        <v>4495.6499999999996</v>
      </c>
    </row>
    <row r="62" spans="1:4" s="34" customFormat="1" ht="17.100000000000001" customHeight="1">
      <c r="A62" s="753">
        <v>52</v>
      </c>
      <c r="B62" s="754" t="s">
        <v>725</v>
      </c>
      <c r="C62" s="755" t="s">
        <v>1166</v>
      </c>
      <c r="D62" s="756">
        <v>17561.740000000002</v>
      </c>
    </row>
    <row r="63" spans="1:4" s="34" customFormat="1" ht="17.100000000000001" customHeight="1">
      <c r="A63" s="753">
        <v>53</v>
      </c>
      <c r="B63" s="754" t="s">
        <v>726</v>
      </c>
      <c r="C63" s="755" t="s">
        <v>1167</v>
      </c>
      <c r="D63" s="756">
        <v>28286</v>
      </c>
    </row>
    <row r="64" spans="1:4" s="34" customFormat="1" ht="17.100000000000001" customHeight="1">
      <c r="A64" s="753">
        <v>54</v>
      </c>
      <c r="B64" s="754" t="s">
        <v>727</v>
      </c>
      <c r="C64" s="755" t="s">
        <v>1168</v>
      </c>
      <c r="D64" s="756">
        <v>13718</v>
      </c>
    </row>
    <row r="65" spans="1:4" s="34" customFormat="1" ht="17.100000000000001" customHeight="1">
      <c r="A65" s="753">
        <v>55</v>
      </c>
      <c r="B65" s="754" t="s">
        <v>728</v>
      </c>
      <c r="C65" s="755" t="s">
        <v>1169</v>
      </c>
      <c r="D65" s="756">
        <v>2500</v>
      </c>
    </row>
    <row r="66" spans="1:4" s="34" customFormat="1" ht="17.100000000000001" customHeight="1">
      <c r="A66" s="753">
        <v>56</v>
      </c>
      <c r="B66" s="754" t="s">
        <v>729</v>
      </c>
      <c r="C66" s="755" t="s">
        <v>1170</v>
      </c>
      <c r="D66" s="756">
        <v>8633.0499999999993</v>
      </c>
    </row>
    <row r="67" spans="1:4" s="34" customFormat="1" ht="17.100000000000001" customHeight="1">
      <c r="A67" s="753">
        <v>57</v>
      </c>
      <c r="B67" s="754" t="s">
        <v>730</v>
      </c>
      <c r="C67" s="755" t="s">
        <v>1171</v>
      </c>
      <c r="D67" s="756">
        <v>13856</v>
      </c>
    </row>
    <row r="68" spans="1:4" s="34" customFormat="1" ht="17.100000000000001" customHeight="1">
      <c r="A68" s="753">
        <v>58</v>
      </c>
      <c r="B68" s="754" t="s">
        <v>731</v>
      </c>
      <c r="C68" s="755" t="s">
        <v>1172</v>
      </c>
      <c r="D68" s="756">
        <v>17802</v>
      </c>
    </row>
    <row r="69" spans="1:4" s="34" customFormat="1" ht="17.100000000000001" customHeight="1">
      <c r="A69" s="753">
        <v>59</v>
      </c>
      <c r="B69" s="754" t="s">
        <v>732</v>
      </c>
      <c r="C69" s="755" t="s">
        <v>1173</v>
      </c>
      <c r="D69" s="756">
        <v>11868</v>
      </c>
    </row>
    <row r="70" spans="1:4" s="34" customFormat="1" ht="17.100000000000001" customHeight="1">
      <c r="A70" s="753">
        <v>60</v>
      </c>
      <c r="B70" s="754" t="s">
        <v>733</v>
      </c>
      <c r="C70" s="755" t="s">
        <v>1174</v>
      </c>
      <c r="D70" s="756">
        <v>14088</v>
      </c>
    </row>
    <row r="71" spans="1:4" s="34" customFormat="1" ht="17.100000000000001" customHeight="1">
      <c r="A71" s="753">
        <v>61</v>
      </c>
      <c r="B71" s="754" t="s">
        <v>734</v>
      </c>
      <c r="C71" s="755" t="s">
        <v>1175</v>
      </c>
      <c r="D71" s="756">
        <v>5523</v>
      </c>
    </row>
    <row r="72" spans="1:4" s="34" customFormat="1" ht="17.100000000000001" customHeight="1">
      <c r="A72" s="753">
        <v>62</v>
      </c>
      <c r="B72" s="754" t="s">
        <v>735</v>
      </c>
      <c r="C72" s="755" t="s">
        <v>1176</v>
      </c>
      <c r="D72" s="756">
        <v>3404</v>
      </c>
    </row>
    <row r="73" spans="1:4" s="34" customFormat="1" ht="17.100000000000001" customHeight="1">
      <c r="A73" s="753">
        <v>63</v>
      </c>
      <c r="B73" s="754" t="s">
        <v>736</v>
      </c>
      <c r="C73" s="755" t="s">
        <v>1177</v>
      </c>
      <c r="D73" s="756">
        <v>2990</v>
      </c>
    </row>
    <row r="74" spans="1:4" s="34" customFormat="1" ht="17.100000000000001" customHeight="1">
      <c r="A74" s="753">
        <v>64</v>
      </c>
      <c r="B74" s="754" t="s">
        <v>737</v>
      </c>
      <c r="C74" s="755" t="s">
        <v>1178</v>
      </c>
      <c r="D74" s="756">
        <v>1022</v>
      </c>
    </row>
    <row r="75" spans="1:4" s="34" customFormat="1" ht="17.100000000000001" customHeight="1">
      <c r="A75" s="753">
        <v>65</v>
      </c>
      <c r="B75" s="754" t="s">
        <v>738</v>
      </c>
      <c r="C75" s="755" t="s">
        <v>1179</v>
      </c>
      <c r="D75" s="756">
        <v>4138.75</v>
      </c>
    </row>
    <row r="76" spans="1:4" s="34" customFormat="1" ht="17.100000000000001" customHeight="1">
      <c r="A76" s="753">
        <v>66</v>
      </c>
      <c r="B76" s="754" t="s">
        <v>739</v>
      </c>
      <c r="C76" s="755" t="s">
        <v>1180</v>
      </c>
      <c r="D76" s="756">
        <v>4138.75</v>
      </c>
    </row>
    <row r="77" spans="1:4" s="34" customFormat="1" ht="17.100000000000001" customHeight="1">
      <c r="A77" s="753">
        <v>67</v>
      </c>
      <c r="B77" s="754" t="s">
        <v>740</v>
      </c>
      <c r="C77" s="755" t="s">
        <v>1181</v>
      </c>
      <c r="D77" s="756">
        <v>1505</v>
      </c>
    </row>
    <row r="78" spans="1:4" s="34" customFormat="1" ht="17.100000000000001" customHeight="1">
      <c r="A78" s="753">
        <v>68</v>
      </c>
      <c r="B78" s="754" t="s">
        <v>741</v>
      </c>
      <c r="C78" s="755" t="s">
        <v>1182</v>
      </c>
      <c r="D78" s="756">
        <v>1505</v>
      </c>
    </row>
    <row r="79" spans="1:4" s="34" customFormat="1" ht="17.100000000000001" customHeight="1">
      <c r="A79" s="753">
        <v>69</v>
      </c>
      <c r="B79" s="754" t="s">
        <v>742</v>
      </c>
      <c r="C79" s="755" t="s">
        <v>1183</v>
      </c>
      <c r="D79" s="756">
        <v>1505</v>
      </c>
    </row>
    <row r="80" spans="1:4" s="34" customFormat="1" ht="17.100000000000001" customHeight="1">
      <c r="A80" s="753">
        <v>70</v>
      </c>
      <c r="B80" s="754" t="s">
        <v>743</v>
      </c>
      <c r="C80" s="755" t="s">
        <v>1184</v>
      </c>
      <c r="D80" s="756">
        <v>1505</v>
      </c>
    </row>
    <row r="81" spans="1:4" s="34" customFormat="1" ht="17.100000000000001" customHeight="1">
      <c r="A81" s="753">
        <v>71</v>
      </c>
      <c r="B81" s="754" t="s">
        <v>744</v>
      </c>
      <c r="C81" s="755" t="s">
        <v>1185</v>
      </c>
      <c r="D81" s="756">
        <v>1505</v>
      </c>
    </row>
    <row r="82" spans="1:4" s="34" customFormat="1" ht="17.100000000000001" customHeight="1">
      <c r="A82" s="753">
        <v>72</v>
      </c>
      <c r="B82" s="754" t="s">
        <v>745</v>
      </c>
      <c r="C82" s="755" t="s">
        <v>1186</v>
      </c>
      <c r="D82" s="756">
        <v>1505</v>
      </c>
    </row>
    <row r="83" spans="1:4" s="34" customFormat="1" ht="17.100000000000001" customHeight="1">
      <c r="A83" s="753">
        <v>73</v>
      </c>
      <c r="B83" s="754" t="s">
        <v>746</v>
      </c>
      <c r="C83" s="755" t="s">
        <v>1187</v>
      </c>
      <c r="D83" s="756">
        <v>80500</v>
      </c>
    </row>
    <row r="84" spans="1:4" s="34" customFormat="1" ht="17.100000000000001" customHeight="1">
      <c r="A84" s="753">
        <v>74</v>
      </c>
      <c r="B84" s="754" t="s">
        <v>747</v>
      </c>
      <c r="C84" s="755" t="s">
        <v>1188</v>
      </c>
      <c r="D84" s="756">
        <v>80500</v>
      </c>
    </row>
    <row r="85" spans="1:4" s="34" customFormat="1" ht="17.100000000000001" customHeight="1">
      <c r="A85" s="753">
        <v>75</v>
      </c>
      <c r="B85" s="754" t="s">
        <v>748</v>
      </c>
      <c r="C85" s="755" t="s">
        <v>1189</v>
      </c>
      <c r="D85" s="756">
        <v>80500</v>
      </c>
    </row>
    <row r="86" spans="1:4" s="34" customFormat="1" ht="17.100000000000001" customHeight="1">
      <c r="A86" s="753">
        <v>76</v>
      </c>
      <c r="B86" s="754" t="s">
        <v>749</v>
      </c>
      <c r="C86" s="755" t="s">
        <v>1190</v>
      </c>
      <c r="D86" s="756">
        <v>37100</v>
      </c>
    </row>
    <row r="87" spans="1:4" s="34" customFormat="1" ht="17.100000000000001" customHeight="1">
      <c r="A87" s="753">
        <v>77</v>
      </c>
      <c r="B87" s="754" t="s">
        <v>750</v>
      </c>
      <c r="C87" s="755" t="s">
        <v>1191</v>
      </c>
      <c r="D87" s="756">
        <v>37100</v>
      </c>
    </row>
    <row r="88" spans="1:4" s="34" customFormat="1" ht="17.100000000000001" customHeight="1">
      <c r="A88" s="753">
        <v>78</v>
      </c>
      <c r="B88" s="754" t="s">
        <v>751</v>
      </c>
      <c r="C88" s="755" t="s">
        <v>1192</v>
      </c>
      <c r="D88" s="756">
        <v>12337</v>
      </c>
    </row>
    <row r="89" spans="1:4" s="34" customFormat="1" ht="17.100000000000001" customHeight="1">
      <c r="A89" s="753">
        <v>79</v>
      </c>
      <c r="B89" s="754" t="s">
        <v>752</v>
      </c>
      <c r="C89" s="755" t="s">
        <v>1193</v>
      </c>
      <c r="D89" s="756">
        <v>22660</v>
      </c>
    </row>
    <row r="90" spans="1:4" s="34" customFormat="1" ht="17.100000000000001" customHeight="1">
      <c r="A90" s="753">
        <v>80</v>
      </c>
      <c r="B90" s="754" t="s">
        <v>753</v>
      </c>
      <c r="C90" s="755" t="s">
        <v>1194</v>
      </c>
      <c r="D90" s="756">
        <v>27500</v>
      </c>
    </row>
    <row r="91" spans="1:4" s="34" customFormat="1" ht="17.100000000000001" customHeight="1">
      <c r="A91" s="753">
        <v>81</v>
      </c>
      <c r="B91" s="754" t="s">
        <v>754</v>
      </c>
      <c r="C91" s="755" t="s">
        <v>1195</v>
      </c>
      <c r="D91" s="756">
        <v>17964.990000000002</v>
      </c>
    </row>
    <row r="92" spans="1:4" s="34" customFormat="1" ht="17.100000000000001" customHeight="1">
      <c r="A92" s="753">
        <v>82</v>
      </c>
      <c r="B92" s="754" t="s">
        <v>755</v>
      </c>
      <c r="C92" s="755" t="s">
        <v>1196</v>
      </c>
      <c r="D92" s="756">
        <v>1756.52</v>
      </c>
    </row>
    <row r="93" spans="1:4" s="34" customFormat="1" ht="17.100000000000001" customHeight="1">
      <c r="A93" s="753">
        <v>83</v>
      </c>
      <c r="B93" s="754" t="s">
        <v>756</v>
      </c>
      <c r="C93" s="755" t="s">
        <v>1197</v>
      </c>
      <c r="D93" s="756">
        <v>9430</v>
      </c>
    </row>
    <row r="94" spans="1:4" s="34" customFormat="1" ht="17.100000000000001" customHeight="1">
      <c r="A94" s="753">
        <v>84</v>
      </c>
      <c r="B94" s="754" t="s">
        <v>757</v>
      </c>
      <c r="C94" s="755" t="s">
        <v>1198</v>
      </c>
      <c r="D94" s="756">
        <v>5955.66</v>
      </c>
    </row>
    <row r="95" spans="1:4" s="34" customFormat="1" ht="17.100000000000001" customHeight="1">
      <c r="A95" s="753">
        <v>85</v>
      </c>
      <c r="B95" s="754" t="s">
        <v>758</v>
      </c>
      <c r="C95" s="755" t="s">
        <v>1199</v>
      </c>
      <c r="D95" s="756">
        <v>2500</v>
      </c>
    </row>
    <row r="96" spans="1:4" s="34" customFormat="1" ht="17.100000000000001" customHeight="1">
      <c r="A96" s="753">
        <v>86</v>
      </c>
      <c r="B96" s="754" t="s">
        <v>759</v>
      </c>
      <c r="C96" s="755" t="s">
        <v>1200</v>
      </c>
      <c r="D96" s="756">
        <v>1243.48</v>
      </c>
    </row>
    <row r="97" spans="1:4" s="34" customFormat="1" ht="17.100000000000001" customHeight="1">
      <c r="A97" s="753">
        <v>87</v>
      </c>
      <c r="B97" s="754" t="s">
        <v>760</v>
      </c>
      <c r="C97" s="755" t="s">
        <v>1201</v>
      </c>
      <c r="D97" s="756">
        <v>432</v>
      </c>
    </row>
    <row r="98" spans="1:4" s="34" customFormat="1" ht="17.100000000000001" customHeight="1">
      <c r="A98" s="753">
        <v>88</v>
      </c>
      <c r="B98" s="754" t="s">
        <v>761</v>
      </c>
      <c r="C98" s="755" t="s">
        <v>1202</v>
      </c>
      <c r="D98" s="756">
        <v>432</v>
      </c>
    </row>
    <row r="99" spans="1:4" s="34" customFormat="1" ht="17.100000000000001" customHeight="1">
      <c r="A99" s="753">
        <v>89</v>
      </c>
      <c r="B99" s="754" t="s">
        <v>762</v>
      </c>
      <c r="C99" s="755" t="s">
        <v>1203</v>
      </c>
      <c r="D99" s="756">
        <v>781.74</v>
      </c>
    </row>
    <row r="100" spans="1:4" s="34" customFormat="1" ht="17.100000000000001" customHeight="1">
      <c r="A100" s="753">
        <v>90</v>
      </c>
      <c r="B100" s="754" t="s">
        <v>763</v>
      </c>
      <c r="C100" s="755" t="s">
        <v>1204</v>
      </c>
      <c r="D100" s="756">
        <v>4641</v>
      </c>
    </row>
    <row r="101" spans="1:4" s="34" customFormat="1" ht="17.100000000000001" customHeight="1">
      <c r="A101" s="753">
        <v>91</v>
      </c>
      <c r="B101" s="754" t="s">
        <v>764</v>
      </c>
      <c r="C101" s="755" t="s">
        <v>1205</v>
      </c>
      <c r="D101" s="756">
        <v>1278.26</v>
      </c>
    </row>
    <row r="102" spans="1:4" s="34" customFormat="1" ht="17.100000000000001" customHeight="1">
      <c r="A102" s="753">
        <v>92</v>
      </c>
      <c r="B102" s="754" t="s">
        <v>765</v>
      </c>
      <c r="C102" s="755" t="s">
        <v>1206</v>
      </c>
      <c r="D102" s="756">
        <v>563</v>
      </c>
    </row>
    <row r="103" spans="1:4" s="34" customFormat="1" ht="17.100000000000001" customHeight="1">
      <c r="A103" s="753">
        <v>93</v>
      </c>
      <c r="B103" s="754" t="s">
        <v>766</v>
      </c>
      <c r="C103" s="755" t="s">
        <v>1206</v>
      </c>
      <c r="D103" s="756">
        <v>563</v>
      </c>
    </row>
    <row r="104" spans="1:4" s="34" customFormat="1" ht="17.100000000000001" customHeight="1">
      <c r="A104" s="753">
        <v>94</v>
      </c>
      <c r="B104" s="754" t="s">
        <v>767</v>
      </c>
      <c r="C104" s="755" t="s">
        <v>1206</v>
      </c>
      <c r="D104" s="756">
        <v>563</v>
      </c>
    </row>
    <row r="105" spans="1:4" s="34" customFormat="1" ht="17.100000000000001" customHeight="1">
      <c r="A105" s="753">
        <v>95</v>
      </c>
      <c r="B105" s="754" t="s">
        <v>768</v>
      </c>
      <c r="C105" s="755" t="s">
        <v>1206</v>
      </c>
      <c r="D105" s="756">
        <v>563</v>
      </c>
    </row>
    <row r="106" spans="1:4" s="34" customFormat="1" ht="17.100000000000001" customHeight="1">
      <c r="A106" s="753">
        <v>96</v>
      </c>
      <c r="B106" s="754" t="s">
        <v>769</v>
      </c>
      <c r="C106" s="755" t="s">
        <v>1206</v>
      </c>
      <c r="D106" s="756">
        <v>563</v>
      </c>
    </row>
    <row r="107" spans="1:4" s="34" customFormat="1" ht="17.100000000000001" customHeight="1">
      <c r="A107" s="753">
        <v>97</v>
      </c>
      <c r="B107" s="754" t="s">
        <v>770</v>
      </c>
      <c r="C107" s="755" t="s">
        <v>1207</v>
      </c>
      <c r="D107" s="756">
        <v>185</v>
      </c>
    </row>
    <row r="108" spans="1:4" s="34" customFormat="1" ht="17.100000000000001" customHeight="1">
      <c r="A108" s="753">
        <v>98</v>
      </c>
      <c r="B108" s="754" t="s">
        <v>771</v>
      </c>
      <c r="C108" s="755" t="s">
        <v>1207</v>
      </c>
      <c r="D108" s="756">
        <v>185</v>
      </c>
    </row>
    <row r="109" spans="1:4" s="34" customFormat="1" ht="17.100000000000001" customHeight="1">
      <c r="A109" s="753">
        <v>99</v>
      </c>
      <c r="B109" s="754" t="s">
        <v>772</v>
      </c>
      <c r="C109" s="755" t="s">
        <v>1208</v>
      </c>
      <c r="D109" s="756">
        <v>3006</v>
      </c>
    </row>
    <row r="110" spans="1:4" s="34" customFormat="1" ht="17.100000000000001" customHeight="1">
      <c r="A110" s="753">
        <v>100</v>
      </c>
      <c r="B110" s="754" t="s">
        <v>773</v>
      </c>
      <c r="C110" s="755" t="s">
        <v>1209</v>
      </c>
      <c r="D110" s="756">
        <v>3006</v>
      </c>
    </row>
    <row r="111" spans="1:4" s="34" customFormat="1" ht="17.100000000000001" customHeight="1">
      <c r="A111" s="753">
        <v>101</v>
      </c>
      <c r="B111" s="754" t="s">
        <v>774</v>
      </c>
      <c r="C111" s="755" t="s">
        <v>1210</v>
      </c>
      <c r="D111" s="756">
        <v>8068</v>
      </c>
    </row>
    <row r="112" spans="1:4" s="34" customFormat="1" ht="17.100000000000001" customHeight="1">
      <c r="A112" s="753">
        <v>102</v>
      </c>
      <c r="B112" s="754" t="s">
        <v>775</v>
      </c>
      <c r="C112" s="755" t="s">
        <v>1211</v>
      </c>
      <c r="D112" s="756">
        <v>1340</v>
      </c>
    </row>
    <row r="113" spans="1:4" s="34" customFormat="1" ht="17.100000000000001" customHeight="1">
      <c r="A113" s="753">
        <v>103</v>
      </c>
      <c r="B113" s="754" t="s">
        <v>776</v>
      </c>
      <c r="C113" s="755" t="s">
        <v>1212</v>
      </c>
      <c r="D113" s="756">
        <v>27847.200000000001</v>
      </c>
    </row>
    <row r="114" spans="1:4" s="34" customFormat="1" ht="17.100000000000001" customHeight="1">
      <c r="A114" s="753">
        <v>104</v>
      </c>
      <c r="B114" s="754" t="s">
        <v>777</v>
      </c>
      <c r="C114" s="755" t="s">
        <v>1213</v>
      </c>
      <c r="D114" s="756">
        <v>79840</v>
      </c>
    </row>
    <row r="115" spans="1:4" s="34" customFormat="1" ht="17.100000000000001" customHeight="1">
      <c r="A115" s="753">
        <v>105</v>
      </c>
      <c r="B115" s="754" t="s">
        <v>778</v>
      </c>
      <c r="C115" s="755" t="s">
        <v>1214</v>
      </c>
      <c r="D115" s="756">
        <v>2366</v>
      </c>
    </row>
    <row r="116" spans="1:4" s="34" customFormat="1" ht="17.100000000000001" customHeight="1">
      <c r="A116" s="753">
        <v>106</v>
      </c>
      <c r="B116" s="754" t="s">
        <v>779</v>
      </c>
      <c r="C116" s="755" t="s">
        <v>1215</v>
      </c>
      <c r="D116" s="756">
        <v>9509</v>
      </c>
    </row>
    <row r="117" spans="1:4" s="34" customFormat="1" ht="17.100000000000001" customHeight="1">
      <c r="A117" s="753">
        <v>107</v>
      </c>
      <c r="B117" s="754" t="s">
        <v>780</v>
      </c>
      <c r="C117" s="755" t="s">
        <v>1215</v>
      </c>
      <c r="D117" s="756">
        <v>9509</v>
      </c>
    </row>
    <row r="118" spans="1:4" s="34" customFormat="1" ht="17.100000000000001" customHeight="1">
      <c r="A118" s="753">
        <v>108</v>
      </c>
      <c r="B118" s="754" t="s">
        <v>781</v>
      </c>
      <c r="C118" s="755" t="s">
        <v>1215</v>
      </c>
      <c r="D118" s="756">
        <v>9509</v>
      </c>
    </row>
    <row r="119" spans="1:4" s="34" customFormat="1" ht="17.100000000000001" customHeight="1">
      <c r="A119" s="753">
        <v>109</v>
      </c>
      <c r="B119" s="754" t="s">
        <v>782</v>
      </c>
      <c r="C119" s="755" t="s">
        <v>1215</v>
      </c>
      <c r="D119" s="756">
        <v>9509</v>
      </c>
    </row>
    <row r="120" spans="1:4" s="34" customFormat="1" ht="17.100000000000001" customHeight="1">
      <c r="A120" s="753">
        <v>110</v>
      </c>
      <c r="B120" s="754" t="s">
        <v>783</v>
      </c>
      <c r="C120" s="755" t="s">
        <v>1216</v>
      </c>
      <c r="D120" s="756">
        <v>1019</v>
      </c>
    </row>
    <row r="121" spans="1:4" s="34" customFormat="1" ht="17.100000000000001" customHeight="1">
      <c r="A121" s="753">
        <v>111</v>
      </c>
      <c r="B121" s="754" t="s">
        <v>784</v>
      </c>
      <c r="C121" s="755" t="s">
        <v>1216</v>
      </c>
      <c r="D121" s="756">
        <v>1019</v>
      </c>
    </row>
    <row r="122" spans="1:4" s="34" customFormat="1" ht="17.100000000000001" customHeight="1">
      <c r="A122" s="753">
        <v>112</v>
      </c>
      <c r="B122" s="754" t="s">
        <v>785</v>
      </c>
      <c r="C122" s="755" t="s">
        <v>1216</v>
      </c>
      <c r="D122" s="756">
        <v>1019</v>
      </c>
    </row>
    <row r="123" spans="1:4" s="34" customFormat="1" ht="17.100000000000001" customHeight="1">
      <c r="A123" s="753">
        <v>113</v>
      </c>
      <c r="B123" s="754" t="s">
        <v>786</v>
      </c>
      <c r="C123" s="755" t="s">
        <v>1216</v>
      </c>
      <c r="D123" s="756">
        <v>1019</v>
      </c>
    </row>
    <row r="124" spans="1:4" s="34" customFormat="1" ht="17.100000000000001" customHeight="1">
      <c r="A124" s="753">
        <v>114</v>
      </c>
      <c r="B124" s="754" t="s">
        <v>787</v>
      </c>
      <c r="C124" s="755" t="s">
        <v>1217</v>
      </c>
      <c r="D124" s="756">
        <v>1180</v>
      </c>
    </row>
    <row r="125" spans="1:4" s="34" customFormat="1" ht="17.100000000000001" customHeight="1">
      <c r="A125" s="753">
        <v>115</v>
      </c>
      <c r="B125" s="754" t="s">
        <v>788</v>
      </c>
      <c r="C125" s="755" t="s">
        <v>1217</v>
      </c>
      <c r="D125" s="756">
        <v>1180</v>
      </c>
    </row>
    <row r="126" spans="1:4" s="34" customFormat="1" ht="17.100000000000001" customHeight="1">
      <c r="A126" s="753">
        <v>116</v>
      </c>
      <c r="B126" s="754" t="s">
        <v>789</v>
      </c>
      <c r="C126" s="755" t="s">
        <v>1217</v>
      </c>
      <c r="D126" s="756">
        <v>1180</v>
      </c>
    </row>
    <row r="127" spans="1:4" s="34" customFormat="1" ht="17.100000000000001" customHeight="1">
      <c r="A127" s="753">
        <v>117</v>
      </c>
      <c r="B127" s="754" t="s">
        <v>790</v>
      </c>
      <c r="C127" s="755" t="s">
        <v>1217</v>
      </c>
      <c r="D127" s="756">
        <v>1180</v>
      </c>
    </row>
    <row r="128" spans="1:4" s="34" customFormat="1" ht="17.100000000000001" customHeight="1">
      <c r="A128" s="753">
        <v>118</v>
      </c>
      <c r="B128" s="754" t="s">
        <v>791</v>
      </c>
      <c r="C128" s="755" t="s">
        <v>1218</v>
      </c>
      <c r="D128" s="756">
        <v>7319.13</v>
      </c>
    </row>
    <row r="129" spans="1:4" s="34" customFormat="1" ht="17.100000000000001" customHeight="1">
      <c r="A129" s="753">
        <v>119</v>
      </c>
      <c r="B129" s="754" t="s">
        <v>792</v>
      </c>
      <c r="C129" s="755" t="s">
        <v>1219</v>
      </c>
      <c r="D129" s="756">
        <v>7319.13</v>
      </c>
    </row>
    <row r="130" spans="1:4" s="34" customFormat="1" ht="17.100000000000001" customHeight="1">
      <c r="A130" s="753">
        <v>120</v>
      </c>
      <c r="B130" s="754" t="s">
        <v>793</v>
      </c>
      <c r="C130" s="755" t="s">
        <v>1220</v>
      </c>
      <c r="D130" s="756">
        <v>1084.98</v>
      </c>
    </row>
    <row r="131" spans="1:4" s="34" customFormat="1" ht="17.100000000000001" customHeight="1">
      <c r="A131" s="753">
        <v>121</v>
      </c>
      <c r="B131" s="754" t="s">
        <v>794</v>
      </c>
      <c r="C131" s="755" t="s">
        <v>1221</v>
      </c>
      <c r="D131" s="756">
        <v>1256.29</v>
      </c>
    </row>
    <row r="132" spans="1:4" s="34" customFormat="1" ht="17.100000000000001" customHeight="1">
      <c r="A132" s="753">
        <v>122</v>
      </c>
      <c r="B132" s="754" t="s">
        <v>795</v>
      </c>
      <c r="C132" s="755" t="s">
        <v>1222</v>
      </c>
      <c r="D132" s="756">
        <v>1598.92</v>
      </c>
    </row>
    <row r="133" spans="1:4" s="34" customFormat="1" ht="17.100000000000001" customHeight="1">
      <c r="A133" s="753">
        <v>123</v>
      </c>
      <c r="B133" s="754" t="s">
        <v>796</v>
      </c>
      <c r="C133" s="755" t="s">
        <v>1223</v>
      </c>
      <c r="D133" s="756">
        <v>5607.64</v>
      </c>
    </row>
    <row r="134" spans="1:4" s="34" customFormat="1" ht="17.100000000000001" customHeight="1">
      <c r="A134" s="753">
        <v>124</v>
      </c>
      <c r="B134" s="754" t="s">
        <v>797</v>
      </c>
      <c r="C134" s="755" t="s">
        <v>1224</v>
      </c>
      <c r="D134" s="756">
        <v>1738.26</v>
      </c>
    </row>
    <row r="135" spans="1:4" s="34" customFormat="1" ht="17.100000000000001" customHeight="1">
      <c r="A135" s="753">
        <v>125</v>
      </c>
      <c r="B135" s="754" t="s">
        <v>798</v>
      </c>
      <c r="C135" s="755" t="s">
        <v>1224</v>
      </c>
      <c r="D135" s="756">
        <v>1738.26</v>
      </c>
    </row>
    <row r="136" spans="1:4" s="34" customFormat="1" ht="17.100000000000001" customHeight="1">
      <c r="A136" s="753">
        <v>126</v>
      </c>
      <c r="B136" s="754" t="s">
        <v>799</v>
      </c>
      <c r="C136" s="755" t="s">
        <v>1224</v>
      </c>
      <c r="D136" s="756">
        <v>1738.26</v>
      </c>
    </row>
    <row r="137" spans="1:4" s="34" customFormat="1" ht="17.100000000000001" customHeight="1">
      <c r="A137" s="753">
        <v>127</v>
      </c>
      <c r="B137" s="754" t="s">
        <v>800</v>
      </c>
      <c r="C137" s="755" t="s">
        <v>1225</v>
      </c>
      <c r="D137" s="756">
        <v>1303.48</v>
      </c>
    </row>
    <row r="138" spans="1:4" s="34" customFormat="1" ht="17.100000000000001" customHeight="1">
      <c r="A138" s="753">
        <v>128</v>
      </c>
      <c r="B138" s="754" t="s">
        <v>801</v>
      </c>
      <c r="C138" s="755" t="s">
        <v>1226</v>
      </c>
      <c r="D138" s="756">
        <v>9896.7999999999993</v>
      </c>
    </row>
    <row r="139" spans="1:4" s="34" customFormat="1" ht="17.100000000000001" customHeight="1">
      <c r="A139" s="753">
        <v>129</v>
      </c>
      <c r="B139" s="754" t="s">
        <v>802</v>
      </c>
      <c r="C139" s="755" t="s">
        <v>1227</v>
      </c>
      <c r="D139" s="756">
        <v>8629.1200000000008</v>
      </c>
    </row>
    <row r="140" spans="1:4" s="34" customFormat="1" ht="17.100000000000001" customHeight="1">
      <c r="A140" s="753">
        <v>130</v>
      </c>
      <c r="B140" s="754" t="s">
        <v>803</v>
      </c>
      <c r="C140" s="755" t="s">
        <v>1228</v>
      </c>
      <c r="D140" s="756">
        <v>1423.36</v>
      </c>
    </row>
    <row r="141" spans="1:4" s="34" customFormat="1" ht="17.100000000000001" customHeight="1">
      <c r="A141" s="753">
        <v>131</v>
      </c>
      <c r="B141" s="754" t="s">
        <v>804</v>
      </c>
      <c r="C141" s="755" t="s">
        <v>1229</v>
      </c>
      <c r="D141" s="756">
        <v>3247.04</v>
      </c>
    </row>
    <row r="142" spans="1:4" s="34" customFormat="1" ht="17.100000000000001" customHeight="1">
      <c r="A142" s="753">
        <v>132</v>
      </c>
      <c r="B142" s="754" t="s">
        <v>805</v>
      </c>
      <c r="C142" s="755" t="s">
        <v>1229</v>
      </c>
      <c r="D142" s="756">
        <v>1256.56</v>
      </c>
    </row>
    <row r="143" spans="1:4" s="34" customFormat="1" ht="17.100000000000001" customHeight="1">
      <c r="A143" s="753">
        <v>133</v>
      </c>
      <c r="B143" s="754" t="s">
        <v>806</v>
      </c>
      <c r="C143" s="755" t="s">
        <v>1230</v>
      </c>
      <c r="D143" s="756">
        <v>33000</v>
      </c>
    </row>
    <row r="144" spans="1:4" s="34" customFormat="1" ht="17.100000000000001" customHeight="1">
      <c r="A144" s="753">
        <v>134</v>
      </c>
      <c r="B144" s="754" t="s">
        <v>807</v>
      </c>
      <c r="C144" s="755" t="s">
        <v>1117</v>
      </c>
      <c r="D144" s="756">
        <v>868.7</v>
      </c>
    </row>
    <row r="145" spans="1:4" s="34" customFormat="1" ht="17.100000000000001" customHeight="1">
      <c r="A145" s="753">
        <v>135</v>
      </c>
      <c r="B145" s="754" t="s">
        <v>808</v>
      </c>
      <c r="C145" s="755" t="s">
        <v>1231</v>
      </c>
      <c r="D145" s="756">
        <v>8734.8799999999992</v>
      </c>
    </row>
    <row r="146" spans="1:4" s="34" customFormat="1" ht="17.100000000000001" customHeight="1">
      <c r="A146" s="753">
        <v>136</v>
      </c>
      <c r="B146" s="754" t="s">
        <v>809</v>
      </c>
      <c r="C146" s="755" t="s">
        <v>1232</v>
      </c>
      <c r="D146" s="756">
        <v>8734.8799999999992</v>
      </c>
    </row>
    <row r="147" spans="1:4" s="34" customFormat="1" ht="17.100000000000001" customHeight="1">
      <c r="A147" s="753">
        <v>137</v>
      </c>
      <c r="B147" s="754" t="s">
        <v>810</v>
      </c>
      <c r="C147" s="755" t="s">
        <v>1233</v>
      </c>
      <c r="D147" s="756">
        <v>8734.8799999999992</v>
      </c>
    </row>
    <row r="148" spans="1:4" s="34" customFormat="1" ht="17.100000000000001" customHeight="1">
      <c r="A148" s="753">
        <v>138</v>
      </c>
      <c r="B148" s="754" t="s">
        <v>811</v>
      </c>
      <c r="C148" s="755" t="s">
        <v>1234</v>
      </c>
      <c r="D148" s="756">
        <v>8734.8799999999992</v>
      </c>
    </row>
    <row r="149" spans="1:4" s="34" customFormat="1" ht="17.100000000000001" customHeight="1">
      <c r="A149" s="753">
        <v>139</v>
      </c>
      <c r="B149" s="754" t="s">
        <v>812</v>
      </c>
      <c r="C149" s="755" t="s">
        <v>1235</v>
      </c>
      <c r="D149" s="756">
        <v>8734.8799999999992</v>
      </c>
    </row>
    <row r="150" spans="1:4" s="34" customFormat="1" ht="17.100000000000001" customHeight="1">
      <c r="A150" s="753">
        <v>140</v>
      </c>
      <c r="B150" s="754" t="s">
        <v>813</v>
      </c>
      <c r="C150" s="755" t="s">
        <v>1236</v>
      </c>
      <c r="D150" s="756">
        <v>8734.8799999999992</v>
      </c>
    </row>
    <row r="151" spans="1:4" s="34" customFormat="1" ht="17.100000000000001" customHeight="1">
      <c r="A151" s="753">
        <v>141</v>
      </c>
      <c r="B151" s="754" t="s">
        <v>814</v>
      </c>
      <c r="C151" s="755" t="s">
        <v>1237</v>
      </c>
      <c r="D151" s="756">
        <v>4715</v>
      </c>
    </row>
    <row r="152" spans="1:4" s="34" customFormat="1" ht="17.100000000000001" customHeight="1">
      <c r="A152" s="753">
        <v>142</v>
      </c>
      <c r="B152" s="754" t="s">
        <v>815</v>
      </c>
      <c r="C152" s="755" t="s">
        <v>1238</v>
      </c>
      <c r="D152" s="756">
        <v>4715</v>
      </c>
    </row>
    <row r="153" spans="1:4" s="34" customFormat="1" ht="17.100000000000001" customHeight="1">
      <c r="A153" s="753">
        <v>143</v>
      </c>
      <c r="B153" s="754" t="s">
        <v>816</v>
      </c>
      <c r="C153" s="755" t="s">
        <v>1239</v>
      </c>
      <c r="D153" s="756">
        <v>2145</v>
      </c>
    </row>
    <row r="154" spans="1:4" s="34" customFormat="1" ht="17.100000000000001" customHeight="1">
      <c r="A154" s="753">
        <v>144</v>
      </c>
      <c r="B154" s="754" t="s">
        <v>817</v>
      </c>
      <c r="C154" s="755" t="s">
        <v>1240</v>
      </c>
      <c r="D154" s="756">
        <v>2145</v>
      </c>
    </row>
    <row r="155" spans="1:4" s="34" customFormat="1" ht="17.100000000000001" customHeight="1">
      <c r="A155" s="753">
        <v>145</v>
      </c>
      <c r="B155" s="754" t="s">
        <v>818</v>
      </c>
      <c r="C155" s="755" t="s">
        <v>1241</v>
      </c>
      <c r="D155" s="756">
        <v>1709.53</v>
      </c>
    </row>
    <row r="156" spans="1:4" s="34" customFormat="1" ht="17.100000000000001" customHeight="1">
      <c r="A156" s="753">
        <v>146</v>
      </c>
      <c r="B156" s="754" t="s">
        <v>819</v>
      </c>
      <c r="C156" s="755" t="s">
        <v>1242</v>
      </c>
      <c r="D156" s="756">
        <v>3678.27</v>
      </c>
    </row>
    <row r="157" spans="1:4" s="34" customFormat="1" ht="17.100000000000001" customHeight="1">
      <c r="A157" s="753">
        <v>147</v>
      </c>
      <c r="B157" s="754" t="s">
        <v>820</v>
      </c>
      <c r="C157" s="755" t="s">
        <v>1243</v>
      </c>
      <c r="D157" s="756">
        <v>1300</v>
      </c>
    </row>
    <row r="158" spans="1:4" s="34" customFormat="1" ht="17.100000000000001" customHeight="1">
      <c r="A158" s="753">
        <v>148</v>
      </c>
      <c r="B158" s="754" t="s">
        <v>821</v>
      </c>
      <c r="C158" s="755" t="s">
        <v>1244</v>
      </c>
      <c r="D158" s="756">
        <v>2222.14</v>
      </c>
    </row>
    <row r="159" spans="1:4" s="34" customFormat="1" ht="17.100000000000001" customHeight="1">
      <c r="A159" s="753">
        <v>149</v>
      </c>
      <c r="B159" s="754" t="s">
        <v>822</v>
      </c>
      <c r="C159" s="755" t="s">
        <v>1244</v>
      </c>
      <c r="D159" s="756">
        <v>2222.14</v>
      </c>
    </row>
    <row r="160" spans="1:4" s="34" customFormat="1" ht="17.100000000000001" customHeight="1">
      <c r="A160" s="753">
        <v>150</v>
      </c>
      <c r="B160" s="754" t="s">
        <v>823</v>
      </c>
      <c r="C160" s="755" t="s">
        <v>1245</v>
      </c>
      <c r="D160" s="756">
        <v>14553</v>
      </c>
    </row>
    <row r="161" spans="1:4" s="34" customFormat="1" ht="17.100000000000001" customHeight="1">
      <c r="A161" s="753">
        <v>151</v>
      </c>
      <c r="B161" s="754" t="s">
        <v>824</v>
      </c>
      <c r="C161" s="755" t="s">
        <v>1246</v>
      </c>
      <c r="D161" s="756">
        <v>15000</v>
      </c>
    </row>
    <row r="162" spans="1:4" s="34" customFormat="1" ht="17.100000000000001" customHeight="1">
      <c r="A162" s="753">
        <v>152</v>
      </c>
      <c r="B162" s="754" t="s">
        <v>825</v>
      </c>
      <c r="C162" s="755" t="s">
        <v>1247</v>
      </c>
      <c r="D162" s="756">
        <v>8448.76</v>
      </c>
    </row>
    <row r="163" spans="1:4" s="34" customFormat="1" ht="17.100000000000001" customHeight="1">
      <c r="A163" s="753">
        <v>153</v>
      </c>
      <c r="B163" s="754" t="s">
        <v>826</v>
      </c>
      <c r="C163" s="755" t="s">
        <v>1247</v>
      </c>
      <c r="D163" s="756">
        <v>8448.76</v>
      </c>
    </row>
    <row r="164" spans="1:4" s="34" customFormat="1" ht="17.100000000000001" customHeight="1">
      <c r="A164" s="753">
        <v>154</v>
      </c>
      <c r="B164" s="754" t="s">
        <v>827</v>
      </c>
      <c r="C164" s="755" t="s">
        <v>1247</v>
      </c>
      <c r="D164" s="756">
        <v>8448.76</v>
      </c>
    </row>
    <row r="165" spans="1:4" s="34" customFormat="1" ht="17.100000000000001" customHeight="1">
      <c r="A165" s="753">
        <v>155</v>
      </c>
      <c r="B165" s="754" t="s">
        <v>828</v>
      </c>
      <c r="C165" s="755" t="s">
        <v>1247</v>
      </c>
      <c r="D165" s="756">
        <v>8448.76</v>
      </c>
    </row>
    <row r="166" spans="1:4" s="34" customFormat="1" ht="17.100000000000001" customHeight="1">
      <c r="A166" s="753">
        <v>156</v>
      </c>
      <c r="B166" s="754" t="s">
        <v>829</v>
      </c>
      <c r="C166" s="755" t="s">
        <v>1247</v>
      </c>
      <c r="D166" s="756">
        <v>8448.76</v>
      </c>
    </row>
    <row r="167" spans="1:4" s="34" customFormat="1" ht="17.100000000000001" customHeight="1">
      <c r="A167" s="753">
        <v>157</v>
      </c>
      <c r="B167" s="754" t="s">
        <v>830</v>
      </c>
      <c r="C167" s="755" t="s">
        <v>1247</v>
      </c>
      <c r="D167" s="756">
        <v>8448.75</v>
      </c>
    </row>
    <row r="168" spans="1:4" s="34" customFormat="1" ht="17.100000000000001" customHeight="1">
      <c r="A168" s="753">
        <v>158</v>
      </c>
      <c r="B168" s="754" t="s">
        <v>831</v>
      </c>
      <c r="C168" s="755" t="s">
        <v>1247</v>
      </c>
      <c r="D168" s="756">
        <v>8448.75</v>
      </c>
    </row>
    <row r="169" spans="1:4" s="34" customFormat="1" ht="17.100000000000001" customHeight="1">
      <c r="A169" s="753">
        <v>159</v>
      </c>
      <c r="B169" s="754" t="s">
        <v>832</v>
      </c>
      <c r="C169" s="755" t="s">
        <v>1248</v>
      </c>
      <c r="D169" s="756">
        <v>2140</v>
      </c>
    </row>
    <row r="170" spans="1:4" s="34" customFormat="1" ht="17.100000000000001" customHeight="1">
      <c r="A170" s="753">
        <v>160</v>
      </c>
      <c r="B170" s="754" t="s">
        <v>833</v>
      </c>
      <c r="C170" s="755" t="s">
        <v>1249</v>
      </c>
      <c r="D170" s="756">
        <v>1890</v>
      </c>
    </row>
    <row r="171" spans="1:4" s="34" customFormat="1" ht="17.100000000000001" customHeight="1">
      <c r="A171" s="753">
        <v>161</v>
      </c>
      <c r="B171" s="754" t="s">
        <v>834</v>
      </c>
      <c r="C171" s="755" t="s">
        <v>1250</v>
      </c>
      <c r="D171" s="756">
        <v>5551.2</v>
      </c>
    </row>
    <row r="172" spans="1:4" s="34" customFormat="1" ht="17.100000000000001" customHeight="1">
      <c r="A172" s="753">
        <v>162</v>
      </c>
      <c r="B172" s="754" t="s">
        <v>835</v>
      </c>
      <c r="C172" s="755" t="s">
        <v>1251</v>
      </c>
      <c r="D172" s="756">
        <v>4862.71</v>
      </c>
    </row>
    <row r="173" spans="1:4" s="34" customFormat="1" ht="17.100000000000001" customHeight="1">
      <c r="A173" s="753">
        <v>163</v>
      </c>
      <c r="B173" s="754" t="s">
        <v>836</v>
      </c>
      <c r="C173" s="755" t="s">
        <v>1252</v>
      </c>
      <c r="D173" s="756">
        <v>3469.57</v>
      </c>
    </row>
    <row r="174" spans="1:4" s="34" customFormat="1" ht="17.100000000000001" customHeight="1">
      <c r="A174" s="753">
        <v>164</v>
      </c>
      <c r="B174" s="754" t="s">
        <v>837</v>
      </c>
      <c r="C174" s="755" t="s">
        <v>1253</v>
      </c>
      <c r="D174" s="756">
        <v>8591</v>
      </c>
    </row>
    <row r="175" spans="1:4" s="34" customFormat="1" ht="17.100000000000001" customHeight="1">
      <c r="A175" s="753">
        <v>165</v>
      </c>
      <c r="B175" s="754" t="s">
        <v>838</v>
      </c>
      <c r="C175" s="755" t="s">
        <v>1254</v>
      </c>
      <c r="D175" s="756">
        <v>409</v>
      </c>
    </row>
    <row r="176" spans="1:4" s="34" customFormat="1" ht="17.100000000000001" customHeight="1">
      <c r="A176" s="753">
        <v>166</v>
      </c>
      <c r="B176" s="754" t="s">
        <v>839</v>
      </c>
      <c r="C176" s="755" t="s">
        <v>1255</v>
      </c>
      <c r="D176" s="756">
        <v>15004.5</v>
      </c>
    </row>
    <row r="177" spans="1:4" s="34" customFormat="1" ht="17.100000000000001" customHeight="1">
      <c r="A177" s="753">
        <v>167</v>
      </c>
      <c r="B177" s="754" t="s">
        <v>840</v>
      </c>
      <c r="C177" s="755" t="s">
        <v>1255</v>
      </c>
      <c r="D177" s="756">
        <v>15012</v>
      </c>
    </row>
    <row r="178" spans="1:4" s="34" customFormat="1" ht="17.100000000000001" customHeight="1">
      <c r="A178" s="753">
        <v>168</v>
      </c>
      <c r="B178" s="754" t="s">
        <v>841</v>
      </c>
      <c r="C178" s="755" t="s">
        <v>1255</v>
      </c>
      <c r="D178" s="756">
        <v>15012</v>
      </c>
    </row>
    <row r="179" spans="1:4" s="34" customFormat="1" ht="17.100000000000001" customHeight="1">
      <c r="A179" s="753">
        <v>169</v>
      </c>
      <c r="B179" s="754" t="s">
        <v>842</v>
      </c>
      <c r="C179" s="755" t="s">
        <v>1255</v>
      </c>
      <c r="D179" s="756">
        <v>15015.75</v>
      </c>
    </row>
    <row r="180" spans="1:4" s="34" customFormat="1" ht="17.100000000000001" customHeight="1">
      <c r="A180" s="753">
        <v>170</v>
      </c>
      <c r="B180" s="754" t="s">
        <v>843</v>
      </c>
      <c r="C180" s="755" t="s">
        <v>1255</v>
      </c>
      <c r="D180" s="756">
        <v>15015.75</v>
      </c>
    </row>
    <row r="181" spans="1:4" s="34" customFormat="1" ht="17.100000000000001" customHeight="1">
      <c r="A181" s="753">
        <v>171</v>
      </c>
      <c r="B181" s="754" t="s">
        <v>844</v>
      </c>
      <c r="C181" s="755" t="s">
        <v>1256</v>
      </c>
      <c r="D181" s="756">
        <v>103461</v>
      </c>
    </row>
    <row r="182" spans="1:4" s="34" customFormat="1" ht="17.100000000000001" customHeight="1">
      <c r="A182" s="753">
        <v>172</v>
      </c>
      <c r="B182" s="754" t="s">
        <v>845</v>
      </c>
      <c r="C182" s="755" t="s">
        <v>1257</v>
      </c>
      <c r="D182" s="756">
        <v>13916.36</v>
      </c>
    </row>
    <row r="183" spans="1:4" s="34" customFormat="1" ht="17.100000000000001" customHeight="1">
      <c r="A183" s="753">
        <v>173</v>
      </c>
      <c r="B183" s="754" t="s">
        <v>846</v>
      </c>
      <c r="C183" s="755" t="s">
        <v>1258</v>
      </c>
      <c r="D183" s="756">
        <v>3510.63</v>
      </c>
    </row>
    <row r="184" spans="1:4" s="34" customFormat="1" ht="17.100000000000001" customHeight="1">
      <c r="A184" s="753">
        <v>174</v>
      </c>
      <c r="B184" s="754" t="s">
        <v>847</v>
      </c>
      <c r="C184" s="755" t="s">
        <v>1258</v>
      </c>
      <c r="D184" s="756">
        <v>3510.63</v>
      </c>
    </row>
    <row r="185" spans="1:4" s="34" customFormat="1" ht="17.100000000000001" customHeight="1">
      <c r="A185" s="753">
        <v>175</v>
      </c>
      <c r="B185" s="754" t="s">
        <v>848</v>
      </c>
      <c r="C185" s="755" t="s">
        <v>1258</v>
      </c>
      <c r="D185" s="756">
        <v>3510.63</v>
      </c>
    </row>
    <row r="186" spans="1:4" s="34" customFormat="1" ht="17.100000000000001" customHeight="1">
      <c r="A186" s="753">
        <v>176</v>
      </c>
      <c r="B186" s="754" t="s">
        <v>849</v>
      </c>
      <c r="C186" s="755" t="s">
        <v>1259</v>
      </c>
      <c r="D186" s="756">
        <v>7790.83</v>
      </c>
    </row>
    <row r="187" spans="1:4" s="34" customFormat="1" ht="17.100000000000001" customHeight="1">
      <c r="A187" s="753">
        <v>177</v>
      </c>
      <c r="B187" s="754" t="s">
        <v>850</v>
      </c>
      <c r="C187" s="755" t="s">
        <v>1260</v>
      </c>
      <c r="D187" s="756">
        <v>13758.84</v>
      </c>
    </row>
    <row r="188" spans="1:4" s="34" customFormat="1" ht="17.100000000000001" customHeight="1">
      <c r="A188" s="753">
        <v>178</v>
      </c>
      <c r="B188" s="754" t="s">
        <v>851</v>
      </c>
      <c r="C188" s="755" t="s">
        <v>1261</v>
      </c>
      <c r="D188" s="756">
        <v>7502.34</v>
      </c>
    </row>
    <row r="189" spans="1:4" s="34" customFormat="1" ht="17.100000000000001" customHeight="1">
      <c r="A189" s="753">
        <v>179</v>
      </c>
      <c r="B189" s="754" t="s">
        <v>852</v>
      </c>
      <c r="C189" s="755" t="s">
        <v>1262</v>
      </c>
      <c r="D189" s="756">
        <v>3438.86</v>
      </c>
    </row>
    <row r="190" spans="1:4" s="34" customFormat="1" ht="17.100000000000001" customHeight="1">
      <c r="A190" s="753">
        <v>180</v>
      </c>
      <c r="B190" s="754" t="s">
        <v>853</v>
      </c>
      <c r="C190" s="755" t="s">
        <v>1262</v>
      </c>
      <c r="D190" s="756">
        <v>3438.86</v>
      </c>
    </row>
    <row r="191" spans="1:4" s="34" customFormat="1" ht="17.100000000000001" customHeight="1">
      <c r="A191" s="753">
        <v>181</v>
      </c>
      <c r="B191" s="754" t="s">
        <v>854</v>
      </c>
      <c r="C191" s="755" t="s">
        <v>1263</v>
      </c>
      <c r="D191" s="756">
        <v>1243.6099999999999</v>
      </c>
    </row>
    <row r="192" spans="1:4" s="34" customFormat="1" ht="17.100000000000001" customHeight="1">
      <c r="A192" s="753">
        <v>182</v>
      </c>
      <c r="B192" s="754" t="s">
        <v>855</v>
      </c>
      <c r="C192" s="755" t="s">
        <v>1264</v>
      </c>
      <c r="D192" s="756">
        <v>46214.52</v>
      </c>
    </row>
    <row r="193" spans="1:4" s="34" customFormat="1" ht="17.100000000000001" customHeight="1">
      <c r="A193" s="753">
        <v>183</v>
      </c>
      <c r="B193" s="754" t="s">
        <v>856</v>
      </c>
      <c r="C193" s="755" t="s">
        <v>1265</v>
      </c>
      <c r="D193" s="756">
        <v>17875</v>
      </c>
    </row>
    <row r="194" spans="1:4" s="34" customFormat="1" ht="17.100000000000001" customHeight="1">
      <c r="A194" s="753">
        <v>184</v>
      </c>
      <c r="B194" s="754" t="s">
        <v>857</v>
      </c>
      <c r="C194" s="755" t="s">
        <v>1266</v>
      </c>
      <c r="D194" s="756">
        <v>2434.54</v>
      </c>
    </row>
    <row r="195" spans="1:4" s="34" customFormat="1" ht="17.100000000000001" customHeight="1">
      <c r="A195" s="753">
        <v>185</v>
      </c>
      <c r="B195" s="754" t="s">
        <v>858</v>
      </c>
      <c r="C195" s="755" t="s">
        <v>1267</v>
      </c>
      <c r="D195" s="756">
        <v>44664.21</v>
      </c>
    </row>
    <row r="196" spans="1:4" s="34" customFormat="1" ht="17.100000000000001" customHeight="1">
      <c r="A196" s="753">
        <v>186</v>
      </c>
      <c r="B196" s="754" t="s">
        <v>859</v>
      </c>
      <c r="C196" s="755" t="s">
        <v>1268</v>
      </c>
      <c r="D196" s="756">
        <v>44664.21</v>
      </c>
    </row>
    <row r="197" spans="1:4" s="34" customFormat="1" ht="17.100000000000001" customHeight="1">
      <c r="A197" s="753">
        <v>187</v>
      </c>
      <c r="B197" s="754" t="s">
        <v>860</v>
      </c>
      <c r="C197" s="755" t="s">
        <v>1267</v>
      </c>
      <c r="D197" s="756">
        <v>36486.11</v>
      </c>
    </row>
    <row r="198" spans="1:4" s="34" customFormat="1" ht="17.100000000000001" customHeight="1">
      <c r="A198" s="753">
        <v>188</v>
      </c>
      <c r="B198" s="754" t="s">
        <v>861</v>
      </c>
      <c r="C198" s="755" t="s">
        <v>1267</v>
      </c>
      <c r="D198" s="756">
        <v>36486.1</v>
      </c>
    </row>
    <row r="199" spans="1:4" s="34" customFormat="1" ht="17.100000000000001" customHeight="1">
      <c r="A199" s="753">
        <v>189</v>
      </c>
      <c r="B199" s="754" t="s">
        <v>862</v>
      </c>
      <c r="C199" s="755" t="s">
        <v>1269</v>
      </c>
      <c r="D199" s="756">
        <v>2981.38</v>
      </c>
    </row>
    <row r="200" spans="1:4" s="34" customFormat="1" ht="17.100000000000001" customHeight="1">
      <c r="A200" s="753">
        <v>190</v>
      </c>
      <c r="B200" s="754" t="s">
        <v>863</v>
      </c>
      <c r="C200" s="755" t="s">
        <v>1269</v>
      </c>
      <c r="D200" s="756">
        <v>2981.36</v>
      </c>
    </row>
    <row r="201" spans="1:4" s="34" customFormat="1" ht="17.100000000000001" customHeight="1">
      <c r="A201" s="753">
        <v>191</v>
      </c>
      <c r="B201" s="754" t="s">
        <v>864</v>
      </c>
      <c r="C201" s="755" t="s">
        <v>1269</v>
      </c>
      <c r="D201" s="756">
        <v>2981.36</v>
      </c>
    </row>
    <row r="202" spans="1:4" s="34" customFormat="1" ht="17.100000000000001" customHeight="1">
      <c r="A202" s="753">
        <v>192</v>
      </c>
      <c r="B202" s="754" t="s">
        <v>865</v>
      </c>
      <c r="C202" s="755" t="s">
        <v>1270</v>
      </c>
      <c r="D202" s="756">
        <v>14346.09</v>
      </c>
    </row>
    <row r="203" spans="1:4" s="34" customFormat="1" ht="17.100000000000001" customHeight="1">
      <c r="A203" s="753">
        <v>193</v>
      </c>
      <c r="B203" s="754" t="s">
        <v>866</v>
      </c>
      <c r="C203" s="755" t="s">
        <v>1271</v>
      </c>
      <c r="D203" s="756">
        <v>17875</v>
      </c>
    </row>
    <row r="204" spans="1:4" s="34" customFormat="1" ht="17.100000000000001" customHeight="1">
      <c r="A204" s="753">
        <v>194</v>
      </c>
      <c r="B204" s="754" t="s">
        <v>867</v>
      </c>
      <c r="C204" s="755" t="s">
        <v>1272</v>
      </c>
      <c r="D204" s="756">
        <v>2635.22</v>
      </c>
    </row>
    <row r="205" spans="1:4" s="34" customFormat="1" ht="17.100000000000001" customHeight="1">
      <c r="A205" s="753">
        <v>195</v>
      </c>
      <c r="B205" s="754" t="s">
        <v>868</v>
      </c>
      <c r="C205" s="755" t="s">
        <v>1273</v>
      </c>
      <c r="D205" s="756">
        <v>35000</v>
      </c>
    </row>
    <row r="206" spans="1:4" s="34" customFormat="1" ht="17.100000000000001" customHeight="1">
      <c r="A206" s="753">
        <v>196</v>
      </c>
      <c r="B206" s="754" t="s">
        <v>869</v>
      </c>
      <c r="C206" s="755" t="s">
        <v>1115</v>
      </c>
      <c r="D206" s="756">
        <v>9370.17</v>
      </c>
    </row>
    <row r="207" spans="1:4" s="34" customFormat="1" ht="17.100000000000001" customHeight="1">
      <c r="A207" s="753">
        <v>197</v>
      </c>
      <c r="B207" s="754" t="s">
        <v>870</v>
      </c>
      <c r="C207" s="755" t="s">
        <v>1115</v>
      </c>
      <c r="D207" s="756">
        <v>9370.17</v>
      </c>
    </row>
    <row r="208" spans="1:4" s="34" customFormat="1" ht="17.100000000000001" customHeight="1">
      <c r="A208" s="753">
        <v>198</v>
      </c>
      <c r="B208" s="754" t="s">
        <v>871</v>
      </c>
      <c r="C208" s="755" t="s">
        <v>1115</v>
      </c>
      <c r="D208" s="756">
        <v>9370.17</v>
      </c>
    </row>
    <row r="209" spans="1:4" s="34" customFormat="1" ht="17.100000000000001" customHeight="1">
      <c r="A209" s="753">
        <v>199</v>
      </c>
      <c r="B209" s="754" t="s">
        <v>872</v>
      </c>
      <c r="C209" s="755" t="s">
        <v>1115</v>
      </c>
      <c r="D209" s="756">
        <v>9370.17</v>
      </c>
    </row>
    <row r="210" spans="1:4" s="34" customFormat="1" ht="17.100000000000001" customHeight="1">
      <c r="A210" s="753">
        <v>200</v>
      </c>
      <c r="B210" s="754" t="s">
        <v>873</v>
      </c>
      <c r="C210" s="755" t="s">
        <v>1115</v>
      </c>
      <c r="D210" s="756">
        <v>9370.17</v>
      </c>
    </row>
    <row r="211" spans="1:4" s="34" customFormat="1" ht="17.100000000000001" customHeight="1">
      <c r="A211" s="753">
        <v>201</v>
      </c>
      <c r="B211" s="754" t="s">
        <v>874</v>
      </c>
      <c r="C211" s="755" t="s">
        <v>1115</v>
      </c>
      <c r="D211" s="756">
        <v>9370.17</v>
      </c>
    </row>
    <row r="212" spans="1:4" s="34" customFormat="1" ht="17.100000000000001" customHeight="1">
      <c r="A212" s="753">
        <v>202</v>
      </c>
      <c r="B212" s="754" t="s">
        <v>875</v>
      </c>
      <c r="C212" s="755" t="s">
        <v>1265</v>
      </c>
      <c r="D212" s="756">
        <v>17712.25</v>
      </c>
    </row>
    <row r="213" spans="1:4" s="34" customFormat="1" ht="17.100000000000001" customHeight="1">
      <c r="A213" s="753">
        <v>203</v>
      </c>
      <c r="B213" s="754" t="s">
        <v>876</v>
      </c>
      <c r="C213" s="755" t="s">
        <v>1274</v>
      </c>
      <c r="D213" s="756">
        <v>2618.46</v>
      </c>
    </row>
    <row r="214" spans="1:4" s="34" customFormat="1" ht="17.100000000000001" customHeight="1">
      <c r="A214" s="753">
        <v>204</v>
      </c>
      <c r="B214" s="754" t="s">
        <v>877</v>
      </c>
      <c r="C214" s="755" t="s">
        <v>1275</v>
      </c>
      <c r="D214" s="756">
        <v>7719.23</v>
      </c>
    </row>
    <row r="215" spans="1:4" s="34" customFormat="1" ht="17.100000000000001" customHeight="1">
      <c r="A215" s="753">
        <v>205</v>
      </c>
      <c r="B215" s="754" t="s">
        <v>878</v>
      </c>
      <c r="C215" s="755" t="s">
        <v>1276</v>
      </c>
      <c r="D215" s="756">
        <v>1121.74</v>
      </c>
    </row>
    <row r="216" spans="1:4" s="34" customFormat="1" ht="17.100000000000001" customHeight="1">
      <c r="A216" s="753">
        <v>206</v>
      </c>
      <c r="B216" s="754" t="s">
        <v>879</v>
      </c>
      <c r="C216" s="755" t="s">
        <v>1259</v>
      </c>
      <c r="D216" s="756">
        <v>5532.27</v>
      </c>
    </row>
    <row r="217" spans="1:4" s="34" customFormat="1" ht="17.100000000000001" customHeight="1">
      <c r="A217" s="753">
        <v>207</v>
      </c>
      <c r="B217" s="754" t="s">
        <v>880</v>
      </c>
      <c r="C217" s="755" t="s">
        <v>1277</v>
      </c>
      <c r="D217" s="756">
        <v>5273.5</v>
      </c>
    </row>
    <row r="218" spans="1:4" s="34" customFormat="1" ht="17.100000000000001" customHeight="1">
      <c r="A218" s="753">
        <v>208</v>
      </c>
      <c r="B218" s="754" t="s">
        <v>881</v>
      </c>
      <c r="C218" s="755" t="s">
        <v>1277</v>
      </c>
      <c r="D218" s="756">
        <v>5273.49</v>
      </c>
    </row>
    <row r="219" spans="1:4" s="34" customFormat="1" ht="17.100000000000001" customHeight="1">
      <c r="A219" s="753">
        <v>209</v>
      </c>
      <c r="B219" s="754" t="s">
        <v>882</v>
      </c>
      <c r="C219" s="755" t="s">
        <v>1277</v>
      </c>
      <c r="D219" s="756">
        <v>5273.5</v>
      </c>
    </row>
    <row r="220" spans="1:4" s="34" customFormat="1" ht="17.100000000000001" customHeight="1">
      <c r="A220" s="753">
        <v>210</v>
      </c>
      <c r="B220" s="754" t="s">
        <v>883</v>
      </c>
      <c r="C220" s="755" t="s">
        <v>1211</v>
      </c>
      <c r="D220" s="756">
        <v>5740.81</v>
      </c>
    </row>
    <row r="221" spans="1:4" s="34" customFormat="1" ht="17.100000000000001" customHeight="1">
      <c r="A221" s="753">
        <v>211</v>
      </c>
      <c r="B221" s="754" t="s">
        <v>884</v>
      </c>
      <c r="C221" s="755" t="s">
        <v>1211</v>
      </c>
      <c r="D221" s="756">
        <v>13299.47</v>
      </c>
    </row>
    <row r="222" spans="1:4" s="34" customFormat="1" ht="17.100000000000001" customHeight="1">
      <c r="A222" s="753">
        <v>212</v>
      </c>
      <c r="B222" s="754" t="s">
        <v>885</v>
      </c>
      <c r="C222" s="755" t="s">
        <v>1211</v>
      </c>
      <c r="D222" s="756">
        <v>13299.47</v>
      </c>
    </row>
    <row r="223" spans="1:4" s="34" customFormat="1" ht="17.100000000000001" customHeight="1">
      <c r="A223" s="753">
        <v>213</v>
      </c>
      <c r="B223" s="754" t="s">
        <v>886</v>
      </c>
      <c r="C223" s="755" t="s">
        <v>1211</v>
      </c>
      <c r="D223" s="756">
        <v>13299.47</v>
      </c>
    </row>
    <row r="224" spans="1:4" s="34" customFormat="1" ht="17.100000000000001" customHeight="1">
      <c r="A224" s="753">
        <v>214</v>
      </c>
      <c r="B224" s="754" t="s">
        <v>887</v>
      </c>
      <c r="C224" s="755" t="s">
        <v>1278</v>
      </c>
      <c r="D224" s="756">
        <v>3829.87</v>
      </c>
    </row>
    <row r="225" spans="1:4" s="34" customFormat="1" ht="17.100000000000001" customHeight="1">
      <c r="A225" s="753">
        <v>215</v>
      </c>
      <c r="B225" s="754" t="s">
        <v>888</v>
      </c>
      <c r="C225" s="755" t="s">
        <v>1278</v>
      </c>
      <c r="D225" s="756">
        <v>3829.87</v>
      </c>
    </row>
    <row r="226" spans="1:4" s="34" customFormat="1" ht="17.100000000000001" customHeight="1">
      <c r="A226" s="753">
        <v>216</v>
      </c>
      <c r="B226" s="754" t="s">
        <v>889</v>
      </c>
      <c r="C226" s="755" t="s">
        <v>1279</v>
      </c>
      <c r="D226" s="756">
        <v>6383.47</v>
      </c>
    </row>
    <row r="227" spans="1:4" s="34" customFormat="1" ht="17.100000000000001" customHeight="1">
      <c r="A227" s="753">
        <v>217</v>
      </c>
      <c r="B227" s="754" t="s">
        <v>890</v>
      </c>
      <c r="C227" s="755" t="s">
        <v>1279</v>
      </c>
      <c r="D227" s="756">
        <v>6383.47</v>
      </c>
    </row>
    <row r="228" spans="1:4" s="34" customFormat="1" ht="17.100000000000001" customHeight="1">
      <c r="A228" s="753">
        <v>218</v>
      </c>
      <c r="B228" s="754" t="s">
        <v>891</v>
      </c>
      <c r="C228" s="755" t="s">
        <v>1280</v>
      </c>
      <c r="D228" s="756">
        <v>966.96</v>
      </c>
    </row>
    <row r="229" spans="1:4" s="34" customFormat="1" ht="17.100000000000001" customHeight="1">
      <c r="A229" s="753">
        <v>219</v>
      </c>
      <c r="B229" s="754" t="s">
        <v>892</v>
      </c>
      <c r="C229" s="755" t="s">
        <v>1281</v>
      </c>
      <c r="D229" s="756">
        <v>966.95</v>
      </c>
    </row>
    <row r="230" spans="1:4" s="34" customFormat="1" ht="17.100000000000001" customHeight="1">
      <c r="A230" s="753">
        <v>220</v>
      </c>
      <c r="B230" s="754" t="s">
        <v>893</v>
      </c>
      <c r="C230" s="755" t="s">
        <v>1282</v>
      </c>
      <c r="D230" s="756">
        <v>1657.5</v>
      </c>
    </row>
    <row r="231" spans="1:4" s="34" customFormat="1" ht="17.100000000000001" customHeight="1">
      <c r="A231" s="753">
        <v>221</v>
      </c>
      <c r="B231" s="754" t="s">
        <v>894</v>
      </c>
      <c r="C231" s="755" t="s">
        <v>1283</v>
      </c>
      <c r="D231" s="756">
        <v>40963.4</v>
      </c>
    </row>
    <row r="232" spans="1:4" s="34" customFormat="1" ht="17.100000000000001" customHeight="1">
      <c r="A232" s="753">
        <v>222</v>
      </c>
      <c r="B232" s="754" t="s">
        <v>895</v>
      </c>
      <c r="C232" s="755" t="s">
        <v>1284</v>
      </c>
      <c r="D232" s="756">
        <v>5983.43</v>
      </c>
    </row>
    <row r="233" spans="1:4" s="34" customFormat="1" ht="17.100000000000001" customHeight="1">
      <c r="A233" s="753">
        <v>223</v>
      </c>
      <c r="B233" s="754" t="s">
        <v>896</v>
      </c>
      <c r="C233" s="755" t="s">
        <v>1285</v>
      </c>
      <c r="D233" s="756">
        <v>3024.48</v>
      </c>
    </row>
    <row r="234" spans="1:4" s="34" customFormat="1" ht="17.100000000000001" customHeight="1">
      <c r="A234" s="753">
        <v>224</v>
      </c>
      <c r="B234" s="754" t="s">
        <v>897</v>
      </c>
      <c r="C234" s="755" t="s">
        <v>1286</v>
      </c>
      <c r="D234" s="756">
        <v>2872.34</v>
      </c>
    </row>
    <row r="235" spans="1:4" s="34" customFormat="1" ht="17.100000000000001" customHeight="1">
      <c r="A235" s="753">
        <v>225</v>
      </c>
      <c r="B235" s="754" t="s">
        <v>898</v>
      </c>
      <c r="C235" s="755" t="s">
        <v>1287</v>
      </c>
      <c r="D235" s="756">
        <v>25982.78</v>
      </c>
    </row>
    <row r="236" spans="1:4" s="34" customFormat="1" ht="17.100000000000001" customHeight="1">
      <c r="A236" s="753">
        <v>226</v>
      </c>
      <c r="B236" s="754" t="s">
        <v>899</v>
      </c>
      <c r="C236" s="755" t="s">
        <v>1288</v>
      </c>
      <c r="D236" s="756">
        <v>2804.36</v>
      </c>
    </row>
    <row r="237" spans="1:4" s="34" customFormat="1" ht="17.100000000000001" customHeight="1">
      <c r="A237" s="753">
        <v>227</v>
      </c>
      <c r="B237" s="754" t="s">
        <v>900</v>
      </c>
      <c r="C237" s="755" t="s">
        <v>1289</v>
      </c>
      <c r="D237" s="756">
        <v>8576.0300000000007</v>
      </c>
    </row>
    <row r="238" spans="1:4" s="34" customFormat="1" ht="17.100000000000001" customHeight="1">
      <c r="A238" s="753">
        <v>228</v>
      </c>
      <c r="B238" s="754" t="s">
        <v>901</v>
      </c>
      <c r="C238" s="755" t="s">
        <v>1290</v>
      </c>
      <c r="D238" s="756">
        <v>10560</v>
      </c>
    </row>
    <row r="239" spans="1:4" s="34" customFormat="1" ht="17.100000000000001" customHeight="1">
      <c r="A239" s="753">
        <v>229</v>
      </c>
      <c r="B239" s="754" t="s">
        <v>902</v>
      </c>
      <c r="C239" s="755" t="s">
        <v>1291</v>
      </c>
      <c r="D239" s="756">
        <v>2317.6999999999998</v>
      </c>
    </row>
    <row r="240" spans="1:4" s="34" customFormat="1" ht="17.100000000000001" customHeight="1">
      <c r="A240" s="753">
        <v>230</v>
      </c>
      <c r="B240" s="754" t="s">
        <v>903</v>
      </c>
      <c r="C240" s="755" t="s">
        <v>1292</v>
      </c>
      <c r="D240" s="756">
        <v>7091.63</v>
      </c>
    </row>
    <row r="241" spans="1:4" s="34" customFormat="1" ht="17.100000000000001" customHeight="1">
      <c r="A241" s="753">
        <v>231</v>
      </c>
      <c r="B241" s="754" t="s">
        <v>904</v>
      </c>
      <c r="C241" s="755" t="s">
        <v>1292</v>
      </c>
      <c r="D241" s="756">
        <v>7091.63</v>
      </c>
    </row>
    <row r="242" spans="1:4" s="34" customFormat="1" ht="17.100000000000001" customHeight="1">
      <c r="A242" s="753">
        <v>232</v>
      </c>
      <c r="B242" s="754" t="s">
        <v>905</v>
      </c>
      <c r="C242" s="755" t="s">
        <v>1292</v>
      </c>
      <c r="D242" s="756">
        <v>7091.62</v>
      </c>
    </row>
    <row r="243" spans="1:4" s="34" customFormat="1" ht="17.100000000000001" customHeight="1">
      <c r="A243" s="753">
        <v>233</v>
      </c>
      <c r="B243" s="754" t="s">
        <v>906</v>
      </c>
      <c r="C243" s="755" t="s">
        <v>1292</v>
      </c>
      <c r="D243" s="756">
        <v>7091.62</v>
      </c>
    </row>
    <row r="244" spans="1:4" s="34" customFormat="1" ht="17.100000000000001" customHeight="1">
      <c r="A244" s="753">
        <v>234</v>
      </c>
      <c r="B244" s="754" t="s">
        <v>907</v>
      </c>
      <c r="C244" s="755" t="s">
        <v>1292</v>
      </c>
      <c r="D244" s="756">
        <v>7091.62</v>
      </c>
    </row>
    <row r="245" spans="1:4" s="34" customFormat="1" ht="17.100000000000001" customHeight="1">
      <c r="A245" s="753">
        <v>235</v>
      </c>
      <c r="B245" s="754" t="s">
        <v>908</v>
      </c>
      <c r="C245" s="755" t="s">
        <v>1292</v>
      </c>
      <c r="D245" s="756">
        <v>7091.62</v>
      </c>
    </row>
    <row r="246" spans="1:4" s="34" customFormat="1" ht="17.100000000000001" customHeight="1">
      <c r="A246" s="753">
        <v>236</v>
      </c>
      <c r="B246" s="754" t="s">
        <v>909</v>
      </c>
      <c r="C246" s="755" t="s">
        <v>1293</v>
      </c>
      <c r="D246" s="756">
        <v>4606.96</v>
      </c>
    </row>
    <row r="247" spans="1:4" s="34" customFormat="1" ht="17.100000000000001" customHeight="1">
      <c r="A247" s="753">
        <v>237</v>
      </c>
      <c r="B247" s="754" t="s">
        <v>910</v>
      </c>
      <c r="C247" s="755" t="s">
        <v>1294</v>
      </c>
      <c r="D247" s="756">
        <v>4562.8999999999996</v>
      </c>
    </row>
    <row r="248" spans="1:4" s="34" customFormat="1" ht="17.100000000000001" customHeight="1">
      <c r="A248" s="753">
        <v>238</v>
      </c>
      <c r="B248" s="754" t="s">
        <v>911</v>
      </c>
      <c r="C248" s="755" t="s">
        <v>1295</v>
      </c>
      <c r="D248" s="756">
        <v>18696</v>
      </c>
    </row>
    <row r="249" spans="1:4" s="34" customFormat="1" ht="17.100000000000001" customHeight="1">
      <c r="A249" s="753">
        <v>239</v>
      </c>
      <c r="B249" s="754" t="s">
        <v>912</v>
      </c>
      <c r="C249" s="755" t="s">
        <v>1296</v>
      </c>
      <c r="D249" s="756">
        <v>18696</v>
      </c>
    </row>
    <row r="250" spans="1:4" s="34" customFormat="1" ht="17.100000000000001" customHeight="1">
      <c r="A250" s="753">
        <v>240</v>
      </c>
      <c r="B250" s="754" t="s">
        <v>913</v>
      </c>
      <c r="C250" s="755" t="s">
        <v>1297</v>
      </c>
      <c r="D250" s="756">
        <v>6085.22</v>
      </c>
    </row>
    <row r="251" spans="1:4" s="34" customFormat="1" ht="17.100000000000001" customHeight="1">
      <c r="A251" s="753">
        <v>241</v>
      </c>
      <c r="B251" s="754" t="s">
        <v>914</v>
      </c>
      <c r="C251" s="755" t="s">
        <v>1297</v>
      </c>
      <c r="D251" s="756">
        <v>6085.22</v>
      </c>
    </row>
    <row r="252" spans="1:4" s="34" customFormat="1" ht="17.100000000000001" customHeight="1">
      <c r="A252" s="753">
        <v>242</v>
      </c>
      <c r="B252" s="754" t="s">
        <v>915</v>
      </c>
      <c r="C252" s="755" t="s">
        <v>1298</v>
      </c>
      <c r="D252" s="756">
        <v>955.65</v>
      </c>
    </row>
    <row r="253" spans="1:4" s="34" customFormat="1" ht="17.100000000000001" customHeight="1">
      <c r="A253" s="753">
        <v>243</v>
      </c>
      <c r="B253" s="754" t="s">
        <v>916</v>
      </c>
      <c r="C253" s="755" t="s">
        <v>1299</v>
      </c>
      <c r="D253" s="756">
        <v>17517.5</v>
      </c>
    </row>
    <row r="254" spans="1:4" s="34" customFormat="1" ht="17.100000000000001" customHeight="1">
      <c r="A254" s="753">
        <v>244</v>
      </c>
      <c r="B254" s="754" t="s">
        <v>917</v>
      </c>
      <c r="C254" s="755" t="s">
        <v>1300</v>
      </c>
      <c r="D254" s="756">
        <v>1832.6</v>
      </c>
    </row>
    <row r="255" spans="1:4" s="34" customFormat="1" ht="17.100000000000001" customHeight="1">
      <c r="A255" s="753">
        <v>245</v>
      </c>
      <c r="B255" s="754" t="s">
        <v>918</v>
      </c>
      <c r="C255" s="755" t="s">
        <v>1211</v>
      </c>
      <c r="D255" s="756">
        <v>2960</v>
      </c>
    </row>
    <row r="256" spans="1:4" s="34" customFormat="1" ht="17.100000000000001" customHeight="1">
      <c r="A256" s="753">
        <v>246</v>
      </c>
      <c r="B256" s="754" t="s">
        <v>919</v>
      </c>
      <c r="C256" s="755" t="s">
        <v>1301</v>
      </c>
      <c r="D256" s="756">
        <v>1303.48</v>
      </c>
    </row>
    <row r="257" spans="1:4" s="34" customFormat="1" ht="17.100000000000001" customHeight="1">
      <c r="A257" s="753">
        <v>247</v>
      </c>
      <c r="B257" s="754" t="s">
        <v>920</v>
      </c>
      <c r="C257" s="755" t="s">
        <v>1302</v>
      </c>
      <c r="D257" s="756">
        <v>7763.48</v>
      </c>
    </row>
    <row r="258" spans="1:4" s="34" customFormat="1" ht="17.100000000000001" customHeight="1">
      <c r="A258" s="753">
        <v>248</v>
      </c>
      <c r="B258" s="754" t="s">
        <v>921</v>
      </c>
      <c r="C258" s="755" t="s">
        <v>1303</v>
      </c>
      <c r="D258" s="756">
        <v>26580</v>
      </c>
    </row>
    <row r="259" spans="1:4" s="34" customFormat="1" ht="17.100000000000001" customHeight="1">
      <c r="A259" s="753">
        <v>249</v>
      </c>
      <c r="B259" s="754" t="s">
        <v>922</v>
      </c>
      <c r="C259" s="755" t="s">
        <v>1304</v>
      </c>
      <c r="D259" s="756">
        <v>16474.45</v>
      </c>
    </row>
    <row r="260" spans="1:4" s="34" customFormat="1" ht="17.100000000000001" customHeight="1">
      <c r="A260" s="753">
        <v>250</v>
      </c>
      <c r="B260" s="754" t="s">
        <v>923</v>
      </c>
      <c r="C260" s="755" t="s">
        <v>1305</v>
      </c>
      <c r="D260" s="756">
        <v>11909.42</v>
      </c>
    </row>
    <row r="261" spans="1:4" s="34" customFormat="1" ht="17.100000000000001" customHeight="1">
      <c r="A261" s="753">
        <v>251</v>
      </c>
      <c r="B261" s="754" t="s">
        <v>924</v>
      </c>
      <c r="C261" s="755" t="s">
        <v>1211</v>
      </c>
      <c r="D261" s="756">
        <v>22473.34</v>
      </c>
    </row>
    <row r="262" spans="1:4" s="34" customFormat="1" ht="17.100000000000001" customHeight="1">
      <c r="A262" s="753">
        <v>252</v>
      </c>
      <c r="B262" s="754" t="s">
        <v>925</v>
      </c>
      <c r="C262" s="755" t="s">
        <v>1306</v>
      </c>
      <c r="D262" s="756">
        <v>3141.07</v>
      </c>
    </row>
    <row r="263" spans="1:4" s="34" customFormat="1" ht="17.100000000000001" customHeight="1">
      <c r="A263" s="753">
        <v>253</v>
      </c>
      <c r="B263" s="754" t="s">
        <v>926</v>
      </c>
      <c r="C263" s="755" t="s">
        <v>1306</v>
      </c>
      <c r="D263" s="756">
        <v>3141.08</v>
      </c>
    </row>
    <row r="264" spans="1:4" s="34" customFormat="1" ht="17.100000000000001" customHeight="1">
      <c r="A264" s="753">
        <v>254</v>
      </c>
      <c r="B264" s="754" t="s">
        <v>927</v>
      </c>
      <c r="C264" s="755" t="s">
        <v>1306</v>
      </c>
      <c r="D264" s="756">
        <v>3141.07</v>
      </c>
    </row>
    <row r="265" spans="1:4" s="34" customFormat="1" ht="17.100000000000001" customHeight="1">
      <c r="A265" s="753">
        <v>255</v>
      </c>
      <c r="B265" s="754" t="s">
        <v>928</v>
      </c>
      <c r="C265" s="755" t="s">
        <v>1307</v>
      </c>
      <c r="D265" s="756">
        <v>7824.35</v>
      </c>
    </row>
    <row r="266" spans="1:4" s="34" customFormat="1" ht="17.100000000000001" customHeight="1">
      <c r="A266" s="753">
        <v>256</v>
      </c>
      <c r="B266" s="754" t="s">
        <v>929</v>
      </c>
      <c r="C266" s="755" t="s">
        <v>1308</v>
      </c>
      <c r="D266" s="756">
        <v>1295.6500000000001</v>
      </c>
    </row>
    <row r="267" spans="1:4" s="34" customFormat="1" ht="17.100000000000001" customHeight="1">
      <c r="A267" s="753">
        <v>257</v>
      </c>
      <c r="B267" s="754" t="s">
        <v>930</v>
      </c>
      <c r="C267" s="755" t="s">
        <v>1309</v>
      </c>
      <c r="D267" s="756">
        <v>2086.09</v>
      </c>
    </row>
    <row r="268" spans="1:4" s="34" customFormat="1" ht="17.100000000000001" customHeight="1">
      <c r="A268" s="753">
        <v>258</v>
      </c>
      <c r="B268" s="754" t="s">
        <v>931</v>
      </c>
      <c r="C268" s="755" t="s">
        <v>1310</v>
      </c>
      <c r="D268" s="756">
        <v>1600.33</v>
      </c>
    </row>
    <row r="269" spans="1:4" s="34" customFormat="1" ht="17.100000000000001" customHeight="1">
      <c r="A269" s="753">
        <v>259</v>
      </c>
      <c r="B269" s="754" t="s">
        <v>931</v>
      </c>
      <c r="C269" s="755" t="s">
        <v>1311</v>
      </c>
      <c r="D269" s="756">
        <v>3290</v>
      </c>
    </row>
    <row r="270" spans="1:4" s="34" customFormat="1" ht="17.100000000000001" customHeight="1">
      <c r="A270" s="753">
        <v>260</v>
      </c>
      <c r="B270" s="754" t="s">
        <v>932</v>
      </c>
      <c r="C270" s="755" t="s">
        <v>1312</v>
      </c>
      <c r="D270" s="756">
        <v>4346.96</v>
      </c>
    </row>
    <row r="271" spans="1:4" s="34" customFormat="1" ht="17.100000000000001" customHeight="1">
      <c r="A271" s="753">
        <v>261</v>
      </c>
      <c r="B271" s="754" t="s">
        <v>933</v>
      </c>
      <c r="C271" s="755" t="s">
        <v>1313</v>
      </c>
      <c r="D271" s="756">
        <v>41993.55</v>
      </c>
    </row>
    <row r="272" spans="1:4" s="34" customFormat="1" ht="17.100000000000001" customHeight="1">
      <c r="A272" s="753">
        <v>262</v>
      </c>
      <c r="B272" s="754" t="s">
        <v>934</v>
      </c>
      <c r="C272" s="755" t="s">
        <v>1309</v>
      </c>
      <c r="D272" s="756">
        <v>2086.09</v>
      </c>
    </row>
    <row r="273" spans="1:4" s="34" customFormat="1" ht="17.100000000000001" customHeight="1">
      <c r="A273" s="753">
        <v>263</v>
      </c>
      <c r="B273" s="754" t="s">
        <v>935</v>
      </c>
      <c r="C273" s="755" t="s">
        <v>1314</v>
      </c>
      <c r="D273" s="756">
        <v>2365.44</v>
      </c>
    </row>
    <row r="274" spans="1:4" s="34" customFormat="1" ht="17.100000000000001" customHeight="1">
      <c r="A274" s="753">
        <v>264</v>
      </c>
      <c r="B274" s="754" t="s">
        <v>936</v>
      </c>
      <c r="C274" s="755" t="s">
        <v>1315</v>
      </c>
      <c r="D274" s="756">
        <v>2608.15</v>
      </c>
    </row>
    <row r="275" spans="1:4" s="34" customFormat="1" ht="17.100000000000001" customHeight="1">
      <c r="A275" s="753">
        <v>265</v>
      </c>
      <c r="B275" s="754" t="s">
        <v>937</v>
      </c>
      <c r="C275" s="755" t="s">
        <v>1315</v>
      </c>
      <c r="D275" s="756">
        <v>2608.14</v>
      </c>
    </row>
    <row r="276" spans="1:4" s="34" customFormat="1" ht="17.100000000000001" customHeight="1">
      <c r="A276" s="753">
        <v>266</v>
      </c>
      <c r="B276" s="754" t="s">
        <v>938</v>
      </c>
      <c r="C276" s="755" t="s">
        <v>1316</v>
      </c>
      <c r="D276" s="756">
        <v>50500</v>
      </c>
    </row>
    <row r="277" spans="1:4" s="34" customFormat="1" ht="17.100000000000001" customHeight="1">
      <c r="A277" s="753">
        <v>267</v>
      </c>
      <c r="B277" s="754" t="s">
        <v>939</v>
      </c>
      <c r="C277" s="755" t="s">
        <v>1317</v>
      </c>
      <c r="D277" s="756">
        <v>6360.63</v>
      </c>
    </row>
    <row r="278" spans="1:4" s="34" customFormat="1" ht="17.100000000000001" customHeight="1">
      <c r="A278" s="753">
        <v>268</v>
      </c>
      <c r="B278" s="754" t="s">
        <v>940</v>
      </c>
      <c r="C278" s="755" t="s">
        <v>1318</v>
      </c>
      <c r="D278" s="756">
        <v>1208.7</v>
      </c>
    </row>
    <row r="279" spans="1:4" s="34" customFormat="1" ht="17.100000000000001" customHeight="1">
      <c r="A279" s="753">
        <v>269</v>
      </c>
      <c r="B279" s="754" t="s">
        <v>941</v>
      </c>
      <c r="C279" s="755" t="s">
        <v>1318</v>
      </c>
      <c r="D279" s="756">
        <v>1208.7</v>
      </c>
    </row>
    <row r="280" spans="1:4" s="34" customFormat="1" ht="17.100000000000001" customHeight="1">
      <c r="A280" s="753">
        <v>270</v>
      </c>
      <c r="B280" s="754" t="s">
        <v>942</v>
      </c>
      <c r="C280" s="755" t="s">
        <v>1319</v>
      </c>
      <c r="D280" s="756">
        <v>1999.13</v>
      </c>
    </row>
    <row r="281" spans="1:4" s="34" customFormat="1" ht="17.100000000000001" customHeight="1">
      <c r="A281" s="753">
        <v>271</v>
      </c>
      <c r="B281" s="754" t="s">
        <v>943</v>
      </c>
      <c r="C281" s="755" t="s">
        <v>1320</v>
      </c>
      <c r="D281" s="756">
        <v>28035.79</v>
      </c>
    </row>
    <row r="282" spans="1:4" s="34" customFormat="1" ht="17.100000000000001" customHeight="1">
      <c r="A282" s="753">
        <v>272</v>
      </c>
      <c r="B282" s="754" t="s">
        <v>944</v>
      </c>
      <c r="C282" s="755" t="s">
        <v>1321</v>
      </c>
      <c r="D282" s="756">
        <v>28035.78</v>
      </c>
    </row>
    <row r="283" spans="1:4" s="34" customFormat="1" ht="17.100000000000001" customHeight="1">
      <c r="A283" s="753">
        <v>273</v>
      </c>
      <c r="B283" s="754" t="s">
        <v>945</v>
      </c>
      <c r="C283" s="755" t="s">
        <v>1322</v>
      </c>
      <c r="D283" s="756">
        <v>28035.78</v>
      </c>
    </row>
    <row r="284" spans="1:4" s="34" customFormat="1" ht="17.100000000000001" customHeight="1">
      <c r="A284" s="753">
        <v>274</v>
      </c>
      <c r="B284" s="754" t="s">
        <v>946</v>
      </c>
      <c r="C284" s="755" t="s">
        <v>1323</v>
      </c>
      <c r="D284" s="756">
        <v>1999.13</v>
      </c>
    </row>
    <row r="285" spans="1:4" s="34" customFormat="1" ht="17.100000000000001" customHeight="1">
      <c r="A285" s="753">
        <v>275</v>
      </c>
      <c r="B285" s="754" t="s">
        <v>947</v>
      </c>
      <c r="C285" s="755" t="s">
        <v>1200</v>
      </c>
      <c r="D285" s="756">
        <v>1125.28</v>
      </c>
    </row>
    <row r="286" spans="1:4" s="34" customFormat="1" ht="17.100000000000001" customHeight="1">
      <c r="A286" s="753">
        <v>276</v>
      </c>
      <c r="B286" s="754" t="s">
        <v>948</v>
      </c>
      <c r="C286" s="755" t="s">
        <v>1324</v>
      </c>
      <c r="D286" s="756">
        <v>2086.09</v>
      </c>
    </row>
    <row r="287" spans="1:4" s="34" customFormat="1" ht="17.100000000000001" customHeight="1">
      <c r="A287" s="753">
        <v>277</v>
      </c>
      <c r="B287" s="754" t="s">
        <v>949</v>
      </c>
      <c r="C287" s="755" t="s">
        <v>1324</v>
      </c>
      <c r="D287" s="756">
        <v>2086.09</v>
      </c>
    </row>
    <row r="288" spans="1:4" s="34" customFormat="1" ht="17.100000000000001" customHeight="1">
      <c r="A288" s="753">
        <v>278</v>
      </c>
      <c r="B288" s="754" t="s">
        <v>950</v>
      </c>
      <c r="C288" s="755" t="s">
        <v>1324</v>
      </c>
      <c r="D288" s="756">
        <v>2086.09</v>
      </c>
    </row>
    <row r="289" spans="1:4" s="34" customFormat="1" ht="17.100000000000001" customHeight="1">
      <c r="A289" s="753">
        <v>279</v>
      </c>
      <c r="B289" s="754" t="s">
        <v>951</v>
      </c>
      <c r="C289" s="755" t="s">
        <v>1325</v>
      </c>
      <c r="D289" s="756">
        <v>5982.6</v>
      </c>
    </row>
    <row r="290" spans="1:4" s="34" customFormat="1" ht="17.100000000000001" customHeight="1">
      <c r="A290" s="753">
        <v>280</v>
      </c>
      <c r="B290" s="754" t="s">
        <v>952</v>
      </c>
      <c r="C290" s="755" t="s">
        <v>1325</v>
      </c>
      <c r="D290" s="756">
        <v>5982.6</v>
      </c>
    </row>
    <row r="291" spans="1:4" s="34" customFormat="1" ht="17.100000000000001" customHeight="1">
      <c r="A291" s="753">
        <v>281</v>
      </c>
      <c r="B291" s="754" t="s">
        <v>953</v>
      </c>
      <c r="C291" s="755" t="s">
        <v>1115</v>
      </c>
      <c r="D291" s="756">
        <v>2208.6799999999998</v>
      </c>
    </row>
    <row r="292" spans="1:4" s="34" customFormat="1" ht="17.100000000000001" customHeight="1">
      <c r="A292" s="753">
        <v>282</v>
      </c>
      <c r="B292" s="754" t="s">
        <v>954</v>
      </c>
      <c r="C292" s="755" t="s">
        <v>1115</v>
      </c>
      <c r="D292" s="756">
        <v>2208.6799999999998</v>
      </c>
    </row>
    <row r="293" spans="1:4" s="34" customFormat="1" ht="17.100000000000001" customHeight="1">
      <c r="A293" s="753">
        <v>283</v>
      </c>
      <c r="B293" s="754" t="s">
        <v>955</v>
      </c>
      <c r="C293" s="755" t="s">
        <v>1115</v>
      </c>
      <c r="D293" s="756">
        <v>2610.38</v>
      </c>
    </row>
    <row r="294" spans="1:4" s="34" customFormat="1" ht="17.100000000000001" customHeight="1">
      <c r="A294" s="753">
        <v>284</v>
      </c>
      <c r="B294" s="754" t="s">
        <v>956</v>
      </c>
      <c r="C294" s="755" t="s">
        <v>1326</v>
      </c>
      <c r="D294" s="756">
        <v>5500</v>
      </c>
    </row>
    <row r="295" spans="1:4" s="34" customFormat="1" ht="17.100000000000001" customHeight="1">
      <c r="A295" s="753">
        <v>285</v>
      </c>
      <c r="B295" s="754" t="s">
        <v>957</v>
      </c>
      <c r="C295" s="755" t="s">
        <v>1327</v>
      </c>
      <c r="D295" s="756">
        <v>1302.3499999999999</v>
      </c>
    </row>
    <row r="296" spans="1:4" s="34" customFormat="1" ht="17.100000000000001" customHeight="1">
      <c r="A296" s="753">
        <v>286</v>
      </c>
      <c r="B296" s="754" t="s">
        <v>958</v>
      </c>
      <c r="C296" s="755" t="s">
        <v>1327</v>
      </c>
      <c r="D296" s="756">
        <v>1302.3499999999999</v>
      </c>
    </row>
    <row r="297" spans="1:4" s="34" customFormat="1" ht="17.100000000000001" customHeight="1">
      <c r="A297" s="753">
        <v>287</v>
      </c>
      <c r="B297" s="754" t="s">
        <v>959</v>
      </c>
      <c r="C297" s="755" t="s">
        <v>1328</v>
      </c>
      <c r="D297" s="756">
        <v>1823.55</v>
      </c>
    </row>
    <row r="298" spans="1:4" s="34" customFormat="1" ht="17.100000000000001" customHeight="1">
      <c r="A298" s="753">
        <v>288</v>
      </c>
      <c r="B298" s="754" t="s">
        <v>960</v>
      </c>
      <c r="C298" s="755" t="s">
        <v>1328</v>
      </c>
      <c r="D298" s="756">
        <v>1823.55</v>
      </c>
    </row>
    <row r="299" spans="1:4" s="34" customFormat="1" ht="17.100000000000001" customHeight="1">
      <c r="A299" s="753">
        <v>289</v>
      </c>
      <c r="B299" s="754" t="s">
        <v>961</v>
      </c>
      <c r="C299" s="755" t="s">
        <v>1328</v>
      </c>
      <c r="D299" s="756">
        <v>1823.55</v>
      </c>
    </row>
    <row r="300" spans="1:4" s="34" customFormat="1" ht="17.100000000000001" customHeight="1">
      <c r="A300" s="753">
        <v>290</v>
      </c>
      <c r="B300" s="754" t="s">
        <v>962</v>
      </c>
      <c r="C300" s="755" t="s">
        <v>1328</v>
      </c>
      <c r="D300" s="756">
        <v>1823.55</v>
      </c>
    </row>
    <row r="301" spans="1:4" s="34" customFormat="1" ht="17.100000000000001" customHeight="1">
      <c r="A301" s="753">
        <v>291</v>
      </c>
      <c r="B301" s="754" t="s">
        <v>963</v>
      </c>
      <c r="C301" s="755" t="s">
        <v>1329</v>
      </c>
      <c r="D301" s="756">
        <v>4142.8900000000003</v>
      </c>
    </row>
    <row r="302" spans="1:4" s="34" customFormat="1" ht="17.100000000000001" customHeight="1">
      <c r="A302" s="753">
        <v>292</v>
      </c>
      <c r="B302" s="754" t="s">
        <v>964</v>
      </c>
      <c r="C302" s="755" t="s">
        <v>1329</v>
      </c>
      <c r="D302" s="756">
        <v>4142.8900000000003</v>
      </c>
    </row>
    <row r="303" spans="1:4" s="34" customFormat="1" ht="17.100000000000001" customHeight="1">
      <c r="A303" s="753">
        <v>293</v>
      </c>
      <c r="B303" s="754" t="s">
        <v>965</v>
      </c>
      <c r="C303" s="755" t="s">
        <v>1329</v>
      </c>
      <c r="D303" s="756">
        <v>4142.8900000000003</v>
      </c>
    </row>
    <row r="304" spans="1:4" s="34" customFormat="1" ht="17.100000000000001" customHeight="1">
      <c r="A304" s="753">
        <v>294</v>
      </c>
      <c r="B304" s="754" t="s">
        <v>966</v>
      </c>
      <c r="C304" s="755" t="s">
        <v>1329</v>
      </c>
      <c r="D304" s="756">
        <v>4142.8900000000003</v>
      </c>
    </row>
    <row r="305" spans="1:4" s="34" customFormat="1" ht="17.100000000000001" customHeight="1">
      <c r="A305" s="753">
        <v>295</v>
      </c>
      <c r="B305" s="754" t="s">
        <v>967</v>
      </c>
      <c r="C305" s="755" t="s">
        <v>1329</v>
      </c>
      <c r="D305" s="756">
        <v>4142.8900000000003</v>
      </c>
    </row>
    <row r="306" spans="1:4" s="34" customFormat="1" ht="17.100000000000001" customHeight="1">
      <c r="A306" s="753">
        <v>296</v>
      </c>
      <c r="B306" s="754" t="s">
        <v>968</v>
      </c>
      <c r="C306" s="755" t="s">
        <v>1330</v>
      </c>
      <c r="D306" s="756">
        <v>14919.36</v>
      </c>
    </row>
    <row r="307" spans="1:4" s="34" customFormat="1" ht="17.100000000000001" customHeight="1">
      <c r="A307" s="753">
        <v>297</v>
      </c>
      <c r="B307" s="754" t="s">
        <v>969</v>
      </c>
      <c r="C307" s="755" t="s">
        <v>1330</v>
      </c>
      <c r="D307" s="756">
        <v>7459.68</v>
      </c>
    </row>
    <row r="308" spans="1:4" s="34" customFormat="1" ht="17.100000000000001" customHeight="1">
      <c r="A308" s="753">
        <v>298</v>
      </c>
      <c r="B308" s="754" t="s">
        <v>970</v>
      </c>
      <c r="C308" s="755" t="s">
        <v>1330</v>
      </c>
      <c r="D308" s="756">
        <v>7459.68</v>
      </c>
    </row>
    <row r="309" spans="1:4" s="34" customFormat="1" ht="17.100000000000001" customHeight="1">
      <c r="A309" s="753">
        <v>299</v>
      </c>
      <c r="B309" s="754" t="s">
        <v>971</v>
      </c>
      <c r="C309" s="755" t="s">
        <v>1330</v>
      </c>
      <c r="D309" s="756">
        <v>7459.68</v>
      </c>
    </row>
    <row r="310" spans="1:4" s="34" customFormat="1" ht="17.100000000000001" customHeight="1">
      <c r="A310" s="753">
        <v>300</v>
      </c>
      <c r="B310" s="754" t="s">
        <v>972</v>
      </c>
      <c r="C310" s="755" t="s">
        <v>1330</v>
      </c>
      <c r="D310" s="756">
        <v>7459.68</v>
      </c>
    </row>
    <row r="311" spans="1:4" s="34" customFormat="1" ht="17.100000000000001" customHeight="1">
      <c r="A311" s="753">
        <v>301</v>
      </c>
      <c r="B311" s="754" t="s">
        <v>973</v>
      </c>
      <c r="C311" s="755" t="s">
        <v>1330</v>
      </c>
      <c r="D311" s="756">
        <v>7459.68</v>
      </c>
    </row>
    <row r="312" spans="1:4" s="34" customFormat="1" ht="17.100000000000001" customHeight="1">
      <c r="A312" s="753">
        <v>302</v>
      </c>
      <c r="B312" s="754" t="s">
        <v>974</v>
      </c>
      <c r="C312" s="755" t="s">
        <v>1331</v>
      </c>
      <c r="D312" s="756">
        <v>1391.31</v>
      </c>
    </row>
    <row r="313" spans="1:4" s="34" customFormat="1" ht="17.100000000000001" customHeight="1">
      <c r="A313" s="753">
        <v>303</v>
      </c>
      <c r="B313" s="754" t="s">
        <v>975</v>
      </c>
      <c r="C313" s="755" t="s">
        <v>1332</v>
      </c>
      <c r="D313" s="756">
        <v>7342.65</v>
      </c>
    </row>
    <row r="314" spans="1:4" s="34" customFormat="1" ht="17.100000000000001" customHeight="1">
      <c r="A314" s="753">
        <v>304</v>
      </c>
      <c r="B314" s="754" t="s">
        <v>976</v>
      </c>
      <c r="C314" s="755" t="s">
        <v>1333</v>
      </c>
      <c r="D314" s="756">
        <v>1547</v>
      </c>
    </row>
    <row r="315" spans="1:4" s="34" customFormat="1" ht="17.100000000000001" customHeight="1">
      <c r="A315" s="753">
        <v>305</v>
      </c>
      <c r="B315" s="754" t="s">
        <v>977</v>
      </c>
      <c r="C315" s="755" t="s">
        <v>1311</v>
      </c>
      <c r="D315" s="756">
        <v>3290</v>
      </c>
    </row>
    <row r="316" spans="1:4" s="34" customFormat="1" ht="17.100000000000001" customHeight="1">
      <c r="A316" s="753">
        <v>306</v>
      </c>
      <c r="B316" s="754" t="s">
        <v>978</v>
      </c>
      <c r="C316" s="755" t="s">
        <v>1311</v>
      </c>
      <c r="D316" s="756">
        <v>3290</v>
      </c>
    </row>
    <row r="317" spans="1:4" s="34" customFormat="1" ht="17.100000000000001" customHeight="1">
      <c r="A317" s="753">
        <v>307</v>
      </c>
      <c r="B317" s="754" t="s">
        <v>979</v>
      </c>
      <c r="C317" s="755" t="s">
        <v>1311</v>
      </c>
      <c r="D317" s="756">
        <v>3290</v>
      </c>
    </row>
    <row r="318" spans="1:4" s="34" customFormat="1" ht="17.100000000000001" customHeight="1">
      <c r="A318" s="753">
        <v>308</v>
      </c>
      <c r="B318" s="754" t="s">
        <v>980</v>
      </c>
      <c r="C318" s="755" t="s">
        <v>1334</v>
      </c>
      <c r="D318" s="756">
        <v>19725</v>
      </c>
    </row>
    <row r="319" spans="1:4" s="34" customFormat="1" ht="17.100000000000001" customHeight="1">
      <c r="A319" s="753">
        <v>309</v>
      </c>
      <c r="B319" s="754" t="s">
        <v>981</v>
      </c>
      <c r="C319" s="755" t="s">
        <v>1335</v>
      </c>
      <c r="D319" s="756">
        <v>8693.91</v>
      </c>
    </row>
    <row r="320" spans="1:4" s="34" customFormat="1" ht="17.100000000000001" customHeight="1">
      <c r="A320" s="753">
        <v>310</v>
      </c>
      <c r="B320" s="754" t="s">
        <v>982</v>
      </c>
      <c r="C320" s="755" t="s">
        <v>1335</v>
      </c>
      <c r="D320" s="756">
        <v>8693.91</v>
      </c>
    </row>
    <row r="321" spans="1:4" s="34" customFormat="1" ht="17.100000000000001" customHeight="1">
      <c r="A321" s="753">
        <v>311</v>
      </c>
      <c r="B321" s="754" t="s">
        <v>983</v>
      </c>
      <c r="C321" s="755" t="s">
        <v>1336</v>
      </c>
      <c r="D321" s="756">
        <v>14780.88</v>
      </c>
    </row>
    <row r="322" spans="1:4" s="34" customFormat="1" ht="17.100000000000001" customHeight="1">
      <c r="A322" s="753">
        <v>312</v>
      </c>
      <c r="B322" s="754" t="s">
        <v>984</v>
      </c>
      <c r="C322" s="755" t="s">
        <v>1337</v>
      </c>
      <c r="D322" s="756">
        <v>11210.56</v>
      </c>
    </row>
    <row r="323" spans="1:4" s="34" customFormat="1" ht="17.100000000000001" customHeight="1">
      <c r="A323" s="753">
        <v>313</v>
      </c>
      <c r="B323" s="754" t="s">
        <v>985</v>
      </c>
      <c r="C323" s="755" t="s">
        <v>1337</v>
      </c>
      <c r="D323" s="756">
        <v>11210.56</v>
      </c>
    </row>
    <row r="324" spans="1:4" s="34" customFormat="1" ht="17.100000000000001" customHeight="1">
      <c r="A324" s="753">
        <v>314</v>
      </c>
      <c r="B324" s="754" t="s">
        <v>986</v>
      </c>
      <c r="C324" s="755" t="s">
        <v>1337</v>
      </c>
      <c r="D324" s="756">
        <v>11210.56</v>
      </c>
    </row>
    <row r="325" spans="1:4" s="34" customFormat="1" ht="17.100000000000001" customHeight="1">
      <c r="A325" s="753">
        <v>315</v>
      </c>
      <c r="B325" s="754" t="s">
        <v>987</v>
      </c>
      <c r="C325" s="755" t="s">
        <v>1337</v>
      </c>
      <c r="D325" s="756">
        <v>11210.56</v>
      </c>
    </row>
    <row r="326" spans="1:4" s="34" customFormat="1" ht="17.100000000000001" customHeight="1">
      <c r="A326" s="753">
        <v>316</v>
      </c>
      <c r="B326" s="754" t="s">
        <v>988</v>
      </c>
      <c r="C326" s="755" t="s">
        <v>1337</v>
      </c>
      <c r="D326" s="756">
        <v>11210.56</v>
      </c>
    </row>
    <row r="327" spans="1:4" s="34" customFormat="1" ht="17.100000000000001" customHeight="1">
      <c r="A327" s="753">
        <v>317</v>
      </c>
      <c r="B327" s="754" t="s">
        <v>989</v>
      </c>
      <c r="C327" s="755" t="s">
        <v>1338</v>
      </c>
      <c r="D327" s="756">
        <v>32467.89</v>
      </c>
    </row>
    <row r="328" spans="1:4" s="34" customFormat="1" ht="17.100000000000001" customHeight="1">
      <c r="A328" s="753">
        <v>318</v>
      </c>
      <c r="B328" s="754" t="s">
        <v>990</v>
      </c>
      <c r="C328" s="755" t="s">
        <v>1339</v>
      </c>
      <c r="D328" s="756">
        <v>5974.42</v>
      </c>
    </row>
    <row r="329" spans="1:4" s="34" customFormat="1" ht="17.100000000000001" customHeight="1">
      <c r="A329" s="753">
        <v>319</v>
      </c>
      <c r="B329" s="754" t="s">
        <v>991</v>
      </c>
      <c r="C329" s="755" t="s">
        <v>1340</v>
      </c>
      <c r="D329" s="756">
        <v>5974.42</v>
      </c>
    </row>
    <row r="330" spans="1:4" s="34" customFormat="1" ht="17.100000000000001" customHeight="1">
      <c r="A330" s="753">
        <v>320</v>
      </c>
      <c r="B330" s="754" t="s">
        <v>992</v>
      </c>
      <c r="C330" s="755" t="s">
        <v>1341</v>
      </c>
      <c r="D330" s="756">
        <v>5974.42</v>
      </c>
    </row>
    <row r="331" spans="1:4" s="34" customFormat="1" ht="17.100000000000001" customHeight="1">
      <c r="A331" s="753">
        <v>321</v>
      </c>
      <c r="B331" s="754" t="s">
        <v>993</v>
      </c>
      <c r="C331" s="755" t="s">
        <v>1342</v>
      </c>
      <c r="D331" s="756">
        <v>1258.6400000000001</v>
      </c>
    </row>
    <row r="332" spans="1:4" s="34" customFormat="1" ht="17.100000000000001" customHeight="1">
      <c r="A332" s="753">
        <v>322</v>
      </c>
      <c r="B332" s="754" t="s">
        <v>994</v>
      </c>
      <c r="C332" s="755" t="s">
        <v>1343</v>
      </c>
      <c r="D332" s="756">
        <v>3447.42</v>
      </c>
    </row>
    <row r="333" spans="1:4" s="34" customFormat="1" ht="17.100000000000001" customHeight="1">
      <c r="A333" s="753">
        <v>323</v>
      </c>
      <c r="B333" s="754" t="s">
        <v>995</v>
      </c>
      <c r="C333" s="755" t="s">
        <v>1344</v>
      </c>
      <c r="D333" s="756">
        <v>8630.31</v>
      </c>
    </row>
    <row r="334" spans="1:4" s="34" customFormat="1" ht="17.100000000000001" customHeight="1">
      <c r="A334" s="753">
        <v>324</v>
      </c>
      <c r="B334" s="754" t="s">
        <v>996</v>
      </c>
      <c r="C334" s="755" t="s">
        <v>1345</v>
      </c>
      <c r="D334" s="756">
        <v>6033.62</v>
      </c>
    </row>
    <row r="335" spans="1:4" s="34" customFormat="1" ht="17.100000000000001" customHeight="1">
      <c r="A335" s="753">
        <v>325</v>
      </c>
      <c r="B335" s="754" t="s">
        <v>997</v>
      </c>
      <c r="C335" s="755" t="s">
        <v>1346</v>
      </c>
      <c r="D335" s="756">
        <v>16858</v>
      </c>
    </row>
    <row r="336" spans="1:4" s="34" customFormat="1" ht="17.100000000000001" customHeight="1">
      <c r="A336" s="753">
        <v>326</v>
      </c>
      <c r="B336" s="754" t="s">
        <v>998</v>
      </c>
      <c r="C336" s="755" t="s">
        <v>1346</v>
      </c>
      <c r="D336" s="756">
        <v>16858</v>
      </c>
    </row>
    <row r="337" spans="1:4" s="34" customFormat="1" ht="17.100000000000001" customHeight="1">
      <c r="A337" s="753">
        <v>327</v>
      </c>
      <c r="B337" s="754" t="s">
        <v>999</v>
      </c>
      <c r="C337" s="755" t="s">
        <v>1346</v>
      </c>
      <c r="D337" s="756">
        <v>16858</v>
      </c>
    </row>
    <row r="338" spans="1:4" s="34" customFormat="1" ht="17.100000000000001" customHeight="1">
      <c r="A338" s="753">
        <v>328</v>
      </c>
      <c r="B338" s="754" t="s">
        <v>1000</v>
      </c>
      <c r="C338" s="755" t="s">
        <v>1346</v>
      </c>
      <c r="D338" s="756">
        <v>16858</v>
      </c>
    </row>
    <row r="339" spans="1:4" s="34" customFormat="1" ht="17.100000000000001" customHeight="1">
      <c r="A339" s="753">
        <v>329</v>
      </c>
      <c r="B339" s="754" t="s">
        <v>1001</v>
      </c>
      <c r="C339" s="755" t="s">
        <v>1346</v>
      </c>
      <c r="D339" s="756">
        <v>16858</v>
      </c>
    </row>
    <row r="340" spans="1:4" s="34" customFormat="1" ht="17.100000000000001" customHeight="1">
      <c r="A340" s="753">
        <v>330</v>
      </c>
      <c r="B340" s="754" t="s">
        <v>1002</v>
      </c>
      <c r="C340" s="755" t="s">
        <v>1346</v>
      </c>
      <c r="D340" s="756">
        <v>16858</v>
      </c>
    </row>
    <row r="341" spans="1:4" s="34" customFormat="1" ht="17.100000000000001" customHeight="1">
      <c r="A341" s="753">
        <v>331</v>
      </c>
      <c r="B341" s="754" t="s">
        <v>1003</v>
      </c>
      <c r="C341" s="755" t="s">
        <v>1346</v>
      </c>
      <c r="D341" s="756">
        <v>16858</v>
      </c>
    </row>
    <row r="342" spans="1:4" s="34" customFormat="1" ht="17.100000000000001" customHeight="1">
      <c r="A342" s="753">
        <v>332</v>
      </c>
      <c r="B342" s="754" t="s">
        <v>1004</v>
      </c>
      <c r="C342" s="755" t="s">
        <v>1347</v>
      </c>
      <c r="D342" s="756">
        <v>19821</v>
      </c>
    </row>
    <row r="343" spans="1:4" s="34" customFormat="1" ht="17.100000000000001" customHeight="1">
      <c r="A343" s="753">
        <v>333</v>
      </c>
      <c r="B343" s="754" t="s">
        <v>1005</v>
      </c>
      <c r="C343" s="755" t="s">
        <v>1347</v>
      </c>
      <c r="D343" s="756">
        <v>19821</v>
      </c>
    </row>
    <row r="344" spans="1:4" s="34" customFormat="1" ht="17.100000000000001" customHeight="1">
      <c r="A344" s="753">
        <v>334</v>
      </c>
      <c r="B344" s="754" t="s">
        <v>1006</v>
      </c>
      <c r="C344" s="755" t="s">
        <v>1347</v>
      </c>
      <c r="D344" s="756">
        <v>19821</v>
      </c>
    </row>
    <row r="345" spans="1:4" s="34" customFormat="1" ht="17.100000000000001" customHeight="1">
      <c r="A345" s="753">
        <v>335</v>
      </c>
      <c r="B345" s="754" t="s">
        <v>1007</v>
      </c>
      <c r="C345" s="755" t="s">
        <v>1347</v>
      </c>
      <c r="D345" s="756">
        <v>19821</v>
      </c>
    </row>
    <row r="346" spans="1:4" s="34" customFormat="1" ht="17.100000000000001" customHeight="1">
      <c r="A346" s="753">
        <v>336</v>
      </c>
      <c r="B346" s="754" t="s">
        <v>1008</v>
      </c>
      <c r="C346" s="755" t="s">
        <v>1347</v>
      </c>
      <c r="D346" s="756">
        <v>19821</v>
      </c>
    </row>
    <row r="347" spans="1:4" s="34" customFormat="1" ht="17.100000000000001" customHeight="1">
      <c r="A347" s="753">
        <v>337</v>
      </c>
      <c r="B347" s="754" t="s">
        <v>1009</v>
      </c>
      <c r="C347" s="755" t="s">
        <v>1347</v>
      </c>
      <c r="D347" s="756">
        <v>19821</v>
      </c>
    </row>
    <row r="348" spans="1:4" s="34" customFormat="1" ht="17.100000000000001" customHeight="1">
      <c r="A348" s="753">
        <v>338</v>
      </c>
      <c r="B348" s="754" t="s">
        <v>1010</v>
      </c>
      <c r="C348" s="755" t="s">
        <v>1347</v>
      </c>
      <c r="D348" s="756">
        <v>19821</v>
      </c>
    </row>
    <row r="349" spans="1:4" s="34" customFormat="1" ht="17.100000000000001" customHeight="1">
      <c r="A349" s="753">
        <v>339</v>
      </c>
      <c r="B349" s="754" t="s">
        <v>1011</v>
      </c>
      <c r="C349" s="755" t="s">
        <v>1347</v>
      </c>
      <c r="D349" s="756">
        <v>19821</v>
      </c>
    </row>
    <row r="350" spans="1:4" s="34" customFormat="1" ht="17.100000000000001" customHeight="1">
      <c r="A350" s="753">
        <v>340</v>
      </c>
      <c r="B350" s="754" t="s">
        <v>1012</v>
      </c>
      <c r="C350" s="755" t="s">
        <v>1347</v>
      </c>
      <c r="D350" s="756">
        <v>19821</v>
      </c>
    </row>
    <row r="351" spans="1:4" s="34" customFormat="1" ht="17.100000000000001" customHeight="1">
      <c r="A351" s="753">
        <v>341</v>
      </c>
      <c r="B351" s="754" t="s">
        <v>1013</v>
      </c>
      <c r="C351" s="755" t="s">
        <v>1347</v>
      </c>
      <c r="D351" s="756">
        <v>19821</v>
      </c>
    </row>
    <row r="352" spans="1:4" s="34" customFormat="1" ht="17.100000000000001" customHeight="1">
      <c r="A352" s="753">
        <v>342</v>
      </c>
      <c r="B352" s="754" t="s">
        <v>1014</v>
      </c>
      <c r="C352" s="755" t="s">
        <v>1347</v>
      </c>
      <c r="D352" s="756">
        <v>19821</v>
      </c>
    </row>
    <row r="353" spans="1:4" s="34" customFormat="1" ht="17.100000000000001" customHeight="1">
      <c r="A353" s="753">
        <v>343</v>
      </c>
      <c r="B353" s="754" t="s">
        <v>1015</v>
      </c>
      <c r="C353" s="755" t="s">
        <v>1347</v>
      </c>
      <c r="D353" s="756">
        <v>19821</v>
      </c>
    </row>
    <row r="354" spans="1:4" s="34" customFormat="1" ht="17.100000000000001" customHeight="1">
      <c r="A354" s="753">
        <v>344</v>
      </c>
      <c r="B354" s="754" t="s">
        <v>1016</v>
      </c>
      <c r="C354" s="755" t="s">
        <v>1347</v>
      </c>
      <c r="D354" s="756">
        <v>19821</v>
      </c>
    </row>
    <row r="355" spans="1:4" s="34" customFormat="1" ht="17.100000000000001" customHeight="1">
      <c r="A355" s="753">
        <v>345</v>
      </c>
      <c r="B355" s="754" t="s">
        <v>1017</v>
      </c>
      <c r="C355" s="755" t="s">
        <v>1347</v>
      </c>
      <c r="D355" s="756">
        <v>19821</v>
      </c>
    </row>
    <row r="356" spans="1:4" s="34" customFormat="1" ht="17.100000000000001" customHeight="1">
      <c r="A356" s="753">
        <v>346</v>
      </c>
      <c r="B356" s="754" t="s">
        <v>1018</v>
      </c>
      <c r="C356" s="755" t="s">
        <v>1347</v>
      </c>
      <c r="D356" s="756">
        <v>19821</v>
      </c>
    </row>
    <row r="357" spans="1:4" s="34" customFormat="1" ht="17.100000000000001" customHeight="1">
      <c r="A357" s="753">
        <v>347</v>
      </c>
      <c r="B357" s="754" t="s">
        <v>1019</v>
      </c>
      <c r="C357" s="755" t="s">
        <v>1347</v>
      </c>
      <c r="D357" s="756">
        <v>19821</v>
      </c>
    </row>
    <row r="358" spans="1:4" s="34" customFormat="1" ht="17.100000000000001" customHeight="1">
      <c r="A358" s="753">
        <v>348</v>
      </c>
      <c r="B358" s="754" t="s">
        <v>1020</v>
      </c>
      <c r="C358" s="755" t="s">
        <v>1347</v>
      </c>
      <c r="D358" s="756">
        <v>19821</v>
      </c>
    </row>
    <row r="359" spans="1:4" s="34" customFormat="1" ht="17.100000000000001" customHeight="1">
      <c r="A359" s="753">
        <v>349</v>
      </c>
      <c r="B359" s="754" t="s">
        <v>1021</v>
      </c>
      <c r="C359" s="755" t="s">
        <v>1347</v>
      </c>
      <c r="D359" s="756">
        <v>19821</v>
      </c>
    </row>
    <row r="360" spans="1:4" s="34" customFormat="1" ht="17.100000000000001" customHeight="1">
      <c r="A360" s="753">
        <v>350</v>
      </c>
      <c r="B360" s="754" t="s">
        <v>1022</v>
      </c>
      <c r="C360" s="755" t="s">
        <v>1347</v>
      </c>
      <c r="D360" s="756">
        <v>19821</v>
      </c>
    </row>
    <row r="361" spans="1:4" s="34" customFormat="1" ht="17.100000000000001" customHeight="1">
      <c r="A361" s="753">
        <v>351</v>
      </c>
      <c r="B361" s="754" t="s">
        <v>1023</v>
      </c>
      <c r="C361" s="755" t="s">
        <v>1347</v>
      </c>
      <c r="D361" s="756">
        <v>19821</v>
      </c>
    </row>
    <row r="362" spans="1:4" s="34" customFormat="1" ht="17.100000000000001" customHeight="1">
      <c r="A362" s="753">
        <v>352</v>
      </c>
      <c r="B362" s="754" t="s">
        <v>1024</v>
      </c>
      <c r="C362" s="755" t="s">
        <v>1347</v>
      </c>
      <c r="D362" s="756">
        <v>19821</v>
      </c>
    </row>
    <row r="363" spans="1:4" s="34" customFormat="1" ht="17.100000000000001" customHeight="1">
      <c r="A363" s="753">
        <v>353</v>
      </c>
      <c r="B363" s="754" t="s">
        <v>1025</v>
      </c>
      <c r="C363" s="755" t="s">
        <v>1347</v>
      </c>
      <c r="D363" s="756">
        <v>19821</v>
      </c>
    </row>
    <row r="364" spans="1:4" s="34" customFormat="1" ht="17.100000000000001" customHeight="1">
      <c r="A364" s="753">
        <v>354</v>
      </c>
      <c r="B364" s="754" t="s">
        <v>1026</v>
      </c>
      <c r="C364" s="755" t="s">
        <v>1347</v>
      </c>
      <c r="D364" s="756">
        <v>19821</v>
      </c>
    </row>
    <row r="365" spans="1:4" s="34" customFormat="1" ht="17.100000000000001" customHeight="1">
      <c r="A365" s="753">
        <v>355</v>
      </c>
      <c r="B365" s="754" t="s">
        <v>1027</v>
      </c>
      <c r="C365" s="755" t="s">
        <v>1347</v>
      </c>
      <c r="D365" s="756">
        <v>19821</v>
      </c>
    </row>
    <row r="366" spans="1:4" s="34" customFormat="1" ht="17.100000000000001" customHeight="1">
      <c r="A366" s="753">
        <v>356</v>
      </c>
      <c r="B366" s="754" t="s">
        <v>1028</v>
      </c>
      <c r="C366" s="755" t="s">
        <v>1347</v>
      </c>
      <c r="D366" s="756">
        <v>19821</v>
      </c>
    </row>
    <row r="367" spans="1:4" s="34" customFormat="1" ht="17.100000000000001" customHeight="1">
      <c r="A367" s="753">
        <v>357</v>
      </c>
      <c r="B367" s="754" t="s">
        <v>1029</v>
      </c>
      <c r="C367" s="755" t="s">
        <v>1347</v>
      </c>
      <c r="D367" s="756">
        <v>19821</v>
      </c>
    </row>
    <row r="368" spans="1:4" s="34" customFormat="1" ht="17.100000000000001" customHeight="1">
      <c r="A368" s="753">
        <v>358</v>
      </c>
      <c r="B368" s="754" t="s">
        <v>1030</v>
      </c>
      <c r="C368" s="755" t="s">
        <v>1347</v>
      </c>
      <c r="D368" s="756">
        <v>25247</v>
      </c>
    </row>
    <row r="369" spans="1:4" s="34" customFormat="1" ht="17.100000000000001" customHeight="1">
      <c r="A369" s="753">
        <v>359</v>
      </c>
      <c r="B369" s="754" t="s">
        <v>1031</v>
      </c>
      <c r="C369" s="755" t="s">
        <v>1347</v>
      </c>
      <c r="D369" s="756">
        <v>25247</v>
      </c>
    </row>
    <row r="370" spans="1:4" s="34" customFormat="1" ht="17.100000000000001" customHeight="1">
      <c r="A370" s="753">
        <v>360</v>
      </c>
      <c r="B370" s="754" t="s">
        <v>1032</v>
      </c>
      <c r="C370" s="755" t="s">
        <v>1347</v>
      </c>
      <c r="D370" s="756">
        <v>25247</v>
      </c>
    </row>
    <row r="371" spans="1:4" s="34" customFormat="1" ht="17.100000000000001" customHeight="1">
      <c r="A371" s="753">
        <v>361</v>
      </c>
      <c r="B371" s="754" t="s">
        <v>1033</v>
      </c>
      <c r="C371" s="755" t="s">
        <v>1347</v>
      </c>
      <c r="D371" s="756">
        <v>25247</v>
      </c>
    </row>
    <row r="372" spans="1:4" s="34" customFormat="1" ht="17.100000000000001" customHeight="1">
      <c r="A372" s="753">
        <v>362</v>
      </c>
      <c r="B372" s="754" t="s">
        <v>1034</v>
      </c>
      <c r="C372" s="755" t="s">
        <v>1347</v>
      </c>
      <c r="D372" s="756">
        <v>25247</v>
      </c>
    </row>
    <row r="373" spans="1:4" s="34" customFormat="1" ht="17.100000000000001" customHeight="1">
      <c r="A373" s="753">
        <v>363</v>
      </c>
      <c r="B373" s="754" t="s">
        <v>1035</v>
      </c>
      <c r="C373" s="755" t="s">
        <v>1347</v>
      </c>
      <c r="D373" s="756">
        <v>25247</v>
      </c>
    </row>
    <row r="374" spans="1:4" s="34" customFormat="1" ht="17.100000000000001" customHeight="1">
      <c r="A374" s="753">
        <v>364</v>
      </c>
      <c r="B374" s="754" t="s">
        <v>1036</v>
      </c>
      <c r="C374" s="755" t="s">
        <v>1347</v>
      </c>
      <c r="D374" s="756">
        <v>25247</v>
      </c>
    </row>
    <row r="375" spans="1:4" s="34" customFormat="1" ht="17.100000000000001" customHeight="1">
      <c r="A375" s="753">
        <v>365</v>
      </c>
      <c r="B375" s="754" t="s">
        <v>1037</v>
      </c>
      <c r="C375" s="755" t="s">
        <v>1347</v>
      </c>
      <c r="D375" s="756">
        <v>25247</v>
      </c>
    </row>
    <row r="376" spans="1:4" s="34" customFormat="1" ht="17.100000000000001" customHeight="1">
      <c r="A376" s="753">
        <v>366</v>
      </c>
      <c r="B376" s="754" t="s">
        <v>1038</v>
      </c>
      <c r="C376" s="755" t="s">
        <v>1347</v>
      </c>
      <c r="D376" s="756">
        <v>25247</v>
      </c>
    </row>
    <row r="377" spans="1:4" s="34" customFormat="1" ht="17.100000000000001" customHeight="1">
      <c r="A377" s="753">
        <v>367</v>
      </c>
      <c r="B377" s="754" t="s">
        <v>1039</v>
      </c>
      <c r="C377" s="755" t="s">
        <v>1347</v>
      </c>
      <c r="D377" s="756">
        <v>25247</v>
      </c>
    </row>
    <row r="378" spans="1:4" s="34" customFormat="1" ht="17.100000000000001" customHeight="1">
      <c r="A378" s="753">
        <v>368</v>
      </c>
      <c r="B378" s="754" t="s">
        <v>1040</v>
      </c>
      <c r="C378" s="755" t="s">
        <v>1347</v>
      </c>
      <c r="D378" s="756">
        <v>25247</v>
      </c>
    </row>
    <row r="379" spans="1:4" s="34" customFormat="1" ht="17.100000000000001" customHeight="1">
      <c r="A379" s="753">
        <v>369</v>
      </c>
      <c r="B379" s="754" t="s">
        <v>1041</v>
      </c>
      <c r="C379" s="755" t="s">
        <v>1347</v>
      </c>
      <c r="D379" s="756">
        <v>25247</v>
      </c>
    </row>
    <row r="380" spans="1:4" s="34" customFormat="1" ht="17.100000000000001" customHeight="1">
      <c r="A380" s="753">
        <v>370</v>
      </c>
      <c r="B380" s="754" t="s">
        <v>1042</v>
      </c>
      <c r="C380" s="755" t="s">
        <v>1347</v>
      </c>
      <c r="D380" s="756">
        <v>25247</v>
      </c>
    </row>
    <row r="381" spans="1:4" s="34" customFormat="1" ht="17.100000000000001" customHeight="1">
      <c r="A381" s="753">
        <v>371</v>
      </c>
      <c r="B381" s="754" t="s">
        <v>1043</v>
      </c>
      <c r="C381" s="755" t="s">
        <v>1347</v>
      </c>
      <c r="D381" s="756">
        <v>25247</v>
      </c>
    </row>
    <row r="382" spans="1:4" s="34" customFormat="1" ht="17.100000000000001" customHeight="1">
      <c r="A382" s="753">
        <v>372</v>
      </c>
      <c r="B382" s="754" t="s">
        <v>1044</v>
      </c>
      <c r="C382" s="755" t="s">
        <v>1347</v>
      </c>
      <c r="D382" s="756">
        <v>19821</v>
      </c>
    </row>
    <row r="383" spans="1:4" s="34" customFormat="1" ht="17.100000000000001" customHeight="1">
      <c r="A383" s="753">
        <v>373</v>
      </c>
      <c r="B383" s="754" t="s">
        <v>1045</v>
      </c>
      <c r="C383" s="755" t="s">
        <v>1347</v>
      </c>
      <c r="D383" s="756">
        <v>25247</v>
      </c>
    </row>
    <row r="384" spans="1:4" s="34" customFormat="1" ht="17.100000000000001" customHeight="1">
      <c r="A384" s="753">
        <v>374</v>
      </c>
      <c r="B384" s="754" t="s">
        <v>1046</v>
      </c>
      <c r="C384" s="755" t="s">
        <v>1348</v>
      </c>
      <c r="D384" s="756">
        <v>29250</v>
      </c>
    </row>
    <row r="385" spans="1:4" s="34" customFormat="1" ht="17.100000000000001" customHeight="1">
      <c r="A385" s="753">
        <v>375</v>
      </c>
      <c r="B385" s="754" t="s">
        <v>1047</v>
      </c>
      <c r="C385" s="755" t="s">
        <v>1349</v>
      </c>
      <c r="D385" s="756">
        <v>2000</v>
      </c>
    </row>
    <row r="386" spans="1:4" s="34" customFormat="1" ht="17.100000000000001" customHeight="1">
      <c r="A386" s="753">
        <v>376</v>
      </c>
      <c r="B386" s="754" t="s">
        <v>1048</v>
      </c>
      <c r="C386" s="755" t="s">
        <v>1244</v>
      </c>
      <c r="D386" s="756">
        <v>1981.9</v>
      </c>
    </row>
    <row r="387" spans="1:4" s="34" customFormat="1" ht="17.100000000000001" customHeight="1">
      <c r="A387" s="753">
        <v>377</v>
      </c>
      <c r="B387" s="754" t="s">
        <v>1049</v>
      </c>
      <c r="C387" s="755" t="s">
        <v>1350</v>
      </c>
      <c r="D387" s="756">
        <v>22586.21</v>
      </c>
    </row>
    <row r="388" spans="1:4" s="34" customFormat="1" ht="17.100000000000001" customHeight="1">
      <c r="A388" s="753">
        <v>378</v>
      </c>
      <c r="B388" s="754" t="s">
        <v>1050</v>
      </c>
      <c r="C388" s="755" t="s">
        <v>1351</v>
      </c>
      <c r="D388" s="756">
        <v>5127.1499999999996</v>
      </c>
    </row>
    <row r="389" spans="1:4" s="34" customFormat="1" ht="17.100000000000001" customHeight="1">
      <c r="A389" s="753">
        <v>379</v>
      </c>
      <c r="B389" s="754" t="s">
        <v>1051</v>
      </c>
      <c r="C389" s="755" t="s">
        <v>1351</v>
      </c>
      <c r="D389" s="756">
        <v>5127.1499999999996</v>
      </c>
    </row>
    <row r="390" spans="1:4" s="34" customFormat="1" ht="17.100000000000001" customHeight="1">
      <c r="A390" s="753">
        <v>380</v>
      </c>
      <c r="B390" s="754" t="s">
        <v>1052</v>
      </c>
      <c r="C390" s="755" t="s">
        <v>1352</v>
      </c>
      <c r="D390" s="756">
        <v>1247.3499999999999</v>
      </c>
    </row>
    <row r="391" spans="1:4" s="34" customFormat="1" ht="17.100000000000001" customHeight="1">
      <c r="A391" s="753">
        <v>381</v>
      </c>
      <c r="B391" s="754" t="s">
        <v>1053</v>
      </c>
      <c r="C391" s="755" t="s">
        <v>1352</v>
      </c>
      <c r="D391" s="756">
        <v>1247.3499999999999</v>
      </c>
    </row>
    <row r="392" spans="1:4" s="34" customFormat="1" ht="17.100000000000001" customHeight="1">
      <c r="A392" s="753">
        <v>382</v>
      </c>
      <c r="B392" s="754" t="s">
        <v>1054</v>
      </c>
      <c r="C392" s="755" t="s">
        <v>1352</v>
      </c>
      <c r="D392" s="756">
        <v>1247.3499999999999</v>
      </c>
    </row>
    <row r="393" spans="1:4" s="34" customFormat="1" ht="17.100000000000001" customHeight="1">
      <c r="A393" s="753">
        <v>383</v>
      </c>
      <c r="B393" s="754" t="s">
        <v>1055</v>
      </c>
      <c r="C393" s="755" t="s">
        <v>1352</v>
      </c>
      <c r="D393" s="756">
        <v>1247.3499999999999</v>
      </c>
    </row>
    <row r="394" spans="1:4" s="34" customFormat="1" ht="17.100000000000001" customHeight="1">
      <c r="A394" s="753">
        <v>384</v>
      </c>
      <c r="B394" s="754" t="s">
        <v>1056</v>
      </c>
      <c r="C394" s="755" t="s">
        <v>1352</v>
      </c>
      <c r="D394" s="756">
        <v>1247.3499999999999</v>
      </c>
    </row>
    <row r="395" spans="1:4" s="34" customFormat="1" ht="17.100000000000001" customHeight="1">
      <c r="A395" s="753">
        <v>385</v>
      </c>
      <c r="B395" s="754" t="s">
        <v>1057</v>
      </c>
      <c r="C395" s="755" t="s">
        <v>1353</v>
      </c>
      <c r="D395" s="756">
        <v>7812.35</v>
      </c>
    </row>
    <row r="396" spans="1:4" s="34" customFormat="1" ht="17.100000000000001" customHeight="1">
      <c r="A396" s="753">
        <v>386</v>
      </c>
      <c r="B396" s="754" t="s">
        <v>1058</v>
      </c>
      <c r="C396" s="755" t="s">
        <v>1354</v>
      </c>
      <c r="D396" s="756">
        <v>1000</v>
      </c>
    </row>
    <row r="397" spans="1:4" s="34" customFormat="1" ht="17.100000000000001" customHeight="1">
      <c r="A397" s="753">
        <v>387</v>
      </c>
      <c r="B397" s="754" t="s">
        <v>1059</v>
      </c>
      <c r="C397" s="755" t="s">
        <v>1355</v>
      </c>
      <c r="D397" s="756">
        <v>400</v>
      </c>
    </row>
    <row r="398" spans="1:4" s="34" customFormat="1" ht="17.100000000000001" customHeight="1">
      <c r="A398" s="753">
        <v>388</v>
      </c>
      <c r="B398" s="754" t="s">
        <v>1060</v>
      </c>
      <c r="C398" s="755" t="s">
        <v>1356</v>
      </c>
      <c r="D398" s="756">
        <v>1000</v>
      </c>
    </row>
    <row r="399" spans="1:4" s="34" customFormat="1" ht="17.100000000000001" customHeight="1">
      <c r="A399" s="753">
        <v>389</v>
      </c>
      <c r="B399" s="754" t="s">
        <v>1061</v>
      </c>
      <c r="C399" s="755" t="s">
        <v>1357</v>
      </c>
      <c r="D399" s="756">
        <v>3747.37</v>
      </c>
    </row>
    <row r="400" spans="1:4" s="34" customFormat="1" ht="17.100000000000001" customHeight="1">
      <c r="A400" s="753">
        <v>390</v>
      </c>
      <c r="B400" s="754" t="s">
        <v>1062</v>
      </c>
      <c r="C400" s="755" t="s">
        <v>1358</v>
      </c>
      <c r="D400" s="756">
        <v>3747.36</v>
      </c>
    </row>
    <row r="401" spans="1:4" s="34" customFormat="1" ht="17.100000000000001" customHeight="1">
      <c r="A401" s="753">
        <v>391</v>
      </c>
      <c r="B401" s="754" t="s">
        <v>1063</v>
      </c>
      <c r="C401" s="755" t="s">
        <v>1359</v>
      </c>
      <c r="D401" s="756">
        <v>3747.37</v>
      </c>
    </row>
    <row r="402" spans="1:4" s="34" customFormat="1" ht="17.100000000000001" customHeight="1">
      <c r="A402" s="753">
        <v>392</v>
      </c>
      <c r="B402" s="754" t="s">
        <v>1064</v>
      </c>
      <c r="C402" s="755" t="s">
        <v>1360</v>
      </c>
      <c r="D402" s="756">
        <v>3747.37</v>
      </c>
    </row>
    <row r="403" spans="1:4" s="34" customFormat="1" ht="17.100000000000001" customHeight="1">
      <c r="A403" s="753">
        <v>393</v>
      </c>
      <c r="B403" s="754" t="s">
        <v>1065</v>
      </c>
      <c r="C403" s="755" t="s">
        <v>1361</v>
      </c>
      <c r="D403" s="756">
        <v>3747.37</v>
      </c>
    </row>
    <row r="404" spans="1:4" s="34" customFormat="1" ht="17.100000000000001" customHeight="1">
      <c r="A404" s="753">
        <v>394</v>
      </c>
      <c r="B404" s="754" t="s">
        <v>1066</v>
      </c>
      <c r="C404" s="755" t="s">
        <v>1115</v>
      </c>
      <c r="D404" s="756">
        <v>8366.2800000000007</v>
      </c>
    </row>
    <row r="405" spans="1:4" s="34" customFormat="1" ht="17.100000000000001" customHeight="1">
      <c r="A405" s="753">
        <v>395</v>
      </c>
      <c r="B405" s="754" t="s">
        <v>1067</v>
      </c>
      <c r="C405" s="755" t="s">
        <v>1362</v>
      </c>
      <c r="D405" s="756">
        <v>3530.28</v>
      </c>
    </row>
    <row r="406" spans="1:4" s="34" customFormat="1" ht="17.100000000000001" customHeight="1">
      <c r="A406" s="753">
        <v>396</v>
      </c>
      <c r="B406" s="754" t="s">
        <v>1068</v>
      </c>
      <c r="C406" s="755" t="s">
        <v>1362</v>
      </c>
      <c r="D406" s="756">
        <v>3530.28</v>
      </c>
    </row>
    <row r="407" spans="1:4" s="34" customFormat="1" ht="17.100000000000001" customHeight="1">
      <c r="A407" s="753">
        <v>397</v>
      </c>
      <c r="B407" s="754" t="s">
        <v>1069</v>
      </c>
      <c r="C407" s="755" t="s">
        <v>1363</v>
      </c>
      <c r="D407" s="756">
        <v>8138.38</v>
      </c>
    </row>
    <row r="408" spans="1:4" s="34" customFormat="1" ht="17.100000000000001" customHeight="1">
      <c r="A408" s="753">
        <v>398</v>
      </c>
      <c r="B408" s="754" t="s">
        <v>1070</v>
      </c>
      <c r="C408" s="755" t="s">
        <v>1364</v>
      </c>
      <c r="D408" s="756">
        <v>2273.52</v>
      </c>
    </row>
    <row r="409" spans="1:4" s="34" customFormat="1" ht="17.100000000000001" customHeight="1">
      <c r="A409" s="753">
        <v>399</v>
      </c>
      <c r="B409" s="754" t="s">
        <v>1071</v>
      </c>
      <c r="C409" s="755" t="s">
        <v>1351</v>
      </c>
      <c r="D409" s="756">
        <v>72479.55</v>
      </c>
    </row>
    <row r="410" spans="1:4" s="34" customFormat="1" ht="17.100000000000001" customHeight="1">
      <c r="A410" s="753">
        <v>400</v>
      </c>
      <c r="B410" s="754" t="s">
        <v>1072</v>
      </c>
      <c r="C410" s="755" t="s">
        <v>1365</v>
      </c>
      <c r="D410" s="756">
        <v>4436.55</v>
      </c>
    </row>
    <row r="411" spans="1:4" s="34" customFormat="1" ht="17.100000000000001" customHeight="1">
      <c r="A411" s="753">
        <v>401</v>
      </c>
      <c r="B411" s="754" t="s">
        <v>1073</v>
      </c>
      <c r="C411" s="755" t="s">
        <v>1366</v>
      </c>
      <c r="D411" s="756">
        <v>1119.83</v>
      </c>
    </row>
    <row r="412" spans="1:4" s="34" customFormat="1" ht="17.100000000000001" customHeight="1">
      <c r="A412" s="753">
        <v>402</v>
      </c>
      <c r="B412" s="754" t="s">
        <v>1074</v>
      </c>
      <c r="C412" s="755" t="s">
        <v>1367</v>
      </c>
      <c r="D412" s="756">
        <v>10995</v>
      </c>
    </row>
    <row r="413" spans="1:4" s="34" customFormat="1" ht="17.100000000000001" customHeight="1">
      <c r="A413" s="753">
        <v>403</v>
      </c>
      <c r="B413" s="754" t="s">
        <v>1075</v>
      </c>
      <c r="C413" s="755" t="s">
        <v>1368</v>
      </c>
      <c r="D413" s="756">
        <v>10995</v>
      </c>
    </row>
    <row r="414" spans="1:4" s="34" customFormat="1" ht="17.100000000000001" customHeight="1">
      <c r="A414" s="753">
        <v>404</v>
      </c>
      <c r="B414" s="754" t="s">
        <v>1076</v>
      </c>
      <c r="C414" s="755" t="s">
        <v>1369</v>
      </c>
      <c r="D414" s="756">
        <v>10995</v>
      </c>
    </row>
    <row r="415" spans="1:4" s="34" customFormat="1" ht="17.100000000000001" customHeight="1">
      <c r="A415" s="753">
        <v>405</v>
      </c>
      <c r="B415" s="754" t="s">
        <v>1077</v>
      </c>
      <c r="C415" s="755" t="s">
        <v>1370</v>
      </c>
      <c r="D415" s="756">
        <v>10995</v>
      </c>
    </row>
    <row r="416" spans="1:4" s="34" customFormat="1" ht="17.100000000000001" customHeight="1">
      <c r="A416" s="753">
        <v>406</v>
      </c>
      <c r="B416" s="754" t="s">
        <v>1078</v>
      </c>
      <c r="C416" s="755" t="s">
        <v>1371</v>
      </c>
      <c r="D416" s="756">
        <v>20000</v>
      </c>
    </row>
    <row r="417" spans="1:4" s="34" customFormat="1" ht="17.100000000000001" customHeight="1">
      <c r="A417" s="753">
        <v>407</v>
      </c>
      <c r="B417" s="754" t="s">
        <v>1079</v>
      </c>
      <c r="C417" s="755" t="s">
        <v>1372</v>
      </c>
      <c r="D417" s="756">
        <v>2250</v>
      </c>
    </row>
    <row r="418" spans="1:4" s="34" customFormat="1" ht="17.100000000000001" customHeight="1">
      <c r="A418" s="753">
        <v>408</v>
      </c>
      <c r="B418" s="754" t="s">
        <v>1080</v>
      </c>
      <c r="C418" s="755" t="s">
        <v>1373</v>
      </c>
      <c r="D418" s="756">
        <v>24161.38</v>
      </c>
    </row>
    <row r="419" spans="1:4" s="34" customFormat="1" ht="17.100000000000001" customHeight="1">
      <c r="A419" s="753">
        <v>409</v>
      </c>
      <c r="B419" s="754" t="s">
        <v>1081</v>
      </c>
      <c r="C419" s="755" t="s">
        <v>1374</v>
      </c>
      <c r="D419" s="756">
        <v>24161.38</v>
      </c>
    </row>
    <row r="420" spans="1:4" s="34" customFormat="1" ht="17.100000000000001" customHeight="1">
      <c r="A420" s="753">
        <v>410</v>
      </c>
      <c r="B420" s="754" t="s">
        <v>1082</v>
      </c>
      <c r="C420" s="755" t="s">
        <v>1375</v>
      </c>
      <c r="D420" s="756">
        <v>1695.2</v>
      </c>
    </row>
    <row r="421" spans="1:4" s="34" customFormat="1" ht="17.100000000000001" customHeight="1">
      <c r="A421" s="753">
        <v>411</v>
      </c>
      <c r="B421" s="754" t="s">
        <v>1083</v>
      </c>
      <c r="C421" s="755" t="s">
        <v>1375</v>
      </c>
      <c r="D421" s="756">
        <v>1695.2</v>
      </c>
    </row>
    <row r="422" spans="1:4" s="34" customFormat="1" ht="17.100000000000001" customHeight="1">
      <c r="A422" s="753">
        <v>412</v>
      </c>
      <c r="B422" s="754" t="s">
        <v>1084</v>
      </c>
      <c r="C422" s="755" t="s">
        <v>1376</v>
      </c>
      <c r="D422" s="756">
        <v>2551.63</v>
      </c>
    </row>
    <row r="423" spans="1:4" s="34" customFormat="1" ht="17.100000000000001" customHeight="1">
      <c r="A423" s="753">
        <v>413</v>
      </c>
      <c r="B423" s="754" t="s">
        <v>1085</v>
      </c>
      <c r="C423" s="755" t="s">
        <v>1376</v>
      </c>
      <c r="D423" s="756">
        <v>2551.63</v>
      </c>
    </row>
    <row r="424" spans="1:4" s="34" customFormat="1" ht="17.100000000000001" customHeight="1">
      <c r="A424" s="753">
        <v>414</v>
      </c>
      <c r="B424" s="754" t="s">
        <v>1086</v>
      </c>
      <c r="C424" s="755" t="s">
        <v>1377</v>
      </c>
      <c r="D424" s="756">
        <v>1304.53</v>
      </c>
    </row>
    <row r="425" spans="1:4" s="34" customFormat="1" ht="17.100000000000001" customHeight="1">
      <c r="A425" s="753">
        <v>415</v>
      </c>
      <c r="B425" s="754" t="s">
        <v>1087</v>
      </c>
      <c r="C425" s="755" t="s">
        <v>1377</v>
      </c>
      <c r="D425" s="756">
        <v>1304.53</v>
      </c>
    </row>
    <row r="426" spans="1:4" s="34" customFormat="1" ht="17.100000000000001" customHeight="1">
      <c r="A426" s="753">
        <v>416</v>
      </c>
      <c r="B426" s="754" t="s">
        <v>1088</v>
      </c>
      <c r="C426" s="755" t="s">
        <v>1378</v>
      </c>
      <c r="D426" s="756">
        <v>3450.69</v>
      </c>
    </row>
    <row r="427" spans="1:4" s="34" customFormat="1" ht="17.100000000000001" customHeight="1">
      <c r="A427" s="753">
        <v>417</v>
      </c>
      <c r="B427" s="754" t="s">
        <v>1089</v>
      </c>
      <c r="C427" s="755" t="s">
        <v>1378</v>
      </c>
      <c r="D427" s="756">
        <v>3450.69</v>
      </c>
    </row>
    <row r="428" spans="1:4" s="34" customFormat="1" ht="17.100000000000001" customHeight="1">
      <c r="A428" s="753">
        <v>418</v>
      </c>
      <c r="B428" s="754" t="s">
        <v>1090</v>
      </c>
      <c r="C428" s="755" t="s">
        <v>1379</v>
      </c>
      <c r="D428" s="756">
        <v>1462.48</v>
      </c>
    </row>
    <row r="429" spans="1:4" s="34" customFormat="1" ht="17.100000000000001" customHeight="1">
      <c r="A429" s="753">
        <v>419</v>
      </c>
      <c r="B429" s="754" t="s">
        <v>1091</v>
      </c>
      <c r="C429" s="755" t="s">
        <v>1379</v>
      </c>
      <c r="D429" s="756">
        <v>1462.48</v>
      </c>
    </row>
    <row r="430" spans="1:4" s="34" customFormat="1" ht="17.100000000000001" customHeight="1">
      <c r="A430" s="753">
        <v>420</v>
      </c>
      <c r="B430" s="754" t="s">
        <v>1092</v>
      </c>
      <c r="C430" s="755" t="s">
        <v>1380</v>
      </c>
      <c r="D430" s="756">
        <v>2841.89</v>
      </c>
    </row>
    <row r="431" spans="1:4" s="34" customFormat="1" ht="17.100000000000001" customHeight="1">
      <c r="A431" s="753">
        <v>421</v>
      </c>
      <c r="B431" s="754" t="s">
        <v>1093</v>
      </c>
      <c r="C431" s="755" t="s">
        <v>1380</v>
      </c>
      <c r="D431" s="756">
        <v>2841.89</v>
      </c>
    </row>
    <row r="432" spans="1:4" s="34" customFormat="1" ht="17.100000000000001" customHeight="1">
      <c r="A432" s="753">
        <v>422</v>
      </c>
      <c r="B432" s="754" t="s">
        <v>1094</v>
      </c>
      <c r="C432" s="755" t="s">
        <v>1381</v>
      </c>
      <c r="D432" s="756">
        <v>16919.5</v>
      </c>
    </row>
    <row r="433" spans="1:4" s="34" customFormat="1" ht="17.100000000000001" customHeight="1">
      <c r="A433" s="753">
        <v>423</v>
      </c>
      <c r="B433" s="754" t="s">
        <v>1095</v>
      </c>
      <c r="C433" s="755" t="s">
        <v>1382</v>
      </c>
      <c r="D433" s="756">
        <v>2700</v>
      </c>
    </row>
    <row r="434" spans="1:4" s="34" customFormat="1" ht="17.100000000000001" customHeight="1">
      <c r="A434" s="753">
        <v>424</v>
      </c>
      <c r="B434" s="754" t="s">
        <v>1096</v>
      </c>
      <c r="C434" s="755" t="s">
        <v>1383</v>
      </c>
      <c r="D434" s="756">
        <v>21551.72</v>
      </c>
    </row>
    <row r="435" spans="1:4" s="34" customFormat="1" ht="17.100000000000001" customHeight="1">
      <c r="A435" s="753">
        <v>425</v>
      </c>
      <c r="B435" s="754" t="s">
        <v>1097</v>
      </c>
      <c r="C435" s="755" t="s">
        <v>1384</v>
      </c>
      <c r="D435" s="756">
        <v>25420.799999999999</v>
      </c>
    </row>
    <row r="436" spans="1:4" s="34" customFormat="1" ht="17.100000000000001" customHeight="1">
      <c r="A436" s="753">
        <v>426</v>
      </c>
      <c r="B436" s="754" t="s">
        <v>1098</v>
      </c>
      <c r="C436" s="755" t="s">
        <v>1385</v>
      </c>
      <c r="D436" s="756">
        <v>3310</v>
      </c>
    </row>
    <row r="437" spans="1:4" s="34" customFormat="1" ht="17.100000000000001" customHeight="1">
      <c r="A437" s="753">
        <v>427</v>
      </c>
      <c r="B437" s="754" t="s">
        <v>1099</v>
      </c>
      <c r="C437" s="755" t="s">
        <v>1386</v>
      </c>
      <c r="D437" s="756">
        <v>10923.93</v>
      </c>
    </row>
    <row r="438" spans="1:4" s="34" customFormat="1" ht="17.100000000000001" customHeight="1">
      <c r="A438" s="753">
        <v>428</v>
      </c>
      <c r="B438" s="754" t="s">
        <v>1100</v>
      </c>
      <c r="C438" s="755" t="s">
        <v>1387</v>
      </c>
      <c r="D438" s="756">
        <v>8040</v>
      </c>
    </row>
    <row r="439" spans="1:4" s="34" customFormat="1" ht="17.100000000000001" customHeight="1">
      <c r="A439" s="753">
        <v>429</v>
      </c>
      <c r="B439" s="754" t="s">
        <v>1101</v>
      </c>
      <c r="C439" s="755" t="s">
        <v>1388</v>
      </c>
      <c r="D439" s="756">
        <v>2680</v>
      </c>
    </row>
    <row r="440" spans="1:4" s="34" customFormat="1" ht="17.100000000000001" customHeight="1">
      <c r="A440" s="753">
        <v>430</v>
      </c>
      <c r="B440" s="754" t="s">
        <v>1102</v>
      </c>
      <c r="C440" s="755" t="s">
        <v>1389</v>
      </c>
      <c r="D440" s="756">
        <v>19119.36</v>
      </c>
    </row>
    <row r="441" spans="1:4" s="34" customFormat="1" ht="17.100000000000001" customHeight="1">
      <c r="A441" s="753">
        <v>431</v>
      </c>
      <c r="B441" s="754" t="s">
        <v>1103</v>
      </c>
      <c r="C441" s="755" t="s">
        <v>1389</v>
      </c>
      <c r="D441" s="756">
        <v>19119.349999999999</v>
      </c>
    </row>
    <row r="442" spans="1:4" s="34" customFormat="1" ht="17.100000000000001" customHeight="1">
      <c r="A442" s="753">
        <v>432</v>
      </c>
      <c r="B442" s="754" t="s">
        <v>1104</v>
      </c>
      <c r="C442" s="755" t="s">
        <v>1390</v>
      </c>
      <c r="D442" s="756">
        <v>14659.45</v>
      </c>
    </row>
    <row r="443" spans="1:4" s="34" customFormat="1" ht="17.100000000000001" customHeight="1">
      <c r="A443" s="753">
        <v>433</v>
      </c>
      <c r="B443" s="754" t="s">
        <v>1105</v>
      </c>
      <c r="C443" s="755" t="s">
        <v>1391</v>
      </c>
      <c r="D443" s="756">
        <v>6955</v>
      </c>
    </row>
    <row r="444" spans="1:4" s="34" customFormat="1" ht="17.100000000000001" customHeight="1">
      <c r="A444" s="753">
        <v>434</v>
      </c>
      <c r="B444" s="754" t="s">
        <v>1106</v>
      </c>
      <c r="C444" s="755" t="s">
        <v>1392</v>
      </c>
      <c r="D444" s="756">
        <v>5270</v>
      </c>
    </row>
    <row r="445" spans="1:4" s="34" customFormat="1" ht="17.100000000000001" customHeight="1">
      <c r="A445" s="753">
        <v>435</v>
      </c>
      <c r="B445" s="754" t="s">
        <v>1107</v>
      </c>
      <c r="C445" s="755" t="s">
        <v>1393</v>
      </c>
      <c r="D445" s="756">
        <v>8420</v>
      </c>
    </row>
    <row r="446" spans="1:4" s="34" customFormat="1" ht="17.100000000000001" customHeight="1">
      <c r="A446" s="753">
        <v>436</v>
      </c>
      <c r="B446" s="754" t="s">
        <v>1108</v>
      </c>
      <c r="C446" s="755" t="s">
        <v>1394</v>
      </c>
      <c r="D446" s="756">
        <v>7046</v>
      </c>
    </row>
    <row r="447" spans="1:4" s="34" customFormat="1" ht="17.100000000000001" customHeight="1">
      <c r="A447" s="753">
        <v>437</v>
      </c>
      <c r="B447" s="754" t="s">
        <v>1109</v>
      </c>
      <c r="C447" s="755" t="s">
        <v>1395</v>
      </c>
      <c r="D447" s="756">
        <v>4570</v>
      </c>
    </row>
    <row r="448" spans="1:4" s="34" customFormat="1" ht="17.100000000000001" customHeight="1">
      <c r="A448" s="753">
        <v>438</v>
      </c>
      <c r="B448" s="754" t="s">
        <v>1110</v>
      </c>
      <c r="C448" s="755" t="s">
        <v>1396</v>
      </c>
      <c r="D448" s="756">
        <v>350</v>
      </c>
    </row>
    <row r="449" spans="1:4" s="34" customFormat="1" ht="17.100000000000001" customHeight="1">
      <c r="A449" s="753">
        <v>439</v>
      </c>
      <c r="B449" s="754" t="s">
        <v>1111</v>
      </c>
      <c r="C449" s="755" t="s">
        <v>1397</v>
      </c>
      <c r="D449" s="756">
        <v>480</v>
      </c>
    </row>
    <row r="450" spans="1:4" s="34" customFormat="1" ht="17.100000000000001" customHeight="1">
      <c r="A450" s="753">
        <v>440</v>
      </c>
      <c r="B450" s="754" t="s">
        <v>1112</v>
      </c>
      <c r="C450" s="755" t="s">
        <v>1398</v>
      </c>
      <c r="D450" s="756">
        <v>8415</v>
      </c>
    </row>
    <row r="451" spans="1:4" s="34" customFormat="1" ht="17.100000000000001" customHeight="1">
      <c r="A451" s="753">
        <v>441</v>
      </c>
      <c r="B451" s="754" t="s">
        <v>1113</v>
      </c>
      <c r="C451" s="755" t="s">
        <v>1399</v>
      </c>
      <c r="D451" s="756">
        <v>7497380.1600000001</v>
      </c>
    </row>
    <row r="452" spans="1:4" s="34" customFormat="1" ht="16.5" customHeight="1">
      <c r="A452" s="753"/>
      <c r="B452" s="772" t="s">
        <v>1402</v>
      </c>
      <c r="C452" s="761" t="s">
        <v>1417</v>
      </c>
      <c r="D452" s="760">
        <f>SUM(D453:D471)</f>
        <v>858773.66</v>
      </c>
    </row>
    <row r="453" spans="1:4" s="34" customFormat="1" ht="16.5" customHeight="1">
      <c r="A453" s="753">
        <v>442</v>
      </c>
      <c r="B453" s="762" t="s">
        <v>1401</v>
      </c>
      <c r="C453" s="763" t="s">
        <v>1418</v>
      </c>
      <c r="D453" s="764">
        <v>1500</v>
      </c>
    </row>
    <row r="454" spans="1:4" s="34" customFormat="1" ht="16.5" customHeight="1">
      <c r="A454" s="753">
        <v>443</v>
      </c>
      <c r="B454" s="762" t="s">
        <v>1403</v>
      </c>
      <c r="C454" s="763" t="s">
        <v>1419</v>
      </c>
      <c r="D454" s="764">
        <v>6142</v>
      </c>
    </row>
    <row r="455" spans="1:4" s="34" customFormat="1" ht="16.5" customHeight="1">
      <c r="A455" s="753">
        <v>444</v>
      </c>
      <c r="B455" s="762" t="s">
        <v>1404</v>
      </c>
      <c r="C455" s="763" t="s">
        <v>1419</v>
      </c>
      <c r="D455" s="764">
        <v>6142</v>
      </c>
    </row>
    <row r="456" spans="1:4" s="34" customFormat="1" ht="16.5" customHeight="1">
      <c r="A456" s="753">
        <v>445</v>
      </c>
      <c r="B456" s="762" t="s">
        <v>1405</v>
      </c>
      <c r="C456" s="763" t="s">
        <v>1420</v>
      </c>
      <c r="D456" s="764">
        <v>6906</v>
      </c>
    </row>
    <row r="457" spans="1:4" s="34" customFormat="1" ht="16.5" customHeight="1">
      <c r="A457" s="753">
        <v>446</v>
      </c>
      <c r="B457" s="762" t="s">
        <v>1406</v>
      </c>
      <c r="C457" s="763" t="s">
        <v>1420</v>
      </c>
      <c r="D457" s="764">
        <v>6906</v>
      </c>
    </row>
    <row r="458" spans="1:4" s="34" customFormat="1" ht="16.5" customHeight="1">
      <c r="A458" s="753">
        <v>447</v>
      </c>
      <c r="B458" s="762" t="s">
        <v>1407</v>
      </c>
      <c r="C458" s="763" t="s">
        <v>1421</v>
      </c>
      <c r="D458" s="764">
        <v>9800</v>
      </c>
    </row>
    <row r="459" spans="1:4" s="34" customFormat="1" ht="16.5" customHeight="1">
      <c r="A459" s="753">
        <v>448</v>
      </c>
      <c r="B459" s="762" t="s">
        <v>1408</v>
      </c>
      <c r="C459" s="763" t="s">
        <v>1422</v>
      </c>
      <c r="D459" s="764">
        <v>4340</v>
      </c>
    </row>
    <row r="460" spans="1:4" s="34" customFormat="1" ht="16.5" customHeight="1">
      <c r="A460" s="753">
        <v>449</v>
      </c>
      <c r="B460" s="762" t="s">
        <v>1409</v>
      </c>
      <c r="C460" s="763" t="s">
        <v>1423</v>
      </c>
      <c r="D460" s="764">
        <v>18500</v>
      </c>
    </row>
    <row r="461" spans="1:4" s="34" customFormat="1" ht="16.5" customHeight="1">
      <c r="A461" s="753">
        <v>450</v>
      </c>
      <c r="B461" s="762" t="s">
        <v>1410</v>
      </c>
      <c r="C461" s="763" t="s">
        <v>1424</v>
      </c>
      <c r="D461" s="764">
        <v>25415</v>
      </c>
    </row>
    <row r="462" spans="1:4" s="34" customFormat="1" ht="16.5" customHeight="1">
      <c r="A462" s="753">
        <v>451</v>
      </c>
      <c r="B462" s="762" t="s">
        <v>1078</v>
      </c>
      <c r="C462" s="763" t="s">
        <v>1425</v>
      </c>
      <c r="D462" s="764">
        <v>1815</v>
      </c>
    </row>
    <row r="463" spans="1:4" s="34" customFormat="1" ht="16.5" customHeight="1">
      <c r="A463" s="753">
        <v>452</v>
      </c>
      <c r="B463" s="762" t="s">
        <v>1079</v>
      </c>
      <c r="C463" s="763" t="s">
        <v>1426</v>
      </c>
      <c r="D463" s="764">
        <v>3913.05</v>
      </c>
    </row>
    <row r="464" spans="1:4" s="34" customFormat="1" ht="16.5" customHeight="1">
      <c r="A464" s="753">
        <v>453</v>
      </c>
      <c r="B464" s="762" t="s">
        <v>1411</v>
      </c>
      <c r="C464" s="763" t="s">
        <v>1427</v>
      </c>
      <c r="D464" s="764">
        <v>19500</v>
      </c>
    </row>
    <row r="465" spans="1:4" s="34" customFormat="1" ht="16.5" customHeight="1">
      <c r="A465" s="753">
        <v>454</v>
      </c>
      <c r="B465" s="762" t="s">
        <v>1412</v>
      </c>
      <c r="C465" s="763" t="s">
        <v>1428</v>
      </c>
      <c r="D465" s="764">
        <v>25415</v>
      </c>
    </row>
    <row r="466" spans="1:4" s="34" customFormat="1" ht="16.5" customHeight="1">
      <c r="A466" s="753">
        <v>455</v>
      </c>
      <c r="B466" s="762" t="s">
        <v>1413</v>
      </c>
      <c r="C466" s="763" t="s">
        <v>1429</v>
      </c>
      <c r="D466" s="764">
        <v>1815</v>
      </c>
    </row>
    <row r="467" spans="1:4" s="34" customFormat="1" ht="16.5" customHeight="1">
      <c r="A467" s="753">
        <v>456</v>
      </c>
      <c r="B467" s="762" t="s">
        <v>1414</v>
      </c>
      <c r="C467" s="763" t="s">
        <v>1430</v>
      </c>
      <c r="D467" s="764">
        <v>3913.05</v>
      </c>
    </row>
    <row r="468" spans="1:4" s="34" customFormat="1" ht="16.5" customHeight="1">
      <c r="A468" s="753">
        <v>457</v>
      </c>
      <c r="B468" s="762" t="s">
        <v>1415</v>
      </c>
      <c r="C468" s="763" t="s">
        <v>1431</v>
      </c>
      <c r="D468" s="764">
        <v>89400</v>
      </c>
    </row>
    <row r="469" spans="1:4" s="34" customFormat="1" ht="16.5" customHeight="1">
      <c r="A469" s="753">
        <v>458</v>
      </c>
      <c r="B469" s="762" t="s">
        <v>1416</v>
      </c>
      <c r="C469" s="763" t="s">
        <v>1432</v>
      </c>
      <c r="D469" s="764">
        <v>95000</v>
      </c>
    </row>
    <row r="470" spans="1:4" s="34" customFormat="1" ht="16.5" customHeight="1">
      <c r="A470" s="753">
        <v>459</v>
      </c>
      <c r="B470" s="762" t="s">
        <v>832</v>
      </c>
      <c r="C470" s="763" t="s">
        <v>1433</v>
      </c>
      <c r="D470" s="764">
        <v>2750</v>
      </c>
    </row>
    <row r="471" spans="1:4" s="34" customFormat="1" ht="16.5" customHeight="1">
      <c r="A471" s="753">
        <v>460</v>
      </c>
      <c r="B471" s="762" t="s">
        <v>1113</v>
      </c>
      <c r="C471" s="763" t="s">
        <v>1434</v>
      </c>
      <c r="D471" s="764">
        <v>529601.56000000006</v>
      </c>
    </row>
    <row r="472" spans="1:4" s="34" customFormat="1" ht="16.5" customHeight="1">
      <c r="A472" s="753"/>
      <c r="B472" s="759" t="s">
        <v>1435</v>
      </c>
      <c r="C472" s="765" t="s">
        <v>1623</v>
      </c>
      <c r="D472" s="760">
        <f>SUM(D473:D1052)</f>
        <v>78757603.910000011</v>
      </c>
    </row>
    <row r="473" spans="1:4" s="34" customFormat="1" ht="16.5" customHeight="1">
      <c r="A473" s="753">
        <v>461</v>
      </c>
      <c r="B473" s="766" t="s">
        <v>1436</v>
      </c>
      <c r="C473" s="755" t="s">
        <v>1624</v>
      </c>
      <c r="D473" s="756">
        <v>2060.34</v>
      </c>
    </row>
    <row r="474" spans="1:4" s="34" customFormat="1" ht="16.5" customHeight="1">
      <c r="A474" s="753">
        <v>462</v>
      </c>
      <c r="B474" s="766" t="s">
        <v>1403</v>
      </c>
      <c r="C474" s="755" t="s">
        <v>1625</v>
      </c>
      <c r="D474" s="756">
        <v>32800</v>
      </c>
    </row>
    <row r="475" spans="1:4" s="34" customFormat="1" ht="16.5" customHeight="1">
      <c r="A475" s="753">
        <v>463</v>
      </c>
      <c r="B475" s="754" t="s">
        <v>1404</v>
      </c>
      <c r="C475" s="767" t="s">
        <v>1626</v>
      </c>
      <c r="D475" s="768">
        <v>102683</v>
      </c>
    </row>
    <row r="476" spans="1:4" s="34" customFormat="1" ht="16.5" customHeight="1">
      <c r="A476" s="753">
        <v>464</v>
      </c>
      <c r="B476" s="754" t="s">
        <v>1405</v>
      </c>
      <c r="C476" s="767" t="s">
        <v>1627</v>
      </c>
      <c r="D476" s="768">
        <v>137048</v>
      </c>
    </row>
    <row r="477" spans="1:4" s="34" customFormat="1" ht="16.5" customHeight="1">
      <c r="A477" s="753">
        <v>465</v>
      </c>
      <c r="B477" s="766" t="s">
        <v>1408</v>
      </c>
      <c r="C477" s="755" t="s">
        <v>1628</v>
      </c>
      <c r="D477" s="756">
        <v>5738</v>
      </c>
    </row>
    <row r="478" spans="1:4" s="34" customFormat="1" ht="16.5" customHeight="1">
      <c r="A478" s="753">
        <v>466</v>
      </c>
      <c r="B478" s="766" t="s">
        <v>1409</v>
      </c>
      <c r="C478" s="755" t="s">
        <v>1629</v>
      </c>
      <c r="D478" s="756">
        <v>136332</v>
      </c>
    </row>
    <row r="479" spans="1:4" s="34" customFormat="1" ht="16.5" customHeight="1">
      <c r="A479" s="753">
        <v>467</v>
      </c>
      <c r="B479" s="766" t="s">
        <v>1411</v>
      </c>
      <c r="C479" s="755" t="s">
        <v>1630</v>
      </c>
      <c r="D479" s="756">
        <v>4524</v>
      </c>
    </row>
    <row r="480" spans="1:4" s="34" customFormat="1" ht="16.5" customHeight="1">
      <c r="A480" s="753">
        <v>468</v>
      </c>
      <c r="B480" s="766" t="s">
        <v>1412</v>
      </c>
      <c r="C480" s="755" t="s">
        <v>1631</v>
      </c>
      <c r="D480" s="756">
        <v>4524</v>
      </c>
    </row>
    <row r="481" spans="1:4" s="34" customFormat="1" ht="16.5" customHeight="1">
      <c r="A481" s="753">
        <v>469</v>
      </c>
      <c r="B481" s="766" t="s">
        <v>1413</v>
      </c>
      <c r="C481" s="755" t="s">
        <v>1632</v>
      </c>
      <c r="D481" s="756">
        <v>1392</v>
      </c>
    </row>
    <row r="482" spans="1:4" s="34" customFormat="1" ht="16.5" customHeight="1">
      <c r="A482" s="753">
        <v>470</v>
      </c>
      <c r="B482" s="766" t="s">
        <v>1414</v>
      </c>
      <c r="C482" s="755" t="s">
        <v>1633</v>
      </c>
      <c r="D482" s="756">
        <v>1392</v>
      </c>
    </row>
    <row r="483" spans="1:4" s="34" customFormat="1" ht="16.5" customHeight="1">
      <c r="A483" s="753">
        <v>471</v>
      </c>
      <c r="B483" s="766" t="s">
        <v>1415</v>
      </c>
      <c r="C483" s="755" t="s">
        <v>1634</v>
      </c>
      <c r="D483" s="756">
        <v>4524</v>
      </c>
    </row>
    <row r="484" spans="1:4" s="34" customFormat="1" ht="16.5" customHeight="1">
      <c r="A484" s="753">
        <v>472</v>
      </c>
      <c r="B484" s="766" t="s">
        <v>1416</v>
      </c>
      <c r="C484" s="755" t="s">
        <v>1635</v>
      </c>
      <c r="D484" s="756">
        <v>1392</v>
      </c>
    </row>
    <row r="485" spans="1:4" s="34" customFormat="1" ht="16.5" customHeight="1">
      <c r="A485" s="753">
        <v>473</v>
      </c>
      <c r="B485" s="766" t="s">
        <v>1437</v>
      </c>
      <c r="C485" s="755" t="s">
        <v>1636</v>
      </c>
      <c r="D485" s="756">
        <v>4524</v>
      </c>
    </row>
    <row r="486" spans="1:4" s="34" customFormat="1" ht="16.5" customHeight="1">
      <c r="A486" s="753">
        <v>474</v>
      </c>
      <c r="B486" s="766" t="s">
        <v>1438</v>
      </c>
      <c r="C486" s="755" t="s">
        <v>1637</v>
      </c>
      <c r="D486" s="756">
        <v>4524</v>
      </c>
    </row>
    <row r="487" spans="1:4" s="34" customFormat="1" ht="16.5" customHeight="1">
      <c r="A487" s="753">
        <v>475</v>
      </c>
      <c r="B487" s="766" t="s">
        <v>1439</v>
      </c>
      <c r="C487" s="755" t="s">
        <v>1638</v>
      </c>
      <c r="D487" s="756">
        <v>2320</v>
      </c>
    </row>
    <row r="488" spans="1:4" s="34" customFormat="1" ht="16.5" customHeight="1">
      <c r="A488" s="753">
        <v>476</v>
      </c>
      <c r="B488" s="766" t="s">
        <v>1440</v>
      </c>
      <c r="C488" s="755" t="s">
        <v>1639</v>
      </c>
      <c r="D488" s="756">
        <v>2320</v>
      </c>
    </row>
    <row r="489" spans="1:4" s="34" customFormat="1" ht="16.5" customHeight="1">
      <c r="A489" s="753">
        <v>477</v>
      </c>
      <c r="B489" s="766" t="s">
        <v>1441</v>
      </c>
      <c r="C489" s="755" t="s">
        <v>1640</v>
      </c>
      <c r="D489" s="756">
        <v>2521.7399999999998</v>
      </c>
    </row>
    <row r="490" spans="1:4" s="34" customFormat="1" ht="16.5" customHeight="1">
      <c r="A490" s="753">
        <v>478</v>
      </c>
      <c r="B490" s="766" t="s">
        <v>1442</v>
      </c>
      <c r="C490" s="755" t="s">
        <v>1641</v>
      </c>
      <c r="D490" s="756">
        <v>2521.7399999999998</v>
      </c>
    </row>
    <row r="491" spans="1:4" s="34" customFormat="1" ht="16.5" customHeight="1">
      <c r="A491" s="753">
        <v>479</v>
      </c>
      <c r="B491" s="766" t="s">
        <v>1443</v>
      </c>
      <c r="C491" s="755" t="s">
        <v>1642</v>
      </c>
      <c r="D491" s="756">
        <v>5175</v>
      </c>
    </row>
    <row r="492" spans="1:4" s="34" customFormat="1" ht="16.5" customHeight="1">
      <c r="A492" s="753">
        <v>480</v>
      </c>
      <c r="B492" s="766" t="s">
        <v>1444</v>
      </c>
      <c r="C492" s="755" t="s">
        <v>1643</v>
      </c>
      <c r="D492" s="756">
        <v>5175</v>
      </c>
    </row>
    <row r="493" spans="1:4" s="34" customFormat="1" ht="16.5" customHeight="1">
      <c r="A493" s="753">
        <v>481</v>
      </c>
      <c r="B493" s="766" t="s">
        <v>1445</v>
      </c>
      <c r="C493" s="755" t="s">
        <v>1644</v>
      </c>
      <c r="D493" s="756">
        <v>99661</v>
      </c>
    </row>
    <row r="494" spans="1:4" s="34" customFormat="1" ht="16.5" customHeight="1">
      <c r="A494" s="753">
        <v>482</v>
      </c>
      <c r="B494" s="766" t="s">
        <v>1446</v>
      </c>
      <c r="C494" s="755" t="s">
        <v>1645</v>
      </c>
      <c r="D494" s="756">
        <v>3500</v>
      </c>
    </row>
    <row r="495" spans="1:4" s="34" customFormat="1" ht="16.5" customHeight="1">
      <c r="A495" s="753">
        <v>483</v>
      </c>
      <c r="B495" s="766" t="s">
        <v>1447</v>
      </c>
      <c r="C495" s="755" t="s">
        <v>1646</v>
      </c>
      <c r="D495" s="756">
        <v>3880</v>
      </c>
    </row>
    <row r="496" spans="1:4" s="34" customFormat="1" ht="16.5" customHeight="1">
      <c r="A496" s="753">
        <v>484</v>
      </c>
      <c r="B496" s="754" t="s">
        <v>1448</v>
      </c>
      <c r="C496" s="755" t="s">
        <v>1647</v>
      </c>
      <c r="D496" s="756">
        <v>15652</v>
      </c>
    </row>
    <row r="497" spans="1:4" s="34" customFormat="1" ht="16.5" customHeight="1">
      <c r="A497" s="753">
        <v>485</v>
      </c>
      <c r="B497" s="754" t="s">
        <v>695</v>
      </c>
      <c r="C497" s="755" t="s">
        <v>1648</v>
      </c>
      <c r="D497" s="756">
        <v>9162</v>
      </c>
    </row>
    <row r="498" spans="1:4" s="34" customFormat="1" ht="16.5" customHeight="1">
      <c r="A498" s="753">
        <v>486</v>
      </c>
      <c r="B498" s="754" t="s">
        <v>696</v>
      </c>
      <c r="C498" s="767" t="s">
        <v>1648</v>
      </c>
      <c r="D498" s="768">
        <v>9162</v>
      </c>
    </row>
    <row r="499" spans="1:4" s="34" customFormat="1" ht="16.5" customHeight="1">
      <c r="A499" s="753">
        <v>487</v>
      </c>
      <c r="B499" s="754" t="s">
        <v>1449</v>
      </c>
      <c r="C499" s="767" t="s">
        <v>1648</v>
      </c>
      <c r="D499" s="768">
        <v>9162</v>
      </c>
    </row>
    <row r="500" spans="1:4" s="34" customFormat="1" ht="16.5" customHeight="1">
      <c r="A500" s="753">
        <v>488</v>
      </c>
      <c r="B500" s="754" t="s">
        <v>697</v>
      </c>
      <c r="C500" s="767" t="s">
        <v>1649</v>
      </c>
      <c r="D500" s="768">
        <v>1851437</v>
      </c>
    </row>
    <row r="501" spans="1:4" s="34" customFormat="1" ht="16.5" customHeight="1">
      <c r="A501" s="753">
        <v>489</v>
      </c>
      <c r="B501" s="754" t="s">
        <v>698</v>
      </c>
      <c r="C501" s="767" t="s">
        <v>1650</v>
      </c>
      <c r="D501" s="768">
        <v>1838856</v>
      </c>
    </row>
    <row r="502" spans="1:4" s="34" customFormat="1" ht="16.5" customHeight="1">
      <c r="A502" s="753">
        <v>490</v>
      </c>
      <c r="B502" s="754" t="s">
        <v>699</v>
      </c>
      <c r="C502" s="767" t="s">
        <v>1651</v>
      </c>
      <c r="D502" s="768">
        <v>650250</v>
      </c>
    </row>
    <row r="503" spans="1:4" s="34" customFormat="1" ht="16.5" customHeight="1">
      <c r="A503" s="753">
        <v>491</v>
      </c>
      <c r="B503" s="754" t="s">
        <v>700</v>
      </c>
      <c r="C503" s="767" t="s">
        <v>1652</v>
      </c>
      <c r="D503" s="768">
        <v>473135</v>
      </c>
    </row>
    <row r="504" spans="1:4" s="34" customFormat="1" ht="16.5" customHeight="1">
      <c r="A504" s="753">
        <v>492</v>
      </c>
      <c r="B504" s="754" t="s">
        <v>701</v>
      </c>
      <c r="C504" s="767" t="s">
        <v>1653</v>
      </c>
      <c r="D504" s="768">
        <v>265551</v>
      </c>
    </row>
    <row r="505" spans="1:4" s="34" customFormat="1" ht="16.5" customHeight="1">
      <c r="A505" s="753">
        <v>493</v>
      </c>
      <c r="B505" s="754" t="s">
        <v>702</v>
      </c>
      <c r="C505" s="767" t="s">
        <v>1654</v>
      </c>
      <c r="D505" s="768">
        <v>41125</v>
      </c>
    </row>
    <row r="506" spans="1:4" s="34" customFormat="1" ht="16.5" customHeight="1">
      <c r="A506" s="753">
        <v>494</v>
      </c>
      <c r="B506" s="754" t="s">
        <v>713</v>
      </c>
      <c r="C506" s="757" t="s">
        <v>1655</v>
      </c>
      <c r="D506" s="758">
        <v>29409</v>
      </c>
    </row>
    <row r="507" spans="1:4" s="34" customFormat="1" ht="16.5" customHeight="1">
      <c r="A507" s="753">
        <v>495</v>
      </c>
      <c r="B507" s="754" t="s">
        <v>715</v>
      </c>
      <c r="C507" s="757" t="s">
        <v>1656</v>
      </c>
      <c r="D507" s="758">
        <v>7601.8</v>
      </c>
    </row>
    <row r="508" spans="1:4" s="34" customFormat="1" ht="16.5" customHeight="1">
      <c r="A508" s="753">
        <v>496</v>
      </c>
      <c r="B508" s="754" t="s">
        <v>716</v>
      </c>
      <c r="C508" s="757" t="s">
        <v>1657</v>
      </c>
      <c r="D508" s="758">
        <v>15000</v>
      </c>
    </row>
    <row r="509" spans="1:4" s="34" customFormat="1" ht="16.5" customHeight="1">
      <c r="A509" s="753">
        <v>497</v>
      </c>
      <c r="B509" s="754" t="s">
        <v>717</v>
      </c>
      <c r="C509" s="757" t="s">
        <v>1658</v>
      </c>
      <c r="D509" s="758">
        <v>46182.5</v>
      </c>
    </row>
    <row r="510" spans="1:4" s="34" customFormat="1" ht="16.5" customHeight="1">
      <c r="A510" s="753">
        <v>498</v>
      </c>
      <c r="B510" s="754" t="s">
        <v>718</v>
      </c>
      <c r="C510" s="757" t="s">
        <v>1659</v>
      </c>
      <c r="D510" s="758">
        <v>7000</v>
      </c>
    </row>
    <row r="511" spans="1:4" s="34" customFormat="1" ht="16.5" customHeight="1">
      <c r="A511" s="753">
        <v>499</v>
      </c>
      <c r="B511" s="754" t="s">
        <v>719</v>
      </c>
      <c r="C511" s="755" t="s">
        <v>1660</v>
      </c>
      <c r="D511" s="756">
        <v>1920.87</v>
      </c>
    </row>
    <row r="512" spans="1:4" s="34" customFormat="1" ht="16.5" customHeight="1">
      <c r="A512" s="753">
        <v>500</v>
      </c>
      <c r="B512" s="754" t="s">
        <v>720</v>
      </c>
      <c r="C512" s="755" t="s">
        <v>1226</v>
      </c>
      <c r="D512" s="756">
        <v>2400</v>
      </c>
    </row>
    <row r="513" spans="1:4" s="34" customFormat="1" ht="16.5" customHeight="1">
      <c r="A513" s="753">
        <v>501</v>
      </c>
      <c r="B513" s="754" t="s">
        <v>721</v>
      </c>
      <c r="C513" s="755" t="s">
        <v>1661</v>
      </c>
      <c r="D513" s="756">
        <v>8000</v>
      </c>
    </row>
    <row r="514" spans="1:4" s="34" customFormat="1" ht="16.5" customHeight="1">
      <c r="A514" s="753">
        <v>502</v>
      </c>
      <c r="B514" s="754" t="s">
        <v>722</v>
      </c>
      <c r="C514" s="755" t="s">
        <v>1662</v>
      </c>
      <c r="D514" s="756">
        <v>14000</v>
      </c>
    </row>
    <row r="515" spans="1:4" s="34" customFormat="1" ht="16.5" customHeight="1">
      <c r="A515" s="753">
        <v>503</v>
      </c>
      <c r="B515" s="754" t="s">
        <v>723</v>
      </c>
      <c r="C515" s="755" t="s">
        <v>1663</v>
      </c>
      <c r="D515" s="756">
        <v>2500</v>
      </c>
    </row>
    <row r="516" spans="1:4" s="34" customFormat="1" ht="16.5" customHeight="1">
      <c r="A516" s="753">
        <v>504</v>
      </c>
      <c r="B516" s="754" t="s">
        <v>724</v>
      </c>
      <c r="C516" s="755" t="s">
        <v>1664</v>
      </c>
      <c r="D516" s="756">
        <v>2500</v>
      </c>
    </row>
    <row r="517" spans="1:4" s="34" customFormat="1" ht="16.5" customHeight="1">
      <c r="A517" s="753">
        <v>505</v>
      </c>
      <c r="B517" s="754" t="s">
        <v>725</v>
      </c>
      <c r="C517" s="755" t="s">
        <v>1665</v>
      </c>
      <c r="D517" s="756">
        <v>2000</v>
      </c>
    </row>
    <row r="518" spans="1:4" s="34" customFormat="1" ht="16.5" customHeight="1">
      <c r="A518" s="753">
        <v>506</v>
      </c>
      <c r="B518" s="754" t="s">
        <v>726</v>
      </c>
      <c r="C518" s="755" t="s">
        <v>1666</v>
      </c>
      <c r="D518" s="756">
        <v>7000</v>
      </c>
    </row>
    <row r="519" spans="1:4" s="34" customFormat="1" ht="16.5" customHeight="1">
      <c r="A519" s="753">
        <v>507</v>
      </c>
      <c r="B519" s="754" t="s">
        <v>727</v>
      </c>
      <c r="C519" s="755" t="s">
        <v>1667</v>
      </c>
      <c r="D519" s="756">
        <v>3600</v>
      </c>
    </row>
    <row r="520" spans="1:4" s="34" customFormat="1" ht="16.5" customHeight="1">
      <c r="A520" s="753">
        <v>508</v>
      </c>
      <c r="B520" s="754" t="s">
        <v>729</v>
      </c>
      <c r="C520" s="755" t="s">
        <v>1668</v>
      </c>
      <c r="D520" s="756">
        <v>68970</v>
      </c>
    </row>
    <row r="521" spans="1:4" s="34" customFormat="1" ht="16.5" customHeight="1">
      <c r="A521" s="753">
        <v>509</v>
      </c>
      <c r="B521" s="754" t="s">
        <v>730</v>
      </c>
      <c r="C521" s="755" t="s">
        <v>1669</v>
      </c>
      <c r="D521" s="756">
        <v>1216.52</v>
      </c>
    </row>
    <row r="522" spans="1:4" s="34" customFormat="1" ht="16.5" customHeight="1">
      <c r="A522" s="753">
        <v>510</v>
      </c>
      <c r="B522" s="754" t="s">
        <v>731</v>
      </c>
      <c r="C522" s="755" t="s">
        <v>1670</v>
      </c>
      <c r="D522" s="756">
        <v>92335.6</v>
      </c>
    </row>
    <row r="523" spans="1:4" s="34" customFormat="1" ht="16.5" customHeight="1">
      <c r="A523" s="753">
        <v>511</v>
      </c>
      <c r="B523" s="754" t="s">
        <v>732</v>
      </c>
      <c r="C523" s="755" t="s">
        <v>1671</v>
      </c>
      <c r="D523" s="756">
        <v>1300</v>
      </c>
    </row>
    <row r="524" spans="1:4" s="34" customFormat="1" ht="16.5" customHeight="1">
      <c r="A524" s="753">
        <v>512</v>
      </c>
      <c r="B524" s="754" t="s">
        <v>733</v>
      </c>
      <c r="C524" s="755" t="s">
        <v>1672</v>
      </c>
      <c r="D524" s="756">
        <v>115255.4</v>
      </c>
    </row>
    <row r="525" spans="1:4" s="34" customFormat="1" ht="16.5" customHeight="1">
      <c r="A525" s="753">
        <v>513</v>
      </c>
      <c r="B525" s="754" t="s">
        <v>734</v>
      </c>
      <c r="C525" s="755" t="s">
        <v>1673</v>
      </c>
      <c r="D525" s="756">
        <v>46312.5</v>
      </c>
    </row>
    <row r="526" spans="1:4" s="34" customFormat="1" ht="16.5" customHeight="1">
      <c r="A526" s="753">
        <v>514</v>
      </c>
      <c r="B526" s="754" t="s">
        <v>735</v>
      </c>
      <c r="C526" s="755" t="s">
        <v>1674</v>
      </c>
      <c r="D526" s="756">
        <v>3638.5</v>
      </c>
    </row>
    <row r="527" spans="1:4" s="34" customFormat="1" ht="16.5" customHeight="1">
      <c r="A527" s="753">
        <v>515</v>
      </c>
      <c r="B527" s="754" t="s">
        <v>736</v>
      </c>
      <c r="C527" s="755" t="s">
        <v>1675</v>
      </c>
      <c r="D527" s="756">
        <v>110502.6</v>
      </c>
    </row>
    <row r="528" spans="1:4" s="34" customFormat="1" ht="16.5" customHeight="1">
      <c r="A528" s="753">
        <v>516</v>
      </c>
      <c r="B528" s="754" t="s">
        <v>738</v>
      </c>
      <c r="C528" s="755" t="s">
        <v>1676</v>
      </c>
      <c r="D528" s="756">
        <v>1150</v>
      </c>
    </row>
    <row r="529" spans="1:4" s="34" customFormat="1" ht="16.5" customHeight="1">
      <c r="A529" s="753">
        <v>517</v>
      </c>
      <c r="B529" s="754" t="s">
        <v>739</v>
      </c>
      <c r="C529" s="755" t="s">
        <v>1677</v>
      </c>
      <c r="D529" s="756">
        <v>4937.4799999999996</v>
      </c>
    </row>
    <row r="530" spans="1:4" s="34" customFormat="1" ht="16.5" customHeight="1">
      <c r="A530" s="753">
        <v>518</v>
      </c>
      <c r="B530" s="766" t="s">
        <v>741</v>
      </c>
      <c r="C530" s="755" t="s">
        <v>1678</v>
      </c>
      <c r="D530" s="756">
        <v>9685.2000000000007</v>
      </c>
    </row>
    <row r="531" spans="1:4" s="34" customFormat="1" ht="16.5" customHeight="1">
      <c r="A531" s="753">
        <v>519</v>
      </c>
      <c r="B531" s="766" t="s">
        <v>742</v>
      </c>
      <c r="C531" s="755" t="s">
        <v>1679</v>
      </c>
      <c r="D531" s="756">
        <v>14761</v>
      </c>
    </row>
    <row r="532" spans="1:4" s="34" customFormat="1" ht="16.5" customHeight="1">
      <c r="A532" s="753">
        <v>520</v>
      </c>
      <c r="B532" s="766" t="s">
        <v>743</v>
      </c>
      <c r="C532" s="755" t="s">
        <v>1680</v>
      </c>
      <c r="D532" s="756">
        <v>3217</v>
      </c>
    </row>
    <row r="533" spans="1:4" s="34" customFormat="1" ht="16.5" customHeight="1">
      <c r="A533" s="753">
        <v>521</v>
      </c>
      <c r="B533" s="766" t="s">
        <v>744</v>
      </c>
      <c r="C533" s="755" t="s">
        <v>1681</v>
      </c>
      <c r="D533" s="756">
        <v>5652</v>
      </c>
    </row>
    <row r="534" spans="1:4" s="34" customFormat="1" ht="16.5" customHeight="1">
      <c r="A534" s="753">
        <v>522</v>
      </c>
      <c r="B534" s="766" t="s">
        <v>745</v>
      </c>
      <c r="C534" s="755" t="s">
        <v>1682</v>
      </c>
      <c r="D534" s="756">
        <v>1826</v>
      </c>
    </row>
    <row r="535" spans="1:4" s="34" customFormat="1" ht="16.5" customHeight="1">
      <c r="A535" s="753">
        <v>523</v>
      </c>
      <c r="B535" s="766" t="s">
        <v>746</v>
      </c>
      <c r="C535" s="755" t="s">
        <v>1683</v>
      </c>
      <c r="D535" s="756">
        <v>1826</v>
      </c>
    </row>
    <row r="536" spans="1:4" s="34" customFormat="1" ht="16.5" customHeight="1">
      <c r="A536" s="753">
        <v>524</v>
      </c>
      <c r="B536" s="766" t="s">
        <v>747</v>
      </c>
      <c r="C536" s="755" t="s">
        <v>1684</v>
      </c>
      <c r="D536" s="756">
        <v>1303.54</v>
      </c>
    </row>
    <row r="537" spans="1:4" s="34" customFormat="1" ht="16.5" customHeight="1">
      <c r="A537" s="753">
        <v>525</v>
      </c>
      <c r="B537" s="766" t="s">
        <v>748</v>
      </c>
      <c r="C537" s="755" t="s">
        <v>1685</v>
      </c>
      <c r="D537" s="756">
        <v>9090.4</v>
      </c>
    </row>
    <row r="538" spans="1:4" s="34" customFormat="1" ht="16.5" customHeight="1">
      <c r="A538" s="753">
        <v>526</v>
      </c>
      <c r="B538" s="766" t="s">
        <v>749</v>
      </c>
      <c r="C538" s="755" t="s">
        <v>1686</v>
      </c>
      <c r="D538" s="756">
        <v>18918.849999999999</v>
      </c>
    </row>
    <row r="539" spans="1:4" s="34" customFormat="1" ht="16.5" customHeight="1">
      <c r="A539" s="753">
        <v>527</v>
      </c>
      <c r="B539" s="766" t="s">
        <v>750</v>
      </c>
      <c r="C539" s="755" t="s">
        <v>1687</v>
      </c>
      <c r="D539" s="756">
        <v>104345</v>
      </c>
    </row>
    <row r="540" spans="1:4" s="34" customFormat="1" ht="16.5" customHeight="1">
      <c r="A540" s="753">
        <v>528</v>
      </c>
      <c r="B540" s="766" t="s">
        <v>751</v>
      </c>
      <c r="C540" s="755" t="s">
        <v>1688</v>
      </c>
      <c r="D540" s="756">
        <v>8324.24</v>
      </c>
    </row>
    <row r="541" spans="1:4" s="34" customFormat="1" ht="16.5" customHeight="1">
      <c r="A541" s="753">
        <v>529</v>
      </c>
      <c r="B541" s="766" t="s">
        <v>752</v>
      </c>
      <c r="C541" s="755" t="s">
        <v>1689</v>
      </c>
      <c r="D541" s="756">
        <v>18760.5</v>
      </c>
    </row>
    <row r="542" spans="1:4" s="34" customFormat="1" ht="16.5" customHeight="1">
      <c r="A542" s="753">
        <v>530</v>
      </c>
      <c r="B542" s="766" t="s">
        <v>753</v>
      </c>
      <c r="C542" s="755" t="s">
        <v>1690</v>
      </c>
      <c r="D542" s="756">
        <v>18760.5</v>
      </c>
    </row>
    <row r="543" spans="1:4" s="34" customFormat="1" ht="16.5" customHeight="1">
      <c r="A543" s="753">
        <v>531</v>
      </c>
      <c r="B543" s="766" t="s">
        <v>754</v>
      </c>
      <c r="C543" s="755" t="s">
        <v>1691</v>
      </c>
      <c r="D543" s="756">
        <v>18760.5</v>
      </c>
    </row>
    <row r="544" spans="1:4" s="34" customFormat="1" ht="16.5" customHeight="1">
      <c r="A544" s="753">
        <v>532</v>
      </c>
      <c r="B544" s="766" t="s">
        <v>755</v>
      </c>
      <c r="C544" s="755" t="s">
        <v>1692</v>
      </c>
      <c r="D544" s="756">
        <v>18140.439999999999</v>
      </c>
    </row>
    <row r="545" spans="1:4" s="34" customFormat="1" ht="16.5" customHeight="1">
      <c r="A545" s="753">
        <v>533</v>
      </c>
      <c r="B545" s="766" t="s">
        <v>756</v>
      </c>
      <c r="C545" s="755" t="s">
        <v>1693</v>
      </c>
      <c r="D545" s="756">
        <v>18140.439999999999</v>
      </c>
    </row>
    <row r="546" spans="1:4" s="34" customFormat="1" ht="16.5" customHeight="1">
      <c r="A546" s="753">
        <v>534</v>
      </c>
      <c r="B546" s="766" t="s">
        <v>757</v>
      </c>
      <c r="C546" s="755" t="s">
        <v>1694</v>
      </c>
      <c r="D546" s="756">
        <v>18140.439999999999</v>
      </c>
    </row>
    <row r="547" spans="1:4" s="34" customFormat="1" ht="16.5" customHeight="1">
      <c r="A547" s="753">
        <v>535</v>
      </c>
      <c r="B547" s="766" t="s">
        <v>758</v>
      </c>
      <c r="C547" s="755" t="s">
        <v>1695</v>
      </c>
      <c r="D547" s="756">
        <v>18140.439999999999</v>
      </c>
    </row>
    <row r="548" spans="1:4" s="34" customFormat="1" ht="16.5" customHeight="1">
      <c r="A548" s="753">
        <v>536</v>
      </c>
      <c r="B548" s="766" t="s">
        <v>759</v>
      </c>
      <c r="C548" s="755" t="s">
        <v>1696</v>
      </c>
      <c r="D548" s="756">
        <v>18140.439999999999</v>
      </c>
    </row>
    <row r="549" spans="1:4" s="34" customFormat="1" ht="16.5" customHeight="1">
      <c r="A549" s="753">
        <v>537</v>
      </c>
      <c r="B549" s="766" t="s">
        <v>760</v>
      </c>
      <c r="C549" s="755" t="s">
        <v>1697</v>
      </c>
      <c r="D549" s="756">
        <v>18140.439999999999</v>
      </c>
    </row>
    <row r="550" spans="1:4" s="34" customFormat="1" ht="16.5" customHeight="1">
      <c r="A550" s="753">
        <v>538</v>
      </c>
      <c r="B550" s="766" t="s">
        <v>761</v>
      </c>
      <c r="C550" s="755" t="s">
        <v>1698</v>
      </c>
      <c r="D550" s="756">
        <v>18140.439999999999</v>
      </c>
    </row>
    <row r="551" spans="1:4" s="34" customFormat="1" ht="16.5" customHeight="1">
      <c r="A551" s="753">
        <v>539</v>
      </c>
      <c r="B551" s="766" t="s">
        <v>762</v>
      </c>
      <c r="C551" s="755" t="s">
        <v>1699</v>
      </c>
      <c r="D551" s="756">
        <v>25000</v>
      </c>
    </row>
    <row r="552" spans="1:4" s="34" customFormat="1" ht="16.5" customHeight="1">
      <c r="A552" s="753">
        <v>540</v>
      </c>
      <c r="B552" s="766" t="s">
        <v>763</v>
      </c>
      <c r="C552" s="755" t="s">
        <v>1700</v>
      </c>
      <c r="D552" s="756">
        <v>56314.43</v>
      </c>
    </row>
    <row r="553" spans="1:4" s="34" customFormat="1" ht="16.5" customHeight="1">
      <c r="A553" s="753">
        <v>541</v>
      </c>
      <c r="B553" s="766" t="s">
        <v>764</v>
      </c>
      <c r="C553" s="755" t="s">
        <v>1701</v>
      </c>
      <c r="D553" s="756">
        <v>4232</v>
      </c>
    </row>
    <row r="554" spans="1:4" s="34" customFormat="1" ht="16.5" customHeight="1">
      <c r="A554" s="753">
        <v>542</v>
      </c>
      <c r="B554" s="766" t="s">
        <v>765</v>
      </c>
      <c r="C554" s="755" t="s">
        <v>1702</v>
      </c>
      <c r="D554" s="756">
        <v>4232</v>
      </c>
    </row>
    <row r="555" spans="1:4" s="34" customFormat="1" ht="16.5" customHeight="1">
      <c r="A555" s="753">
        <v>543</v>
      </c>
      <c r="B555" s="766" t="s">
        <v>766</v>
      </c>
      <c r="C555" s="755" t="s">
        <v>1703</v>
      </c>
      <c r="D555" s="756">
        <v>4232</v>
      </c>
    </row>
    <row r="556" spans="1:4" s="34" customFormat="1" ht="16.5" customHeight="1">
      <c r="A556" s="753">
        <v>544</v>
      </c>
      <c r="B556" s="766" t="s">
        <v>767</v>
      </c>
      <c r="C556" s="755" t="s">
        <v>1704</v>
      </c>
      <c r="D556" s="756">
        <v>7650</v>
      </c>
    </row>
    <row r="557" spans="1:4" s="34" customFormat="1" ht="16.5" customHeight="1">
      <c r="A557" s="753">
        <v>545</v>
      </c>
      <c r="B557" s="766" t="s">
        <v>768</v>
      </c>
      <c r="C557" s="755" t="s">
        <v>1705</v>
      </c>
      <c r="D557" s="756">
        <v>9340</v>
      </c>
    </row>
    <row r="558" spans="1:4" s="34" customFormat="1" ht="16.5" customHeight="1">
      <c r="A558" s="753">
        <v>546</v>
      </c>
      <c r="B558" s="766" t="s">
        <v>769</v>
      </c>
      <c r="C558" s="755" t="s">
        <v>1706</v>
      </c>
      <c r="D558" s="756">
        <v>12876</v>
      </c>
    </row>
    <row r="559" spans="1:4" s="34" customFormat="1" ht="16.5" customHeight="1">
      <c r="A559" s="753">
        <v>547</v>
      </c>
      <c r="B559" s="766" t="s">
        <v>770</v>
      </c>
      <c r="C559" s="755" t="s">
        <v>1707</v>
      </c>
      <c r="D559" s="756">
        <v>26668</v>
      </c>
    </row>
    <row r="560" spans="1:4" s="34" customFormat="1" ht="16.5" customHeight="1">
      <c r="A560" s="753">
        <v>548</v>
      </c>
      <c r="B560" s="766" t="s">
        <v>771</v>
      </c>
      <c r="C560" s="755" t="s">
        <v>1708</v>
      </c>
      <c r="D560" s="756">
        <v>26668</v>
      </c>
    </row>
    <row r="561" spans="1:4" s="34" customFormat="1" ht="16.5" customHeight="1">
      <c r="A561" s="753">
        <v>549</v>
      </c>
      <c r="B561" s="766" t="s">
        <v>772</v>
      </c>
      <c r="C561" s="755" t="s">
        <v>1709</v>
      </c>
      <c r="D561" s="756">
        <v>26668</v>
      </c>
    </row>
    <row r="562" spans="1:4" s="34" customFormat="1" ht="16.5" customHeight="1">
      <c r="A562" s="753">
        <v>550</v>
      </c>
      <c r="B562" s="766" t="s">
        <v>773</v>
      </c>
      <c r="C562" s="755" t="s">
        <v>1710</v>
      </c>
      <c r="D562" s="756">
        <v>26668</v>
      </c>
    </row>
    <row r="563" spans="1:4" s="34" customFormat="1" ht="16.5" customHeight="1">
      <c r="A563" s="753">
        <v>551</v>
      </c>
      <c r="B563" s="766" t="s">
        <v>774</v>
      </c>
      <c r="C563" s="755" t="s">
        <v>1711</v>
      </c>
      <c r="D563" s="756">
        <v>3777</v>
      </c>
    </row>
    <row r="564" spans="1:4" s="34" customFormat="1" ht="16.5" customHeight="1">
      <c r="A564" s="753">
        <v>552</v>
      </c>
      <c r="B564" s="766" t="s">
        <v>775</v>
      </c>
      <c r="C564" s="755" t="s">
        <v>1712</v>
      </c>
      <c r="D564" s="756">
        <v>3777</v>
      </c>
    </row>
    <row r="565" spans="1:4" s="34" customFormat="1" ht="16.5" customHeight="1">
      <c r="A565" s="753">
        <v>553</v>
      </c>
      <c r="B565" s="766" t="s">
        <v>776</v>
      </c>
      <c r="C565" s="755" t="s">
        <v>1713</v>
      </c>
      <c r="D565" s="756">
        <v>3777</v>
      </c>
    </row>
    <row r="566" spans="1:4" s="34" customFormat="1" ht="16.5" customHeight="1">
      <c r="A566" s="753">
        <v>554</v>
      </c>
      <c r="B566" s="766" t="s">
        <v>777</v>
      </c>
      <c r="C566" s="755" t="s">
        <v>1714</v>
      </c>
      <c r="D566" s="756">
        <v>3777</v>
      </c>
    </row>
    <row r="567" spans="1:4" s="34" customFormat="1" ht="16.5" customHeight="1">
      <c r="A567" s="753">
        <v>555</v>
      </c>
      <c r="B567" s="766" t="s">
        <v>778</v>
      </c>
      <c r="C567" s="755" t="s">
        <v>1715</v>
      </c>
      <c r="D567" s="756">
        <v>40728.1</v>
      </c>
    </row>
    <row r="568" spans="1:4" s="34" customFormat="1" ht="16.5" customHeight="1">
      <c r="A568" s="753">
        <v>556</v>
      </c>
      <c r="B568" s="766" t="s">
        <v>779</v>
      </c>
      <c r="C568" s="755" t="s">
        <v>1716</v>
      </c>
      <c r="D568" s="756">
        <v>43024</v>
      </c>
    </row>
    <row r="569" spans="1:4" s="34" customFormat="1" ht="16.5" customHeight="1">
      <c r="A569" s="753">
        <v>557</v>
      </c>
      <c r="B569" s="766" t="s">
        <v>780</v>
      </c>
      <c r="C569" s="755" t="s">
        <v>1717</v>
      </c>
      <c r="D569" s="756">
        <v>43024</v>
      </c>
    </row>
    <row r="570" spans="1:4" s="34" customFormat="1" ht="16.5" customHeight="1">
      <c r="A570" s="753">
        <v>558</v>
      </c>
      <c r="B570" s="766" t="s">
        <v>781</v>
      </c>
      <c r="C570" s="755" t="s">
        <v>1718</v>
      </c>
      <c r="D570" s="756">
        <v>46170</v>
      </c>
    </row>
    <row r="571" spans="1:4" s="34" customFormat="1" ht="16.5" customHeight="1">
      <c r="A571" s="753">
        <v>559</v>
      </c>
      <c r="B571" s="766" t="s">
        <v>787</v>
      </c>
      <c r="C571" s="755" t="s">
        <v>1719</v>
      </c>
      <c r="D571" s="756">
        <v>1216.53</v>
      </c>
    </row>
    <row r="572" spans="1:4" s="34" customFormat="1" ht="16.5" customHeight="1">
      <c r="A572" s="753">
        <v>560</v>
      </c>
      <c r="B572" s="766" t="s">
        <v>788</v>
      </c>
      <c r="C572" s="755" t="s">
        <v>1720</v>
      </c>
      <c r="D572" s="756">
        <v>1765.22</v>
      </c>
    </row>
    <row r="573" spans="1:4" s="34" customFormat="1" ht="16.5" customHeight="1">
      <c r="A573" s="753">
        <v>561</v>
      </c>
      <c r="B573" s="766" t="s">
        <v>789</v>
      </c>
      <c r="C573" s="755" t="s">
        <v>1721</v>
      </c>
      <c r="D573" s="756">
        <v>12760</v>
      </c>
    </row>
    <row r="574" spans="1:4" s="34" customFormat="1" ht="16.5" customHeight="1">
      <c r="A574" s="753">
        <v>562</v>
      </c>
      <c r="B574" s="766" t="s">
        <v>790</v>
      </c>
      <c r="C574" s="755" t="s">
        <v>1722</v>
      </c>
      <c r="D574" s="756">
        <v>12760</v>
      </c>
    </row>
    <row r="575" spans="1:4" s="34" customFormat="1" ht="16.5" customHeight="1">
      <c r="A575" s="753">
        <v>563</v>
      </c>
      <c r="B575" s="766" t="s">
        <v>791</v>
      </c>
      <c r="C575" s="755" t="s">
        <v>1723</v>
      </c>
      <c r="D575" s="756">
        <v>11000</v>
      </c>
    </row>
    <row r="576" spans="1:4" s="34" customFormat="1" ht="16.5" customHeight="1">
      <c r="A576" s="753">
        <v>564</v>
      </c>
      <c r="B576" s="766" t="s">
        <v>792</v>
      </c>
      <c r="C576" s="755" t="s">
        <v>1724</v>
      </c>
      <c r="D576" s="756">
        <v>9130.44</v>
      </c>
    </row>
    <row r="577" spans="1:4" s="34" customFormat="1" ht="16.5" customHeight="1">
      <c r="A577" s="753">
        <v>565</v>
      </c>
      <c r="B577" s="766" t="s">
        <v>793</v>
      </c>
      <c r="C577" s="755" t="s">
        <v>1725</v>
      </c>
      <c r="D577" s="756">
        <v>22461.91</v>
      </c>
    </row>
    <row r="578" spans="1:4" s="34" customFormat="1" ht="16.5" customHeight="1">
      <c r="A578" s="753">
        <v>566</v>
      </c>
      <c r="B578" s="766" t="s">
        <v>794</v>
      </c>
      <c r="C578" s="755" t="s">
        <v>1726</v>
      </c>
      <c r="D578" s="756">
        <v>40975.599999999999</v>
      </c>
    </row>
    <row r="579" spans="1:4" s="34" customFormat="1" ht="16.5" customHeight="1">
      <c r="A579" s="753">
        <v>567</v>
      </c>
      <c r="B579" s="766" t="s">
        <v>795</v>
      </c>
      <c r="C579" s="755" t="s">
        <v>1727</v>
      </c>
      <c r="D579" s="756">
        <v>40976</v>
      </c>
    </row>
    <row r="580" spans="1:4" s="34" customFormat="1" ht="16.5" customHeight="1">
      <c r="A580" s="753">
        <v>568</v>
      </c>
      <c r="B580" s="766" t="s">
        <v>796</v>
      </c>
      <c r="C580" s="755" t="s">
        <v>1728</v>
      </c>
      <c r="D580" s="756">
        <v>26479.55</v>
      </c>
    </row>
    <row r="581" spans="1:4" s="34" customFormat="1" ht="16.5" customHeight="1">
      <c r="A581" s="753">
        <v>569</v>
      </c>
      <c r="B581" s="766" t="s">
        <v>797</v>
      </c>
      <c r="C581" s="755" t="s">
        <v>1729</v>
      </c>
      <c r="D581" s="756">
        <v>33379</v>
      </c>
    </row>
    <row r="582" spans="1:4" s="34" customFormat="1" ht="16.5" customHeight="1">
      <c r="A582" s="753">
        <v>570</v>
      </c>
      <c r="B582" s="766" t="s">
        <v>798</v>
      </c>
      <c r="C582" s="755" t="s">
        <v>1730</v>
      </c>
      <c r="D582" s="756">
        <v>33379</v>
      </c>
    </row>
    <row r="583" spans="1:4" s="34" customFormat="1" ht="16.5" customHeight="1">
      <c r="A583" s="753">
        <v>571</v>
      </c>
      <c r="B583" s="766" t="s">
        <v>799</v>
      </c>
      <c r="C583" s="755" t="s">
        <v>1731</v>
      </c>
      <c r="D583" s="756">
        <v>33379</v>
      </c>
    </row>
    <row r="584" spans="1:4" s="34" customFormat="1" ht="16.5" customHeight="1">
      <c r="A584" s="753">
        <v>572</v>
      </c>
      <c r="B584" s="766" t="s">
        <v>800</v>
      </c>
      <c r="C584" s="755" t="s">
        <v>1732</v>
      </c>
      <c r="D584" s="756">
        <v>33379</v>
      </c>
    </row>
    <row r="585" spans="1:4" s="34" customFormat="1" ht="16.5" customHeight="1">
      <c r="A585" s="753">
        <v>573</v>
      </c>
      <c r="B585" s="766" t="s">
        <v>807</v>
      </c>
      <c r="C585" s="755" t="s">
        <v>1733</v>
      </c>
      <c r="D585" s="756">
        <v>1042</v>
      </c>
    </row>
    <row r="586" spans="1:4" s="34" customFormat="1" ht="16.5" customHeight="1">
      <c r="A586" s="753">
        <v>574</v>
      </c>
      <c r="B586" s="766" t="s">
        <v>808</v>
      </c>
      <c r="C586" s="755" t="s">
        <v>1734</v>
      </c>
      <c r="D586" s="756">
        <v>2083</v>
      </c>
    </row>
    <row r="587" spans="1:4" s="34" customFormat="1" ht="16.5" customHeight="1">
      <c r="A587" s="753">
        <v>575</v>
      </c>
      <c r="B587" s="766" t="s">
        <v>809</v>
      </c>
      <c r="C587" s="755" t="s">
        <v>1735</v>
      </c>
      <c r="D587" s="756">
        <v>18265.09</v>
      </c>
    </row>
    <row r="588" spans="1:4" s="34" customFormat="1" ht="16.5" customHeight="1">
      <c r="A588" s="753">
        <v>576</v>
      </c>
      <c r="B588" s="766" t="s">
        <v>810</v>
      </c>
      <c r="C588" s="755" t="s">
        <v>1736</v>
      </c>
      <c r="D588" s="756">
        <v>18265.080000000002</v>
      </c>
    </row>
    <row r="589" spans="1:4" s="34" customFormat="1" ht="16.5" customHeight="1">
      <c r="A589" s="753">
        <v>577</v>
      </c>
      <c r="B589" s="766" t="s">
        <v>811</v>
      </c>
      <c r="C589" s="755" t="s">
        <v>1736</v>
      </c>
      <c r="D589" s="756">
        <v>18265.080000000002</v>
      </c>
    </row>
    <row r="590" spans="1:4" s="34" customFormat="1" ht="16.5" customHeight="1">
      <c r="A590" s="753">
        <v>578</v>
      </c>
      <c r="B590" s="766" t="s">
        <v>812</v>
      </c>
      <c r="C590" s="755" t="s">
        <v>1737</v>
      </c>
      <c r="D590" s="756">
        <v>4336.8</v>
      </c>
    </row>
    <row r="591" spans="1:4" s="34" customFormat="1" ht="16.5" customHeight="1">
      <c r="A591" s="753">
        <v>579</v>
      </c>
      <c r="B591" s="766" t="s">
        <v>813</v>
      </c>
      <c r="C591" s="755" t="s">
        <v>1738</v>
      </c>
      <c r="D591" s="756">
        <v>2224</v>
      </c>
    </row>
    <row r="592" spans="1:4" s="34" customFormat="1" ht="16.5" customHeight="1">
      <c r="A592" s="753">
        <v>580</v>
      </c>
      <c r="B592" s="766" t="s">
        <v>814</v>
      </c>
      <c r="C592" s="755" t="s">
        <v>1739</v>
      </c>
      <c r="D592" s="756">
        <v>2224</v>
      </c>
    </row>
    <row r="593" spans="1:4" s="34" customFormat="1" ht="16.5" customHeight="1">
      <c r="A593" s="753">
        <v>581</v>
      </c>
      <c r="B593" s="766" t="s">
        <v>815</v>
      </c>
      <c r="C593" s="755" t="s">
        <v>1740</v>
      </c>
      <c r="D593" s="756">
        <v>2224</v>
      </c>
    </row>
    <row r="594" spans="1:4" s="34" customFormat="1" ht="16.5" customHeight="1">
      <c r="A594" s="753">
        <v>582</v>
      </c>
      <c r="B594" s="766" t="s">
        <v>816</v>
      </c>
      <c r="C594" s="755" t="s">
        <v>1741</v>
      </c>
      <c r="D594" s="756">
        <v>2360.4</v>
      </c>
    </row>
    <row r="595" spans="1:4" s="34" customFormat="1" ht="16.5" customHeight="1">
      <c r="A595" s="753">
        <v>583</v>
      </c>
      <c r="B595" s="766" t="s">
        <v>817</v>
      </c>
      <c r="C595" s="755" t="s">
        <v>1742</v>
      </c>
      <c r="D595" s="756">
        <v>2360.4</v>
      </c>
    </row>
    <row r="596" spans="1:4" s="34" customFormat="1" ht="16.5" customHeight="1">
      <c r="A596" s="753">
        <v>584</v>
      </c>
      <c r="B596" s="766" t="s">
        <v>818</v>
      </c>
      <c r="C596" s="755" t="s">
        <v>1743</v>
      </c>
      <c r="D596" s="756">
        <v>223387.5</v>
      </c>
    </row>
    <row r="597" spans="1:4" s="34" customFormat="1" ht="16.5" customHeight="1">
      <c r="A597" s="753">
        <v>585</v>
      </c>
      <c r="B597" s="766" t="s">
        <v>819</v>
      </c>
      <c r="C597" s="755" t="s">
        <v>1744</v>
      </c>
      <c r="D597" s="756">
        <v>9116.27</v>
      </c>
    </row>
    <row r="598" spans="1:4" s="34" customFormat="1" ht="16.5" customHeight="1">
      <c r="A598" s="753">
        <v>586</v>
      </c>
      <c r="B598" s="766" t="s">
        <v>820</v>
      </c>
      <c r="C598" s="755" t="s">
        <v>1745</v>
      </c>
      <c r="D598" s="756">
        <v>2326.8000000000002</v>
      </c>
    </row>
    <row r="599" spans="1:4" s="34" customFormat="1" ht="16.5" customHeight="1">
      <c r="A599" s="753">
        <v>587</v>
      </c>
      <c r="B599" s="766" t="s">
        <v>821</v>
      </c>
      <c r="C599" s="755" t="s">
        <v>1746</v>
      </c>
      <c r="D599" s="756">
        <v>3324</v>
      </c>
    </row>
    <row r="600" spans="1:4" s="34" customFormat="1" ht="16.5" customHeight="1">
      <c r="A600" s="753">
        <v>588</v>
      </c>
      <c r="B600" s="766" t="s">
        <v>822</v>
      </c>
      <c r="C600" s="755" t="s">
        <v>1746</v>
      </c>
      <c r="D600" s="756">
        <v>3324</v>
      </c>
    </row>
    <row r="601" spans="1:4" s="34" customFormat="1" ht="16.5" customHeight="1">
      <c r="A601" s="753">
        <v>589</v>
      </c>
      <c r="B601" s="766" t="s">
        <v>823</v>
      </c>
      <c r="C601" s="755" t="s">
        <v>1747</v>
      </c>
      <c r="D601" s="756">
        <v>11739.13</v>
      </c>
    </row>
    <row r="602" spans="1:4" s="34" customFormat="1" ht="16.5" customHeight="1">
      <c r="A602" s="753">
        <v>590</v>
      </c>
      <c r="B602" s="766" t="s">
        <v>827</v>
      </c>
      <c r="C602" s="755" t="s">
        <v>1748</v>
      </c>
      <c r="D602" s="756">
        <v>481100</v>
      </c>
    </row>
    <row r="603" spans="1:4" s="34" customFormat="1" ht="16.5" customHeight="1">
      <c r="A603" s="753">
        <v>591</v>
      </c>
      <c r="B603" s="766" t="s">
        <v>828</v>
      </c>
      <c r="C603" s="755" t="s">
        <v>1749</v>
      </c>
      <c r="D603" s="756">
        <v>2310</v>
      </c>
    </row>
    <row r="604" spans="1:4" s="34" customFormat="1" ht="16.5" customHeight="1">
      <c r="A604" s="753">
        <v>592</v>
      </c>
      <c r="B604" s="766" t="s">
        <v>829</v>
      </c>
      <c r="C604" s="755" t="s">
        <v>1749</v>
      </c>
      <c r="D604" s="756">
        <v>2310</v>
      </c>
    </row>
    <row r="605" spans="1:4" s="34" customFormat="1" ht="16.5" customHeight="1">
      <c r="A605" s="753">
        <v>593</v>
      </c>
      <c r="B605" s="766" t="s">
        <v>832</v>
      </c>
      <c r="C605" s="755" t="s">
        <v>1750</v>
      </c>
      <c r="D605" s="756">
        <v>3177.5</v>
      </c>
    </row>
    <row r="606" spans="1:4" s="34" customFormat="1" ht="16.5" customHeight="1">
      <c r="A606" s="753">
        <v>594</v>
      </c>
      <c r="B606" s="766" t="s">
        <v>833</v>
      </c>
      <c r="C606" s="755" t="s">
        <v>1750</v>
      </c>
      <c r="D606" s="756">
        <v>3177.5</v>
      </c>
    </row>
    <row r="607" spans="1:4" s="34" customFormat="1" ht="16.5" customHeight="1">
      <c r="A607" s="753">
        <v>595</v>
      </c>
      <c r="B607" s="766" t="s">
        <v>834</v>
      </c>
      <c r="C607" s="755" t="s">
        <v>1750</v>
      </c>
      <c r="D607" s="756">
        <v>3177.5</v>
      </c>
    </row>
    <row r="608" spans="1:4" s="34" customFormat="1" ht="16.5" customHeight="1">
      <c r="A608" s="753">
        <v>596</v>
      </c>
      <c r="B608" s="766" t="s">
        <v>835</v>
      </c>
      <c r="C608" s="755" t="s">
        <v>1750</v>
      </c>
      <c r="D608" s="756">
        <v>3177.5</v>
      </c>
    </row>
    <row r="609" spans="1:4" s="34" customFormat="1" ht="16.5" customHeight="1">
      <c r="A609" s="753">
        <v>597</v>
      </c>
      <c r="B609" s="766" t="s">
        <v>836</v>
      </c>
      <c r="C609" s="755" t="s">
        <v>1751</v>
      </c>
      <c r="D609" s="756">
        <v>2255</v>
      </c>
    </row>
    <row r="610" spans="1:4" s="34" customFormat="1" ht="16.5" customHeight="1">
      <c r="A610" s="753">
        <v>598</v>
      </c>
      <c r="B610" s="766" t="s">
        <v>837</v>
      </c>
      <c r="C610" s="755" t="s">
        <v>1751</v>
      </c>
      <c r="D610" s="756">
        <v>2255</v>
      </c>
    </row>
    <row r="611" spans="1:4" s="34" customFormat="1" ht="16.5" customHeight="1">
      <c r="A611" s="753">
        <v>599</v>
      </c>
      <c r="B611" s="766" t="s">
        <v>838</v>
      </c>
      <c r="C611" s="755" t="s">
        <v>1752</v>
      </c>
      <c r="D611" s="756">
        <v>23634.59</v>
      </c>
    </row>
    <row r="612" spans="1:4" s="34" customFormat="1" ht="16.5" customHeight="1">
      <c r="A612" s="753">
        <v>600</v>
      </c>
      <c r="B612" s="766" t="s">
        <v>839</v>
      </c>
      <c r="C612" s="755" t="s">
        <v>1753</v>
      </c>
      <c r="D612" s="756">
        <v>3080</v>
      </c>
    </row>
    <row r="613" spans="1:4" s="34" customFormat="1" ht="16.5" customHeight="1">
      <c r="A613" s="753">
        <v>601</v>
      </c>
      <c r="B613" s="766" t="s">
        <v>840</v>
      </c>
      <c r="C613" s="755" t="s">
        <v>1754</v>
      </c>
      <c r="D613" s="756">
        <v>8330</v>
      </c>
    </row>
    <row r="614" spans="1:4" s="34" customFormat="1" ht="16.5" customHeight="1">
      <c r="A614" s="753">
        <v>602</v>
      </c>
      <c r="B614" s="766" t="s">
        <v>841</v>
      </c>
      <c r="C614" s="755" t="s">
        <v>1755</v>
      </c>
      <c r="D614" s="756">
        <v>87142.02</v>
      </c>
    </row>
    <row r="615" spans="1:4" s="34" customFormat="1" ht="16.5" customHeight="1">
      <c r="A615" s="753">
        <v>603</v>
      </c>
      <c r="B615" s="766" t="s">
        <v>842</v>
      </c>
      <c r="C615" s="755" t="s">
        <v>1756</v>
      </c>
      <c r="D615" s="756">
        <v>4340</v>
      </c>
    </row>
    <row r="616" spans="1:4" s="34" customFormat="1" ht="16.5" customHeight="1">
      <c r="A616" s="753">
        <v>604</v>
      </c>
      <c r="B616" s="766" t="s">
        <v>843</v>
      </c>
      <c r="C616" s="755" t="s">
        <v>1757</v>
      </c>
      <c r="D616" s="756">
        <v>4388.04</v>
      </c>
    </row>
    <row r="617" spans="1:4" s="34" customFormat="1" ht="16.5" customHeight="1">
      <c r="A617" s="753">
        <v>605</v>
      </c>
      <c r="B617" s="766" t="s">
        <v>844</v>
      </c>
      <c r="C617" s="755" t="s">
        <v>1758</v>
      </c>
      <c r="D617" s="756">
        <v>6804.87</v>
      </c>
    </row>
    <row r="618" spans="1:4" s="34" customFormat="1" ht="16.5" customHeight="1">
      <c r="A618" s="753">
        <v>606</v>
      </c>
      <c r="B618" s="766" t="s">
        <v>845</v>
      </c>
      <c r="C618" s="755" t="s">
        <v>1759</v>
      </c>
      <c r="D618" s="756">
        <v>214.92</v>
      </c>
    </row>
    <row r="619" spans="1:4" s="34" customFormat="1" ht="16.5" customHeight="1">
      <c r="A619" s="753">
        <v>607</v>
      </c>
      <c r="B619" s="766" t="s">
        <v>846</v>
      </c>
      <c r="C619" s="755" t="s">
        <v>1760</v>
      </c>
      <c r="D619" s="756">
        <v>5610.44</v>
      </c>
    </row>
    <row r="620" spans="1:4" s="34" customFormat="1" ht="16.5" customHeight="1">
      <c r="A620" s="753">
        <v>608</v>
      </c>
      <c r="B620" s="766" t="s">
        <v>847</v>
      </c>
      <c r="C620" s="755" t="s">
        <v>1761</v>
      </c>
      <c r="D620" s="756">
        <v>1552.17</v>
      </c>
    </row>
    <row r="621" spans="1:4" s="34" customFormat="1" ht="16.5" customHeight="1">
      <c r="A621" s="753">
        <v>609</v>
      </c>
      <c r="B621" s="766" t="s">
        <v>848</v>
      </c>
      <c r="C621" s="755" t="s">
        <v>1762</v>
      </c>
      <c r="D621" s="756">
        <v>25000</v>
      </c>
    </row>
    <row r="622" spans="1:4" s="34" customFormat="1" ht="16.5" customHeight="1">
      <c r="A622" s="753">
        <v>610</v>
      </c>
      <c r="B622" s="766" t="s">
        <v>849</v>
      </c>
      <c r="C622" s="755" t="s">
        <v>1763</v>
      </c>
      <c r="D622" s="756">
        <v>35000</v>
      </c>
    </row>
    <row r="623" spans="1:4" s="34" customFormat="1" ht="16.5" customHeight="1">
      <c r="A623" s="753">
        <v>611</v>
      </c>
      <c r="B623" s="766" t="s">
        <v>850</v>
      </c>
      <c r="C623" s="755" t="s">
        <v>1764</v>
      </c>
      <c r="D623" s="756">
        <v>152000</v>
      </c>
    </row>
    <row r="624" spans="1:4" s="34" customFormat="1" ht="16.5" customHeight="1">
      <c r="A624" s="753">
        <v>612</v>
      </c>
      <c r="B624" s="766" t="s">
        <v>851</v>
      </c>
      <c r="C624" s="755" t="s">
        <v>1761</v>
      </c>
      <c r="D624" s="756">
        <v>1643.48</v>
      </c>
    </row>
    <row r="625" spans="1:4" s="34" customFormat="1" ht="16.5" customHeight="1">
      <c r="A625" s="753">
        <v>613</v>
      </c>
      <c r="B625" s="766" t="s">
        <v>852</v>
      </c>
      <c r="C625" s="755" t="s">
        <v>1765</v>
      </c>
      <c r="D625" s="756">
        <v>2748.48</v>
      </c>
    </row>
    <row r="626" spans="1:4" s="34" customFormat="1" ht="16.5" customHeight="1">
      <c r="A626" s="753">
        <v>614</v>
      </c>
      <c r="B626" s="766" t="s">
        <v>853</v>
      </c>
      <c r="C626" s="755" t="s">
        <v>1766</v>
      </c>
      <c r="D626" s="756">
        <v>4331.6099999999997</v>
      </c>
    </row>
    <row r="627" spans="1:4" s="34" customFormat="1" ht="16.5" customHeight="1">
      <c r="A627" s="753">
        <v>615</v>
      </c>
      <c r="B627" s="766" t="s">
        <v>854</v>
      </c>
      <c r="C627" s="755" t="s">
        <v>1767</v>
      </c>
      <c r="D627" s="756">
        <v>5955.65</v>
      </c>
    </row>
    <row r="628" spans="1:4" s="34" customFormat="1" ht="16.5" customHeight="1">
      <c r="A628" s="753">
        <v>616</v>
      </c>
      <c r="B628" s="766" t="s">
        <v>855</v>
      </c>
      <c r="C628" s="755" t="s">
        <v>1768</v>
      </c>
      <c r="D628" s="756">
        <v>2060.34</v>
      </c>
    </row>
    <row r="629" spans="1:4" s="34" customFormat="1" ht="16.5" customHeight="1">
      <c r="A629" s="753">
        <v>617</v>
      </c>
      <c r="B629" s="766" t="s">
        <v>856</v>
      </c>
      <c r="C629" s="755" t="s">
        <v>1769</v>
      </c>
      <c r="D629" s="756">
        <v>2060.34</v>
      </c>
    </row>
    <row r="630" spans="1:4" s="34" customFormat="1" ht="16.5" customHeight="1">
      <c r="A630" s="753">
        <v>618</v>
      </c>
      <c r="B630" s="766" t="s">
        <v>857</v>
      </c>
      <c r="C630" s="755" t="s">
        <v>1770</v>
      </c>
      <c r="D630" s="756">
        <v>3530.93</v>
      </c>
    </row>
    <row r="631" spans="1:4" s="34" customFormat="1" ht="16.5" customHeight="1">
      <c r="A631" s="753">
        <v>619</v>
      </c>
      <c r="B631" s="766" t="s">
        <v>858</v>
      </c>
      <c r="C631" s="755" t="s">
        <v>1770</v>
      </c>
      <c r="D631" s="756">
        <v>3530.93</v>
      </c>
    </row>
    <row r="632" spans="1:4" s="34" customFormat="1" ht="16.5" customHeight="1">
      <c r="A632" s="753">
        <v>620</v>
      </c>
      <c r="B632" s="766" t="s">
        <v>859</v>
      </c>
      <c r="C632" s="755" t="s">
        <v>1771</v>
      </c>
      <c r="D632" s="756">
        <v>7379.31</v>
      </c>
    </row>
    <row r="633" spans="1:4" s="34" customFormat="1" ht="16.5" customHeight="1">
      <c r="A633" s="753">
        <v>621</v>
      </c>
      <c r="B633" s="766" t="s">
        <v>860</v>
      </c>
      <c r="C633" s="755" t="s">
        <v>1772</v>
      </c>
      <c r="D633" s="756">
        <v>43103.45</v>
      </c>
    </row>
    <row r="634" spans="1:4" s="34" customFormat="1" ht="16.5" customHeight="1">
      <c r="A634" s="753">
        <v>622</v>
      </c>
      <c r="B634" s="766" t="s">
        <v>861</v>
      </c>
      <c r="C634" s="755" t="s">
        <v>1773</v>
      </c>
      <c r="D634" s="756">
        <v>17930.830000000002</v>
      </c>
    </row>
    <row r="635" spans="1:4" s="34" customFormat="1" ht="16.5" customHeight="1">
      <c r="A635" s="753">
        <v>623</v>
      </c>
      <c r="B635" s="766" t="s">
        <v>862</v>
      </c>
      <c r="C635" s="755" t="s">
        <v>1774</v>
      </c>
      <c r="D635" s="756">
        <v>21551.72</v>
      </c>
    </row>
    <row r="636" spans="1:4" s="34" customFormat="1" ht="16.5" customHeight="1">
      <c r="A636" s="753">
        <v>624</v>
      </c>
      <c r="B636" s="766" t="s">
        <v>863</v>
      </c>
      <c r="C636" s="755" t="s">
        <v>1775</v>
      </c>
      <c r="D636" s="756">
        <v>3012.93</v>
      </c>
    </row>
    <row r="637" spans="1:4" s="34" customFormat="1" ht="16.5" customHeight="1">
      <c r="A637" s="753">
        <v>625</v>
      </c>
      <c r="B637" s="766" t="s">
        <v>864</v>
      </c>
      <c r="C637" s="755" t="s">
        <v>1775</v>
      </c>
      <c r="D637" s="756">
        <v>3012.93</v>
      </c>
    </row>
    <row r="638" spans="1:4" s="34" customFormat="1" ht="16.5" customHeight="1">
      <c r="A638" s="753">
        <v>626</v>
      </c>
      <c r="B638" s="766" t="s">
        <v>865</v>
      </c>
      <c r="C638" s="755" t="s">
        <v>1775</v>
      </c>
      <c r="D638" s="756">
        <v>3012.93</v>
      </c>
    </row>
    <row r="639" spans="1:4" s="34" customFormat="1" ht="16.5" customHeight="1">
      <c r="A639" s="753">
        <v>627</v>
      </c>
      <c r="B639" s="766" t="s">
        <v>866</v>
      </c>
      <c r="C639" s="755" t="s">
        <v>1776</v>
      </c>
      <c r="D639" s="756">
        <v>22740</v>
      </c>
    </row>
    <row r="640" spans="1:4" s="34" customFormat="1" ht="16.5" customHeight="1">
      <c r="A640" s="753">
        <v>628</v>
      </c>
      <c r="B640" s="766" t="s">
        <v>867</v>
      </c>
      <c r="C640" s="755" t="s">
        <v>1777</v>
      </c>
      <c r="D640" s="756">
        <v>79600</v>
      </c>
    </row>
    <row r="641" spans="1:4" s="34" customFormat="1" ht="16.5" customHeight="1">
      <c r="A641" s="753">
        <v>629</v>
      </c>
      <c r="B641" s="766" t="s">
        <v>868</v>
      </c>
      <c r="C641" s="755" t="s">
        <v>1778</v>
      </c>
      <c r="D641" s="756">
        <v>1739752.56</v>
      </c>
    </row>
    <row r="642" spans="1:4" s="34" customFormat="1" ht="16.5" customHeight="1">
      <c r="A642" s="753">
        <v>630</v>
      </c>
      <c r="B642" s="766" t="s">
        <v>869</v>
      </c>
      <c r="C642" s="755" t="s">
        <v>1779</v>
      </c>
      <c r="D642" s="756">
        <v>118362.65</v>
      </c>
    </row>
    <row r="643" spans="1:4" s="34" customFormat="1" ht="16.5" customHeight="1">
      <c r="A643" s="753">
        <v>631</v>
      </c>
      <c r="B643" s="766" t="s">
        <v>870</v>
      </c>
      <c r="C643" s="755" t="s">
        <v>1780</v>
      </c>
      <c r="D643" s="756">
        <v>59549.53</v>
      </c>
    </row>
    <row r="644" spans="1:4" s="34" customFormat="1" ht="16.5" customHeight="1">
      <c r="A644" s="753">
        <v>632</v>
      </c>
      <c r="B644" s="766" t="s">
        <v>871</v>
      </c>
      <c r="C644" s="755" t="s">
        <v>1781</v>
      </c>
      <c r="D644" s="756">
        <v>79127.72</v>
      </c>
    </row>
    <row r="645" spans="1:4" s="34" customFormat="1" ht="16.5" customHeight="1">
      <c r="A645" s="753">
        <v>633</v>
      </c>
      <c r="B645" s="766" t="s">
        <v>872</v>
      </c>
      <c r="C645" s="755" t="s">
        <v>1782</v>
      </c>
      <c r="D645" s="756">
        <v>69700.39</v>
      </c>
    </row>
    <row r="646" spans="1:4" s="34" customFormat="1" ht="16.5" customHeight="1">
      <c r="A646" s="753">
        <v>634</v>
      </c>
      <c r="B646" s="766" t="s">
        <v>873</v>
      </c>
      <c r="C646" s="755" t="s">
        <v>1783</v>
      </c>
      <c r="D646" s="756">
        <v>107593.42</v>
      </c>
    </row>
    <row r="647" spans="1:4" s="34" customFormat="1" ht="16.5" customHeight="1">
      <c r="A647" s="753">
        <v>635</v>
      </c>
      <c r="B647" s="766" t="s">
        <v>874</v>
      </c>
      <c r="C647" s="755" t="s">
        <v>1784</v>
      </c>
      <c r="D647" s="756">
        <v>1367.97</v>
      </c>
    </row>
    <row r="648" spans="1:4" s="34" customFormat="1" ht="16.5" customHeight="1">
      <c r="A648" s="753">
        <v>636</v>
      </c>
      <c r="B648" s="766" t="s">
        <v>875</v>
      </c>
      <c r="C648" s="755" t="s">
        <v>1785</v>
      </c>
      <c r="D648" s="756">
        <v>1317.6</v>
      </c>
    </row>
    <row r="649" spans="1:4" s="34" customFormat="1" ht="16.5" customHeight="1">
      <c r="A649" s="753">
        <v>637</v>
      </c>
      <c r="B649" s="766" t="s">
        <v>876</v>
      </c>
      <c r="C649" s="755" t="s">
        <v>1786</v>
      </c>
      <c r="D649" s="756">
        <v>231435.95</v>
      </c>
    </row>
    <row r="650" spans="1:4" s="34" customFormat="1" ht="16.5" customHeight="1">
      <c r="A650" s="753">
        <v>638</v>
      </c>
      <c r="B650" s="766" t="s">
        <v>877</v>
      </c>
      <c r="C650" s="755" t="s">
        <v>1787</v>
      </c>
      <c r="D650" s="756">
        <v>16555.8</v>
      </c>
    </row>
    <row r="651" spans="1:4" s="34" customFormat="1" ht="16.5" customHeight="1">
      <c r="A651" s="753">
        <v>639</v>
      </c>
      <c r="B651" s="766" t="s">
        <v>878</v>
      </c>
      <c r="C651" s="755" t="s">
        <v>1788</v>
      </c>
      <c r="D651" s="756">
        <v>635.09</v>
      </c>
    </row>
    <row r="652" spans="1:4" s="34" customFormat="1" ht="16.5" customHeight="1">
      <c r="A652" s="753">
        <v>640</v>
      </c>
      <c r="B652" s="766" t="s">
        <v>880</v>
      </c>
      <c r="C652" s="755" t="s">
        <v>1789</v>
      </c>
      <c r="D652" s="756">
        <v>5090.3100000000004</v>
      </c>
    </row>
    <row r="653" spans="1:4" s="34" customFormat="1" ht="16.5" customHeight="1">
      <c r="A653" s="753">
        <v>641</v>
      </c>
      <c r="B653" s="766" t="s">
        <v>881</v>
      </c>
      <c r="C653" s="755" t="s">
        <v>1790</v>
      </c>
      <c r="D653" s="756">
        <v>1641.9</v>
      </c>
    </row>
    <row r="654" spans="1:4" s="34" customFormat="1" ht="16.5" customHeight="1">
      <c r="A654" s="753">
        <v>642</v>
      </c>
      <c r="B654" s="766" t="s">
        <v>882</v>
      </c>
      <c r="C654" s="755" t="s">
        <v>1791</v>
      </c>
      <c r="D654" s="756">
        <v>12961.26</v>
      </c>
    </row>
    <row r="655" spans="1:4" s="34" customFormat="1" ht="16.5" customHeight="1">
      <c r="A655" s="753">
        <v>643</v>
      </c>
      <c r="B655" s="766" t="s">
        <v>883</v>
      </c>
      <c r="C655" s="755" t="s">
        <v>1792</v>
      </c>
      <c r="D655" s="756">
        <v>389.64</v>
      </c>
    </row>
    <row r="656" spans="1:4" s="34" customFormat="1" ht="16.5" customHeight="1">
      <c r="A656" s="753">
        <v>644</v>
      </c>
      <c r="B656" s="766" t="s">
        <v>884</v>
      </c>
      <c r="C656" s="755" t="s">
        <v>1793</v>
      </c>
      <c r="D656" s="756">
        <v>35404</v>
      </c>
    </row>
    <row r="657" spans="1:4" s="34" customFormat="1" ht="16.5" customHeight="1">
      <c r="A657" s="753">
        <v>645</v>
      </c>
      <c r="B657" s="766" t="s">
        <v>885</v>
      </c>
      <c r="C657" s="755" t="s">
        <v>1794</v>
      </c>
      <c r="D657" s="756">
        <v>230126</v>
      </c>
    </row>
    <row r="658" spans="1:4" s="34" customFormat="1" ht="16.5" customHeight="1">
      <c r="A658" s="753">
        <v>646</v>
      </c>
      <c r="B658" s="766" t="s">
        <v>886</v>
      </c>
      <c r="C658" s="755" t="s">
        <v>1795</v>
      </c>
      <c r="D658" s="756">
        <v>21242.400000000001</v>
      </c>
    </row>
    <row r="659" spans="1:4" s="34" customFormat="1" ht="16.5" customHeight="1">
      <c r="A659" s="753">
        <v>647</v>
      </c>
      <c r="B659" s="766" t="s">
        <v>889</v>
      </c>
      <c r="C659" s="755" t="s">
        <v>1796</v>
      </c>
      <c r="D659" s="756">
        <v>1739752.56</v>
      </c>
    </row>
    <row r="660" spans="1:4" s="34" customFormat="1" ht="16.5" customHeight="1">
      <c r="A660" s="753">
        <v>648</v>
      </c>
      <c r="B660" s="766" t="s">
        <v>890</v>
      </c>
      <c r="C660" s="755" t="s">
        <v>1797</v>
      </c>
      <c r="D660" s="756">
        <v>118362.65</v>
      </c>
    </row>
    <row r="661" spans="1:4" s="34" customFormat="1" ht="16.5" customHeight="1">
      <c r="A661" s="753">
        <v>649</v>
      </c>
      <c r="B661" s="766" t="s">
        <v>891</v>
      </c>
      <c r="C661" s="755" t="s">
        <v>1798</v>
      </c>
      <c r="D661" s="756">
        <v>59549.53</v>
      </c>
    </row>
    <row r="662" spans="1:4" s="34" customFormat="1" ht="16.5" customHeight="1">
      <c r="A662" s="753">
        <v>650</v>
      </c>
      <c r="B662" s="766" t="s">
        <v>892</v>
      </c>
      <c r="C662" s="755" t="s">
        <v>1799</v>
      </c>
      <c r="D662" s="756">
        <v>79127.72</v>
      </c>
    </row>
    <row r="663" spans="1:4" s="34" customFormat="1" ht="16.5" customHeight="1">
      <c r="A663" s="753">
        <v>651</v>
      </c>
      <c r="B663" s="766" t="s">
        <v>893</v>
      </c>
      <c r="C663" s="755" t="s">
        <v>1800</v>
      </c>
      <c r="D663" s="756">
        <v>69700.39</v>
      </c>
    </row>
    <row r="664" spans="1:4" s="34" customFormat="1" ht="16.5" customHeight="1">
      <c r="A664" s="753">
        <v>652</v>
      </c>
      <c r="B664" s="766" t="s">
        <v>894</v>
      </c>
      <c r="C664" s="755" t="s">
        <v>1801</v>
      </c>
      <c r="D664" s="756">
        <v>107593.42</v>
      </c>
    </row>
    <row r="665" spans="1:4" s="34" customFormat="1" ht="16.5" customHeight="1">
      <c r="A665" s="753">
        <v>653</v>
      </c>
      <c r="B665" s="766" t="s">
        <v>895</v>
      </c>
      <c r="C665" s="755" t="s">
        <v>1802</v>
      </c>
      <c r="D665" s="756">
        <v>1367.97</v>
      </c>
    </row>
    <row r="666" spans="1:4" s="34" customFormat="1" ht="16.5" customHeight="1">
      <c r="A666" s="753">
        <v>654</v>
      </c>
      <c r="B666" s="766" t="s">
        <v>896</v>
      </c>
      <c r="C666" s="755" t="s">
        <v>1803</v>
      </c>
      <c r="D666" s="756">
        <v>1317.6</v>
      </c>
    </row>
    <row r="667" spans="1:4" s="34" customFormat="1" ht="16.5" customHeight="1">
      <c r="A667" s="753">
        <v>655</v>
      </c>
      <c r="B667" s="766" t="s">
        <v>897</v>
      </c>
      <c r="C667" s="755" t="s">
        <v>1804</v>
      </c>
      <c r="D667" s="756">
        <v>231435.95</v>
      </c>
    </row>
    <row r="668" spans="1:4" s="34" customFormat="1" ht="16.5" customHeight="1">
      <c r="A668" s="753">
        <v>656</v>
      </c>
      <c r="B668" s="766" t="s">
        <v>898</v>
      </c>
      <c r="C668" s="755" t="s">
        <v>1805</v>
      </c>
      <c r="D668" s="756">
        <v>16555.8</v>
      </c>
    </row>
    <row r="669" spans="1:4" s="34" customFormat="1" ht="16.5" customHeight="1">
      <c r="A669" s="753">
        <v>657</v>
      </c>
      <c r="B669" s="766" t="s">
        <v>899</v>
      </c>
      <c r="C669" s="755" t="s">
        <v>1806</v>
      </c>
      <c r="D669" s="756">
        <v>635.09</v>
      </c>
    </row>
    <row r="670" spans="1:4" s="34" customFormat="1" ht="16.5" customHeight="1">
      <c r="A670" s="753">
        <v>658</v>
      </c>
      <c r="B670" s="766" t="s">
        <v>900</v>
      </c>
      <c r="C670" s="755" t="s">
        <v>1807</v>
      </c>
      <c r="D670" s="756">
        <v>5090.3100000000004</v>
      </c>
    </row>
    <row r="671" spans="1:4" s="34" customFormat="1" ht="16.5" customHeight="1">
      <c r="A671" s="753">
        <v>659</v>
      </c>
      <c r="B671" s="766" t="s">
        <v>901</v>
      </c>
      <c r="C671" s="755" t="s">
        <v>1808</v>
      </c>
      <c r="D671" s="756">
        <v>1641.9</v>
      </c>
    </row>
    <row r="672" spans="1:4" s="34" customFormat="1" ht="16.5" customHeight="1">
      <c r="A672" s="753">
        <v>660</v>
      </c>
      <c r="B672" s="766" t="s">
        <v>902</v>
      </c>
      <c r="C672" s="755" t="s">
        <v>1809</v>
      </c>
      <c r="D672" s="756">
        <v>12961.26</v>
      </c>
    </row>
    <row r="673" spans="1:4" s="34" customFormat="1" ht="16.5" customHeight="1">
      <c r="A673" s="753">
        <v>661</v>
      </c>
      <c r="B673" s="766" t="s">
        <v>903</v>
      </c>
      <c r="C673" s="755" t="s">
        <v>1810</v>
      </c>
      <c r="D673" s="756">
        <v>389.64</v>
      </c>
    </row>
    <row r="674" spans="1:4" s="34" customFormat="1" ht="16.5" customHeight="1">
      <c r="A674" s="753">
        <v>662</v>
      </c>
      <c r="B674" s="766" t="s">
        <v>904</v>
      </c>
      <c r="C674" s="755" t="s">
        <v>1811</v>
      </c>
      <c r="D674" s="756">
        <v>35404</v>
      </c>
    </row>
    <row r="675" spans="1:4" s="34" customFormat="1" ht="16.5" customHeight="1">
      <c r="A675" s="753">
        <v>663</v>
      </c>
      <c r="B675" s="766" t="s">
        <v>905</v>
      </c>
      <c r="C675" s="755" t="s">
        <v>1812</v>
      </c>
      <c r="D675" s="756">
        <v>230126</v>
      </c>
    </row>
    <row r="676" spans="1:4" s="34" customFormat="1" ht="16.5" customHeight="1">
      <c r="A676" s="753">
        <v>664</v>
      </c>
      <c r="B676" s="766" t="s">
        <v>906</v>
      </c>
      <c r="C676" s="755" t="s">
        <v>1813</v>
      </c>
      <c r="D676" s="756">
        <v>21242.400000000001</v>
      </c>
    </row>
    <row r="677" spans="1:4" s="34" customFormat="1" ht="16.5" customHeight="1">
      <c r="A677" s="753">
        <v>665</v>
      </c>
      <c r="B677" s="766" t="s">
        <v>907</v>
      </c>
      <c r="C677" s="755" t="s">
        <v>1814</v>
      </c>
      <c r="D677" s="756">
        <v>517758.01</v>
      </c>
    </row>
    <row r="678" spans="1:4" s="34" customFormat="1" ht="16.5" customHeight="1">
      <c r="A678" s="753">
        <v>666</v>
      </c>
      <c r="B678" s="766" t="s">
        <v>908</v>
      </c>
      <c r="C678" s="755" t="s">
        <v>1815</v>
      </c>
      <c r="D678" s="756">
        <v>47880.37</v>
      </c>
    </row>
    <row r="679" spans="1:4" s="34" customFormat="1" ht="16.5" customHeight="1">
      <c r="A679" s="753">
        <v>667</v>
      </c>
      <c r="B679" s="766" t="s">
        <v>909</v>
      </c>
      <c r="C679" s="755" t="s">
        <v>1816</v>
      </c>
      <c r="D679" s="756">
        <v>59549.53</v>
      </c>
    </row>
    <row r="680" spans="1:4" s="34" customFormat="1" ht="16.5" customHeight="1">
      <c r="A680" s="753">
        <v>668</v>
      </c>
      <c r="B680" s="766" t="s">
        <v>910</v>
      </c>
      <c r="C680" s="755" t="s">
        <v>1817</v>
      </c>
      <c r="D680" s="756">
        <v>32906.25</v>
      </c>
    </row>
    <row r="681" spans="1:4" s="34" customFormat="1" ht="16.5" customHeight="1">
      <c r="A681" s="753">
        <v>669</v>
      </c>
      <c r="B681" s="766" t="s">
        <v>911</v>
      </c>
      <c r="C681" s="755" t="s">
        <v>1818</v>
      </c>
      <c r="D681" s="756">
        <v>69700.39</v>
      </c>
    </row>
    <row r="682" spans="1:4" s="34" customFormat="1" ht="16.5" customHeight="1">
      <c r="A682" s="753">
        <v>670</v>
      </c>
      <c r="B682" s="766" t="s">
        <v>912</v>
      </c>
      <c r="C682" s="755" t="s">
        <v>1819</v>
      </c>
      <c r="D682" s="756">
        <v>107593.42</v>
      </c>
    </row>
    <row r="683" spans="1:4" s="34" customFormat="1" ht="16.5" customHeight="1">
      <c r="A683" s="753">
        <v>671</v>
      </c>
      <c r="B683" s="766" t="s">
        <v>913</v>
      </c>
      <c r="C683" s="755" t="s">
        <v>1820</v>
      </c>
      <c r="D683" s="756">
        <v>1947.22</v>
      </c>
    </row>
    <row r="684" spans="1:4" s="34" customFormat="1" ht="16.5" customHeight="1">
      <c r="A684" s="753">
        <v>672</v>
      </c>
      <c r="B684" s="766" t="s">
        <v>914</v>
      </c>
      <c r="C684" s="755" t="s">
        <v>1821</v>
      </c>
      <c r="D684" s="756">
        <v>21144.55</v>
      </c>
    </row>
    <row r="685" spans="1:4" s="34" customFormat="1" ht="16.5" customHeight="1">
      <c r="A685" s="753">
        <v>673</v>
      </c>
      <c r="B685" s="766" t="s">
        <v>915</v>
      </c>
      <c r="C685" s="755" t="s">
        <v>1822</v>
      </c>
      <c r="D685" s="756">
        <v>231435.95</v>
      </c>
    </row>
    <row r="686" spans="1:4" s="34" customFormat="1" ht="16.5" customHeight="1">
      <c r="A686" s="753">
        <v>674</v>
      </c>
      <c r="B686" s="766" t="s">
        <v>916</v>
      </c>
      <c r="C686" s="755" t="s">
        <v>1823</v>
      </c>
      <c r="D686" s="756">
        <v>16555.8</v>
      </c>
    </row>
    <row r="687" spans="1:4" s="34" customFormat="1" ht="16.5" customHeight="1">
      <c r="A687" s="753">
        <v>675</v>
      </c>
      <c r="B687" s="766" t="s">
        <v>917</v>
      </c>
      <c r="C687" s="755" t="s">
        <v>1824</v>
      </c>
      <c r="D687" s="756">
        <v>7515</v>
      </c>
    </row>
    <row r="688" spans="1:4" s="34" customFormat="1" ht="16.5" customHeight="1">
      <c r="A688" s="753">
        <v>676</v>
      </c>
      <c r="B688" s="766" t="s">
        <v>918</v>
      </c>
      <c r="C688" s="755" t="s">
        <v>1825</v>
      </c>
      <c r="D688" s="756">
        <v>1696.76</v>
      </c>
    </row>
    <row r="689" spans="1:4" s="34" customFormat="1" ht="16.5" customHeight="1">
      <c r="A689" s="753">
        <v>677</v>
      </c>
      <c r="B689" s="766" t="s">
        <v>919</v>
      </c>
      <c r="C689" s="755" t="s">
        <v>1826</v>
      </c>
      <c r="D689" s="756">
        <v>1641.92</v>
      </c>
    </row>
    <row r="690" spans="1:4" s="34" customFormat="1" ht="16.5" customHeight="1">
      <c r="A690" s="753">
        <v>678</v>
      </c>
      <c r="B690" s="766" t="s">
        <v>920</v>
      </c>
      <c r="C690" s="755" t="s">
        <v>1827</v>
      </c>
      <c r="D690" s="756">
        <v>12961.26</v>
      </c>
    </row>
    <row r="691" spans="1:4" s="34" customFormat="1" ht="16.5" customHeight="1">
      <c r="A691" s="753">
        <v>679</v>
      </c>
      <c r="B691" s="766" t="s">
        <v>921</v>
      </c>
      <c r="C691" s="755" t="s">
        <v>1828</v>
      </c>
      <c r="D691" s="756">
        <v>26553</v>
      </c>
    </row>
    <row r="692" spans="1:4" s="34" customFormat="1" ht="16.5" customHeight="1">
      <c r="A692" s="753">
        <v>680</v>
      </c>
      <c r="B692" s="766" t="s">
        <v>922</v>
      </c>
      <c r="C692" s="755" t="s">
        <v>1829</v>
      </c>
      <c r="D692" s="756">
        <v>115063</v>
      </c>
    </row>
    <row r="693" spans="1:4" s="34" customFormat="1" ht="16.5" customHeight="1">
      <c r="A693" s="753">
        <v>681</v>
      </c>
      <c r="B693" s="766" t="s">
        <v>923</v>
      </c>
      <c r="C693" s="755" t="s">
        <v>1830</v>
      </c>
      <c r="D693" s="756">
        <v>21242.400000000001</v>
      </c>
    </row>
    <row r="694" spans="1:4" s="34" customFormat="1" ht="16.5" customHeight="1">
      <c r="A694" s="753">
        <v>682</v>
      </c>
      <c r="B694" s="766" t="s">
        <v>924</v>
      </c>
      <c r="C694" s="755" t="s">
        <v>1831</v>
      </c>
      <c r="D694" s="756">
        <v>517758.01</v>
      </c>
    </row>
    <row r="695" spans="1:4" s="34" customFormat="1" ht="16.5" customHeight="1">
      <c r="A695" s="753">
        <v>683</v>
      </c>
      <c r="B695" s="766" t="s">
        <v>925</v>
      </c>
      <c r="C695" s="755" t="s">
        <v>1832</v>
      </c>
      <c r="D695" s="756">
        <v>47880.37</v>
      </c>
    </row>
    <row r="696" spans="1:4" s="34" customFormat="1" ht="16.5" customHeight="1">
      <c r="A696" s="753">
        <v>684</v>
      </c>
      <c r="B696" s="766" t="s">
        <v>926</v>
      </c>
      <c r="C696" s="755" t="s">
        <v>1833</v>
      </c>
      <c r="D696" s="756">
        <v>59549.53</v>
      </c>
    </row>
    <row r="697" spans="1:4" s="34" customFormat="1" ht="16.5" customHeight="1">
      <c r="A697" s="753">
        <v>685</v>
      </c>
      <c r="B697" s="766" t="s">
        <v>927</v>
      </c>
      <c r="C697" s="755" t="s">
        <v>1834</v>
      </c>
      <c r="D697" s="756">
        <v>32906.25</v>
      </c>
    </row>
    <row r="698" spans="1:4" s="34" customFormat="1" ht="16.5" customHeight="1">
      <c r="A698" s="753">
        <v>686</v>
      </c>
      <c r="B698" s="766" t="s">
        <v>928</v>
      </c>
      <c r="C698" s="755" t="s">
        <v>1835</v>
      </c>
      <c r="D698" s="756">
        <v>69700.39</v>
      </c>
    </row>
    <row r="699" spans="1:4" s="34" customFormat="1" ht="16.5" customHeight="1">
      <c r="A699" s="753">
        <v>687</v>
      </c>
      <c r="B699" s="766" t="s">
        <v>929</v>
      </c>
      <c r="C699" s="755" t="s">
        <v>1836</v>
      </c>
      <c r="D699" s="756">
        <v>107593.42</v>
      </c>
    </row>
    <row r="700" spans="1:4" s="34" customFormat="1" ht="16.5" customHeight="1">
      <c r="A700" s="753">
        <v>688</v>
      </c>
      <c r="B700" s="766" t="s">
        <v>930</v>
      </c>
      <c r="C700" s="755" t="s">
        <v>1837</v>
      </c>
      <c r="D700" s="756">
        <v>1947.22</v>
      </c>
    </row>
    <row r="701" spans="1:4" s="34" customFormat="1" ht="16.5" customHeight="1">
      <c r="A701" s="753">
        <v>689</v>
      </c>
      <c r="B701" s="766" t="s">
        <v>931</v>
      </c>
      <c r="C701" s="755" t="s">
        <v>1838</v>
      </c>
      <c r="D701" s="756">
        <v>21144.400000000001</v>
      </c>
    </row>
    <row r="702" spans="1:4" s="34" customFormat="1" ht="16.5" customHeight="1">
      <c r="A702" s="753">
        <v>690</v>
      </c>
      <c r="B702" s="766" t="s">
        <v>932</v>
      </c>
      <c r="C702" s="755" t="s">
        <v>1839</v>
      </c>
      <c r="D702" s="756">
        <v>231435.95</v>
      </c>
    </row>
    <row r="703" spans="1:4" s="34" customFormat="1" ht="16.5" customHeight="1">
      <c r="A703" s="753">
        <v>691</v>
      </c>
      <c r="B703" s="766" t="s">
        <v>933</v>
      </c>
      <c r="C703" s="755" t="s">
        <v>1840</v>
      </c>
      <c r="D703" s="756">
        <v>16555.8</v>
      </c>
    </row>
    <row r="704" spans="1:4" s="34" customFormat="1" ht="16.5" customHeight="1">
      <c r="A704" s="753">
        <v>692</v>
      </c>
      <c r="B704" s="766" t="s">
        <v>934</v>
      </c>
      <c r="C704" s="755" t="s">
        <v>1841</v>
      </c>
      <c r="D704" s="756">
        <v>7515</v>
      </c>
    </row>
    <row r="705" spans="1:4" s="34" customFormat="1" ht="16.5" customHeight="1">
      <c r="A705" s="753">
        <v>693</v>
      </c>
      <c r="B705" s="766" t="s">
        <v>935</v>
      </c>
      <c r="C705" s="755" t="s">
        <v>1842</v>
      </c>
      <c r="D705" s="756">
        <v>1696.76</v>
      </c>
    </row>
    <row r="706" spans="1:4" s="34" customFormat="1" ht="16.5" customHeight="1">
      <c r="A706" s="753">
        <v>694</v>
      </c>
      <c r="B706" s="766" t="s">
        <v>936</v>
      </c>
      <c r="C706" s="755" t="s">
        <v>1843</v>
      </c>
      <c r="D706" s="756">
        <v>1641.92</v>
      </c>
    </row>
    <row r="707" spans="1:4" s="34" customFormat="1" ht="16.5" customHeight="1">
      <c r="A707" s="753">
        <v>695</v>
      </c>
      <c r="B707" s="766" t="s">
        <v>937</v>
      </c>
      <c r="C707" s="755" t="s">
        <v>1844</v>
      </c>
      <c r="D707" s="756">
        <v>12961.26</v>
      </c>
    </row>
    <row r="708" spans="1:4" s="34" customFormat="1" ht="16.5" customHeight="1">
      <c r="A708" s="753">
        <v>696</v>
      </c>
      <c r="B708" s="766" t="s">
        <v>938</v>
      </c>
      <c r="C708" s="755" t="s">
        <v>1845</v>
      </c>
      <c r="D708" s="756">
        <v>26553</v>
      </c>
    </row>
    <row r="709" spans="1:4" s="34" customFormat="1" ht="16.5" customHeight="1">
      <c r="A709" s="753">
        <v>697</v>
      </c>
      <c r="B709" s="766" t="s">
        <v>939</v>
      </c>
      <c r="C709" s="755" t="s">
        <v>1846</v>
      </c>
      <c r="D709" s="756">
        <v>115063</v>
      </c>
    </row>
    <row r="710" spans="1:4" s="34" customFormat="1" ht="16.5" customHeight="1">
      <c r="A710" s="753">
        <v>698</v>
      </c>
      <c r="B710" s="766" t="s">
        <v>940</v>
      </c>
      <c r="C710" s="755" t="s">
        <v>1847</v>
      </c>
      <c r="D710" s="756">
        <v>21242.400000000001</v>
      </c>
    </row>
    <row r="711" spans="1:4" s="34" customFormat="1" ht="16.5" customHeight="1">
      <c r="A711" s="753">
        <v>699</v>
      </c>
      <c r="B711" s="766" t="s">
        <v>943</v>
      </c>
      <c r="C711" s="755" t="s">
        <v>1848</v>
      </c>
      <c r="D711" s="756">
        <v>331381.57</v>
      </c>
    </row>
    <row r="712" spans="1:4" s="34" customFormat="1" ht="16.5" customHeight="1">
      <c r="A712" s="753">
        <v>700</v>
      </c>
      <c r="B712" s="766" t="s">
        <v>944</v>
      </c>
      <c r="C712" s="755" t="s">
        <v>1849</v>
      </c>
      <c r="D712" s="756">
        <v>40371.18</v>
      </c>
    </row>
    <row r="713" spans="1:4" s="34" customFormat="1" ht="16.5" customHeight="1">
      <c r="A713" s="753">
        <v>701</v>
      </c>
      <c r="B713" s="766" t="s">
        <v>945</v>
      </c>
      <c r="C713" s="755" t="s">
        <v>1850</v>
      </c>
      <c r="D713" s="756">
        <v>20976.87</v>
      </c>
    </row>
    <row r="714" spans="1:4" s="34" customFormat="1" ht="16.5" customHeight="1">
      <c r="A714" s="753">
        <v>702</v>
      </c>
      <c r="B714" s="766" t="s">
        <v>946</v>
      </c>
      <c r="C714" s="755" t="s">
        <v>1851</v>
      </c>
      <c r="D714" s="756">
        <v>69700.39</v>
      </c>
    </row>
    <row r="715" spans="1:4" s="34" customFormat="1" ht="16.5" customHeight="1">
      <c r="A715" s="753">
        <v>703</v>
      </c>
      <c r="B715" s="766" t="s">
        <v>947</v>
      </c>
      <c r="C715" s="755" t="s">
        <v>1852</v>
      </c>
      <c r="D715" s="756">
        <v>1947.22</v>
      </c>
    </row>
    <row r="716" spans="1:4" s="34" customFormat="1" ht="16.5" customHeight="1">
      <c r="A716" s="753">
        <v>704</v>
      </c>
      <c r="B716" s="766" t="s">
        <v>948</v>
      </c>
      <c r="C716" s="755" t="s">
        <v>1853</v>
      </c>
      <c r="D716" s="756">
        <v>21144.55</v>
      </c>
    </row>
    <row r="717" spans="1:4" s="34" customFormat="1" ht="16.5" customHeight="1">
      <c r="A717" s="753">
        <v>705</v>
      </c>
      <c r="B717" s="766" t="s">
        <v>949</v>
      </c>
      <c r="C717" s="755" t="s">
        <v>1854</v>
      </c>
      <c r="D717" s="756">
        <v>116769.41</v>
      </c>
    </row>
    <row r="718" spans="1:4" s="34" customFormat="1" ht="16.5" customHeight="1">
      <c r="A718" s="753">
        <v>706</v>
      </c>
      <c r="B718" s="766" t="s">
        <v>950</v>
      </c>
      <c r="C718" s="755" t="s">
        <v>1855</v>
      </c>
      <c r="D718" s="756">
        <v>1094.5999999999999</v>
      </c>
    </row>
    <row r="719" spans="1:4" s="34" customFormat="1" ht="16.5" customHeight="1">
      <c r="A719" s="753">
        <v>707</v>
      </c>
      <c r="B719" s="766" t="s">
        <v>951</v>
      </c>
      <c r="C719" s="755" t="s">
        <v>1856</v>
      </c>
      <c r="D719" s="756">
        <v>20791</v>
      </c>
    </row>
    <row r="720" spans="1:4" s="34" customFormat="1" ht="16.5" customHeight="1">
      <c r="A720" s="753">
        <v>708</v>
      </c>
      <c r="B720" s="766" t="s">
        <v>952</v>
      </c>
      <c r="C720" s="755" t="s">
        <v>1857</v>
      </c>
      <c r="D720" s="756">
        <v>25050</v>
      </c>
    </row>
    <row r="721" spans="1:4" s="34" customFormat="1" ht="16.5" customHeight="1">
      <c r="A721" s="753">
        <v>709</v>
      </c>
      <c r="B721" s="766" t="s">
        <v>953</v>
      </c>
      <c r="C721" s="755" t="s">
        <v>1858</v>
      </c>
      <c r="D721" s="756">
        <v>26553</v>
      </c>
    </row>
    <row r="722" spans="1:4" s="34" customFormat="1" ht="16.5" customHeight="1">
      <c r="A722" s="753">
        <v>710</v>
      </c>
      <c r="B722" s="766" t="s">
        <v>954</v>
      </c>
      <c r="C722" s="755" t="s">
        <v>1859</v>
      </c>
      <c r="D722" s="769">
        <v>30093.4</v>
      </c>
    </row>
    <row r="723" spans="1:4" s="34" customFormat="1" ht="16.5" customHeight="1">
      <c r="A723" s="753">
        <v>711</v>
      </c>
      <c r="B723" s="766" t="s">
        <v>955</v>
      </c>
      <c r="C723" s="755" t="s">
        <v>1860</v>
      </c>
      <c r="D723" s="756">
        <v>21242.400000000001</v>
      </c>
    </row>
    <row r="724" spans="1:4" s="34" customFormat="1" ht="16.5" customHeight="1">
      <c r="A724" s="753">
        <v>712</v>
      </c>
      <c r="B724" s="766" t="s">
        <v>956</v>
      </c>
      <c r="C724" s="755" t="s">
        <v>1861</v>
      </c>
      <c r="D724" s="756">
        <v>331381.57</v>
      </c>
    </row>
    <row r="725" spans="1:4" s="34" customFormat="1" ht="16.5" customHeight="1">
      <c r="A725" s="753">
        <v>713</v>
      </c>
      <c r="B725" s="766" t="s">
        <v>957</v>
      </c>
      <c r="C725" s="755" t="s">
        <v>1862</v>
      </c>
      <c r="D725" s="756">
        <v>40371.18</v>
      </c>
    </row>
    <row r="726" spans="1:4" s="34" customFormat="1" ht="16.5" customHeight="1">
      <c r="A726" s="753">
        <v>714</v>
      </c>
      <c r="B726" s="766" t="s">
        <v>958</v>
      </c>
      <c r="C726" s="755" t="s">
        <v>1863</v>
      </c>
      <c r="D726" s="756">
        <v>20976.87</v>
      </c>
    </row>
    <row r="727" spans="1:4" s="34" customFormat="1" ht="16.5" customHeight="1">
      <c r="A727" s="753">
        <v>715</v>
      </c>
      <c r="B727" s="766" t="s">
        <v>959</v>
      </c>
      <c r="C727" s="755" t="s">
        <v>1864</v>
      </c>
      <c r="D727" s="756">
        <v>69700.39</v>
      </c>
    </row>
    <row r="728" spans="1:4" s="34" customFormat="1" ht="16.5" customHeight="1">
      <c r="A728" s="753">
        <v>716</v>
      </c>
      <c r="B728" s="766" t="s">
        <v>960</v>
      </c>
      <c r="C728" s="755" t="s">
        <v>1865</v>
      </c>
      <c r="D728" s="756">
        <v>1947.22</v>
      </c>
    </row>
    <row r="729" spans="1:4" s="34" customFormat="1" ht="16.5" customHeight="1">
      <c r="A729" s="753">
        <v>717</v>
      </c>
      <c r="B729" s="766" t="s">
        <v>961</v>
      </c>
      <c r="C729" s="755" t="s">
        <v>1866</v>
      </c>
      <c r="D729" s="756">
        <v>21144.5</v>
      </c>
    </row>
    <row r="730" spans="1:4" s="34" customFormat="1" ht="16.5" customHeight="1">
      <c r="A730" s="753">
        <v>718</v>
      </c>
      <c r="B730" s="766" t="s">
        <v>962</v>
      </c>
      <c r="C730" s="755" t="s">
        <v>1867</v>
      </c>
      <c r="D730" s="756">
        <v>116769.41</v>
      </c>
    </row>
    <row r="731" spans="1:4" s="34" customFormat="1" ht="16.5" customHeight="1">
      <c r="A731" s="753">
        <v>719</v>
      </c>
      <c r="B731" s="766" t="s">
        <v>963</v>
      </c>
      <c r="C731" s="755" t="s">
        <v>1868</v>
      </c>
      <c r="D731" s="756">
        <v>1094.5999999999999</v>
      </c>
    </row>
    <row r="732" spans="1:4" s="34" customFormat="1" ht="16.5" customHeight="1">
      <c r="A732" s="753">
        <v>720</v>
      </c>
      <c r="B732" s="766" t="s">
        <v>964</v>
      </c>
      <c r="C732" s="755" t="s">
        <v>1869</v>
      </c>
      <c r="D732" s="756">
        <v>20791</v>
      </c>
    </row>
    <row r="733" spans="1:4" s="34" customFormat="1" ht="16.5" customHeight="1">
      <c r="A733" s="753">
        <v>721</v>
      </c>
      <c r="B733" s="766" t="s">
        <v>965</v>
      </c>
      <c r="C733" s="755" t="s">
        <v>1870</v>
      </c>
      <c r="D733" s="756">
        <v>25050</v>
      </c>
    </row>
    <row r="734" spans="1:4" s="34" customFormat="1" ht="16.5" customHeight="1">
      <c r="A734" s="753">
        <v>722</v>
      </c>
      <c r="B734" s="766" t="s">
        <v>966</v>
      </c>
      <c r="C734" s="755" t="s">
        <v>1871</v>
      </c>
      <c r="D734" s="756">
        <v>26553</v>
      </c>
    </row>
    <row r="735" spans="1:4" s="34" customFormat="1" ht="16.5" customHeight="1">
      <c r="A735" s="753">
        <v>723</v>
      </c>
      <c r="B735" s="766" t="s">
        <v>967</v>
      </c>
      <c r="C735" s="755" t="s">
        <v>1872</v>
      </c>
      <c r="D735" s="756">
        <v>30093.4</v>
      </c>
    </row>
    <row r="736" spans="1:4" s="34" customFormat="1" ht="16.5" customHeight="1">
      <c r="A736" s="753">
        <v>724</v>
      </c>
      <c r="B736" s="766" t="s">
        <v>968</v>
      </c>
      <c r="C736" s="755" t="s">
        <v>1873</v>
      </c>
      <c r="D736" s="756">
        <v>21242.400000000001</v>
      </c>
    </row>
    <row r="737" spans="1:4" s="34" customFormat="1" ht="16.5" customHeight="1">
      <c r="A737" s="753">
        <v>725</v>
      </c>
      <c r="B737" s="766" t="s">
        <v>1450</v>
      </c>
      <c r="C737" s="755" t="s">
        <v>1874</v>
      </c>
      <c r="D737" s="756">
        <v>331381.57</v>
      </c>
    </row>
    <row r="738" spans="1:4" s="34" customFormat="1" ht="16.5" customHeight="1">
      <c r="A738" s="753">
        <v>726</v>
      </c>
      <c r="B738" s="766" t="s">
        <v>969</v>
      </c>
      <c r="C738" s="755" t="s">
        <v>1875</v>
      </c>
      <c r="D738" s="756">
        <v>40371.18</v>
      </c>
    </row>
    <row r="739" spans="1:4" s="34" customFormat="1" ht="16.5" customHeight="1">
      <c r="A739" s="753">
        <v>727</v>
      </c>
      <c r="B739" s="766" t="s">
        <v>970</v>
      </c>
      <c r="C739" s="755" t="s">
        <v>1876</v>
      </c>
      <c r="D739" s="756">
        <v>20976.87</v>
      </c>
    </row>
    <row r="740" spans="1:4" s="34" customFormat="1" ht="16.5" customHeight="1">
      <c r="A740" s="753">
        <v>728</v>
      </c>
      <c r="B740" s="766" t="s">
        <v>971</v>
      </c>
      <c r="C740" s="755" t="s">
        <v>1877</v>
      </c>
      <c r="D740" s="756">
        <v>69700.39</v>
      </c>
    </row>
    <row r="741" spans="1:4" s="34" customFormat="1" ht="16.5" customHeight="1">
      <c r="A741" s="753">
        <v>729</v>
      </c>
      <c r="B741" s="766" t="s">
        <v>972</v>
      </c>
      <c r="C741" s="755" t="s">
        <v>1878</v>
      </c>
      <c r="D741" s="756">
        <v>1947.22</v>
      </c>
    </row>
    <row r="742" spans="1:4" s="34" customFormat="1" ht="16.5" customHeight="1">
      <c r="A742" s="753">
        <v>730</v>
      </c>
      <c r="B742" s="766" t="s">
        <v>973</v>
      </c>
      <c r="C742" s="755" t="s">
        <v>1879</v>
      </c>
      <c r="D742" s="756">
        <v>21144.3</v>
      </c>
    </row>
    <row r="743" spans="1:4" s="34" customFormat="1" ht="16.5" customHeight="1">
      <c r="A743" s="753">
        <v>731</v>
      </c>
      <c r="B743" s="766" t="s">
        <v>974</v>
      </c>
      <c r="C743" s="755" t="s">
        <v>1880</v>
      </c>
      <c r="D743" s="756">
        <v>116769.41</v>
      </c>
    </row>
    <row r="744" spans="1:4" s="34" customFormat="1" ht="16.5" customHeight="1">
      <c r="A744" s="753">
        <v>732</v>
      </c>
      <c r="B744" s="766" t="s">
        <v>975</v>
      </c>
      <c r="C744" s="755" t="s">
        <v>1881</v>
      </c>
      <c r="D744" s="756">
        <v>1094.5999999999999</v>
      </c>
    </row>
    <row r="745" spans="1:4" s="34" customFormat="1" ht="16.5" customHeight="1">
      <c r="A745" s="753">
        <v>733</v>
      </c>
      <c r="B745" s="766" t="s">
        <v>976</v>
      </c>
      <c r="C745" s="755" t="s">
        <v>1882</v>
      </c>
      <c r="D745" s="756">
        <v>20791</v>
      </c>
    </row>
    <row r="746" spans="1:4" s="34" customFormat="1" ht="16.5" customHeight="1">
      <c r="A746" s="753">
        <v>734</v>
      </c>
      <c r="B746" s="766" t="s">
        <v>977</v>
      </c>
      <c r="C746" s="755" t="s">
        <v>1883</v>
      </c>
      <c r="D746" s="756">
        <v>25050</v>
      </c>
    </row>
    <row r="747" spans="1:4" s="34" customFormat="1" ht="16.5" customHeight="1">
      <c r="A747" s="753">
        <v>735</v>
      </c>
      <c r="B747" s="766" t="s">
        <v>978</v>
      </c>
      <c r="C747" s="755" t="s">
        <v>1884</v>
      </c>
      <c r="D747" s="756">
        <v>26553</v>
      </c>
    </row>
    <row r="748" spans="1:4" s="34" customFormat="1" ht="16.5" customHeight="1">
      <c r="A748" s="753">
        <v>736</v>
      </c>
      <c r="B748" s="766" t="s">
        <v>979</v>
      </c>
      <c r="C748" s="755" t="s">
        <v>1885</v>
      </c>
      <c r="D748" s="756">
        <v>30093.4</v>
      </c>
    </row>
    <row r="749" spans="1:4" s="34" customFormat="1" ht="16.5" customHeight="1">
      <c r="A749" s="753">
        <v>737</v>
      </c>
      <c r="B749" s="766" t="s">
        <v>980</v>
      </c>
      <c r="C749" s="755" t="s">
        <v>1886</v>
      </c>
      <c r="D749" s="756">
        <v>21242.400000000001</v>
      </c>
    </row>
    <row r="750" spans="1:4" s="34" customFormat="1" ht="16.5" customHeight="1">
      <c r="A750" s="753">
        <v>738</v>
      </c>
      <c r="B750" s="766" t="s">
        <v>981</v>
      </c>
      <c r="C750" s="755" t="s">
        <v>1887</v>
      </c>
      <c r="D750" s="756">
        <v>150157.22</v>
      </c>
    </row>
    <row r="751" spans="1:4" s="34" customFormat="1" ht="16.5" customHeight="1">
      <c r="A751" s="753">
        <v>739</v>
      </c>
      <c r="B751" s="766" t="s">
        <v>982</v>
      </c>
      <c r="C751" s="755" t="s">
        <v>1888</v>
      </c>
      <c r="D751" s="756">
        <v>21144.5</v>
      </c>
    </row>
    <row r="752" spans="1:4" s="34" customFormat="1" ht="16.5" customHeight="1">
      <c r="A752" s="753">
        <v>740</v>
      </c>
      <c r="B752" s="766" t="s">
        <v>983</v>
      </c>
      <c r="C752" s="755" t="s">
        <v>1889</v>
      </c>
      <c r="D752" s="756">
        <v>116769.41</v>
      </c>
    </row>
    <row r="753" spans="1:4" s="34" customFormat="1" ht="16.5" customHeight="1">
      <c r="A753" s="753">
        <v>741</v>
      </c>
      <c r="B753" s="766" t="s">
        <v>984</v>
      </c>
      <c r="C753" s="755" t="s">
        <v>1890</v>
      </c>
      <c r="D753" s="756">
        <v>1094.5999999999999</v>
      </c>
    </row>
    <row r="754" spans="1:4" s="34" customFormat="1" ht="16.5" customHeight="1">
      <c r="A754" s="753">
        <v>742</v>
      </c>
      <c r="B754" s="766" t="s">
        <v>985</v>
      </c>
      <c r="C754" s="755" t="s">
        <v>1891</v>
      </c>
      <c r="D754" s="756">
        <v>7581.8</v>
      </c>
    </row>
    <row r="755" spans="1:4" s="34" customFormat="1" ht="16.5" customHeight="1">
      <c r="A755" s="753">
        <v>743</v>
      </c>
      <c r="B755" s="766" t="s">
        <v>986</v>
      </c>
      <c r="C755" s="755" t="s">
        <v>1892</v>
      </c>
      <c r="D755" s="756">
        <v>6638.25</v>
      </c>
    </row>
    <row r="756" spans="1:4" s="34" customFormat="1" ht="16.5" customHeight="1">
      <c r="A756" s="753">
        <v>744</v>
      </c>
      <c r="B756" s="766" t="s">
        <v>987</v>
      </c>
      <c r="C756" s="755" t="s">
        <v>1893</v>
      </c>
      <c r="D756" s="756">
        <v>30093.4</v>
      </c>
    </row>
    <row r="757" spans="1:4" s="34" customFormat="1" ht="16.5" customHeight="1">
      <c r="A757" s="753">
        <v>745</v>
      </c>
      <c r="B757" s="766" t="s">
        <v>988</v>
      </c>
      <c r="C757" s="755" t="s">
        <v>1894</v>
      </c>
      <c r="D757" s="756">
        <v>21242.400000000001</v>
      </c>
    </row>
    <row r="758" spans="1:4" s="34" customFormat="1" ht="16.5" customHeight="1">
      <c r="A758" s="753">
        <v>746</v>
      </c>
      <c r="B758" s="766" t="s">
        <v>989</v>
      </c>
      <c r="C758" s="755" t="s">
        <v>1895</v>
      </c>
      <c r="D758" s="756">
        <v>282797.8</v>
      </c>
    </row>
    <row r="759" spans="1:4" s="34" customFormat="1" ht="16.5" customHeight="1">
      <c r="A759" s="753">
        <v>747</v>
      </c>
      <c r="B759" s="766" t="s">
        <v>990</v>
      </c>
      <c r="C759" s="755" t="s">
        <v>1896</v>
      </c>
      <c r="D759" s="756">
        <v>40371.18</v>
      </c>
    </row>
    <row r="760" spans="1:4" s="34" customFormat="1" ht="16.5" customHeight="1">
      <c r="A760" s="753">
        <v>748</v>
      </c>
      <c r="B760" s="766" t="s">
        <v>991</v>
      </c>
      <c r="C760" s="755" t="s">
        <v>1897</v>
      </c>
      <c r="D760" s="756">
        <v>28192.5</v>
      </c>
    </row>
    <row r="761" spans="1:4" s="34" customFormat="1" ht="16.5" customHeight="1">
      <c r="A761" s="753">
        <v>749</v>
      </c>
      <c r="B761" s="766" t="s">
        <v>992</v>
      </c>
      <c r="C761" s="755" t="s">
        <v>1898</v>
      </c>
      <c r="D761" s="756">
        <v>116769.41</v>
      </c>
    </row>
    <row r="762" spans="1:4" s="34" customFormat="1" ht="16.5" customHeight="1">
      <c r="A762" s="753">
        <v>750</v>
      </c>
      <c r="B762" s="766" t="s">
        <v>993</v>
      </c>
      <c r="C762" s="755" t="s">
        <v>1899</v>
      </c>
      <c r="D762" s="756">
        <v>1094.5999999999999</v>
      </c>
    </row>
    <row r="763" spans="1:4" s="34" customFormat="1" ht="16.5" customHeight="1">
      <c r="A763" s="753">
        <v>751</v>
      </c>
      <c r="B763" s="766" t="s">
        <v>994</v>
      </c>
      <c r="C763" s="755" t="s">
        <v>1900</v>
      </c>
      <c r="D763" s="756">
        <v>7581.8</v>
      </c>
    </row>
    <row r="764" spans="1:4" s="34" customFormat="1" ht="16.5" customHeight="1">
      <c r="A764" s="753">
        <v>752</v>
      </c>
      <c r="B764" s="766" t="s">
        <v>995</v>
      </c>
      <c r="C764" s="755" t="s">
        <v>1901</v>
      </c>
      <c r="D764" s="756">
        <v>6638.25</v>
      </c>
    </row>
    <row r="765" spans="1:4" s="34" customFormat="1" ht="16.5" customHeight="1">
      <c r="A765" s="753">
        <v>753</v>
      </c>
      <c r="B765" s="766" t="s">
        <v>996</v>
      </c>
      <c r="C765" s="755" t="s">
        <v>1902</v>
      </c>
      <c r="D765" s="756">
        <v>30093.4</v>
      </c>
    </row>
    <row r="766" spans="1:4" s="34" customFormat="1" ht="16.5" customHeight="1">
      <c r="A766" s="753">
        <v>754</v>
      </c>
      <c r="B766" s="766" t="s">
        <v>997</v>
      </c>
      <c r="C766" s="755" t="s">
        <v>1903</v>
      </c>
      <c r="D766" s="756">
        <v>26553</v>
      </c>
    </row>
    <row r="767" spans="1:4" s="34" customFormat="1" ht="16.5" customHeight="1">
      <c r="A767" s="753">
        <v>755</v>
      </c>
      <c r="B767" s="766" t="s">
        <v>998</v>
      </c>
      <c r="C767" s="755" t="s">
        <v>1904</v>
      </c>
      <c r="D767" s="756">
        <v>21242.400000000001</v>
      </c>
    </row>
    <row r="768" spans="1:4" s="34" customFormat="1" ht="16.5" customHeight="1">
      <c r="A768" s="753">
        <v>756</v>
      </c>
      <c r="B768" s="766" t="s">
        <v>999</v>
      </c>
      <c r="C768" s="755" t="s">
        <v>1905</v>
      </c>
      <c r="D768" s="756">
        <v>150157.22</v>
      </c>
    </row>
    <row r="769" spans="1:4" s="34" customFormat="1" ht="16.5" customHeight="1">
      <c r="A769" s="753">
        <v>757</v>
      </c>
      <c r="B769" s="766" t="s">
        <v>1000</v>
      </c>
      <c r="C769" s="755" t="s">
        <v>1906</v>
      </c>
      <c r="D769" s="756">
        <v>5845</v>
      </c>
    </row>
    <row r="770" spans="1:4" s="34" customFormat="1" ht="16.5" customHeight="1">
      <c r="A770" s="753">
        <v>758</v>
      </c>
      <c r="B770" s="766" t="s">
        <v>1001</v>
      </c>
      <c r="C770" s="755" t="s">
        <v>1907</v>
      </c>
      <c r="D770" s="756">
        <v>21144.3</v>
      </c>
    </row>
    <row r="771" spans="1:4" s="34" customFormat="1" ht="16.5" customHeight="1">
      <c r="A771" s="753">
        <v>759</v>
      </c>
      <c r="B771" s="766" t="s">
        <v>1002</v>
      </c>
      <c r="C771" s="755" t="s">
        <v>1908</v>
      </c>
      <c r="D771" s="756">
        <v>116769.41</v>
      </c>
    </row>
    <row r="772" spans="1:4" s="34" customFormat="1" ht="16.5" customHeight="1">
      <c r="A772" s="753">
        <v>760</v>
      </c>
      <c r="B772" s="766" t="s">
        <v>1003</v>
      </c>
      <c r="C772" s="755" t="s">
        <v>1909</v>
      </c>
      <c r="D772" s="756">
        <v>1094.5999999999999</v>
      </c>
    </row>
    <row r="773" spans="1:4" s="34" customFormat="1" ht="16.5" customHeight="1">
      <c r="A773" s="753">
        <v>761</v>
      </c>
      <c r="B773" s="766" t="s">
        <v>1004</v>
      </c>
      <c r="C773" s="755" t="s">
        <v>1910</v>
      </c>
      <c r="D773" s="756">
        <v>7581.8</v>
      </c>
    </row>
    <row r="774" spans="1:4" s="34" customFormat="1" ht="16.5" customHeight="1">
      <c r="A774" s="753">
        <v>762</v>
      </c>
      <c r="B774" s="766" t="s">
        <v>1005</v>
      </c>
      <c r="C774" s="755" t="s">
        <v>1911</v>
      </c>
      <c r="D774" s="756">
        <v>6638.25</v>
      </c>
    </row>
    <row r="775" spans="1:4" s="34" customFormat="1" ht="16.5" customHeight="1">
      <c r="A775" s="753">
        <v>763</v>
      </c>
      <c r="B775" s="766" t="s">
        <v>1006</v>
      </c>
      <c r="C775" s="755" t="s">
        <v>1912</v>
      </c>
      <c r="D775" s="756">
        <v>30093.4</v>
      </c>
    </row>
    <row r="776" spans="1:4" s="34" customFormat="1" ht="16.5" customHeight="1">
      <c r="A776" s="753">
        <v>764</v>
      </c>
      <c r="B776" s="766" t="s">
        <v>1007</v>
      </c>
      <c r="C776" s="755" t="s">
        <v>1913</v>
      </c>
      <c r="D776" s="756">
        <v>21242.400000000001</v>
      </c>
    </row>
    <row r="777" spans="1:4" s="34" customFormat="1" ht="16.5" customHeight="1">
      <c r="A777" s="753">
        <v>765</v>
      </c>
      <c r="B777" s="766" t="s">
        <v>1008</v>
      </c>
      <c r="C777" s="755" t="s">
        <v>1914</v>
      </c>
      <c r="D777" s="756">
        <v>223682.47</v>
      </c>
    </row>
    <row r="778" spans="1:4" s="34" customFormat="1" ht="16.5" customHeight="1">
      <c r="A778" s="753">
        <v>766</v>
      </c>
      <c r="B778" s="766" t="s">
        <v>1009</v>
      </c>
      <c r="C778" s="755" t="s">
        <v>1915</v>
      </c>
      <c r="D778" s="756">
        <v>28192.5</v>
      </c>
    </row>
    <row r="779" spans="1:4" s="34" customFormat="1" ht="16.5" customHeight="1">
      <c r="A779" s="753">
        <v>767</v>
      </c>
      <c r="B779" s="766" t="s">
        <v>1010</v>
      </c>
      <c r="C779" s="755" t="s">
        <v>1916</v>
      </c>
      <c r="D779" s="756">
        <v>116769.41</v>
      </c>
    </row>
    <row r="780" spans="1:4" s="34" customFormat="1" ht="16.5" customHeight="1">
      <c r="A780" s="753">
        <v>768</v>
      </c>
      <c r="B780" s="766" t="s">
        <v>1011</v>
      </c>
      <c r="C780" s="755" t="s">
        <v>1917</v>
      </c>
      <c r="D780" s="756">
        <v>1094.5999999999999</v>
      </c>
    </row>
    <row r="781" spans="1:4" s="34" customFormat="1" ht="16.5" customHeight="1">
      <c r="A781" s="753">
        <v>769</v>
      </c>
      <c r="B781" s="766" t="s">
        <v>1012</v>
      </c>
      <c r="C781" s="755" t="s">
        <v>1918</v>
      </c>
      <c r="D781" s="756">
        <v>7581.8</v>
      </c>
    </row>
    <row r="782" spans="1:4" s="34" customFormat="1" ht="16.5" customHeight="1">
      <c r="A782" s="753">
        <v>770</v>
      </c>
      <c r="B782" s="766" t="s">
        <v>1013</v>
      </c>
      <c r="C782" s="755" t="s">
        <v>1919</v>
      </c>
      <c r="D782" s="756">
        <v>6638.25</v>
      </c>
    </row>
    <row r="783" spans="1:4" s="34" customFormat="1" ht="16.5" customHeight="1">
      <c r="A783" s="753">
        <v>771</v>
      </c>
      <c r="B783" s="766" t="s">
        <v>1014</v>
      </c>
      <c r="C783" s="755" t="s">
        <v>1920</v>
      </c>
      <c r="D783" s="756">
        <v>30093.4</v>
      </c>
    </row>
    <row r="784" spans="1:4" s="34" customFormat="1" ht="16.5" customHeight="1">
      <c r="A784" s="753">
        <v>772</v>
      </c>
      <c r="B784" s="766" t="s">
        <v>1015</v>
      </c>
      <c r="C784" s="755" t="s">
        <v>1921</v>
      </c>
      <c r="D784" s="756">
        <v>21242.400000000001</v>
      </c>
    </row>
    <row r="785" spans="1:4" s="34" customFormat="1" ht="16.5" customHeight="1">
      <c r="A785" s="753">
        <v>773</v>
      </c>
      <c r="B785" s="766" t="s">
        <v>1016</v>
      </c>
      <c r="C785" s="755" t="s">
        <v>1922</v>
      </c>
      <c r="D785" s="756">
        <v>150157.22</v>
      </c>
    </row>
    <row r="786" spans="1:4" s="34" customFormat="1" ht="16.5" customHeight="1">
      <c r="A786" s="753">
        <v>774</v>
      </c>
      <c r="B786" s="766" t="s">
        <v>1017</v>
      </c>
      <c r="C786" s="755" t="s">
        <v>1923</v>
      </c>
      <c r="D786" s="756">
        <v>21144.400000000001</v>
      </c>
    </row>
    <row r="787" spans="1:4" s="34" customFormat="1" ht="16.5" customHeight="1">
      <c r="A787" s="753">
        <v>775</v>
      </c>
      <c r="B787" s="766" t="s">
        <v>1018</v>
      </c>
      <c r="C787" s="755" t="s">
        <v>1924</v>
      </c>
      <c r="D787" s="756">
        <v>116769.41</v>
      </c>
    </row>
    <row r="788" spans="1:4" s="34" customFormat="1" ht="16.5" customHeight="1">
      <c r="A788" s="753">
        <v>776</v>
      </c>
      <c r="B788" s="766" t="s">
        <v>1019</v>
      </c>
      <c r="C788" s="755" t="s">
        <v>1925</v>
      </c>
      <c r="D788" s="756">
        <v>1094.5999999999999</v>
      </c>
    </row>
    <row r="789" spans="1:4" s="34" customFormat="1" ht="16.5" customHeight="1">
      <c r="A789" s="753">
        <v>777</v>
      </c>
      <c r="B789" s="766" t="s">
        <v>1020</v>
      </c>
      <c r="C789" s="755" t="s">
        <v>1926</v>
      </c>
      <c r="D789" s="756">
        <v>7581.8</v>
      </c>
    </row>
    <row r="790" spans="1:4" s="34" customFormat="1" ht="16.5" customHeight="1">
      <c r="A790" s="753">
        <v>778</v>
      </c>
      <c r="B790" s="766" t="s">
        <v>1021</v>
      </c>
      <c r="C790" s="755" t="s">
        <v>1927</v>
      </c>
      <c r="D790" s="756">
        <v>6638.25</v>
      </c>
    </row>
    <row r="791" spans="1:4" s="34" customFormat="1" ht="16.5" customHeight="1">
      <c r="A791" s="753">
        <v>779</v>
      </c>
      <c r="B791" s="766" t="s">
        <v>1022</v>
      </c>
      <c r="C791" s="755" t="s">
        <v>1928</v>
      </c>
      <c r="D791" s="756">
        <v>30093.4</v>
      </c>
    </row>
    <row r="792" spans="1:4" s="34" customFormat="1" ht="16.5" customHeight="1">
      <c r="A792" s="753">
        <v>780</v>
      </c>
      <c r="B792" s="766" t="s">
        <v>1023</v>
      </c>
      <c r="C792" s="755" t="s">
        <v>1929</v>
      </c>
      <c r="D792" s="756">
        <v>21242.400000000001</v>
      </c>
    </row>
    <row r="793" spans="1:4" s="34" customFormat="1" ht="16.5" customHeight="1">
      <c r="A793" s="753">
        <v>781</v>
      </c>
      <c r="B793" s="766" t="s">
        <v>1024</v>
      </c>
      <c r="C793" s="755" t="s">
        <v>1930</v>
      </c>
      <c r="D793" s="756">
        <v>150157.22</v>
      </c>
    </row>
    <row r="794" spans="1:4" s="34" customFormat="1" ht="16.5" customHeight="1">
      <c r="A794" s="753">
        <v>782</v>
      </c>
      <c r="B794" s="766" t="s">
        <v>1025</v>
      </c>
      <c r="C794" s="755" t="s">
        <v>1931</v>
      </c>
      <c r="D794" s="756">
        <v>5845</v>
      </c>
    </row>
    <row r="795" spans="1:4" s="34" customFormat="1" ht="16.5" customHeight="1">
      <c r="A795" s="753">
        <v>783</v>
      </c>
      <c r="B795" s="766" t="s">
        <v>1026</v>
      </c>
      <c r="C795" s="755" t="s">
        <v>1932</v>
      </c>
      <c r="D795" s="756">
        <v>21144.3</v>
      </c>
    </row>
    <row r="796" spans="1:4" s="34" customFormat="1" ht="16.5" customHeight="1">
      <c r="A796" s="753">
        <v>784</v>
      </c>
      <c r="B796" s="766" t="s">
        <v>1027</v>
      </c>
      <c r="C796" s="755" t="s">
        <v>1933</v>
      </c>
      <c r="D796" s="756">
        <v>116769.41</v>
      </c>
    </row>
    <row r="797" spans="1:4" s="34" customFormat="1" ht="16.5" customHeight="1">
      <c r="A797" s="753">
        <v>785</v>
      </c>
      <c r="B797" s="766" t="s">
        <v>1028</v>
      </c>
      <c r="C797" s="755" t="s">
        <v>1934</v>
      </c>
      <c r="D797" s="756">
        <v>1094.5999999999999</v>
      </c>
    </row>
    <row r="798" spans="1:4" s="34" customFormat="1" ht="16.5" customHeight="1">
      <c r="A798" s="753">
        <v>786</v>
      </c>
      <c r="B798" s="766" t="s">
        <v>1029</v>
      </c>
      <c r="C798" s="755" t="s">
        <v>1935</v>
      </c>
      <c r="D798" s="756">
        <v>7581.8</v>
      </c>
    </row>
    <row r="799" spans="1:4" s="34" customFormat="1" ht="16.5" customHeight="1">
      <c r="A799" s="753">
        <v>787</v>
      </c>
      <c r="B799" s="766" t="s">
        <v>1030</v>
      </c>
      <c r="C799" s="755" t="s">
        <v>1936</v>
      </c>
      <c r="D799" s="756">
        <v>6638.25</v>
      </c>
    </row>
    <row r="800" spans="1:4" s="34" customFormat="1" ht="16.5" customHeight="1">
      <c r="A800" s="753">
        <v>788</v>
      </c>
      <c r="B800" s="766" t="s">
        <v>1031</v>
      </c>
      <c r="C800" s="755" t="s">
        <v>1937</v>
      </c>
      <c r="D800" s="756">
        <v>30093.4</v>
      </c>
    </row>
    <row r="801" spans="1:4" s="34" customFormat="1" ht="16.5" customHeight="1">
      <c r="A801" s="753">
        <v>789</v>
      </c>
      <c r="B801" s="766" t="s">
        <v>1032</v>
      </c>
      <c r="C801" s="755" t="s">
        <v>1938</v>
      </c>
      <c r="D801" s="756">
        <v>21242.400000000001</v>
      </c>
    </row>
    <row r="802" spans="1:4" s="34" customFormat="1" ht="16.5" customHeight="1">
      <c r="A802" s="753">
        <v>790</v>
      </c>
      <c r="B802" s="766" t="s">
        <v>1033</v>
      </c>
      <c r="C802" s="755" t="s">
        <v>1939</v>
      </c>
      <c r="D802" s="756">
        <v>116789.05</v>
      </c>
    </row>
    <row r="803" spans="1:4" s="34" customFormat="1" ht="16.5" customHeight="1">
      <c r="A803" s="753">
        <v>791</v>
      </c>
      <c r="B803" s="766" t="s">
        <v>1034</v>
      </c>
      <c r="C803" s="755" t="s">
        <v>1940</v>
      </c>
      <c r="D803" s="756">
        <v>21144.5</v>
      </c>
    </row>
    <row r="804" spans="1:4" s="34" customFormat="1" ht="16.5" customHeight="1">
      <c r="A804" s="753">
        <v>792</v>
      </c>
      <c r="B804" s="766" t="s">
        <v>1035</v>
      </c>
      <c r="C804" s="755" t="s">
        <v>1941</v>
      </c>
      <c r="D804" s="756">
        <v>116769.41</v>
      </c>
    </row>
    <row r="805" spans="1:4" s="34" customFormat="1" ht="16.5" customHeight="1">
      <c r="A805" s="753">
        <v>793</v>
      </c>
      <c r="B805" s="766" t="s">
        <v>1036</v>
      </c>
      <c r="C805" s="755" t="s">
        <v>1942</v>
      </c>
      <c r="D805" s="756">
        <v>1094.5999999999999</v>
      </c>
    </row>
    <row r="806" spans="1:4" s="34" customFormat="1" ht="16.5" customHeight="1">
      <c r="A806" s="753">
        <v>794</v>
      </c>
      <c r="B806" s="766" t="s">
        <v>1037</v>
      </c>
      <c r="C806" s="755" t="s">
        <v>1943</v>
      </c>
      <c r="D806" s="756">
        <v>7581.8</v>
      </c>
    </row>
    <row r="807" spans="1:4" s="34" customFormat="1" ht="16.5" customHeight="1">
      <c r="A807" s="753">
        <v>795</v>
      </c>
      <c r="B807" s="766" t="s">
        <v>1038</v>
      </c>
      <c r="C807" s="755" t="s">
        <v>1944</v>
      </c>
      <c r="D807" s="756">
        <v>6262.5</v>
      </c>
    </row>
    <row r="808" spans="1:4" s="34" customFormat="1" ht="16.5" customHeight="1">
      <c r="A808" s="753">
        <v>796</v>
      </c>
      <c r="B808" s="766" t="s">
        <v>1039</v>
      </c>
      <c r="C808" s="755" t="s">
        <v>1945</v>
      </c>
      <c r="D808" s="756">
        <v>30093.4</v>
      </c>
    </row>
    <row r="809" spans="1:4" s="34" customFormat="1" ht="16.5" customHeight="1">
      <c r="A809" s="753">
        <v>797</v>
      </c>
      <c r="B809" s="766" t="s">
        <v>1040</v>
      </c>
      <c r="C809" s="755" t="s">
        <v>1946</v>
      </c>
      <c r="D809" s="756">
        <v>21242.400000000001</v>
      </c>
    </row>
    <row r="810" spans="1:4" s="34" customFormat="1" ht="16.5" customHeight="1">
      <c r="A810" s="753">
        <v>798</v>
      </c>
      <c r="B810" s="766" t="s">
        <v>1041</v>
      </c>
      <c r="C810" s="755" t="s">
        <v>1947</v>
      </c>
      <c r="D810" s="756">
        <v>116789.05</v>
      </c>
    </row>
    <row r="811" spans="1:4" s="34" customFormat="1" ht="16.5" customHeight="1">
      <c r="A811" s="753">
        <v>799</v>
      </c>
      <c r="B811" s="766" t="s">
        <v>1042</v>
      </c>
      <c r="C811" s="755" t="s">
        <v>1948</v>
      </c>
      <c r="D811" s="756">
        <v>21144.5</v>
      </c>
    </row>
    <row r="812" spans="1:4" s="34" customFormat="1" ht="16.5" customHeight="1">
      <c r="A812" s="753">
        <v>800</v>
      </c>
      <c r="B812" s="766" t="s">
        <v>1043</v>
      </c>
      <c r="C812" s="755" t="s">
        <v>1949</v>
      </c>
      <c r="D812" s="756">
        <v>116769.41</v>
      </c>
    </row>
    <row r="813" spans="1:4" s="34" customFormat="1" ht="16.5" customHeight="1">
      <c r="A813" s="753">
        <v>801</v>
      </c>
      <c r="B813" s="766" t="s">
        <v>1044</v>
      </c>
      <c r="C813" s="755" t="s">
        <v>1950</v>
      </c>
      <c r="D813" s="756">
        <v>1094.5999999999999</v>
      </c>
    </row>
    <row r="814" spans="1:4" s="34" customFormat="1" ht="16.5" customHeight="1">
      <c r="A814" s="753">
        <v>802</v>
      </c>
      <c r="B814" s="766" t="s">
        <v>1045</v>
      </c>
      <c r="C814" s="755" t="s">
        <v>1951</v>
      </c>
      <c r="D814" s="756">
        <v>7581.8</v>
      </c>
    </row>
    <row r="815" spans="1:4" s="34" customFormat="1" ht="16.5" customHeight="1">
      <c r="A815" s="753">
        <v>803</v>
      </c>
      <c r="B815" s="766" t="s">
        <v>1046</v>
      </c>
      <c r="C815" s="755" t="s">
        <v>1952</v>
      </c>
      <c r="D815" s="756">
        <v>6262.5</v>
      </c>
    </row>
    <row r="816" spans="1:4" s="34" customFormat="1" ht="16.5" customHeight="1">
      <c r="A816" s="753">
        <v>804</v>
      </c>
      <c r="B816" s="766" t="s">
        <v>1451</v>
      </c>
      <c r="C816" s="755" t="s">
        <v>1953</v>
      </c>
      <c r="D816" s="756">
        <v>30093.4</v>
      </c>
    </row>
    <row r="817" spans="1:4" s="34" customFormat="1" ht="16.5" customHeight="1">
      <c r="A817" s="753">
        <v>805</v>
      </c>
      <c r="B817" s="766" t="s">
        <v>1047</v>
      </c>
      <c r="C817" s="755" t="s">
        <v>1954</v>
      </c>
      <c r="D817" s="756">
        <v>150157.22</v>
      </c>
    </row>
    <row r="818" spans="1:4" s="34" customFormat="1" ht="16.5" customHeight="1">
      <c r="A818" s="753">
        <v>806</v>
      </c>
      <c r="B818" s="766" t="s">
        <v>1048</v>
      </c>
      <c r="C818" s="755" t="s">
        <v>1955</v>
      </c>
      <c r="D818" s="756">
        <v>21144.3</v>
      </c>
    </row>
    <row r="819" spans="1:4" s="34" customFormat="1" ht="16.5" customHeight="1">
      <c r="A819" s="753">
        <v>807</v>
      </c>
      <c r="B819" s="766" t="s">
        <v>1049</v>
      </c>
      <c r="C819" s="755" t="s">
        <v>1956</v>
      </c>
      <c r="D819" s="756">
        <v>116769.41</v>
      </c>
    </row>
    <row r="820" spans="1:4" s="34" customFormat="1" ht="16.5" customHeight="1">
      <c r="A820" s="753">
        <v>808</v>
      </c>
      <c r="B820" s="766" t="s">
        <v>1050</v>
      </c>
      <c r="C820" s="755" t="s">
        <v>1957</v>
      </c>
      <c r="D820" s="756">
        <v>1094.5999999999999</v>
      </c>
    </row>
    <row r="821" spans="1:4" s="34" customFormat="1" ht="16.5" customHeight="1">
      <c r="A821" s="753">
        <v>809</v>
      </c>
      <c r="B821" s="766" t="s">
        <v>1051</v>
      </c>
      <c r="C821" s="755" t="s">
        <v>1958</v>
      </c>
      <c r="D821" s="756">
        <v>7581.8</v>
      </c>
    </row>
    <row r="822" spans="1:4" s="34" customFormat="1" ht="16.5" customHeight="1">
      <c r="A822" s="753">
        <v>810</v>
      </c>
      <c r="B822" s="766" t="s">
        <v>1052</v>
      </c>
      <c r="C822" s="755" t="s">
        <v>1959</v>
      </c>
      <c r="D822" s="756">
        <v>6638.25</v>
      </c>
    </row>
    <row r="823" spans="1:4" s="34" customFormat="1" ht="16.5" customHeight="1">
      <c r="A823" s="753">
        <v>811</v>
      </c>
      <c r="B823" s="766" t="s">
        <v>1053</v>
      </c>
      <c r="C823" s="755" t="s">
        <v>1960</v>
      </c>
      <c r="D823" s="756">
        <v>30093.4</v>
      </c>
    </row>
    <row r="824" spans="1:4" s="34" customFormat="1" ht="16.5" customHeight="1">
      <c r="A824" s="753">
        <v>812</v>
      </c>
      <c r="B824" s="766" t="s">
        <v>1054</v>
      </c>
      <c r="C824" s="755" t="s">
        <v>1961</v>
      </c>
      <c r="D824" s="756">
        <v>21242.400000000001</v>
      </c>
    </row>
    <row r="825" spans="1:4" s="34" customFormat="1" ht="16.5" customHeight="1">
      <c r="A825" s="753">
        <v>813</v>
      </c>
      <c r="B825" s="766" t="s">
        <v>1055</v>
      </c>
      <c r="C825" s="755" t="s">
        <v>1962</v>
      </c>
      <c r="D825" s="756">
        <v>116789.05</v>
      </c>
    </row>
    <row r="826" spans="1:4" s="34" customFormat="1" ht="16.5" customHeight="1">
      <c r="A826" s="753">
        <v>814</v>
      </c>
      <c r="B826" s="766" t="s">
        <v>1056</v>
      </c>
      <c r="C826" s="755" t="s">
        <v>1963</v>
      </c>
      <c r="D826" s="756">
        <v>21144.5</v>
      </c>
    </row>
    <row r="827" spans="1:4" s="34" customFormat="1" ht="16.5" customHeight="1">
      <c r="A827" s="753">
        <v>815</v>
      </c>
      <c r="B827" s="766" t="s">
        <v>1057</v>
      </c>
      <c r="C827" s="755" t="s">
        <v>1964</v>
      </c>
      <c r="D827" s="756">
        <v>116769.41</v>
      </c>
    </row>
    <row r="828" spans="1:4" s="34" customFormat="1" ht="16.5" customHeight="1">
      <c r="A828" s="753">
        <v>816</v>
      </c>
      <c r="B828" s="766" t="s">
        <v>1058</v>
      </c>
      <c r="C828" s="755" t="s">
        <v>1965</v>
      </c>
      <c r="D828" s="756">
        <v>1094.5999999999999</v>
      </c>
    </row>
    <row r="829" spans="1:4" s="34" customFormat="1" ht="16.5" customHeight="1">
      <c r="A829" s="753">
        <v>817</v>
      </c>
      <c r="B829" s="766" t="s">
        <v>1059</v>
      </c>
      <c r="C829" s="755" t="s">
        <v>1966</v>
      </c>
      <c r="D829" s="756">
        <v>7581.8</v>
      </c>
    </row>
    <row r="830" spans="1:4" s="34" customFormat="1" ht="16.5" customHeight="1">
      <c r="A830" s="753">
        <v>818</v>
      </c>
      <c r="B830" s="766" t="s">
        <v>1060</v>
      </c>
      <c r="C830" s="755" t="s">
        <v>1967</v>
      </c>
      <c r="D830" s="756">
        <v>6262.5</v>
      </c>
    </row>
    <row r="831" spans="1:4" s="34" customFormat="1" ht="16.5" customHeight="1">
      <c r="A831" s="753">
        <v>819</v>
      </c>
      <c r="B831" s="766" t="s">
        <v>1061</v>
      </c>
      <c r="C831" s="755" t="s">
        <v>1968</v>
      </c>
      <c r="D831" s="756">
        <v>30093.4</v>
      </c>
    </row>
    <row r="832" spans="1:4" s="34" customFormat="1" ht="16.5" customHeight="1">
      <c r="A832" s="753">
        <v>820</v>
      </c>
      <c r="B832" s="766" t="s">
        <v>1062</v>
      </c>
      <c r="C832" s="755" t="s">
        <v>1969</v>
      </c>
      <c r="D832" s="756">
        <v>150157.22</v>
      </c>
    </row>
    <row r="833" spans="1:4" s="34" customFormat="1" ht="16.5" customHeight="1">
      <c r="A833" s="753">
        <v>821</v>
      </c>
      <c r="B833" s="766" t="s">
        <v>1063</v>
      </c>
      <c r="C833" s="755" t="s">
        <v>1970</v>
      </c>
      <c r="D833" s="756">
        <v>21144.5</v>
      </c>
    </row>
    <row r="834" spans="1:4" s="34" customFormat="1" ht="16.5" customHeight="1">
      <c r="A834" s="753">
        <v>822</v>
      </c>
      <c r="B834" s="766" t="s">
        <v>1064</v>
      </c>
      <c r="C834" s="755" t="s">
        <v>1971</v>
      </c>
      <c r="D834" s="756">
        <v>57264.3</v>
      </c>
    </row>
    <row r="835" spans="1:4" s="34" customFormat="1" ht="16.5" customHeight="1">
      <c r="A835" s="753">
        <v>823</v>
      </c>
      <c r="B835" s="766" t="s">
        <v>1065</v>
      </c>
      <c r="C835" s="755" t="s">
        <v>1972</v>
      </c>
      <c r="D835" s="756">
        <v>1094.5999999999999</v>
      </c>
    </row>
    <row r="836" spans="1:4" s="34" customFormat="1" ht="16.5" customHeight="1">
      <c r="A836" s="753">
        <v>824</v>
      </c>
      <c r="B836" s="766" t="s">
        <v>1066</v>
      </c>
      <c r="C836" s="755" t="s">
        <v>1973</v>
      </c>
      <c r="D836" s="756">
        <v>7581.8</v>
      </c>
    </row>
    <row r="837" spans="1:4" s="34" customFormat="1" ht="16.5" customHeight="1">
      <c r="A837" s="753">
        <v>825</v>
      </c>
      <c r="B837" s="766" t="s">
        <v>1067</v>
      </c>
      <c r="C837" s="755" t="s">
        <v>1974</v>
      </c>
      <c r="D837" s="756">
        <v>6638.26</v>
      </c>
    </row>
    <row r="838" spans="1:4" s="34" customFormat="1" ht="16.5" customHeight="1">
      <c r="A838" s="753">
        <v>826</v>
      </c>
      <c r="B838" s="766" t="s">
        <v>1068</v>
      </c>
      <c r="C838" s="755" t="s">
        <v>1975</v>
      </c>
      <c r="D838" s="756">
        <v>30093.4</v>
      </c>
    </row>
    <row r="839" spans="1:4" s="34" customFormat="1" ht="16.5" customHeight="1">
      <c r="A839" s="753">
        <v>827</v>
      </c>
      <c r="B839" s="766" t="s">
        <v>1069</v>
      </c>
      <c r="C839" s="755" t="s">
        <v>1976</v>
      </c>
      <c r="D839" s="756">
        <v>21242.400000000001</v>
      </c>
    </row>
    <row r="840" spans="1:4" s="34" customFormat="1" ht="16.5" customHeight="1">
      <c r="A840" s="753">
        <v>828</v>
      </c>
      <c r="B840" s="766" t="s">
        <v>1070</v>
      </c>
      <c r="C840" s="755" t="s">
        <v>1977</v>
      </c>
      <c r="D840" s="756">
        <v>150157.22</v>
      </c>
    </row>
    <row r="841" spans="1:4" s="34" customFormat="1" ht="16.5" customHeight="1">
      <c r="A841" s="753">
        <v>829</v>
      </c>
      <c r="B841" s="766" t="s">
        <v>1071</v>
      </c>
      <c r="C841" s="755" t="s">
        <v>1978</v>
      </c>
      <c r="D841" s="756">
        <v>21144.5</v>
      </c>
    </row>
    <row r="842" spans="1:4" s="34" customFormat="1" ht="16.5" customHeight="1">
      <c r="A842" s="753">
        <v>830</v>
      </c>
      <c r="B842" s="766" t="s">
        <v>1072</v>
      </c>
      <c r="C842" s="755" t="s">
        <v>1979</v>
      </c>
      <c r="D842" s="756">
        <v>9243.4500000000007</v>
      </c>
    </row>
    <row r="843" spans="1:4" s="34" customFormat="1" ht="16.5" customHeight="1">
      <c r="A843" s="753">
        <v>831</v>
      </c>
      <c r="B843" s="766" t="s">
        <v>1073</v>
      </c>
      <c r="C843" s="755" t="s">
        <v>1980</v>
      </c>
      <c r="D843" s="756">
        <v>1094.5999999999999</v>
      </c>
    </row>
    <row r="844" spans="1:4" s="34" customFormat="1" ht="16.5" customHeight="1">
      <c r="A844" s="753">
        <v>832</v>
      </c>
      <c r="B844" s="766" t="s">
        <v>1074</v>
      </c>
      <c r="C844" s="755" t="s">
        <v>1981</v>
      </c>
      <c r="D844" s="756">
        <v>7581.8</v>
      </c>
    </row>
    <row r="845" spans="1:4" s="34" customFormat="1" ht="16.5" customHeight="1">
      <c r="A845" s="753">
        <v>833</v>
      </c>
      <c r="B845" s="766" t="s">
        <v>1075</v>
      </c>
      <c r="C845" s="755" t="s">
        <v>1982</v>
      </c>
      <c r="D845" s="756">
        <v>6638.26</v>
      </c>
    </row>
    <row r="846" spans="1:4" s="34" customFormat="1" ht="16.5" customHeight="1">
      <c r="A846" s="753">
        <v>834</v>
      </c>
      <c r="B846" s="766" t="s">
        <v>1076</v>
      </c>
      <c r="C846" s="755" t="s">
        <v>1983</v>
      </c>
      <c r="D846" s="756">
        <v>30093.4</v>
      </c>
    </row>
    <row r="847" spans="1:4" s="34" customFormat="1" ht="16.5" customHeight="1">
      <c r="A847" s="753">
        <v>835</v>
      </c>
      <c r="B847" s="766" t="s">
        <v>1077</v>
      </c>
      <c r="C847" s="755" t="s">
        <v>1984</v>
      </c>
      <c r="D847" s="756">
        <v>21242.400000000001</v>
      </c>
    </row>
    <row r="848" spans="1:4" s="34" customFormat="1" ht="16.5" customHeight="1">
      <c r="A848" s="753">
        <v>836</v>
      </c>
      <c r="B848" s="766" t="s">
        <v>1080</v>
      </c>
      <c r="C848" s="755" t="s">
        <v>1985</v>
      </c>
      <c r="D848" s="756">
        <v>116789.05</v>
      </c>
    </row>
    <row r="849" spans="1:4" s="34" customFormat="1" ht="16.5" customHeight="1">
      <c r="A849" s="753">
        <v>837</v>
      </c>
      <c r="B849" s="766" t="s">
        <v>1081</v>
      </c>
      <c r="C849" s="755" t="s">
        <v>1986</v>
      </c>
      <c r="D849" s="756">
        <v>21144.5</v>
      </c>
    </row>
    <row r="850" spans="1:4" s="34" customFormat="1" ht="16.5" customHeight="1">
      <c r="A850" s="753">
        <v>838</v>
      </c>
      <c r="B850" s="766" t="s">
        <v>1082</v>
      </c>
      <c r="C850" s="755" t="s">
        <v>1987</v>
      </c>
      <c r="D850" s="756">
        <v>116769.41</v>
      </c>
    </row>
    <row r="851" spans="1:4" s="34" customFormat="1" ht="16.5" customHeight="1">
      <c r="A851" s="753">
        <v>839</v>
      </c>
      <c r="B851" s="766" t="s">
        <v>1083</v>
      </c>
      <c r="C851" s="755" t="s">
        <v>1988</v>
      </c>
      <c r="D851" s="756">
        <v>1094.5999999999999</v>
      </c>
    </row>
    <row r="852" spans="1:4" s="34" customFormat="1" ht="16.5" customHeight="1">
      <c r="A852" s="753">
        <v>840</v>
      </c>
      <c r="B852" s="766" t="s">
        <v>1084</v>
      </c>
      <c r="C852" s="755" t="s">
        <v>1989</v>
      </c>
      <c r="D852" s="756">
        <v>7581.8</v>
      </c>
    </row>
    <row r="853" spans="1:4" s="34" customFormat="1" ht="16.5" customHeight="1">
      <c r="A853" s="753">
        <v>841</v>
      </c>
      <c r="B853" s="766" t="s">
        <v>1085</v>
      </c>
      <c r="C853" s="755" t="s">
        <v>1990</v>
      </c>
      <c r="D853" s="756">
        <v>6262.5</v>
      </c>
    </row>
    <row r="854" spans="1:4" s="34" customFormat="1" ht="16.5" customHeight="1">
      <c r="A854" s="753">
        <v>842</v>
      </c>
      <c r="B854" s="766" t="s">
        <v>1086</v>
      </c>
      <c r="C854" s="755" t="s">
        <v>1991</v>
      </c>
      <c r="D854" s="756">
        <v>30093.4</v>
      </c>
    </row>
    <row r="855" spans="1:4" s="34" customFormat="1" ht="16.5" customHeight="1">
      <c r="A855" s="753">
        <v>843</v>
      </c>
      <c r="B855" s="766" t="s">
        <v>1087</v>
      </c>
      <c r="C855" s="755" t="s">
        <v>1992</v>
      </c>
      <c r="D855" s="756">
        <v>116789.05</v>
      </c>
    </row>
    <row r="856" spans="1:4" s="34" customFormat="1" ht="16.5" customHeight="1">
      <c r="A856" s="753">
        <v>844</v>
      </c>
      <c r="B856" s="766" t="s">
        <v>1088</v>
      </c>
      <c r="C856" s="755" t="s">
        <v>1993</v>
      </c>
      <c r="D856" s="756">
        <v>21144.5</v>
      </c>
    </row>
    <row r="857" spans="1:4" s="34" customFormat="1" ht="16.5" customHeight="1">
      <c r="A857" s="753">
        <v>845</v>
      </c>
      <c r="B857" s="766" t="s">
        <v>1089</v>
      </c>
      <c r="C857" s="755" t="s">
        <v>1994</v>
      </c>
      <c r="D857" s="756">
        <v>116769.41</v>
      </c>
    </row>
    <row r="858" spans="1:4" s="34" customFormat="1" ht="16.5" customHeight="1">
      <c r="A858" s="753">
        <v>846</v>
      </c>
      <c r="B858" s="766" t="s">
        <v>1090</v>
      </c>
      <c r="C858" s="755" t="s">
        <v>1995</v>
      </c>
      <c r="D858" s="756">
        <v>1094.5999999999999</v>
      </c>
    </row>
    <row r="859" spans="1:4" s="34" customFormat="1" ht="16.5" customHeight="1">
      <c r="A859" s="753">
        <v>847</v>
      </c>
      <c r="B859" s="766" t="s">
        <v>1091</v>
      </c>
      <c r="C859" s="755" t="s">
        <v>1996</v>
      </c>
      <c r="D859" s="756">
        <v>7581.8</v>
      </c>
    </row>
    <row r="860" spans="1:4" s="34" customFormat="1" ht="16.5" customHeight="1">
      <c r="A860" s="753">
        <v>848</v>
      </c>
      <c r="B860" s="766" t="s">
        <v>1092</v>
      </c>
      <c r="C860" s="755" t="s">
        <v>1997</v>
      </c>
      <c r="D860" s="756">
        <v>6262.5</v>
      </c>
    </row>
    <row r="861" spans="1:4" s="34" customFormat="1" ht="16.5" customHeight="1">
      <c r="A861" s="753">
        <v>849</v>
      </c>
      <c r="B861" s="766" t="s">
        <v>1093</v>
      </c>
      <c r="C861" s="755" t="s">
        <v>1998</v>
      </c>
      <c r="D861" s="756">
        <v>30093.4</v>
      </c>
    </row>
    <row r="862" spans="1:4" s="34" customFormat="1" ht="16.5" customHeight="1">
      <c r="A862" s="753">
        <v>850</v>
      </c>
      <c r="B862" s="766" t="s">
        <v>1094</v>
      </c>
      <c r="C862" s="755" t="s">
        <v>1999</v>
      </c>
      <c r="D862" s="756">
        <v>150157.22</v>
      </c>
    </row>
    <row r="863" spans="1:4" s="34" customFormat="1" ht="16.5" customHeight="1">
      <c r="A863" s="753">
        <v>851</v>
      </c>
      <c r="B863" s="766" t="s">
        <v>1095</v>
      </c>
      <c r="C863" s="755" t="s">
        <v>2000</v>
      </c>
      <c r="D863" s="756">
        <v>21144.5</v>
      </c>
    </row>
    <row r="864" spans="1:4" s="34" customFormat="1" ht="16.5" customHeight="1">
      <c r="A864" s="753">
        <v>852</v>
      </c>
      <c r="B864" s="766" t="s">
        <v>1096</v>
      </c>
      <c r="C864" s="755" t="s">
        <v>2001</v>
      </c>
      <c r="D864" s="756">
        <v>40581</v>
      </c>
    </row>
    <row r="865" spans="1:4" s="34" customFormat="1" ht="16.5" customHeight="1">
      <c r="A865" s="753">
        <v>853</v>
      </c>
      <c r="B865" s="766" t="s">
        <v>1097</v>
      </c>
      <c r="C865" s="755" t="s">
        <v>2002</v>
      </c>
      <c r="D865" s="756">
        <v>1094.5999999999999</v>
      </c>
    </row>
    <row r="866" spans="1:4" s="34" customFormat="1" ht="16.5" customHeight="1">
      <c r="A866" s="753">
        <v>854</v>
      </c>
      <c r="B866" s="766" t="s">
        <v>1098</v>
      </c>
      <c r="C866" s="755" t="s">
        <v>2003</v>
      </c>
      <c r="D866" s="756">
        <v>7581.8</v>
      </c>
    </row>
    <row r="867" spans="1:4" s="34" customFormat="1" ht="16.5" customHeight="1">
      <c r="A867" s="753">
        <v>855</v>
      </c>
      <c r="B867" s="766" t="s">
        <v>1099</v>
      </c>
      <c r="C867" s="755" t="s">
        <v>2004</v>
      </c>
      <c r="D867" s="756">
        <v>6638.26</v>
      </c>
    </row>
    <row r="868" spans="1:4" s="34" customFormat="1" ht="16.5" customHeight="1">
      <c r="A868" s="753">
        <v>856</v>
      </c>
      <c r="B868" s="766" t="s">
        <v>1100</v>
      </c>
      <c r="C868" s="755" t="s">
        <v>2005</v>
      </c>
      <c r="D868" s="756">
        <v>30093.4</v>
      </c>
    </row>
    <row r="869" spans="1:4" s="34" customFormat="1" ht="16.5" customHeight="1">
      <c r="A869" s="753">
        <v>857</v>
      </c>
      <c r="B869" s="766" t="s">
        <v>1101</v>
      </c>
      <c r="C869" s="755" t="s">
        <v>2006</v>
      </c>
      <c r="D869" s="756">
        <v>116789.05</v>
      </c>
    </row>
    <row r="870" spans="1:4" s="34" customFormat="1" ht="16.5" customHeight="1">
      <c r="A870" s="753">
        <v>858</v>
      </c>
      <c r="B870" s="766" t="s">
        <v>1102</v>
      </c>
      <c r="C870" s="755" t="s">
        <v>2007</v>
      </c>
      <c r="D870" s="756">
        <v>21144.5</v>
      </c>
    </row>
    <row r="871" spans="1:4" s="34" customFormat="1" ht="16.5" customHeight="1">
      <c r="A871" s="753">
        <v>859</v>
      </c>
      <c r="B871" s="766" t="s">
        <v>1103</v>
      </c>
      <c r="C871" s="755" t="s">
        <v>2008</v>
      </c>
      <c r="D871" s="756">
        <v>116769.41</v>
      </c>
    </row>
    <row r="872" spans="1:4" s="34" customFormat="1" ht="16.5" customHeight="1">
      <c r="A872" s="753">
        <v>860</v>
      </c>
      <c r="B872" s="766" t="s">
        <v>1104</v>
      </c>
      <c r="C872" s="755" t="s">
        <v>2009</v>
      </c>
      <c r="D872" s="756">
        <v>1094.5999999999999</v>
      </c>
    </row>
    <row r="873" spans="1:4" s="34" customFormat="1" ht="16.5" customHeight="1">
      <c r="A873" s="753">
        <v>861</v>
      </c>
      <c r="B873" s="766" t="s">
        <v>1105</v>
      </c>
      <c r="C873" s="755" t="s">
        <v>2010</v>
      </c>
      <c r="D873" s="756">
        <v>7581.8</v>
      </c>
    </row>
    <row r="874" spans="1:4" s="34" customFormat="1" ht="16.5" customHeight="1">
      <c r="A874" s="753">
        <v>862</v>
      </c>
      <c r="B874" s="766" t="s">
        <v>1106</v>
      </c>
      <c r="C874" s="755" t="s">
        <v>2011</v>
      </c>
      <c r="D874" s="756">
        <v>6262.5</v>
      </c>
    </row>
    <row r="875" spans="1:4" s="34" customFormat="1" ht="16.5" customHeight="1">
      <c r="A875" s="753">
        <v>863</v>
      </c>
      <c r="B875" s="766" t="s">
        <v>1107</v>
      </c>
      <c r="C875" s="755" t="s">
        <v>2012</v>
      </c>
      <c r="D875" s="756">
        <v>30093.4</v>
      </c>
    </row>
    <row r="876" spans="1:4" s="34" customFormat="1" ht="16.5" customHeight="1">
      <c r="A876" s="753">
        <v>864</v>
      </c>
      <c r="B876" s="766" t="s">
        <v>1108</v>
      </c>
      <c r="C876" s="755" t="s">
        <v>2013</v>
      </c>
      <c r="D876" s="756">
        <v>150157.22</v>
      </c>
    </row>
    <row r="877" spans="1:4" s="34" customFormat="1" ht="16.5" customHeight="1">
      <c r="A877" s="753">
        <v>865</v>
      </c>
      <c r="B877" s="766" t="s">
        <v>1109</v>
      </c>
      <c r="C877" s="755" t="s">
        <v>2014</v>
      </c>
      <c r="D877" s="756">
        <v>21144.3</v>
      </c>
    </row>
    <row r="878" spans="1:4" s="34" customFormat="1" ht="16.5" customHeight="1">
      <c r="A878" s="753">
        <v>866</v>
      </c>
      <c r="B878" s="766" t="s">
        <v>1110</v>
      </c>
      <c r="C878" s="755" t="s">
        <v>2015</v>
      </c>
      <c r="D878" s="756">
        <v>116769.41</v>
      </c>
    </row>
    <row r="879" spans="1:4" s="34" customFormat="1" ht="16.5" customHeight="1">
      <c r="A879" s="753">
        <v>867</v>
      </c>
      <c r="B879" s="766" t="s">
        <v>1111</v>
      </c>
      <c r="C879" s="755" t="s">
        <v>2016</v>
      </c>
      <c r="D879" s="756">
        <v>1094.5999999999999</v>
      </c>
    </row>
    <row r="880" spans="1:4" s="34" customFormat="1" ht="16.5" customHeight="1">
      <c r="A880" s="753">
        <v>868</v>
      </c>
      <c r="B880" s="766" t="s">
        <v>1112</v>
      </c>
      <c r="C880" s="755" t="s">
        <v>2017</v>
      </c>
      <c r="D880" s="756">
        <v>7581.8</v>
      </c>
    </row>
    <row r="881" spans="1:4" s="34" customFormat="1" ht="16.5" customHeight="1">
      <c r="A881" s="753">
        <v>869</v>
      </c>
      <c r="B881" s="766" t="s">
        <v>1452</v>
      </c>
      <c r="C881" s="755" t="s">
        <v>2018</v>
      </c>
      <c r="D881" s="756">
        <v>6638.26</v>
      </c>
    </row>
    <row r="882" spans="1:4" s="34" customFormat="1" ht="16.5" customHeight="1">
      <c r="A882" s="753">
        <v>870</v>
      </c>
      <c r="B882" s="766" t="s">
        <v>1453</v>
      </c>
      <c r="C882" s="755" t="s">
        <v>2019</v>
      </c>
      <c r="D882" s="756">
        <v>30093.4</v>
      </c>
    </row>
    <row r="883" spans="1:4" s="34" customFormat="1" ht="16.5" customHeight="1">
      <c r="A883" s="753">
        <v>871</v>
      </c>
      <c r="B883" s="766" t="s">
        <v>1454</v>
      </c>
      <c r="C883" s="755" t="s">
        <v>2020</v>
      </c>
      <c r="D883" s="756">
        <v>21242.400000000001</v>
      </c>
    </row>
    <row r="884" spans="1:4" s="34" customFormat="1" ht="16.5" customHeight="1">
      <c r="A884" s="753">
        <v>872</v>
      </c>
      <c r="B884" s="766" t="s">
        <v>1455</v>
      </c>
      <c r="C884" s="755" t="s">
        <v>2021</v>
      </c>
      <c r="D884" s="756">
        <v>150157.22</v>
      </c>
    </row>
    <row r="885" spans="1:4" s="34" customFormat="1" ht="16.5" customHeight="1">
      <c r="A885" s="753">
        <v>873</v>
      </c>
      <c r="B885" s="766" t="s">
        <v>1456</v>
      </c>
      <c r="C885" s="755" t="s">
        <v>2022</v>
      </c>
      <c r="D885" s="756">
        <v>21144.5</v>
      </c>
    </row>
    <row r="886" spans="1:4" s="34" customFormat="1" ht="16.5" customHeight="1">
      <c r="A886" s="753">
        <v>874</v>
      </c>
      <c r="B886" s="766" t="s">
        <v>1457</v>
      </c>
      <c r="C886" s="755" t="s">
        <v>2023</v>
      </c>
      <c r="D886" s="756">
        <v>116769.41</v>
      </c>
    </row>
    <row r="887" spans="1:4" s="34" customFormat="1" ht="16.5" customHeight="1">
      <c r="A887" s="753">
        <v>875</v>
      </c>
      <c r="B887" s="766" t="s">
        <v>1458</v>
      </c>
      <c r="C887" s="755" t="s">
        <v>2024</v>
      </c>
      <c r="D887" s="756">
        <v>1094.5999999999999</v>
      </c>
    </row>
    <row r="888" spans="1:4" s="34" customFormat="1" ht="16.5" customHeight="1">
      <c r="A888" s="753">
        <v>876</v>
      </c>
      <c r="B888" s="766" t="s">
        <v>1459</v>
      </c>
      <c r="C888" s="755" t="s">
        <v>2025</v>
      </c>
      <c r="D888" s="756">
        <v>7581.8</v>
      </c>
    </row>
    <row r="889" spans="1:4" s="34" customFormat="1" ht="16.5" customHeight="1">
      <c r="A889" s="753">
        <v>877</v>
      </c>
      <c r="B889" s="766" t="s">
        <v>1460</v>
      </c>
      <c r="C889" s="755" t="s">
        <v>2026</v>
      </c>
      <c r="D889" s="756">
        <v>6638.26</v>
      </c>
    </row>
    <row r="890" spans="1:4" s="34" customFormat="1" ht="16.5" customHeight="1">
      <c r="A890" s="753">
        <v>878</v>
      </c>
      <c r="B890" s="766" t="s">
        <v>1461</v>
      </c>
      <c r="C890" s="755" t="s">
        <v>2027</v>
      </c>
      <c r="D890" s="756">
        <v>30093.4</v>
      </c>
    </row>
    <row r="891" spans="1:4" s="34" customFormat="1" ht="16.5" customHeight="1">
      <c r="A891" s="753">
        <v>879</v>
      </c>
      <c r="B891" s="766" t="s">
        <v>1462</v>
      </c>
      <c r="C891" s="755" t="s">
        <v>2028</v>
      </c>
      <c r="D891" s="756">
        <v>200400</v>
      </c>
    </row>
    <row r="892" spans="1:4" s="34" customFormat="1" ht="16.5" customHeight="1">
      <c r="A892" s="753">
        <v>880</v>
      </c>
      <c r="B892" s="766" t="s">
        <v>1463</v>
      </c>
      <c r="C892" s="755" t="s">
        <v>2029</v>
      </c>
      <c r="D892" s="756">
        <v>200400</v>
      </c>
    </row>
    <row r="893" spans="1:4" s="34" customFormat="1" ht="16.5" customHeight="1">
      <c r="A893" s="753">
        <v>881</v>
      </c>
      <c r="B893" s="766" t="s">
        <v>1464</v>
      </c>
      <c r="C893" s="755" t="s">
        <v>2030</v>
      </c>
      <c r="D893" s="756">
        <v>243820</v>
      </c>
    </row>
    <row r="894" spans="1:4" s="34" customFormat="1" ht="16.5" customHeight="1">
      <c r="A894" s="753">
        <v>882</v>
      </c>
      <c r="B894" s="766" t="s">
        <v>1465</v>
      </c>
      <c r="C894" s="755" t="s">
        <v>2031</v>
      </c>
      <c r="D894" s="756">
        <v>78156</v>
      </c>
    </row>
    <row r="895" spans="1:4" s="34" customFormat="1" ht="16.5" customHeight="1">
      <c r="A895" s="753">
        <v>883</v>
      </c>
      <c r="B895" s="766" t="s">
        <v>1466</v>
      </c>
      <c r="C895" s="755" t="s">
        <v>2032</v>
      </c>
      <c r="D895" s="756">
        <v>26720</v>
      </c>
    </row>
    <row r="896" spans="1:4" s="34" customFormat="1" ht="16.5" customHeight="1">
      <c r="A896" s="753">
        <v>884</v>
      </c>
      <c r="B896" s="766" t="s">
        <v>1467</v>
      </c>
      <c r="C896" s="755" t="s">
        <v>2033</v>
      </c>
      <c r="D896" s="756">
        <v>43420</v>
      </c>
    </row>
    <row r="897" spans="1:4" s="34" customFormat="1" ht="16.5" customHeight="1">
      <c r="A897" s="753">
        <v>885</v>
      </c>
      <c r="B897" s="766" t="s">
        <v>1468</v>
      </c>
      <c r="C897" s="755" t="s">
        <v>2034</v>
      </c>
      <c r="D897" s="756">
        <v>133600</v>
      </c>
    </row>
    <row r="898" spans="1:4" s="34" customFormat="1" ht="16.5" customHeight="1">
      <c r="A898" s="753">
        <v>886</v>
      </c>
      <c r="B898" s="766" t="s">
        <v>1469</v>
      </c>
      <c r="C898" s="755" t="s">
        <v>2035</v>
      </c>
      <c r="D898" s="756">
        <v>1605925.44</v>
      </c>
    </row>
    <row r="899" spans="1:4" s="34" customFormat="1" ht="16.5" customHeight="1">
      <c r="A899" s="753">
        <v>887</v>
      </c>
      <c r="B899" s="766" t="s">
        <v>1470</v>
      </c>
      <c r="C899" s="755" t="s">
        <v>2036</v>
      </c>
      <c r="D899" s="756">
        <v>1070609.52</v>
      </c>
    </row>
    <row r="900" spans="1:4" s="34" customFormat="1" ht="16.5" customHeight="1">
      <c r="A900" s="753">
        <v>888</v>
      </c>
      <c r="B900" s="766" t="s">
        <v>1471</v>
      </c>
      <c r="C900" s="755" t="s">
        <v>2037</v>
      </c>
      <c r="D900" s="756">
        <v>1635664.8</v>
      </c>
    </row>
    <row r="901" spans="1:4" s="34" customFormat="1" ht="16.5" customHeight="1">
      <c r="A901" s="753">
        <v>889</v>
      </c>
      <c r="B901" s="766" t="s">
        <v>1472</v>
      </c>
      <c r="C901" s="755" t="s">
        <v>2038</v>
      </c>
      <c r="D901" s="756">
        <v>267654.24</v>
      </c>
    </row>
    <row r="902" spans="1:4" s="34" customFormat="1" ht="16.5" customHeight="1">
      <c r="A902" s="753">
        <v>890</v>
      </c>
      <c r="B902" s="766" t="s">
        <v>1473</v>
      </c>
      <c r="C902" s="755" t="s">
        <v>2039</v>
      </c>
      <c r="D902" s="756">
        <v>297393.59999999998</v>
      </c>
    </row>
    <row r="903" spans="1:4" s="34" customFormat="1" ht="16.5" customHeight="1">
      <c r="A903" s="753">
        <v>891</v>
      </c>
      <c r="B903" s="766" t="s">
        <v>1474</v>
      </c>
      <c r="C903" s="755" t="s">
        <v>2040</v>
      </c>
      <c r="D903" s="756">
        <v>137395.79999999999</v>
      </c>
    </row>
    <row r="904" spans="1:4" s="34" customFormat="1" ht="16.5" customHeight="1">
      <c r="A904" s="753">
        <v>892</v>
      </c>
      <c r="B904" s="766" t="s">
        <v>1475</v>
      </c>
      <c r="C904" s="755" t="s">
        <v>2041</v>
      </c>
      <c r="D904" s="756">
        <v>350180.94</v>
      </c>
    </row>
    <row r="905" spans="1:4" s="34" customFormat="1" ht="16.5" customHeight="1">
      <c r="A905" s="753">
        <v>893</v>
      </c>
      <c r="B905" s="766" t="s">
        <v>1476</v>
      </c>
      <c r="C905" s="755" t="s">
        <v>2042</v>
      </c>
      <c r="D905" s="756">
        <v>227060.04</v>
      </c>
    </row>
    <row r="906" spans="1:4" s="34" customFormat="1" ht="16.5" customHeight="1">
      <c r="A906" s="753">
        <v>894</v>
      </c>
      <c r="B906" s="766" t="s">
        <v>1477</v>
      </c>
      <c r="C906" s="755" t="s">
        <v>2043</v>
      </c>
      <c r="D906" s="756">
        <v>7732.26</v>
      </c>
    </row>
    <row r="907" spans="1:4" s="34" customFormat="1" ht="16.5" customHeight="1">
      <c r="A907" s="753">
        <v>895</v>
      </c>
      <c r="B907" s="766" t="s">
        <v>1478</v>
      </c>
      <c r="C907" s="755" t="s">
        <v>2044</v>
      </c>
      <c r="D907" s="756">
        <v>47575.56</v>
      </c>
    </row>
    <row r="908" spans="1:4" s="34" customFormat="1" ht="16.5" customHeight="1">
      <c r="A908" s="753">
        <v>896</v>
      </c>
      <c r="B908" s="766" t="s">
        <v>1479</v>
      </c>
      <c r="C908" s="755" t="s">
        <v>2045</v>
      </c>
      <c r="D908" s="756">
        <v>118883.1</v>
      </c>
    </row>
    <row r="909" spans="1:4" s="34" customFormat="1" ht="16.5" customHeight="1">
      <c r="A909" s="753">
        <v>897</v>
      </c>
      <c r="B909" s="766" t="s">
        <v>1480</v>
      </c>
      <c r="C909" s="755" t="s">
        <v>2046</v>
      </c>
      <c r="D909" s="756">
        <v>738669.12</v>
      </c>
    </row>
    <row r="910" spans="1:4" s="34" customFormat="1" ht="16.5" customHeight="1">
      <c r="A910" s="753">
        <v>898</v>
      </c>
      <c r="B910" s="766" t="s">
        <v>1481</v>
      </c>
      <c r="C910" s="755" t="s">
        <v>2047</v>
      </c>
      <c r="D910" s="756">
        <v>171038.49</v>
      </c>
    </row>
    <row r="911" spans="1:4" s="34" customFormat="1" ht="16.5" customHeight="1">
      <c r="A911" s="753">
        <v>899</v>
      </c>
      <c r="B911" s="766" t="s">
        <v>1482</v>
      </c>
      <c r="C911" s="755" t="s">
        <v>2048</v>
      </c>
      <c r="D911" s="756">
        <v>37556.559999999998</v>
      </c>
    </row>
    <row r="912" spans="1:4" s="34" customFormat="1" ht="16.5" customHeight="1">
      <c r="A912" s="753">
        <v>900</v>
      </c>
      <c r="B912" s="766" t="s">
        <v>1483</v>
      </c>
      <c r="C912" s="755" t="s">
        <v>2049</v>
      </c>
      <c r="D912" s="756">
        <v>245349.8</v>
      </c>
    </row>
    <row r="913" spans="1:4" s="34" customFormat="1" ht="16.5" customHeight="1">
      <c r="A913" s="753">
        <v>901</v>
      </c>
      <c r="B913" s="766" t="s">
        <v>1484</v>
      </c>
      <c r="C913" s="755" t="s">
        <v>2050</v>
      </c>
      <c r="D913" s="756">
        <v>61337.45</v>
      </c>
    </row>
    <row r="914" spans="1:4" s="34" customFormat="1" ht="16.5" customHeight="1">
      <c r="A914" s="753">
        <v>902</v>
      </c>
      <c r="B914" s="766" t="s">
        <v>1485</v>
      </c>
      <c r="C914" s="755" t="s">
        <v>2051</v>
      </c>
      <c r="D914" s="756">
        <v>140964.57</v>
      </c>
    </row>
    <row r="915" spans="1:4" s="34" customFormat="1" ht="16.5" customHeight="1">
      <c r="A915" s="753">
        <v>903</v>
      </c>
      <c r="B915" s="766" t="s">
        <v>1486</v>
      </c>
      <c r="C915" s="755" t="s">
        <v>2052</v>
      </c>
      <c r="D915" s="756">
        <v>89218.1</v>
      </c>
    </row>
    <row r="916" spans="1:4" s="34" customFormat="1" ht="16.5" customHeight="1">
      <c r="A916" s="753">
        <v>904</v>
      </c>
      <c r="B916" s="766" t="s">
        <v>1487</v>
      </c>
      <c r="C916" s="755" t="s">
        <v>2053</v>
      </c>
      <c r="D916" s="756">
        <v>185747.09</v>
      </c>
    </row>
    <row r="917" spans="1:4" s="34" customFormat="1" ht="16.5" customHeight="1">
      <c r="A917" s="753">
        <v>905</v>
      </c>
      <c r="B917" s="766" t="s">
        <v>1488</v>
      </c>
      <c r="C917" s="755" t="s">
        <v>2054</v>
      </c>
      <c r="D917" s="756">
        <v>59379.58</v>
      </c>
    </row>
    <row r="918" spans="1:4" s="34" customFormat="1" ht="16.5" customHeight="1">
      <c r="A918" s="753">
        <v>906</v>
      </c>
      <c r="B918" s="766" t="s">
        <v>1489</v>
      </c>
      <c r="C918" s="755" t="s">
        <v>2055</v>
      </c>
      <c r="D918" s="756">
        <v>24658.89</v>
      </c>
    </row>
    <row r="919" spans="1:4" s="34" customFormat="1" ht="16.5" customHeight="1">
      <c r="A919" s="753">
        <v>907</v>
      </c>
      <c r="B919" s="766" t="s">
        <v>1490</v>
      </c>
      <c r="C919" s="755" t="s">
        <v>2056</v>
      </c>
      <c r="D919" s="756">
        <v>46988.19</v>
      </c>
    </row>
    <row r="920" spans="1:4" s="34" customFormat="1" ht="16.5" customHeight="1">
      <c r="A920" s="753">
        <v>908</v>
      </c>
      <c r="B920" s="766" t="s">
        <v>1491</v>
      </c>
      <c r="C920" s="755" t="s">
        <v>2057</v>
      </c>
      <c r="D920" s="756">
        <v>93926.82</v>
      </c>
    </row>
    <row r="921" spans="1:4" s="34" customFormat="1" ht="16.5" customHeight="1">
      <c r="A921" s="753">
        <v>909</v>
      </c>
      <c r="B921" s="766" t="s">
        <v>1492</v>
      </c>
      <c r="C921" s="755" t="s">
        <v>2058</v>
      </c>
      <c r="D921" s="756">
        <v>28252.38</v>
      </c>
    </row>
    <row r="922" spans="1:4" s="34" customFormat="1" ht="16.5" customHeight="1">
      <c r="A922" s="753">
        <v>910</v>
      </c>
      <c r="B922" s="766" t="s">
        <v>1493</v>
      </c>
      <c r="C922" s="755" t="s">
        <v>2059</v>
      </c>
      <c r="D922" s="756">
        <v>33191.25</v>
      </c>
    </row>
    <row r="923" spans="1:4" s="34" customFormat="1" ht="16.5" customHeight="1">
      <c r="A923" s="753">
        <v>911</v>
      </c>
      <c r="B923" s="766" t="s">
        <v>1494</v>
      </c>
      <c r="C923" s="755" t="s">
        <v>2060</v>
      </c>
      <c r="D923" s="756">
        <v>19999.72</v>
      </c>
    </row>
    <row r="924" spans="1:4" s="34" customFormat="1" ht="16.5" customHeight="1">
      <c r="A924" s="753">
        <v>912</v>
      </c>
      <c r="B924" s="766" t="s">
        <v>1495</v>
      </c>
      <c r="C924" s="755" t="s">
        <v>2061</v>
      </c>
      <c r="D924" s="756">
        <v>4832.6499999999996</v>
      </c>
    </row>
    <row r="925" spans="1:4" s="34" customFormat="1" ht="16.5" customHeight="1">
      <c r="A925" s="753">
        <v>913</v>
      </c>
      <c r="B925" s="766" t="s">
        <v>1496</v>
      </c>
      <c r="C925" s="755" t="s">
        <v>2062</v>
      </c>
      <c r="D925" s="756">
        <v>6195.7</v>
      </c>
    </row>
    <row r="926" spans="1:4" s="34" customFormat="1" ht="16.5" customHeight="1">
      <c r="A926" s="753">
        <v>914</v>
      </c>
      <c r="B926" s="766" t="s">
        <v>1497</v>
      </c>
      <c r="C926" s="755" t="s">
        <v>2063</v>
      </c>
      <c r="D926" s="756">
        <v>5055.6899999999996</v>
      </c>
    </row>
    <row r="927" spans="1:4" s="34" customFormat="1" ht="16.5" customHeight="1">
      <c r="A927" s="753">
        <v>915</v>
      </c>
      <c r="B927" s="766" t="s">
        <v>1498</v>
      </c>
      <c r="C927" s="755" t="s">
        <v>2064</v>
      </c>
      <c r="D927" s="756">
        <v>26786.97</v>
      </c>
    </row>
    <row r="928" spans="1:4" s="34" customFormat="1" ht="16.5" customHeight="1">
      <c r="A928" s="753">
        <v>916</v>
      </c>
      <c r="B928" s="766" t="s">
        <v>1499</v>
      </c>
      <c r="C928" s="755" t="s">
        <v>2065</v>
      </c>
      <c r="D928" s="756">
        <v>78958.02</v>
      </c>
    </row>
    <row r="929" spans="1:4" s="34" customFormat="1" ht="16.5" customHeight="1">
      <c r="A929" s="753">
        <v>917</v>
      </c>
      <c r="B929" s="766" t="s">
        <v>1500</v>
      </c>
      <c r="C929" s="755" t="s">
        <v>2066</v>
      </c>
      <c r="D929" s="756">
        <v>30334.14</v>
      </c>
    </row>
    <row r="930" spans="1:4" s="34" customFormat="1" ht="16.5" customHeight="1">
      <c r="A930" s="753">
        <v>918</v>
      </c>
      <c r="B930" s="766" t="s">
        <v>1501</v>
      </c>
      <c r="C930" s="755" t="s">
        <v>2067</v>
      </c>
      <c r="D930" s="756">
        <v>54348.69</v>
      </c>
    </row>
    <row r="931" spans="1:4" s="34" customFormat="1" ht="16.5" customHeight="1">
      <c r="A931" s="753">
        <v>919</v>
      </c>
      <c r="B931" s="766" t="s">
        <v>1502</v>
      </c>
      <c r="C931" s="755" t="s">
        <v>2068</v>
      </c>
      <c r="D931" s="756">
        <v>11480.13</v>
      </c>
    </row>
    <row r="932" spans="1:4" s="34" customFormat="1" ht="16.5" customHeight="1">
      <c r="A932" s="753">
        <v>920</v>
      </c>
      <c r="B932" s="766" t="s">
        <v>1503</v>
      </c>
      <c r="C932" s="755" t="s">
        <v>2069</v>
      </c>
      <c r="D932" s="756">
        <v>16257.52</v>
      </c>
    </row>
    <row r="933" spans="1:4" s="34" customFormat="1" ht="16.5" customHeight="1">
      <c r="A933" s="753">
        <v>921</v>
      </c>
      <c r="B933" s="766" t="s">
        <v>1504</v>
      </c>
      <c r="C933" s="755" t="s">
        <v>2070</v>
      </c>
      <c r="D933" s="756">
        <v>20619.28</v>
      </c>
    </row>
    <row r="934" spans="1:4" s="34" customFormat="1" ht="16.5" customHeight="1">
      <c r="A934" s="753">
        <v>922</v>
      </c>
      <c r="B934" s="766" t="s">
        <v>1505</v>
      </c>
      <c r="C934" s="755" t="s">
        <v>2071</v>
      </c>
      <c r="D934" s="756">
        <v>24782.799999999999</v>
      </c>
    </row>
    <row r="935" spans="1:4" s="34" customFormat="1" ht="16.5" customHeight="1">
      <c r="A935" s="753">
        <v>923</v>
      </c>
      <c r="B935" s="766" t="s">
        <v>1506</v>
      </c>
      <c r="C935" s="755" t="s">
        <v>2072</v>
      </c>
      <c r="D935" s="756">
        <v>37868.080000000002</v>
      </c>
    </row>
    <row r="936" spans="1:4" s="34" customFormat="1" ht="16.5" customHeight="1">
      <c r="A936" s="753">
        <v>924</v>
      </c>
      <c r="B936" s="766" t="s">
        <v>1507</v>
      </c>
      <c r="C936" s="755" t="s">
        <v>2073</v>
      </c>
      <c r="D936" s="756">
        <v>446090.4</v>
      </c>
    </row>
    <row r="937" spans="1:4" s="34" customFormat="1" ht="16.5" customHeight="1">
      <c r="A937" s="753">
        <v>925</v>
      </c>
      <c r="B937" s="766" t="s">
        <v>1508</v>
      </c>
      <c r="C937" s="755" t="s">
        <v>2074</v>
      </c>
      <c r="D937" s="756">
        <v>718572.86</v>
      </c>
    </row>
    <row r="938" spans="1:4" s="34" customFormat="1" ht="16.5" customHeight="1">
      <c r="A938" s="753">
        <v>926</v>
      </c>
      <c r="B938" s="766" t="s">
        <v>1509</v>
      </c>
      <c r="C938" s="755" t="s">
        <v>2075</v>
      </c>
      <c r="D938" s="756">
        <v>263179.17</v>
      </c>
    </row>
    <row r="939" spans="1:4" s="34" customFormat="1" ht="16.5" customHeight="1">
      <c r="A939" s="753">
        <v>927</v>
      </c>
      <c r="B939" s="766" t="s">
        <v>1510</v>
      </c>
      <c r="C939" s="755" t="s">
        <v>2076</v>
      </c>
      <c r="D939" s="756">
        <v>114496.55</v>
      </c>
    </row>
    <row r="940" spans="1:4" s="34" customFormat="1" ht="16.5" customHeight="1">
      <c r="A940" s="753">
        <v>928</v>
      </c>
      <c r="B940" s="766" t="s">
        <v>1511</v>
      </c>
      <c r="C940" s="755" t="s">
        <v>2077</v>
      </c>
      <c r="D940" s="756">
        <v>110159.55</v>
      </c>
    </row>
    <row r="941" spans="1:4" s="34" customFormat="1" ht="16.5" customHeight="1">
      <c r="A941" s="753">
        <v>929</v>
      </c>
      <c r="B941" s="766" t="s">
        <v>1512</v>
      </c>
      <c r="C941" s="755" t="s">
        <v>2078</v>
      </c>
      <c r="D941" s="756">
        <v>35142.01</v>
      </c>
    </row>
    <row r="942" spans="1:4" s="34" customFormat="1" ht="16.5" customHeight="1">
      <c r="A942" s="753">
        <v>930</v>
      </c>
      <c r="B942" s="766" t="s">
        <v>1513</v>
      </c>
      <c r="C942" s="755" t="s">
        <v>2079</v>
      </c>
      <c r="D942" s="756">
        <v>146218.5</v>
      </c>
    </row>
    <row r="943" spans="1:4" s="34" customFormat="1" ht="16.5" customHeight="1">
      <c r="A943" s="753">
        <v>931</v>
      </c>
      <c r="B943" s="766" t="s">
        <v>1514</v>
      </c>
      <c r="C943" s="755" t="s">
        <v>2080</v>
      </c>
      <c r="D943" s="756">
        <v>37174.199999999997</v>
      </c>
    </row>
    <row r="944" spans="1:4" s="34" customFormat="1" ht="16.5" customHeight="1">
      <c r="A944" s="753">
        <v>932</v>
      </c>
      <c r="B944" s="766" t="s">
        <v>1515</v>
      </c>
      <c r="C944" s="755" t="s">
        <v>2081</v>
      </c>
      <c r="D944" s="756">
        <v>19826.240000000002</v>
      </c>
    </row>
    <row r="945" spans="1:4" s="34" customFormat="1" ht="16.5" customHeight="1">
      <c r="A945" s="753">
        <v>933</v>
      </c>
      <c r="B945" s="766" t="s">
        <v>1516</v>
      </c>
      <c r="C945" s="755" t="s">
        <v>2082</v>
      </c>
      <c r="D945" s="756">
        <v>19727.12</v>
      </c>
    </row>
    <row r="946" spans="1:4" s="34" customFormat="1" ht="16.5" customHeight="1">
      <c r="A946" s="753">
        <v>934</v>
      </c>
      <c r="B946" s="766" t="s">
        <v>1517</v>
      </c>
      <c r="C946" s="755" t="s">
        <v>2083</v>
      </c>
      <c r="D946" s="756">
        <v>34646.36</v>
      </c>
    </row>
    <row r="947" spans="1:4" s="34" customFormat="1" ht="16.5" customHeight="1">
      <c r="A947" s="753">
        <v>935</v>
      </c>
      <c r="B947" s="766" t="s">
        <v>1518</v>
      </c>
      <c r="C947" s="755" t="s">
        <v>2084</v>
      </c>
      <c r="D947" s="756">
        <v>10904.43</v>
      </c>
    </row>
    <row r="948" spans="1:4" s="34" customFormat="1" ht="16.5" customHeight="1">
      <c r="A948" s="753">
        <v>936</v>
      </c>
      <c r="B948" s="766" t="s">
        <v>1519</v>
      </c>
      <c r="C948" s="755" t="s">
        <v>2085</v>
      </c>
      <c r="D948" s="756">
        <v>59379.58</v>
      </c>
    </row>
    <row r="949" spans="1:4" s="34" customFormat="1" ht="16.5" customHeight="1">
      <c r="A949" s="753">
        <v>937</v>
      </c>
      <c r="B949" s="766" t="s">
        <v>1520</v>
      </c>
      <c r="C949" s="755" t="s">
        <v>2086</v>
      </c>
      <c r="D949" s="756">
        <v>18834.919999999998</v>
      </c>
    </row>
    <row r="950" spans="1:4" s="34" customFormat="1" ht="16.5" customHeight="1">
      <c r="A950" s="753">
        <v>938</v>
      </c>
      <c r="B950" s="766" t="s">
        <v>1521</v>
      </c>
      <c r="C950" s="755" t="s">
        <v>2087</v>
      </c>
      <c r="D950" s="756">
        <v>29739.26</v>
      </c>
    </row>
    <row r="951" spans="1:4" s="34" customFormat="1" ht="16.5" customHeight="1">
      <c r="A951" s="753">
        <v>939</v>
      </c>
      <c r="B951" s="766" t="s">
        <v>1522</v>
      </c>
      <c r="C951" s="755" t="s">
        <v>2088</v>
      </c>
      <c r="D951" s="756">
        <v>171038.49</v>
      </c>
    </row>
    <row r="952" spans="1:4" s="34" customFormat="1" ht="16.5" customHeight="1">
      <c r="A952" s="753">
        <v>940</v>
      </c>
      <c r="B952" s="766" t="s">
        <v>1523</v>
      </c>
      <c r="C952" s="755" t="s">
        <v>2089</v>
      </c>
      <c r="D952" s="756">
        <v>93976.38</v>
      </c>
    </row>
    <row r="953" spans="1:4" s="34" customFormat="1" ht="16.5" customHeight="1">
      <c r="A953" s="753">
        <v>941</v>
      </c>
      <c r="B953" s="766" t="s">
        <v>1524</v>
      </c>
      <c r="C953" s="755" t="s">
        <v>2090</v>
      </c>
      <c r="D953" s="756">
        <v>53530.86</v>
      </c>
    </row>
    <row r="954" spans="1:4" s="34" customFormat="1" ht="16.5" customHeight="1">
      <c r="A954" s="753">
        <v>942</v>
      </c>
      <c r="B954" s="766" t="s">
        <v>1525</v>
      </c>
      <c r="C954" s="755" t="s">
        <v>2091</v>
      </c>
      <c r="D954" s="756">
        <v>24658.89</v>
      </c>
    </row>
    <row r="955" spans="1:4" s="34" customFormat="1" ht="16.5" customHeight="1">
      <c r="A955" s="753">
        <v>943</v>
      </c>
      <c r="B955" s="766" t="s">
        <v>1526</v>
      </c>
      <c r="C955" s="755" t="s">
        <v>2092</v>
      </c>
      <c r="D955" s="756">
        <v>267406.42</v>
      </c>
    </row>
    <row r="956" spans="1:4" s="34" customFormat="1" ht="16.5" customHeight="1">
      <c r="A956" s="753">
        <v>944</v>
      </c>
      <c r="B956" s="766" t="s">
        <v>1527</v>
      </c>
      <c r="C956" s="755" t="s">
        <v>2093</v>
      </c>
      <c r="D956" s="756">
        <v>69144.02</v>
      </c>
    </row>
    <row r="957" spans="1:4" s="34" customFormat="1" ht="16.5" customHeight="1">
      <c r="A957" s="753">
        <v>945</v>
      </c>
      <c r="B957" s="766" t="s">
        <v>1528</v>
      </c>
      <c r="C957" s="755" t="s">
        <v>2094</v>
      </c>
      <c r="D957" s="756">
        <v>14869.68</v>
      </c>
    </row>
    <row r="958" spans="1:4" s="34" customFormat="1" ht="16.5" customHeight="1">
      <c r="A958" s="753">
        <v>946</v>
      </c>
      <c r="B958" s="766" t="s">
        <v>1529</v>
      </c>
      <c r="C958" s="755" t="s">
        <v>2095</v>
      </c>
      <c r="D958" s="756">
        <v>171038.49</v>
      </c>
    </row>
    <row r="959" spans="1:4" s="34" customFormat="1" ht="16.5" customHeight="1">
      <c r="A959" s="753">
        <v>947</v>
      </c>
      <c r="B959" s="766" t="s">
        <v>1530</v>
      </c>
      <c r="C959" s="755" t="s">
        <v>2096</v>
      </c>
      <c r="D959" s="756">
        <v>37556.559999999998</v>
      </c>
    </row>
    <row r="960" spans="1:4" s="34" customFormat="1" ht="16.5" customHeight="1">
      <c r="A960" s="753">
        <v>948</v>
      </c>
      <c r="B960" s="766" t="s">
        <v>1531</v>
      </c>
      <c r="C960" s="755" t="s">
        <v>2097</v>
      </c>
      <c r="D960" s="756">
        <v>93976.38</v>
      </c>
    </row>
    <row r="961" spans="1:4" s="34" customFormat="1" ht="16.5" customHeight="1">
      <c r="A961" s="753">
        <v>949</v>
      </c>
      <c r="B961" s="766" t="s">
        <v>1532</v>
      </c>
      <c r="C961" s="755" t="s">
        <v>2098</v>
      </c>
      <c r="D961" s="756">
        <v>53530.86</v>
      </c>
    </row>
    <row r="962" spans="1:4" s="34" customFormat="1" ht="16.5" customHeight="1">
      <c r="A962" s="753">
        <v>950</v>
      </c>
      <c r="B962" s="766" t="s">
        <v>1533</v>
      </c>
      <c r="C962" s="755" t="s">
        <v>2099</v>
      </c>
      <c r="D962" s="756">
        <v>185747.09</v>
      </c>
    </row>
    <row r="963" spans="1:4" s="34" customFormat="1" ht="16.5" customHeight="1">
      <c r="A963" s="753">
        <v>951</v>
      </c>
      <c r="B963" s="766" t="s">
        <v>1534</v>
      </c>
      <c r="C963" s="755" t="s">
        <v>2100</v>
      </c>
      <c r="D963" s="756">
        <v>24658.89</v>
      </c>
    </row>
    <row r="964" spans="1:4" s="34" customFormat="1" ht="16.5" customHeight="1">
      <c r="A964" s="753">
        <v>952</v>
      </c>
      <c r="B964" s="766" t="s">
        <v>1535</v>
      </c>
      <c r="C964" s="755" t="s">
        <v>2101</v>
      </c>
      <c r="D964" s="756">
        <v>46988.19</v>
      </c>
    </row>
    <row r="965" spans="1:4" s="34" customFormat="1" ht="16.5" customHeight="1">
      <c r="A965" s="753">
        <v>953</v>
      </c>
      <c r="B965" s="766" t="s">
        <v>1536</v>
      </c>
      <c r="C965" s="755" t="s">
        <v>2102</v>
      </c>
      <c r="D965" s="756">
        <v>69144.02</v>
      </c>
    </row>
    <row r="966" spans="1:4" s="34" customFormat="1" ht="16.5" customHeight="1">
      <c r="A966" s="753">
        <v>954</v>
      </c>
      <c r="B966" s="766" t="s">
        <v>1537</v>
      </c>
      <c r="C966" s="755" t="s">
        <v>2103</v>
      </c>
      <c r="D966" s="756">
        <v>148199.9</v>
      </c>
    </row>
    <row r="967" spans="1:4" s="34" customFormat="1" ht="16.5" customHeight="1">
      <c r="A967" s="753">
        <v>955</v>
      </c>
      <c r="B967" s="766" t="s">
        <v>1538</v>
      </c>
      <c r="C967" s="755" t="s">
        <v>2104</v>
      </c>
      <c r="D967" s="756">
        <v>35197.769999999997</v>
      </c>
    </row>
    <row r="968" spans="1:4" s="34" customFormat="1" ht="16.5" customHeight="1">
      <c r="A968" s="753">
        <v>956</v>
      </c>
      <c r="B968" s="766" t="s">
        <v>1539</v>
      </c>
      <c r="C968" s="755" t="s">
        <v>2105</v>
      </c>
      <c r="D968" s="756">
        <v>52959.6</v>
      </c>
    </row>
    <row r="969" spans="1:4" s="34" customFormat="1" ht="16.5" customHeight="1">
      <c r="A969" s="753">
        <v>957</v>
      </c>
      <c r="B969" s="766" t="s">
        <v>1540</v>
      </c>
      <c r="C969" s="755" t="s">
        <v>2106</v>
      </c>
      <c r="D969" s="756">
        <v>3717.4</v>
      </c>
    </row>
    <row r="970" spans="1:4" s="34" customFormat="1" ht="16.5" customHeight="1">
      <c r="A970" s="753">
        <v>958</v>
      </c>
      <c r="B970" s="766" t="s">
        <v>1541</v>
      </c>
      <c r="C970" s="755" t="s">
        <v>2107</v>
      </c>
      <c r="D970" s="756">
        <v>3717.4</v>
      </c>
    </row>
    <row r="971" spans="1:4" s="34" customFormat="1" ht="16.5" customHeight="1">
      <c r="A971" s="753">
        <v>959</v>
      </c>
      <c r="B971" s="766" t="s">
        <v>1542</v>
      </c>
      <c r="C971" s="755" t="s">
        <v>2108</v>
      </c>
      <c r="D971" s="756">
        <v>27756.720000000001</v>
      </c>
    </row>
    <row r="972" spans="1:4" s="34" customFormat="1" ht="16.5" customHeight="1">
      <c r="A972" s="753">
        <v>960</v>
      </c>
      <c r="B972" s="766" t="s">
        <v>1543</v>
      </c>
      <c r="C972" s="755" t="s">
        <v>2109</v>
      </c>
      <c r="D972" s="756">
        <v>61957</v>
      </c>
    </row>
    <row r="973" spans="1:4" s="34" customFormat="1" ht="16.5" customHeight="1">
      <c r="A973" s="753">
        <v>961</v>
      </c>
      <c r="B973" s="766" t="s">
        <v>1544</v>
      </c>
      <c r="C973" s="755" t="s">
        <v>2110</v>
      </c>
      <c r="D973" s="756">
        <v>3252.75</v>
      </c>
    </row>
    <row r="974" spans="1:4" s="34" customFormat="1" ht="16.5" customHeight="1">
      <c r="A974" s="753">
        <v>962</v>
      </c>
      <c r="B974" s="766" t="s">
        <v>1545</v>
      </c>
      <c r="C974" s="755" t="s">
        <v>2111</v>
      </c>
      <c r="D974" s="756">
        <v>3433.65</v>
      </c>
    </row>
    <row r="975" spans="1:4" s="34" customFormat="1" ht="16.5" customHeight="1">
      <c r="A975" s="753">
        <v>963</v>
      </c>
      <c r="B975" s="766" t="s">
        <v>1546</v>
      </c>
      <c r="C975" s="755" t="s">
        <v>2112</v>
      </c>
      <c r="D975" s="756">
        <v>96652.92</v>
      </c>
    </row>
    <row r="976" spans="1:4" s="34" customFormat="1" ht="16.5" customHeight="1">
      <c r="A976" s="753">
        <v>964</v>
      </c>
      <c r="B976" s="766" t="s">
        <v>1547</v>
      </c>
      <c r="C976" s="755" t="s">
        <v>2113</v>
      </c>
      <c r="D976" s="756">
        <v>781380.48</v>
      </c>
    </row>
    <row r="977" spans="1:4" s="34" customFormat="1" ht="16.5" customHeight="1">
      <c r="A977" s="753">
        <v>965</v>
      </c>
      <c r="B977" s="766" t="s">
        <v>1548</v>
      </c>
      <c r="C977" s="755" t="s">
        <v>2114</v>
      </c>
      <c r="D977" s="756">
        <v>79977.600000000006</v>
      </c>
    </row>
    <row r="978" spans="1:4" s="34" customFormat="1" ht="16.5" customHeight="1">
      <c r="A978" s="753">
        <v>966</v>
      </c>
      <c r="B978" s="766" t="s">
        <v>1549</v>
      </c>
      <c r="C978" s="755" t="s">
        <v>2115</v>
      </c>
      <c r="D978" s="756">
        <v>18410.099999999999</v>
      </c>
    </row>
    <row r="979" spans="1:4" s="34" customFormat="1" ht="16.5" customHeight="1">
      <c r="A979" s="753">
        <v>967</v>
      </c>
      <c r="B979" s="766" t="s">
        <v>1550</v>
      </c>
      <c r="C979" s="755" t="s">
        <v>2116</v>
      </c>
      <c r="D979" s="756">
        <v>27190.32</v>
      </c>
    </row>
    <row r="980" spans="1:4" s="34" customFormat="1" ht="16.5" customHeight="1">
      <c r="A980" s="753">
        <v>968</v>
      </c>
      <c r="B980" s="766" t="s">
        <v>1551</v>
      </c>
      <c r="C980" s="755" t="s">
        <v>2117</v>
      </c>
      <c r="D980" s="756">
        <v>13595.16</v>
      </c>
    </row>
    <row r="981" spans="1:4" s="34" customFormat="1" ht="16.5" customHeight="1">
      <c r="A981" s="753">
        <v>969</v>
      </c>
      <c r="B981" s="766" t="s">
        <v>1552</v>
      </c>
      <c r="C981" s="755" t="s">
        <v>2118</v>
      </c>
      <c r="D981" s="756">
        <v>115983.48</v>
      </c>
    </row>
    <row r="982" spans="1:4" s="34" customFormat="1" ht="16.5" customHeight="1">
      <c r="A982" s="753">
        <v>970</v>
      </c>
      <c r="B982" s="766" t="s">
        <v>1553</v>
      </c>
      <c r="C982" s="755" t="s">
        <v>2119</v>
      </c>
      <c r="D982" s="756">
        <v>44184.24</v>
      </c>
    </row>
    <row r="983" spans="1:4" s="34" customFormat="1" ht="16.5" customHeight="1">
      <c r="A983" s="753">
        <v>971</v>
      </c>
      <c r="B983" s="766" t="s">
        <v>1554</v>
      </c>
      <c r="C983" s="755" t="s">
        <v>2120</v>
      </c>
      <c r="D983" s="756">
        <v>41337.72</v>
      </c>
    </row>
    <row r="984" spans="1:4" s="34" customFormat="1" ht="16.5" customHeight="1">
      <c r="A984" s="753">
        <v>972</v>
      </c>
      <c r="B984" s="766" t="s">
        <v>1555</v>
      </c>
      <c r="C984" s="755" t="s">
        <v>2121</v>
      </c>
      <c r="D984" s="756">
        <v>203927.04000000001</v>
      </c>
    </row>
    <row r="985" spans="1:4" s="34" customFormat="1" ht="16.5" customHeight="1">
      <c r="A985" s="753">
        <v>973</v>
      </c>
      <c r="B985" s="766" t="s">
        <v>1556</v>
      </c>
      <c r="C985" s="755" t="s">
        <v>2122</v>
      </c>
      <c r="D985" s="756">
        <v>224319.72</v>
      </c>
    </row>
    <row r="986" spans="1:4" s="34" customFormat="1" ht="16.5" customHeight="1">
      <c r="A986" s="753">
        <v>974</v>
      </c>
      <c r="B986" s="766" t="s">
        <v>1557</v>
      </c>
      <c r="C986" s="755" t="s">
        <v>2123</v>
      </c>
      <c r="D986" s="756">
        <v>8496.9599999999991</v>
      </c>
    </row>
    <row r="987" spans="1:4" s="34" customFormat="1" ht="16.5" customHeight="1">
      <c r="A987" s="753">
        <v>975</v>
      </c>
      <c r="B987" s="766" t="s">
        <v>1558</v>
      </c>
      <c r="C987" s="755" t="s">
        <v>2124</v>
      </c>
      <c r="D987" s="756">
        <v>106070.39999999999</v>
      </c>
    </row>
    <row r="988" spans="1:4" s="34" customFormat="1" ht="16.5" customHeight="1">
      <c r="A988" s="753">
        <v>976</v>
      </c>
      <c r="B988" s="766" t="s">
        <v>1559</v>
      </c>
      <c r="C988" s="755" t="s">
        <v>2125</v>
      </c>
      <c r="D988" s="756">
        <v>42484.800000000003</v>
      </c>
    </row>
    <row r="989" spans="1:4" s="34" customFormat="1" ht="16.5" customHeight="1">
      <c r="A989" s="753">
        <v>977</v>
      </c>
      <c r="B989" s="766" t="s">
        <v>1560</v>
      </c>
      <c r="C989" s="755" t="s">
        <v>2126</v>
      </c>
      <c r="D989" s="756">
        <v>112159.86</v>
      </c>
    </row>
    <row r="990" spans="1:4" s="34" customFormat="1" ht="16.5" customHeight="1">
      <c r="A990" s="753">
        <v>978</v>
      </c>
      <c r="B990" s="766" t="s">
        <v>1561</v>
      </c>
      <c r="C990" s="755" t="s">
        <v>2127</v>
      </c>
      <c r="D990" s="756">
        <v>16993.95</v>
      </c>
    </row>
    <row r="991" spans="1:4" s="34" customFormat="1" ht="16.5" customHeight="1">
      <c r="A991" s="753">
        <v>979</v>
      </c>
      <c r="B991" s="766" t="s">
        <v>1562</v>
      </c>
      <c r="C991" s="755" t="s">
        <v>2128</v>
      </c>
      <c r="D991" s="756">
        <v>37174.199999999997</v>
      </c>
    </row>
    <row r="992" spans="1:4" s="34" customFormat="1" ht="16.5" customHeight="1">
      <c r="A992" s="753">
        <v>980</v>
      </c>
      <c r="B992" s="766" t="s">
        <v>1563</v>
      </c>
      <c r="C992" s="755" t="s">
        <v>2129</v>
      </c>
      <c r="D992" s="756">
        <v>19826.240000000002</v>
      </c>
    </row>
    <row r="993" spans="1:4" s="34" customFormat="1" ht="16.5" customHeight="1">
      <c r="A993" s="753">
        <v>981</v>
      </c>
      <c r="B993" s="766" t="s">
        <v>1564</v>
      </c>
      <c r="C993" s="755" t="s">
        <v>2130</v>
      </c>
      <c r="D993" s="756">
        <v>24782.799999999999</v>
      </c>
    </row>
    <row r="994" spans="1:4" s="34" customFormat="1" ht="16.5" customHeight="1">
      <c r="A994" s="753">
        <v>982</v>
      </c>
      <c r="B994" s="766" t="s">
        <v>1565</v>
      </c>
      <c r="C994" s="755" t="s">
        <v>2131</v>
      </c>
      <c r="D994" s="756">
        <v>16993.919999999998</v>
      </c>
    </row>
    <row r="995" spans="1:4" s="34" customFormat="1" ht="16.5" customHeight="1">
      <c r="A995" s="753">
        <v>983</v>
      </c>
      <c r="B995" s="766" t="s">
        <v>1566</v>
      </c>
      <c r="C995" s="755" t="s">
        <v>2132</v>
      </c>
      <c r="D995" s="756">
        <v>5733376.8600000003</v>
      </c>
    </row>
    <row r="996" spans="1:4" s="34" customFormat="1" ht="16.5" customHeight="1">
      <c r="A996" s="753">
        <v>984</v>
      </c>
      <c r="B996" s="766" t="s">
        <v>1567</v>
      </c>
      <c r="C996" s="755" t="s">
        <v>2133</v>
      </c>
      <c r="D996" s="756">
        <v>286337.40999999997</v>
      </c>
    </row>
    <row r="997" spans="1:4" s="34" customFormat="1" ht="16.5" customHeight="1">
      <c r="A997" s="753">
        <v>985</v>
      </c>
      <c r="B997" s="766" t="s">
        <v>1568</v>
      </c>
      <c r="C997" s="755" t="s">
        <v>2133</v>
      </c>
      <c r="D997" s="756">
        <v>605843.30000000005</v>
      </c>
    </row>
    <row r="998" spans="1:4" s="34" customFormat="1" ht="16.5" customHeight="1">
      <c r="A998" s="753">
        <v>986</v>
      </c>
      <c r="B998" s="766" t="s">
        <v>1569</v>
      </c>
      <c r="C998" s="755" t="s">
        <v>2134</v>
      </c>
      <c r="D998" s="756">
        <v>755561.5</v>
      </c>
    </row>
    <row r="999" spans="1:4" s="34" customFormat="1" ht="16.5" customHeight="1">
      <c r="A999" s="753">
        <v>987</v>
      </c>
      <c r="B999" s="766" t="s">
        <v>1570</v>
      </c>
      <c r="C999" s="755" t="s">
        <v>2135</v>
      </c>
      <c r="D999" s="756">
        <v>1972710.88</v>
      </c>
    </row>
    <row r="1000" spans="1:4" s="34" customFormat="1" ht="16.5" customHeight="1">
      <c r="A1000" s="753">
        <v>988</v>
      </c>
      <c r="B1000" s="766" t="s">
        <v>1571</v>
      </c>
      <c r="C1000" s="755" t="s">
        <v>2136</v>
      </c>
      <c r="D1000" s="756">
        <v>490699.44</v>
      </c>
    </row>
    <row r="1001" spans="1:4" s="34" customFormat="1" ht="16.5" customHeight="1">
      <c r="A1001" s="753">
        <v>989</v>
      </c>
      <c r="B1001" s="766" t="s">
        <v>1572</v>
      </c>
      <c r="C1001" s="755" t="s">
        <v>2137</v>
      </c>
      <c r="D1001" s="756">
        <v>220566.92</v>
      </c>
    </row>
    <row r="1002" spans="1:4" s="34" customFormat="1" ht="16.5" customHeight="1">
      <c r="A1002" s="753">
        <v>990</v>
      </c>
      <c r="B1002" s="766" t="s">
        <v>1573</v>
      </c>
      <c r="C1002" s="755" t="s">
        <v>2138</v>
      </c>
      <c r="D1002" s="756">
        <v>1363054</v>
      </c>
    </row>
    <row r="1003" spans="1:4" s="34" customFormat="1" ht="16.5" customHeight="1">
      <c r="A1003" s="753">
        <v>991</v>
      </c>
      <c r="B1003" s="766" t="s">
        <v>1574</v>
      </c>
      <c r="C1003" s="755" t="s">
        <v>2139</v>
      </c>
      <c r="D1003" s="756">
        <v>193305.84</v>
      </c>
    </row>
    <row r="1004" spans="1:4" s="34" customFormat="1" ht="16.5" customHeight="1">
      <c r="A1004" s="753">
        <v>992</v>
      </c>
      <c r="B1004" s="766" t="s">
        <v>1575</v>
      </c>
      <c r="C1004" s="755" t="s">
        <v>2140</v>
      </c>
      <c r="D1004" s="756">
        <v>471883.84</v>
      </c>
    </row>
    <row r="1005" spans="1:4" s="34" customFormat="1" ht="16.5" customHeight="1">
      <c r="A1005" s="753">
        <v>993</v>
      </c>
      <c r="B1005" s="766" t="s">
        <v>1576</v>
      </c>
      <c r="C1005" s="755" t="s">
        <v>2141</v>
      </c>
      <c r="D1005" s="756">
        <v>530125.4</v>
      </c>
    </row>
    <row r="1006" spans="1:4" s="34" customFormat="1" ht="16.5" customHeight="1">
      <c r="A1006" s="753">
        <v>994</v>
      </c>
      <c r="B1006" s="766" t="s">
        <v>1577</v>
      </c>
      <c r="C1006" s="770" t="s">
        <v>2142</v>
      </c>
      <c r="D1006" s="771">
        <v>1684987.4</v>
      </c>
    </row>
    <row r="1007" spans="1:4" s="34" customFormat="1" ht="16.5" customHeight="1">
      <c r="A1007" s="753">
        <v>995</v>
      </c>
      <c r="B1007" s="766" t="s">
        <v>1578</v>
      </c>
      <c r="C1007" s="770" t="s">
        <v>2143</v>
      </c>
      <c r="D1007" s="771">
        <v>541483.80000000005</v>
      </c>
    </row>
    <row r="1008" spans="1:4" s="34" customFormat="1" ht="16.5" customHeight="1">
      <c r="A1008" s="753">
        <v>996</v>
      </c>
      <c r="B1008" s="766" t="s">
        <v>1579</v>
      </c>
      <c r="C1008" s="770" t="s">
        <v>2144</v>
      </c>
      <c r="D1008" s="771">
        <v>284859.75</v>
      </c>
    </row>
    <row r="1009" spans="1:4" s="34" customFormat="1" ht="16.5" customHeight="1">
      <c r="A1009" s="753">
        <v>997</v>
      </c>
      <c r="B1009" s="766" t="s">
        <v>1580</v>
      </c>
      <c r="C1009" s="770" t="s">
        <v>2145</v>
      </c>
      <c r="D1009" s="771">
        <v>508002.08</v>
      </c>
    </row>
    <row r="1010" spans="1:4" s="34" customFormat="1" ht="16.5" customHeight="1">
      <c r="A1010" s="753">
        <v>998</v>
      </c>
      <c r="B1010" s="766" t="s">
        <v>1581</v>
      </c>
      <c r="C1010" s="770" t="s">
        <v>2146</v>
      </c>
      <c r="D1010" s="771">
        <v>718572.86</v>
      </c>
    </row>
    <row r="1011" spans="1:4" s="34" customFormat="1" ht="16.5" customHeight="1">
      <c r="A1011" s="753">
        <v>999</v>
      </c>
      <c r="B1011" s="766" t="s">
        <v>1582</v>
      </c>
      <c r="C1011" s="770" t="s">
        <v>2147</v>
      </c>
      <c r="D1011" s="771">
        <v>446090.4</v>
      </c>
    </row>
    <row r="1012" spans="1:4" s="34" customFormat="1" ht="16.5" customHeight="1">
      <c r="A1012" s="753">
        <v>1000</v>
      </c>
      <c r="B1012" s="766" t="s">
        <v>1583</v>
      </c>
      <c r="C1012" s="770" t="s">
        <v>2148</v>
      </c>
      <c r="D1012" s="771">
        <v>1605925.44</v>
      </c>
    </row>
    <row r="1013" spans="1:4" s="34" customFormat="1" ht="16.5" customHeight="1">
      <c r="A1013" s="753">
        <v>1001</v>
      </c>
      <c r="B1013" s="766" t="s">
        <v>1584</v>
      </c>
      <c r="C1013" s="770" t="s">
        <v>2149</v>
      </c>
      <c r="D1013" s="771">
        <v>1073009.52</v>
      </c>
    </row>
    <row r="1014" spans="1:4" s="34" customFormat="1" ht="16.5" customHeight="1">
      <c r="A1014" s="753">
        <v>1002</v>
      </c>
      <c r="B1014" s="766" t="s">
        <v>1585</v>
      </c>
      <c r="C1014" s="770" t="s">
        <v>2150</v>
      </c>
      <c r="D1014" s="771">
        <v>1752498</v>
      </c>
    </row>
    <row r="1015" spans="1:4" s="34" customFormat="1" ht="16.5" customHeight="1">
      <c r="A1015" s="753">
        <v>1003</v>
      </c>
      <c r="B1015" s="766" t="s">
        <v>1586</v>
      </c>
      <c r="C1015" s="770" t="s">
        <v>2151</v>
      </c>
      <c r="D1015" s="771">
        <v>286772.40000000002</v>
      </c>
    </row>
    <row r="1016" spans="1:4" s="34" customFormat="1" ht="16.5" customHeight="1">
      <c r="A1016" s="753">
        <v>1004</v>
      </c>
      <c r="B1016" s="766" t="s">
        <v>1587</v>
      </c>
      <c r="C1016" s="770" t="s">
        <v>2152</v>
      </c>
      <c r="D1016" s="771">
        <v>339878.40000000002</v>
      </c>
    </row>
    <row r="1017" spans="1:4" s="34" customFormat="1" ht="16.5" customHeight="1">
      <c r="A1017" s="753">
        <v>1005</v>
      </c>
      <c r="B1017" s="766" t="s">
        <v>1588</v>
      </c>
      <c r="C1017" s="770" t="s">
        <v>2153</v>
      </c>
      <c r="D1017" s="771">
        <v>344126.88</v>
      </c>
    </row>
    <row r="1018" spans="1:4" s="34" customFormat="1" ht="16.5" customHeight="1">
      <c r="A1018" s="753">
        <v>1006</v>
      </c>
      <c r="B1018" s="766" t="s">
        <v>1589</v>
      </c>
      <c r="C1018" s="770" t="s">
        <v>2154</v>
      </c>
      <c r="D1018" s="771">
        <v>34894.18</v>
      </c>
    </row>
    <row r="1019" spans="1:4" s="34" customFormat="1" ht="16.5" customHeight="1">
      <c r="A1019" s="753">
        <v>1007</v>
      </c>
      <c r="B1019" s="766" t="s">
        <v>1590</v>
      </c>
      <c r="C1019" s="770" t="s">
        <v>2155</v>
      </c>
      <c r="D1019" s="771">
        <v>350180.94</v>
      </c>
    </row>
    <row r="1020" spans="1:4" s="34" customFormat="1" ht="16.5" customHeight="1">
      <c r="A1020" s="753">
        <v>1008</v>
      </c>
      <c r="B1020" s="766" t="s">
        <v>1591</v>
      </c>
      <c r="C1020" s="770" t="s">
        <v>2156</v>
      </c>
      <c r="D1020" s="771">
        <v>196874.58</v>
      </c>
    </row>
    <row r="1021" spans="1:4" s="34" customFormat="1" ht="16.5" customHeight="1">
      <c r="A1021" s="753">
        <v>1009</v>
      </c>
      <c r="B1021" s="766" t="s">
        <v>1592</v>
      </c>
      <c r="C1021" s="770" t="s">
        <v>2157</v>
      </c>
      <c r="D1021" s="771">
        <v>47575.56</v>
      </c>
    </row>
    <row r="1022" spans="1:4" s="34" customFormat="1" ht="16.5" customHeight="1">
      <c r="A1022" s="753">
        <v>1010</v>
      </c>
      <c r="B1022" s="766" t="s">
        <v>1593</v>
      </c>
      <c r="C1022" s="770" t="s">
        <v>2158</v>
      </c>
      <c r="D1022" s="771">
        <v>52043.88</v>
      </c>
    </row>
    <row r="1023" spans="1:4" s="34" customFormat="1" ht="16.5" customHeight="1">
      <c r="A1023" s="753">
        <v>1011</v>
      </c>
      <c r="B1023" s="766" t="s">
        <v>1594</v>
      </c>
      <c r="C1023" s="770" t="s">
        <v>2159</v>
      </c>
      <c r="D1023" s="771">
        <v>28252.38</v>
      </c>
    </row>
    <row r="1024" spans="1:4" s="34" customFormat="1" ht="16.5" customHeight="1">
      <c r="A1024" s="753">
        <v>1012</v>
      </c>
      <c r="B1024" s="766" t="s">
        <v>1595</v>
      </c>
      <c r="C1024" s="770" t="s">
        <v>2160</v>
      </c>
      <c r="D1024" s="771">
        <v>9665.2800000000007</v>
      </c>
    </row>
    <row r="1025" spans="1:4" s="34" customFormat="1" ht="16.5" customHeight="1">
      <c r="A1025" s="753">
        <v>1013</v>
      </c>
      <c r="B1025" s="766" t="s">
        <v>1596</v>
      </c>
      <c r="C1025" s="770" t="s">
        <v>2161</v>
      </c>
      <c r="D1025" s="771">
        <v>46988.19</v>
      </c>
    </row>
    <row r="1026" spans="1:4" s="34" customFormat="1" ht="16.5" customHeight="1">
      <c r="A1026" s="753">
        <v>1014</v>
      </c>
      <c r="B1026" s="766" t="s">
        <v>1597</v>
      </c>
      <c r="C1026" s="770" t="s">
        <v>2162</v>
      </c>
      <c r="D1026" s="771">
        <v>171038.49</v>
      </c>
    </row>
    <row r="1027" spans="1:4" s="34" customFormat="1" ht="16.5" customHeight="1">
      <c r="A1027" s="753">
        <v>1015</v>
      </c>
      <c r="B1027" s="766" t="s">
        <v>1598</v>
      </c>
      <c r="C1027" s="770" t="s">
        <v>2163</v>
      </c>
      <c r="D1027" s="771">
        <v>73357.09</v>
      </c>
    </row>
    <row r="1028" spans="1:4" s="34" customFormat="1" ht="16.5" customHeight="1">
      <c r="A1028" s="753">
        <v>1016</v>
      </c>
      <c r="B1028" s="766" t="s">
        <v>1599</v>
      </c>
      <c r="C1028" s="770" t="s">
        <v>2164</v>
      </c>
      <c r="D1028" s="771">
        <v>46988.19</v>
      </c>
    </row>
    <row r="1029" spans="1:4" s="34" customFormat="1" ht="16.5" customHeight="1">
      <c r="A1029" s="753">
        <v>1017</v>
      </c>
      <c r="B1029" s="766" t="s">
        <v>1600</v>
      </c>
      <c r="C1029" s="770" t="s">
        <v>2165</v>
      </c>
      <c r="D1029" s="771">
        <v>88296.27</v>
      </c>
    </row>
    <row r="1030" spans="1:4" s="34" customFormat="1" ht="16.5" customHeight="1">
      <c r="A1030" s="753">
        <v>1018</v>
      </c>
      <c r="B1030" s="766" t="s">
        <v>1601</v>
      </c>
      <c r="C1030" s="770" t="s">
        <v>2166</v>
      </c>
      <c r="D1030" s="771">
        <v>80296.28</v>
      </c>
    </row>
    <row r="1031" spans="1:4" s="34" customFormat="1" ht="16.5" customHeight="1">
      <c r="A1031" s="753">
        <v>1019</v>
      </c>
      <c r="B1031" s="766" t="s">
        <v>1602</v>
      </c>
      <c r="C1031" s="770" t="s">
        <v>2167</v>
      </c>
      <c r="D1031" s="771">
        <v>185747.13</v>
      </c>
    </row>
    <row r="1032" spans="1:4" s="34" customFormat="1" ht="16.5" customHeight="1">
      <c r="A1032" s="753">
        <v>1020</v>
      </c>
      <c r="B1032" s="766" t="s">
        <v>1603</v>
      </c>
      <c r="C1032" s="770" t="s">
        <v>2168</v>
      </c>
      <c r="D1032" s="771">
        <v>24658.89</v>
      </c>
    </row>
    <row r="1033" spans="1:4" s="34" customFormat="1" ht="16.5" customHeight="1">
      <c r="A1033" s="753">
        <v>1021</v>
      </c>
      <c r="B1033" s="766" t="s">
        <v>1604</v>
      </c>
      <c r="C1033" s="770" t="s">
        <v>2169</v>
      </c>
      <c r="D1033" s="771">
        <v>40643.79</v>
      </c>
    </row>
    <row r="1034" spans="1:4" s="34" customFormat="1" ht="16.5" customHeight="1">
      <c r="A1034" s="753">
        <v>1022</v>
      </c>
      <c r="B1034" s="766" t="s">
        <v>1605</v>
      </c>
      <c r="C1034" s="770" t="s">
        <v>2170</v>
      </c>
      <c r="D1034" s="771">
        <v>40643.800000000003</v>
      </c>
    </row>
    <row r="1035" spans="1:4" s="34" customFormat="1" ht="16.5" customHeight="1">
      <c r="A1035" s="753">
        <v>1023</v>
      </c>
      <c r="B1035" s="766" t="s">
        <v>1606</v>
      </c>
      <c r="C1035" s="770" t="s">
        <v>2171</v>
      </c>
      <c r="D1035" s="771">
        <v>16257.5</v>
      </c>
    </row>
    <row r="1036" spans="1:4" s="34" customFormat="1" ht="16.5" customHeight="1">
      <c r="A1036" s="753">
        <v>1024</v>
      </c>
      <c r="B1036" s="766" t="s">
        <v>1607</v>
      </c>
      <c r="C1036" s="770" t="s">
        <v>2172</v>
      </c>
      <c r="D1036" s="771">
        <v>16257.52</v>
      </c>
    </row>
    <row r="1037" spans="1:4" s="34" customFormat="1" ht="16.5" customHeight="1">
      <c r="A1037" s="753">
        <v>1025</v>
      </c>
      <c r="B1037" s="766" t="s">
        <v>1608</v>
      </c>
      <c r="C1037" s="770" t="s">
        <v>2173</v>
      </c>
      <c r="D1037" s="771">
        <v>170926.98</v>
      </c>
    </row>
    <row r="1038" spans="1:4" s="34" customFormat="1" ht="16.5" customHeight="1">
      <c r="A1038" s="753">
        <v>1026</v>
      </c>
      <c r="B1038" s="766" t="s">
        <v>1609</v>
      </c>
      <c r="C1038" s="770" t="s">
        <v>2174</v>
      </c>
      <c r="D1038" s="771">
        <v>34572</v>
      </c>
    </row>
    <row r="1039" spans="1:4" s="34" customFormat="1" ht="16.5" customHeight="1">
      <c r="A1039" s="753">
        <v>1027</v>
      </c>
      <c r="B1039" s="766" t="s">
        <v>1610</v>
      </c>
      <c r="C1039" s="770" t="s">
        <v>2175</v>
      </c>
      <c r="D1039" s="771">
        <v>60835.33</v>
      </c>
    </row>
    <row r="1040" spans="1:4" s="34" customFormat="1" ht="16.5" customHeight="1">
      <c r="A1040" s="753">
        <v>1028</v>
      </c>
      <c r="B1040" s="766" t="s">
        <v>1611</v>
      </c>
      <c r="C1040" s="770" t="s">
        <v>2176</v>
      </c>
      <c r="D1040" s="771">
        <v>14869.68</v>
      </c>
    </row>
    <row r="1041" spans="1:4" s="34" customFormat="1" ht="16.5" customHeight="1">
      <c r="A1041" s="753">
        <v>1029</v>
      </c>
      <c r="B1041" s="766" t="s">
        <v>1612</v>
      </c>
      <c r="C1041" s="770" t="s">
        <v>2177</v>
      </c>
      <c r="D1041" s="771">
        <v>98139.88</v>
      </c>
    </row>
    <row r="1042" spans="1:4" s="34" customFormat="1" ht="16.5" customHeight="1">
      <c r="A1042" s="753">
        <v>1030</v>
      </c>
      <c r="B1042" s="766" t="s">
        <v>1613</v>
      </c>
      <c r="C1042" s="770" t="s">
        <v>2178</v>
      </c>
      <c r="D1042" s="771">
        <v>263179.15999999997</v>
      </c>
    </row>
    <row r="1043" spans="1:4" s="34" customFormat="1" ht="16.5" customHeight="1">
      <c r="A1043" s="753">
        <v>1031</v>
      </c>
      <c r="B1043" s="766" t="s">
        <v>1614</v>
      </c>
      <c r="C1043" s="770" t="s">
        <v>2179</v>
      </c>
      <c r="D1043" s="771">
        <v>45755.99</v>
      </c>
    </row>
    <row r="1044" spans="1:4" s="34" customFormat="1" ht="16.5" customHeight="1">
      <c r="A1044" s="753">
        <v>1032</v>
      </c>
      <c r="B1044" s="766" t="s">
        <v>1615</v>
      </c>
      <c r="C1044" s="770" t="s">
        <v>2180</v>
      </c>
      <c r="D1044" s="771">
        <v>12366.6</v>
      </c>
    </row>
    <row r="1045" spans="1:4" s="34" customFormat="1" ht="16.5" customHeight="1">
      <c r="A1045" s="753">
        <v>1033</v>
      </c>
      <c r="B1045" s="766" t="s">
        <v>1616</v>
      </c>
      <c r="C1045" s="770" t="s">
        <v>2181</v>
      </c>
      <c r="D1045" s="771">
        <v>34646.35</v>
      </c>
    </row>
    <row r="1046" spans="1:4" s="34" customFormat="1" ht="16.5" customHeight="1">
      <c r="A1046" s="753">
        <v>1034</v>
      </c>
      <c r="B1046" s="766" t="s">
        <v>1617</v>
      </c>
      <c r="C1046" s="770" t="s">
        <v>2182</v>
      </c>
      <c r="D1046" s="771">
        <v>10904.44</v>
      </c>
    </row>
    <row r="1047" spans="1:4" s="34" customFormat="1" ht="16.5" customHeight="1">
      <c r="A1047" s="753">
        <v>1035</v>
      </c>
      <c r="B1047" s="766" t="s">
        <v>1618</v>
      </c>
      <c r="C1047" s="770" t="s">
        <v>2183</v>
      </c>
      <c r="D1047" s="771">
        <v>17991.32</v>
      </c>
    </row>
    <row r="1048" spans="1:4" s="34" customFormat="1" ht="16.5" customHeight="1">
      <c r="A1048" s="753">
        <v>1036</v>
      </c>
      <c r="B1048" s="766" t="s">
        <v>1619</v>
      </c>
      <c r="C1048" s="770" t="s">
        <v>2184</v>
      </c>
      <c r="D1048" s="771">
        <v>82169.850000000006</v>
      </c>
    </row>
    <row r="1049" spans="1:4" s="34" customFormat="1" ht="16.5" customHeight="1">
      <c r="A1049" s="753">
        <v>1037</v>
      </c>
      <c r="B1049" s="766" t="s">
        <v>1620</v>
      </c>
      <c r="C1049" s="770" t="s">
        <v>2185</v>
      </c>
      <c r="D1049" s="771">
        <v>65648.160000000003</v>
      </c>
    </row>
    <row r="1050" spans="1:4" s="34" customFormat="1" ht="16.5" customHeight="1">
      <c r="A1050" s="753">
        <v>1038</v>
      </c>
      <c r="B1050" s="766" t="s">
        <v>1621</v>
      </c>
      <c r="C1050" s="770" t="s">
        <v>2186</v>
      </c>
      <c r="D1050" s="771">
        <v>148199.87</v>
      </c>
    </row>
    <row r="1051" spans="1:4" s="34" customFormat="1" ht="16.5" customHeight="1">
      <c r="A1051" s="753">
        <v>1039</v>
      </c>
      <c r="B1051" s="766" t="s">
        <v>1622</v>
      </c>
      <c r="C1051" s="770" t="s">
        <v>2187</v>
      </c>
      <c r="D1051" s="771">
        <v>320095.15000000002</v>
      </c>
    </row>
    <row r="1052" spans="1:4" s="34" customFormat="1" ht="16.5" customHeight="1">
      <c r="A1052" s="753">
        <v>1040</v>
      </c>
      <c r="B1052" s="766" t="s">
        <v>1113</v>
      </c>
      <c r="C1052" s="755" t="s">
        <v>1434</v>
      </c>
      <c r="D1052" s="756">
        <v>13658738.640000001</v>
      </c>
    </row>
    <row r="1053" spans="1:4" s="34" customFormat="1" ht="16.5" customHeight="1">
      <c r="A1053" s="753"/>
      <c r="B1053" s="759" t="s">
        <v>2188</v>
      </c>
      <c r="C1053" s="752" t="s">
        <v>2214</v>
      </c>
      <c r="D1053" s="773">
        <f>SUM(D1054:D1482)</f>
        <v>831577.07999999914</v>
      </c>
    </row>
    <row r="1054" spans="1:4" s="34" customFormat="1" ht="16.5" customHeight="1">
      <c r="A1054" s="753">
        <v>1041</v>
      </c>
      <c r="B1054" s="774" t="s">
        <v>674</v>
      </c>
      <c r="C1054" s="775" t="s">
        <v>2215</v>
      </c>
      <c r="D1054" s="758">
        <v>1377.05</v>
      </c>
    </row>
    <row r="1055" spans="1:4" s="34" customFormat="1" ht="16.5" customHeight="1">
      <c r="A1055" s="753">
        <v>1042</v>
      </c>
      <c r="B1055" s="754" t="s">
        <v>1416</v>
      </c>
      <c r="C1055" s="757" t="s">
        <v>2216</v>
      </c>
      <c r="D1055" s="758">
        <v>1239.1300000000001</v>
      </c>
    </row>
    <row r="1056" spans="1:4" s="34" customFormat="1" ht="16.5" customHeight="1">
      <c r="A1056" s="753">
        <v>1043</v>
      </c>
      <c r="B1056" s="754" t="s">
        <v>1437</v>
      </c>
      <c r="C1056" s="757" t="s">
        <v>2217</v>
      </c>
      <c r="D1056" s="758">
        <v>2086.96</v>
      </c>
    </row>
    <row r="1057" spans="1:4" s="34" customFormat="1" ht="16.5" customHeight="1">
      <c r="A1057" s="753">
        <v>1044</v>
      </c>
      <c r="B1057" s="754" t="s">
        <v>1437</v>
      </c>
      <c r="C1057" s="757" t="s">
        <v>2218</v>
      </c>
      <c r="D1057" s="758">
        <v>1912.18</v>
      </c>
    </row>
    <row r="1058" spans="1:4" s="34" customFormat="1" ht="16.5" customHeight="1">
      <c r="A1058" s="753">
        <v>1045</v>
      </c>
      <c r="B1058" s="754" t="s">
        <v>1438</v>
      </c>
      <c r="C1058" s="757" t="s">
        <v>2219</v>
      </c>
      <c r="D1058" s="758">
        <v>1878.26</v>
      </c>
    </row>
    <row r="1059" spans="1:4" s="34" customFormat="1" ht="16.5" customHeight="1">
      <c r="A1059" s="753">
        <v>1046</v>
      </c>
      <c r="B1059" s="754" t="s">
        <v>2189</v>
      </c>
      <c r="C1059" s="757" t="s">
        <v>2220</v>
      </c>
      <c r="D1059" s="758">
        <v>2490</v>
      </c>
    </row>
    <row r="1060" spans="1:4" s="34" customFormat="1" ht="16.5" customHeight="1">
      <c r="A1060" s="753">
        <v>1047</v>
      </c>
      <c r="B1060" s="754" t="s">
        <v>2190</v>
      </c>
      <c r="C1060" s="757" t="s">
        <v>2221</v>
      </c>
      <c r="D1060" s="758">
        <v>4885</v>
      </c>
    </row>
    <row r="1061" spans="1:4" s="34" customFormat="1" ht="16.5" customHeight="1">
      <c r="A1061" s="753">
        <v>1048</v>
      </c>
      <c r="B1061" s="754" t="s">
        <v>2191</v>
      </c>
      <c r="C1061" s="757" t="s">
        <v>2222</v>
      </c>
      <c r="D1061" s="758">
        <v>950</v>
      </c>
    </row>
    <row r="1062" spans="1:4" s="34" customFormat="1" ht="16.5" customHeight="1">
      <c r="A1062" s="753">
        <v>1049</v>
      </c>
      <c r="B1062" s="754" t="s">
        <v>2192</v>
      </c>
      <c r="C1062" s="757" t="s">
        <v>2223</v>
      </c>
      <c r="D1062" s="758">
        <v>715</v>
      </c>
    </row>
    <row r="1063" spans="1:4" s="34" customFormat="1" ht="16.5" customHeight="1">
      <c r="A1063" s="753">
        <v>1050</v>
      </c>
      <c r="B1063" s="754" t="s">
        <v>2193</v>
      </c>
      <c r="C1063" s="757" t="s">
        <v>2223</v>
      </c>
      <c r="D1063" s="758">
        <v>715</v>
      </c>
    </row>
    <row r="1064" spans="1:4" s="34" customFormat="1" ht="16.5" customHeight="1">
      <c r="A1064" s="753">
        <v>1051</v>
      </c>
      <c r="B1064" s="754" t="s">
        <v>2194</v>
      </c>
      <c r="C1064" s="757" t="s">
        <v>2224</v>
      </c>
      <c r="D1064" s="758">
        <v>1094.79</v>
      </c>
    </row>
    <row r="1065" spans="1:4" s="34" customFormat="1" ht="16.5" customHeight="1">
      <c r="A1065" s="753">
        <v>1052</v>
      </c>
      <c r="B1065" s="754" t="s">
        <v>2195</v>
      </c>
      <c r="C1065" s="757" t="s">
        <v>2225</v>
      </c>
      <c r="D1065" s="758">
        <v>1893</v>
      </c>
    </row>
    <row r="1066" spans="1:4" s="34" customFormat="1" ht="16.5" customHeight="1">
      <c r="A1066" s="753">
        <v>1053</v>
      </c>
      <c r="B1066" s="754" t="s">
        <v>2196</v>
      </c>
      <c r="C1066" s="757" t="s">
        <v>2225</v>
      </c>
      <c r="D1066" s="758">
        <v>1893</v>
      </c>
    </row>
    <row r="1067" spans="1:4" s="34" customFormat="1" ht="16.5" customHeight="1">
      <c r="A1067" s="753">
        <v>1054</v>
      </c>
      <c r="B1067" s="754" t="s">
        <v>2197</v>
      </c>
      <c r="C1067" s="757" t="s">
        <v>2225</v>
      </c>
      <c r="D1067" s="758">
        <v>1893</v>
      </c>
    </row>
    <row r="1068" spans="1:4" s="34" customFormat="1" ht="16.5" customHeight="1">
      <c r="A1068" s="753">
        <v>1055</v>
      </c>
      <c r="B1068" s="754" t="s">
        <v>2198</v>
      </c>
      <c r="C1068" s="757" t="s">
        <v>2225</v>
      </c>
      <c r="D1068" s="758">
        <v>1893</v>
      </c>
    </row>
    <row r="1069" spans="1:4" s="34" customFormat="1" ht="16.5" customHeight="1">
      <c r="A1069" s="753">
        <v>1056</v>
      </c>
      <c r="B1069" s="754" t="s">
        <v>2199</v>
      </c>
      <c r="C1069" s="757" t="s">
        <v>2225</v>
      </c>
      <c r="D1069" s="758">
        <v>1893</v>
      </c>
    </row>
    <row r="1070" spans="1:4" s="34" customFormat="1" ht="16.5" customHeight="1">
      <c r="A1070" s="753">
        <v>1057</v>
      </c>
      <c r="B1070" s="754" t="s">
        <v>2200</v>
      </c>
      <c r="C1070" s="757" t="s">
        <v>2225</v>
      </c>
      <c r="D1070" s="758">
        <v>1893</v>
      </c>
    </row>
    <row r="1071" spans="1:4" s="34" customFormat="1" ht="16.5" customHeight="1">
      <c r="A1071" s="753">
        <v>1058</v>
      </c>
      <c r="B1071" s="754" t="s">
        <v>2201</v>
      </c>
      <c r="C1071" s="757" t="s">
        <v>2225</v>
      </c>
      <c r="D1071" s="758">
        <v>1893</v>
      </c>
    </row>
    <row r="1072" spans="1:4" s="34" customFormat="1" ht="16.5" customHeight="1">
      <c r="A1072" s="753">
        <v>1059</v>
      </c>
      <c r="B1072" s="754" t="s">
        <v>2202</v>
      </c>
      <c r="C1072" s="757" t="s">
        <v>2225</v>
      </c>
      <c r="D1072" s="758">
        <v>1893</v>
      </c>
    </row>
    <row r="1073" spans="1:4" s="34" customFormat="1" ht="16.5" customHeight="1">
      <c r="A1073" s="753">
        <v>1060</v>
      </c>
      <c r="B1073" s="754" t="s">
        <v>2203</v>
      </c>
      <c r="C1073" s="757" t="s">
        <v>2225</v>
      </c>
      <c r="D1073" s="758">
        <v>1893</v>
      </c>
    </row>
    <row r="1074" spans="1:4" s="34" customFormat="1" ht="16.5" customHeight="1">
      <c r="A1074" s="753">
        <v>1061</v>
      </c>
      <c r="B1074" s="754" t="s">
        <v>2204</v>
      </c>
      <c r="C1074" s="757" t="s">
        <v>2225</v>
      </c>
      <c r="D1074" s="758">
        <v>1893</v>
      </c>
    </row>
    <row r="1075" spans="1:4" s="34" customFormat="1" ht="16.5" customHeight="1">
      <c r="A1075" s="753">
        <v>1062</v>
      </c>
      <c r="B1075" s="754" t="s">
        <v>2205</v>
      </c>
      <c r="C1075" s="757" t="s">
        <v>2225</v>
      </c>
      <c r="D1075" s="758">
        <v>1893</v>
      </c>
    </row>
    <row r="1076" spans="1:4" s="34" customFormat="1" ht="16.5" customHeight="1">
      <c r="A1076" s="753">
        <v>1063</v>
      </c>
      <c r="B1076" s="754" t="s">
        <v>2206</v>
      </c>
      <c r="C1076" s="757" t="s">
        <v>2225</v>
      </c>
      <c r="D1076" s="758">
        <v>1893</v>
      </c>
    </row>
    <row r="1077" spans="1:4" s="34" customFormat="1" ht="16.5" customHeight="1">
      <c r="A1077" s="753">
        <v>1064</v>
      </c>
      <c r="B1077" s="754" t="s">
        <v>2207</v>
      </c>
      <c r="C1077" s="757" t="s">
        <v>2225</v>
      </c>
      <c r="D1077" s="758">
        <v>1893</v>
      </c>
    </row>
    <row r="1078" spans="1:4" s="34" customFormat="1" ht="16.5" customHeight="1">
      <c r="A1078" s="753">
        <v>1065</v>
      </c>
      <c r="B1078" s="754" t="s">
        <v>2208</v>
      </c>
      <c r="C1078" s="757" t="s">
        <v>2226</v>
      </c>
      <c r="D1078" s="758">
        <v>520</v>
      </c>
    </row>
    <row r="1079" spans="1:4" s="34" customFormat="1" ht="16.5" customHeight="1">
      <c r="A1079" s="753">
        <v>1066</v>
      </c>
      <c r="B1079" s="754" t="s">
        <v>2209</v>
      </c>
      <c r="C1079" s="757" t="s">
        <v>2226</v>
      </c>
      <c r="D1079" s="758">
        <v>520</v>
      </c>
    </row>
    <row r="1080" spans="1:4" s="34" customFormat="1" ht="16.5" customHeight="1">
      <c r="A1080" s="753">
        <v>1067</v>
      </c>
      <c r="B1080" s="754" t="s">
        <v>2210</v>
      </c>
      <c r="C1080" s="757" t="s">
        <v>2226</v>
      </c>
      <c r="D1080" s="758">
        <v>520</v>
      </c>
    </row>
    <row r="1081" spans="1:4" s="34" customFormat="1" ht="16.5" customHeight="1">
      <c r="A1081" s="753">
        <v>1068</v>
      </c>
      <c r="B1081" s="754" t="s">
        <v>2211</v>
      </c>
      <c r="C1081" s="757" t="s">
        <v>2226</v>
      </c>
      <c r="D1081" s="758">
        <v>520</v>
      </c>
    </row>
    <row r="1082" spans="1:4" s="34" customFormat="1" ht="16.5" customHeight="1">
      <c r="A1082" s="753">
        <v>1069</v>
      </c>
      <c r="B1082" s="754" t="s">
        <v>2212</v>
      </c>
      <c r="C1082" s="757" t="s">
        <v>2226</v>
      </c>
      <c r="D1082" s="758">
        <v>520</v>
      </c>
    </row>
    <row r="1083" spans="1:4" s="34" customFormat="1" ht="16.5" customHeight="1">
      <c r="A1083" s="753">
        <v>1070</v>
      </c>
      <c r="B1083" s="754" t="s">
        <v>675</v>
      </c>
      <c r="C1083" s="757" t="s">
        <v>2226</v>
      </c>
      <c r="D1083" s="758">
        <v>520</v>
      </c>
    </row>
    <row r="1084" spans="1:4" s="34" customFormat="1" ht="16.5" customHeight="1">
      <c r="A1084" s="753">
        <v>1071</v>
      </c>
      <c r="B1084" s="754" t="s">
        <v>676</v>
      </c>
      <c r="C1084" s="757" t="s">
        <v>2226</v>
      </c>
      <c r="D1084" s="758">
        <v>520</v>
      </c>
    </row>
    <row r="1085" spans="1:4" s="34" customFormat="1" ht="16.5" customHeight="1">
      <c r="A1085" s="753">
        <v>1072</v>
      </c>
      <c r="B1085" s="754" t="s">
        <v>677</v>
      </c>
      <c r="C1085" s="757" t="s">
        <v>2226</v>
      </c>
      <c r="D1085" s="758">
        <v>520</v>
      </c>
    </row>
    <row r="1086" spans="1:4" s="34" customFormat="1" ht="16.5" customHeight="1">
      <c r="A1086" s="753">
        <v>1073</v>
      </c>
      <c r="B1086" s="754" t="s">
        <v>678</v>
      </c>
      <c r="C1086" s="757" t="s">
        <v>2226</v>
      </c>
      <c r="D1086" s="758">
        <v>520</v>
      </c>
    </row>
    <row r="1087" spans="1:4" s="34" customFormat="1" ht="16.5" customHeight="1">
      <c r="A1087" s="753">
        <v>1074</v>
      </c>
      <c r="B1087" s="754" t="s">
        <v>679</v>
      </c>
      <c r="C1087" s="757" t="s">
        <v>2226</v>
      </c>
      <c r="D1087" s="758">
        <v>520</v>
      </c>
    </row>
    <row r="1088" spans="1:4" s="34" customFormat="1" ht="16.5" customHeight="1">
      <c r="A1088" s="753">
        <v>1075</v>
      </c>
      <c r="B1088" s="754" t="s">
        <v>680</v>
      </c>
      <c r="C1088" s="757" t="s">
        <v>2226</v>
      </c>
      <c r="D1088" s="758">
        <v>520</v>
      </c>
    </row>
    <row r="1089" spans="1:4" s="34" customFormat="1" ht="16.5" customHeight="1">
      <c r="A1089" s="753">
        <v>1076</v>
      </c>
      <c r="B1089" s="754" t="s">
        <v>681</v>
      </c>
      <c r="C1089" s="757" t="s">
        <v>2227</v>
      </c>
      <c r="D1089" s="758">
        <v>3116</v>
      </c>
    </row>
    <row r="1090" spans="1:4" s="34" customFormat="1" ht="16.5" customHeight="1">
      <c r="A1090" s="753">
        <v>1077</v>
      </c>
      <c r="B1090" s="754" t="s">
        <v>682</v>
      </c>
      <c r="C1090" s="757" t="s">
        <v>2227</v>
      </c>
      <c r="D1090" s="758">
        <v>3116</v>
      </c>
    </row>
    <row r="1091" spans="1:4" s="34" customFormat="1" ht="16.5" customHeight="1">
      <c r="A1091" s="753">
        <v>1078</v>
      </c>
      <c r="B1091" s="754" t="s">
        <v>683</v>
      </c>
      <c r="C1091" s="757" t="s">
        <v>2227</v>
      </c>
      <c r="D1091" s="758">
        <v>3116</v>
      </c>
    </row>
    <row r="1092" spans="1:4" s="34" customFormat="1" ht="16.5" customHeight="1">
      <c r="A1092" s="753">
        <v>1079</v>
      </c>
      <c r="B1092" s="754" t="s">
        <v>684</v>
      </c>
      <c r="C1092" s="757" t="s">
        <v>2227</v>
      </c>
      <c r="D1092" s="758">
        <v>3116</v>
      </c>
    </row>
    <row r="1093" spans="1:4" s="34" customFormat="1" ht="16.5" customHeight="1">
      <c r="A1093" s="753">
        <v>1080</v>
      </c>
      <c r="B1093" s="754" t="s">
        <v>685</v>
      </c>
      <c r="C1093" s="757" t="s">
        <v>2227</v>
      </c>
      <c r="D1093" s="758">
        <v>3116</v>
      </c>
    </row>
    <row r="1094" spans="1:4" s="34" customFormat="1" ht="16.5" customHeight="1">
      <c r="A1094" s="753">
        <v>1081</v>
      </c>
      <c r="B1094" s="754" t="s">
        <v>686</v>
      </c>
      <c r="C1094" s="757" t="s">
        <v>2227</v>
      </c>
      <c r="D1094" s="758">
        <v>3116</v>
      </c>
    </row>
    <row r="1095" spans="1:4" s="34" customFormat="1" ht="16.5" customHeight="1">
      <c r="A1095" s="753">
        <v>1082</v>
      </c>
      <c r="B1095" s="754" t="s">
        <v>687</v>
      </c>
      <c r="C1095" s="757" t="s">
        <v>2227</v>
      </c>
      <c r="D1095" s="758">
        <v>3116</v>
      </c>
    </row>
    <row r="1096" spans="1:4" s="34" customFormat="1" ht="16.5" customHeight="1">
      <c r="A1096" s="753">
        <v>1083</v>
      </c>
      <c r="B1096" s="754" t="s">
        <v>688</v>
      </c>
      <c r="C1096" s="757" t="s">
        <v>2227</v>
      </c>
      <c r="D1096" s="758">
        <v>3116</v>
      </c>
    </row>
    <row r="1097" spans="1:4" s="34" customFormat="1" ht="16.5" customHeight="1">
      <c r="A1097" s="753">
        <v>1084</v>
      </c>
      <c r="B1097" s="754" t="s">
        <v>689</v>
      </c>
      <c r="C1097" s="757" t="s">
        <v>2227</v>
      </c>
      <c r="D1097" s="758">
        <v>3116</v>
      </c>
    </row>
    <row r="1098" spans="1:4" s="34" customFormat="1" ht="16.5" customHeight="1">
      <c r="A1098" s="753">
        <v>1085</v>
      </c>
      <c r="B1098" s="754" t="s">
        <v>690</v>
      </c>
      <c r="C1098" s="757" t="s">
        <v>2227</v>
      </c>
      <c r="D1098" s="758">
        <v>3116</v>
      </c>
    </row>
    <row r="1099" spans="1:4" s="34" customFormat="1" ht="16.5" customHeight="1">
      <c r="A1099" s="753">
        <v>1086</v>
      </c>
      <c r="B1099" s="754" t="s">
        <v>691</v>
      </c>
      <c r="C1099" s="757" t="s">
        <v>2227</v>
      </c>
      <c r="D1099" s="758">
        <v>3116</v>
      </c>
    </row>
    <row r="1100" spans="1:4" s="34" customFormat="1" ht="16.5" customHeight="1">
      <c r="A1100" s="753">
        <v>1087</v>
      </c>
      <c r="B1100" s="754" t="s">
        <v>692</v>
      </c>
      <c r="C1100" s="757" t="s">
        <v>2227</v>
      </c>
      <c r="D1100" s="758">
        <v>3116</v>
      </c>
    </row>
    <row r="1101" spans="1:4" s="34" customFormat="1" ht="16.5" customHeight="1">
      <c r="A1101" s="753">
        <v>1088</v>
      </c>
      <c r="B1101" s="754" t="s">
        <v>693</v>
      </c>
      <c r="C1101" s="757" t="s">
        <v>2227</v>
      </c>
      <c r="D1101" s="758">
        <v>3116</v>
      </c>
    </row>
    <row r="1102" spans="1:4" s="34" customFormat="1" ht="16.5" customHeight="1">
      <c r="A1102" s="753">
        <v>1089</v>
      </c>
      <c r="B1102" s="754" t="s">
        <v>694</v>
      </c>
      <c r="C1102" s="757" t="s">
        <v>2227</v>
      </c>
      <c r="D1102" s="758">
        <v>3116</v>
      </c>
    </row>
    <row r="1103" spans="1:4" s="34" customFormat="1" ht="16.5" customHeight="1">
      <c r="A1103" s="753">
        <v>1090</v>
      </c>
      <c r="B1103" s="754" t="s">
        <v>1448</v>
      </c>
      <c r="C1103" s="757" t="s">
        <v>2228</v>
      </c>
      <c r="D1103" s="758">
        <v>8870</v>
      </c>
    </row>
    <row r="1104" spans="1:4" s="34" customFormat="1" ht="16.5" customHeight="1">
      <c r="A1104" s="753">
        <v>1091</v>
      </c>
      <c r="B1104" s="754" t="s">
        <v>695</v>
      </c>
      <c r="C1104" s="757" t="s">
        <v>2229</v>
      </c>
      <c r="D1104" s="758">
        <v>5407</v>
      </c>
    </row>
    <row r="1105" spans="1:4" s="34" customFormat="1" ht="16.5" customHeight="1">
      <c r="A1105" s="753">
        <v>1092</v>
      </c>
      <c r="B1105" s="754" t="s">
        <v>696</v>
      </c>
      <c r="C1105" s="757" t="s">
        <v>2229</v>
      </c>
      <c r="D1105" s="758">
        <v>6961</v>
      </c>
    </row>
    <row r="1106" spans="1:4" s="34" customFormat="1" ht="16.5" customHeight="1">
      <c r="A1106" s="753">
        <v>1093</v>
      </c>
      <c r="B1106" s="754" t="s">
        <v>1449</v>
      </c>
      <c r="C1106" s="757" t="s">
        <v>2230</v>
      </c>
      <c r="D1106" s="758">
        <v>1043</v>
      </c>
    </row>
    <row r="1107" spans="1:4" s="34" customFormat="1" ht="16.5" customHeight="1">
      <c r="A1107" s="753">
        <v>1094</v>
      </c>
      <c r="B1107" s="754" t="s">
        <v>697</v>
      </c>
      <c r="C1107" s="757" t="s">
        <v>2230</v>
      </c>
      <c r="D1107" s="758">
        <v>2286</v>
      </c>
    </row>
    <row r="1108" spans="1:4" s="34" customFormat="1" ht="16.5" customHeight="1">
      <c r="A1108" s="753">
        <v>1095</v>
      </c>
      <c r="B1108" s="754" t="s">
        <v>698</v>
      </c>
      <c r="C1108" s="757" t="s">
        <v>2231</v>
      </c>
      <c r="D1108" s="758">
        <v>1709</v>
      </c>
    </row>
    <row r="1109" spans="1:4" s="34" customFormat="1" ht="16.5" customHeight="1">
      <c r="A1109" s="753">
        <v>1096</v>
      </c>
      <c r="B1109" s="754" t="s">
        <v>699</v>
      </c>
      <c r="C1109" s="757" t="s">
        <v>2232</v>
      </c>
      <c r="D1109" s="758">
        <v>1800</v>
      </c>
    </row>
    <row r="1110" spans="1:4" s="34" customFormat="1" ht="16.5" customHeight="1">
      <c r="A1110" s="753">
        <v>1097</v>
      </c>
      <c r="B1110" s="754" t="s">
        <v>700</v>
      </c>
      <c r="C1110" s="757" t="s">
        <v>2233</v>
      </c>
      <c r="D1110" s="758">
        <v>2312</v>
      </c>
    </row>
    <row r="1111" spans="1:4" s="34" customFormat="1" ht="16.5" customHeight="1">
      <c r="A1111" s="753">
        <v>1098</v>
      </c>
      <c r="B1111" s="754" t="s">
        <v>701</v>
      </c>
      <c r="C1111" s="757" t="s">
        <v>2234</v>
      </c>
      <c r="D1111" s="758">
        <v>1251</v>
      </c>
    </row>
    <row r="1112" spans="1:4" s="34" customFormat="1" ht="16.5" customHeight="1">
      <c r="A1112" s="753">
        <v>1099</v>
      </c>
      <c r="B1112" s="754" t="s">
        <v>702</v>
      </c>
      <c r="C1112" s="757" t="s">
        <v>2235</v>
      </c>
      <c r="D1112" s="758">
        <v>1350</v>
      </c>
    </row>
    <row r="1113" spans="1:4" s="34" customFormat="1" ht="16.5" customHeight="1">
      <c r="A1113" s="753">
        <v>1100</v>
      </c>
      <c r="B1113" s="754" t="s">
        <v>703</v>
      </c>
      <c r="C1113" s="757" t="s">
        <v>2236</v>
      </c>
      <c r="D1113" s="758">
        <v>1800</v>
      </c>
    </row>
    <row r="1114" spans="1:4" s="34" customFormat="1" ht="16.5" customHeight="1">
      <c r="A1114" s="753">
        <v>1101</v>
      </c>
      <c r="B1114" s="754" t="s">
        <v>704</v>
      </c>
      <c r="C1114" s="757" t="s">
        <v>2232</v>
      </c>
      <c r="D1114" s="758">
        <v>2478</v>
      </c>
    </row>
    <row r="1115" spans="1:4" s="34" customFormat="1" ht="16.5" customHeight="1">
      <c r="A1115" s="753">
        <v>1102</v>
      </c>
      <c r="B1115" s="754" t="s">
        <v>705</v>
      </c>
      <c r="C1115" s="755" t="s">
        <v>2232</v>
      </c>
      <c r="D1115" s="756">
        <v>2400</v>
      </c>
    </row>
    <row r="1116" spans="1:4" s="34" customFormat="1" ht="16.5" customHeight="1">
      <c r="A1116" s="753">
        <v>1103</v>
      </c>
      <c r="B1116" s="754" t="s">
        <v>706</v>
      </c>
      <c r="C1116" s="757" t="s">
        <v>2237</v>
      </c>
      <c r="D1116" s="758">
        <v>2200</v>
      </c>
    </row>
    <row r="1117" spans="1:4" s="34" customFormat="1" ht="16.5" customHeight="1">
      <c r="A1117" s="753">
        <v>1104</v>
      </c>
      <c r="B1117" s="754" t="s">
        <v>707</v>
      </c>
      <c r="C1117" s="757" t="s">
        <v>2234</v>
      </c>
      <c r="D1117" s="758">
        <v>4160</v>
      </c>
    </row>
    <row r="1118" spans="1:4" s="34" customFormat="1" ht="16.5" customHeight="1">
      <c r="A1118" s="753">
        <v>1105</v>
      </c>
      <c r="B1118" s="754" t="s">
        <v>708</v>
      </c>
      <c r="C1118" s="757" t="s">
        <v>2238</v>
      </c>
      <c r="D1118" s="758">
        <v>1770</v>
      </c>
    </row>
    <row r="1119" spans="1:4" s="34" customFormat="1" ht="16.5" customHeight="1">
      <c r="A1119" s="753">
        <v>1106</v>
      </c>
      <c r="B1119" s="754" t="s">
        <v>709</v>
      </c>
      <c r="C1119" s="757" t="s">
        <v>2239</v>
      </c>
      <c r="D1119" s="758">
        <v>2761.83</v>
      </c>
    </row>
    <row r="1120" spans="1:4" s="34" customFormat="1" ht="16.5" customHeight="1">
      <c r="A1120" s="753">
        <v>1107</v>
      </c>
      <c r="B1120" s="754" t="s">
        <v>710</v>
      </c>
      <c r="C1120" s="757" t="s">
        <v>2240</v>
      </c>
      <c r="D1120" s="758">
        <v>1564.35</v>
      </c>
    </row>
    <row r="1121" spans="1:4" s="34" customFormat="1" ht="16.5" customHeight="1">
      <c r="A1121" s="753">
        <v>1108</v>
      </c>
      <c r="B1121" s="754" t="s">
        <v>711</v>
      </c>
      <c r="C1121" s="757" t="s">
        <v>2241</v>
      </c>
      <c r="D1121" s="758">
        <v>6250</v>
      </c>
    </row>
    <row r="1122" spans="1:4" s="34" customFormat="1" ht="16.5" customHeight="1">
      <c r="A1122" s="753">
        <v>1109</v>
      </c>
      <c r="B1122" s="754" t="s">
        <v>712</v>
      </c>
      <c r="C1122" s="757" t="s">
        <v>2239</v>
      </c>
      <c r="D1122" s="758">
        <v>1247.83</v>
      </c>
    </row>
    <row r="1123" spans="1:4" s="34" customFormat="1" ht="16.5" customHeight="1">
      <c r="A1123" s="753">
        <v>1110</v>
      </c>
      <c r="B1123" s="754" t="s">
        <v>713</v>
      </c>
      <c r="C1123" s="757" t="s">
        <v>2242</v>
      </c>
      <c r="D1123" s="758">
        <v>2425.2199999999998</v>
      </c>
    </row>
    <row r="1124" spans="1:4" s="34" customFormat="1" ht="16.5" customHeight="1">
      <c r="A1124" s="753">
        <v>1111</v>
      </c>
      <c r="B1124" s="754" t="s">
        <v>714</v>
      </c>
      <c r="C1124" s="757" t="s">
        <v>2243</v>
      </c>
      <c r="D1124" s="758">
        <v>2396.9499999999998</v>
      </c>
    </row>
    <row r="1125" spans="1:4" s="34" customFormat="1" ht="16.5" customHeight="1">
      <c r="A1125" s="753">
        <v>1112</v>
      </c>
      <c r="B1125" s="754" t="s">
        <v>2213</v>
      </c>
      <c r="C1125" s="757" t="s">
        <v>2244</v>
      </c>
      <c r="D1125" s="758">
        <v>1850</v>
      </c>
    </row>
    <row r="1126" spans="1:4" s="34" customFormat="1" ht="16.5" customHeight="1">
      <c r="A1126" s="753">
        <v>1113</v>
      </c>
      <c r="B1126" s="754" t="s">
        <v>715</v>
      </c>
      <c r="C1126" s="757" t="s">
        <v>2245</v>
      </c>
      <c r="D1126" s="758">
        <v>1600</v>
      </c>
    </row>
    <row r="1127" spans="1:4" s="34" customFormat="1" ht="16.5" customHeight="1">
      <c r="A1127" s="753">
        <v>1114</v>
      </c>
      <c r="B1127" s="754" t="s">
        <v>716</v>
      </c>
      <c r="C1127" s="757" t="s">
        <v>2245</v>
      </c>
      <c r="D1127" s="758">
        <v>1600</v>
      </c>
    </row>
    <row r="1128" spans="1:4" s="34" customFormat="1" ht="16.5" customHeight="1">
      <c r="A1128" s="753">
        <v>1115</v>
      </c>
      <c r="B1128" s="754" t="s">
        <v>717</v>
      </c>
      <c r="C1128" s="757" t="s">
        <v>2246</v>
      </c>
      <c r="D1128" s="758">
        <v>1745</v>
      </c>
    </row>
    <row r="1129" spans="1:4" s="34" customFormat="1" ht="16.5" customHeight="1">
      <c r="A1129" s="753">
        <v>1116</v>
      </c>
      <c r="B1129" s="754" t="s">
        <v>718</v>
      </c>
      <c r="C1129" s="757" t="s">
        <v>2247</v>
      </c>
      <c r="D1129" s="758">
        <v>3599.22</v>
      </c>
    </row>
    <row r="1130" spans="1:4" s="34" customFormat="1" ht="16.5" customHeight="1">
      <c r="A1130" s="753">
        <v>1117</v>
      </c>
      <c r="B1130" s="754" t="s">
        <v>719</v>
      </c>
      <c r="C1130" s="757" t="s">
        <v>2248</v>
      </c>
      <c r="D1130" s="758">
        <v>2500</v>
      </c>
    </row>
    <row r="1131" spans="1:4" s="34" customFormat="1" ht="16.5" customHeight="1">
      <c r="A1131" s="753">
        <v>1118</v>
      </c>
      <c r="B1131" s="754" t="s">
        <v>720</v>
      </c>
      <c r="C1131" s="757" t="s">
        <v>2249</v>
      </c>
      <c r="D1131" s="758">
        <v>3500</v>
      </c>
    </row>
    <row r="1132" spans="1:4" s="34" customFormat="1" ht="16.5" customHeight="1">
      <c r="A1132" s="753">
        <v>1119</v>
      </c>
      <c r="B1132" s="754" t="s">
        <v>721</v>
      </c>
      <c r="C1132" s="757" t="s">
        <v>2250</v>
      </c>
      <c r="D1132" s="758">
        <v>1825.22</v>
      </c>
    </row>
    <row r="1133" spans="1:4" s="34" customFormat="1" ht="16.5" customHeight="1">
      <c r="A1133" s="753">
        <v>1120</v>
      </c>
      <c r="B1133" s="754" t="s">
        <v>722</v>
      </c>
      <c r="C1133" s="757" t="s">
        <v>2251</v>
      </c>
      <c r="D1133" s="758">
        <v>1764.35</v>
      </c>
    </row>
    <row r="1134" spans="1:4" s="34" customFormat="1" ht="16.5" customHeight="1">
      <c r="A1134" s="753">
        <v>1121</v>
      </c>
      <c r="B1134" s="754" t="s">
        <v>723</v>
      </c>
      <c r="C1134" s="757" t="s">
        <v>2232</v>
      </c>
      <c r="D1134" s="758">
        <v>1260</v>
      </c>
    </row>
    <row r="1135" spans="1:4" s="34" customFormat="1" ht="16.5" customHeight="1">
      <c r="A1135" s="753">
        <v>1122</v>
      </c>
      <c r="B1135" s="754" t="s">
        <v>724</v>
      </c>
      <c r="C1135" s="757" t="s">
        <v>2252</v>
      </c>
      <c r="D1135" s="758">
        <v>1090</v>
      </c>
    </row>
    <row r="1136" spans="1:4" s="34" customFormat="1" ht="16.5" customHeight="1">
      <c r="A1136" s="753">
        <v>1123</v>
      </c>
      <c r="B1136" s="774" t="s">
        <v>725</v>
      </c>
      <c r="C1136" s="775" t="s">
        <v>2253</v>
      </c>
      <c r="D1136" s="758">
        <v>640</v>
      </c>
    </row>
    <row r="1137" spans="1:4" s="34" customFormat="1" ht="16.5" customHeight="1">
      <c r="A1137" s="753">
        <v>1124</v>
      </c>
      <c r="B1137" s="754" t="s">
        <v>725</v>
      </c>
      <c r="C1137" s="757" t="s">
        <v>2253</v>
      </c>
      <c r="D1137" s="758">
        <v>1180.8800000000001</v>
      </c>
    </row>
    <row r="1138" spans="1:4" s="34" customFormat="1" ht="16.5" customHeight="1">
      <c r="A1138" s="753">
        <v>1125</v>
      </c>
      <c r="B1138" s="774" t="s">
        <v>726</v>
      </c>
      <c r="C1138" s="775" t="s">
        <v>2254</v>
      </c>
      <c r="D1138" s="758">
        <v>640</v>
      </c>
    </row>
    <row r="1139" spans="1:4" s="34" customFormat="1" ht="16.5" customHeight="1">
      <c r="A1139" s="753">
        <v>1126</v>
      </c>
      <c r="B1139" s="754" t="s">
        <v>726</v>
      </c>
      <c r="C1139" s="757" t="s">
        <v>2255</v>
      </c>
      <c r="D1139" s="758">
        <v>3913.04</v>
      </c>
    </row>
    <row r="1140" spans="1:4" s="34" customFormat="1" ht="16.5" customHeight="1">
      <c r="A1140" s="753">
        <v>1127</v>
      </c>
      <c r="B1140" s="754" t="s">
        <v>727</v>
      </c>
      <c r="C1140" s="757" t="s">
        <v>2256</v>
      </c>
      <c r="D1140" s="758">
        <v>1920.87</v>
      </c>
    </row>
    <row r="1141" spans="1:4" s="34" customFormat="1" ht="16.5" customHeight="1">
      <c r="A1141" s="753">
        <v>1128</v>
      </c>
      <c r="B1141" s="754" t="s">
        <v>728</v>
      </c>
      <c r="C1141" s="755" t="s">
        <v>2257</v>
      </c>
      <c r="D1141" s="756">
        <v>3913.04</v>
      </c>
    </row>
    <row r="1142" spans="1:4" s="34" customFormat="1" ht="16.5" customHeight="1">
      <c r="A1142" s="753">
        <v>1129</v>
      </c>
      <c r="B1142" s="754" t="s">
        <v>729</v>
      </c>
      <c r="C1142" s="755" t="s">
        <v>2258</v>
      </c>
      <c r="D1142" s="756">
        <v>4695.66</v>
      </c>
    </row>
    <row r="1143" spans="1:4" s="34" customFormat="1" ht="16.5" customHeight="1">
      <c r="A1143" s="753">
        <v>1130</v>
      </c>
      <c r="B1143" s="754" t="s">
        <v>730</v>
      </c>
      <c r="C1143" s="757" t="s">
        <v>2252</v>
      </c>
      <c r="D1143" s="758">
        <v>1090</v>
      </c>
    </row>
    <row r="1144" spans="1:4" s="34" customFormat="1" ht="16.5" customHeight="1">
      <c r="A1144" s="753">
        <v>1131</v>
      </c>
      <c r="B1144" s="754" t="s">
        <v>731</v>
      </c>
      <c r="C1144" s="755" t="s">
        <v>2246</v>
      </c>
      <c r="D1144" s="756">
        <v>3500</v>
      </c>
    </row>
    <row r="1145" spans="1:4" s="34" customFormat="1" ht="16.5" customHeight="1">
      <c r="A1145" s="753">
        <v>1132</v>
      </c>
      <c r="B1145" s="754" t="s">
        <v>732</v>
      </c>
      <c r="C1145" s="757" t="s">
        <v>2259</v>
      </c>
      <c r="D1145" s="758">
        <v>1738.26</v>
      </c>
    </row>
    <row r="1146" spans="1:4" s="34" customFormat="1" ht="16.5" customHeight="1">
      <c r="A1146" s="753">
        <v>1133</v>
      </c>
      <c r="B1146" s="754" t="s">
        <v>733</v>
      </c>
      <c r="C1146" s="757" t="s">
        <v>2260</v>
      </c>
      <c r="D1146" s="758">
        <v>2435</v>
      </c>
    </row>
    <row r="1147" spans="1:4" s="34" customFormat="1" ht="16.5" customHeight="1">
      <c r="A1147" s="753">
        <v>1134</v>
      </c>
      <c r="B1147" s="754" t="s">
        <v>734</v>
      </c>
      <c r="C1147" s="755" t="s">
        <v>2261</v>
      </c>
      <c r="D1147" s="756">
        <v>2435</v>
      </c>
    </row>
    <row r="1148" spans="1:4" s="34" customFormat="1" ht="16.5" customHeight="1">
      <c r="A1148" s="753">
        <v>1135</v>
      </c>
      <c r="B1148" s="754" t="s">
        <v>735</v>
      </c>
      <c r="C1148" s="757" t="s">
        <v>2262</v>
      </c>
      <c r="D1148" s="758">
        <v>1016.52</v>
      </c>
    </row>
    <row r="1149" spans="1:4" s="34" customFormat="1" ht="16.5" customHeight="1">
      <c r="A1149" s="753">
        <v>1136</v>
      </c>
      <c r="B1149" s="754" t="s">
        <v>736</v>
      </c>
      <c r="C1149" s="757" t="s">
        <v>2262</v>
      </c>
      <c r="D1149" s="758">
        <v>1129.57</v>
      </c>
    </row>
    <row r="1150" spans="1:4" s="34" customFormat="1" ht="16.5" customHeight="1">
      <c r="A1150" s="753">
        <v>1137</v>
      </c>
      <c r="B1150" s="754" t="s">
        <v>737</v>
      </c>
      <c r="C1150" s="757" t="s">
        <v>2263</v>
      </c>
      <c r="D1150" s="758">
        <v>1999</v>
      </c>
    </row>
    <row r="1151" spans="1:4" s="34" customFormat="1" ht="16.5" customHeight="1">
      <c r="A1151" s="753">
        <v>1138</v>
      </c>
      <c r="B1151" s="754" t="s">
        <v>738</v>
      </c>
      <c r="C1151" s="757" t="s">
        <v>2264</v>
      </c>
      <c r="D1151" s="758">
        <v>1130.43</v>
      </c>
    </row>
    <row r="1152" spans="1:4" s="34" customFormat="1" ht="16.5" customHeight="1">
      <c r="A1152" s="753">
        <v>1139</v>
      </c>
      <c r="B1152" s="754" t="s">
        <v>739</v>
      </c>
      <c r="C1152" s="757" t="s">
        <v>2245</v>
      </c>
      <c r="D1152" s="758">
        <v>1828</v>
      </c>
    </row>
    <row r="1153" spans="1:4" s="34" customFormat="1" ht="16.5" customHeight="1">
      <c r="A1153" s="753">
        <v>1140</v>
      </c>
      <c r="B1153" s="754" t="s">
        <v>740</v>
      </c>
      <c r="C1153" s="757" t="s">
        <v>2265</v>
      </c>
      <c r="D1153" s="758">
        <v>1260</v>
      </c>
    </row>
    <row r="1154" spans="1:4" s="34" customFormat="1" ht="16.5" customHeight="1">
      <c r="A1154" s="753">
        <v>1141</v>
      </c>
      <c r="B1154" s="754" t="s">
        <v>741</v>
      </c>
      <c r="C1154" s="757" t="s">
        <v>2266</v>
      </c>
      <c r="D1154" s="758">
        <v>1995</v>
      </c>
    </row>
    <row r="1155" spans="1:4" s="34" customFormat="1" ht="16.5" customHeight="1">
      <c r="A1155" s="753">
        <v>1142</v>
      </c>
      <c r="B1155" s="754" t="s">
        <v>742</v>
      </c>
      <c r="C1155" s="757" t="s">
        <v>2267</v>
      </c>
      <c r="D1155" s="758">
        <v>1268.7</v>
      </c>
    </row>
    <row r="1156" spans="1:4" s="34" customFormat="1" ht="16.5" customHeight="1">
      <c r="A1156" s="753">
        <v>1143</v>
      </c>
      <c r="B1156" s="754" t="s">
        <v>743</v>
      </c>
      <c r="C1156" s="757" t="s">
        <v>2268</v>
      </c>
      <c r="D1156" s="758">
        <v>1564.35</v>
      </c>
    </row>
    <row r="1157" spans="1:4" s="34" customFormat="1" ht="16.5" customHeight="1">
      <c r="A1157" s="753">
        <v>1144</v>
      </c>
      <c r="B1157" s="754" t="s">
        <v>744</v>
      </c>
      <c r="C1157" s="757" t="s">
        <v>2227</v>
      </c>
      <c r="D1157" s="758">
        <v>3116</v>
      </c>
    </row>
    <row r="1158" spans="1:4" s="34" customFormat="1" ht="16.5" customHeight="1">
      <c r="A1158" s="753">
        <v>1145</v>
      </c>
      <c r="B1158" s="754" t="s">
        <v>745</v>
      </c>
      <c r="C1158" s="757" t="s">
        <v>2227</v>
      </c>
      <c r="D1158" s="758">
        <v>3116</v>
      </c>
    </row>
    <row r="1159" spans="1:4" s="34" customFormat="1" ht="16.5" customHeight="1">
      <c r="A1159" s="753">
        <v>1146</v>
      </c>
      <c r="B1159" s="754" t="s">
        <v>746</v>
      </c>
      <c r="C1159" s="757" t="s">
        <v>2227</v>
      </c>
      <c r="D1159" s="758">
        <v>3116</v>
      </c>
    </row>
    <row r="1160" spans="1:4" s="34" customFormat="1" ht="16.5" customHeight="1">
      <c r="A1160" s="753">
        <v>1147</v>
      </c>
      <c r="B1160" s="754" t="s">
        <v>747</v>
      </c>
      <c r="C1160" s="757" t="s">
        <v>2227</v>
      </c>
      <c r="D1160" s="758">
        <v>3116</v>
      </c>
    </row>
    <row r="1161" spans="1:4" s="34" customFormat="1" ht="16.5" customHeight="1">
      <c r="A1161" s="753">
        <v>1148</v>
      </c>
      <c r="B1161" s="754" t="s">
        <v>748</v>
      </c>
      <c r="C1161" s="757" t="s">
        <v>2227</v>
      </c>
      <c r="D1161" s="758">
        <v>3116</v>
      </c>
    </row>
    <row r="1162" spans="1:4" s="34" customFormat="1" ht="16.5" customHeight="1">
      <c r="A1162" s="753">
        <v>1149</v>
      </c>
      <c r="B1162" s="754" t="s">
        <v>749</v>
      </c>
      <c r="C1162" s="757" t="s">
        <v>2269</v>
      </c>
      <c r="D1162" s="758">
        <v>175</v>
      </c>
    </row>
    <row r="1163" spans="1:4" s="34" customFormat="1" ht="16.5" customHeight="1">
      <c r="A1163" s="753">
        <v>1150</v>
      </c>
      <c r="B1163" s="754" t="s">
        <v>750</v>
      </c>
      <c r="C1163" s="757" t="s">
        <v>2269</v>
      </c>
      <c r="D1163" s="758">
        <v>175</v>
      </c>
    </row>
    <row r="1164" spans="1:4" s="34" customFormat="1" ht="16.5" customHeight="1">
      <c r="A1164" s="753">
        <v>1151</v>
      </c>
      <c r="B1164" s="754" t="s">
        <v>751</v>
      </c>
      <c r="C1164" s="757" t="s">
        <v>2269</v>
      </c>
      <c r="D1164" s="758">
        <v>175</v>
      </c>
    </row>
    <row r="1165" spans="1:4" s="34" customFormat="1" ht="16.5" customHeight="1">
      <c r="A1165" s="753">
        <v>1152</v>
      </c>
      <c r="B1165" s="754" t="s">
        <v>752</v>
      </c>
      <c r="C1165" s="757" t="s">
        <v>2269</v>
      </c>
      <c r="D1165" s="758">
        <v>175</v>
      </c>
    </row>
    <row r="1166" spans="1:4" s="34" customFormat="1" ht="16.5" customHeight="1">
      <c r="A1166" s="753">
        <v>1153</v>
      </c>
      <c r="B1166" s="754" t="s">
        <v>753</v>
      </c>
      <c r="C1166" s="757" t="s">
        <v>2269</v>
      </c>
      <c r="D1166" s="758">
        <v>175</v>
      </c>
    </row>
    <row r="1167" spans="1:4" s="34" customFormat="1" ht="16.5" customHeight="1">
      <c r="A1167" s="753">
        <v>1154</v>
      </c>
      <c r="B1167" s="754" t="s">
        <v>754</v>
      </c>
      <c r="C1167" s="757" t="s">
        <v>2269</v>
      </c>
      <c r="D1167" s="758">
        <v>175</v>
      </c>
    </row>
    <row r="1168" spans="1:4" s="34" customFormat="1" ht="16.5" customHeight="1">
      <c r="A1168" s="753">
        <v>1155</v>
      </c>
      <c r="B1168" s="754" t="s">
        <v>755</v>
      </c>
      <c r="C1168" s="757" t="s">
        <v>2269</v>
      </c>
      <c r="D1168" s="758">
        <v>175</v>
      </c>
    </row>
    <row r="1169" spans="1:4" s="34" customFormat="1" ht="16.5" customHeight="1">
      <c r="A1169" s="753">
        <v>1156</v>
      </c>
      <c r="B1169" s="754" t="s">
        <v>756</v>
      </c>
      <c r="C1169" s="757" t="s">
        <v>2269</v>
      </c>
      <c r="D1169" s="758">
        <v>175</v>
      </c>
    </row>
    <row r="1170" spans="1:4" s="34" customFormat="1" ht="16.5" customHeight="1">
      <c r="A1170" s="753">
        <v>1157</v>
      </c>
      <c r="B1170" s="754" t="s">
        <v>757</v>
      </c>
      <c r="C1170" s="757" t="s">
        <v>2269</v>
      </c>
      <c r="D1170" s="758">
        <v>175</v>
      </c>
    </row>
    <row r="1171" spans="1:4" s="34" customFormat="1" ht="16.5" customHeight="1">
      <c r="A1171" s="753">
        <v>1158</v>
      </c>
      <c r="B1171" s="754" t="s">
        <v>758</v>
      </c>
      <c r="C1171" s="757" t="s">
        <v>2269</v>
      </c>
      <c r="D1171" s="758">
        <v>175</v>
      </c>
    </row>
    <row r="1172" spans="1:4" s="34" customFormat="1" ht="16.5" customHeight="1">
      <c r="A1172" s="753">
        <v>1159</v>
      </c>
      <c r="B1172" s="754" t="s">
        <v>759</v>
      </c>
      <c r="C1172" s="757" t="s">
        <v>2269</v>
      </c>
      <c r="D1172" s="758">
        <v>175</v>
      </c>
    </row>
    <row r="1173" spans="1:4" s="34" customFormat="1" ht="16.5" customHeight="1">
      <c r="A1173" s="753">
        <v>1160</v>
      </c>
      <c r="B1173" s="754" t="s">
        <v>760</v>
      </c>
      <c r="C1173" s="757" t="s">
        <v>2270</v>
      </c>
      <c r="D1173" s="758">
        <v>2394</v>
      </c>
    </row>
    <row r="1174" spans="1:4" s="34" customFormat="1" ht="16.5" customHeight="1">
      <c r="A1174" s="753">
        <v>1161</v>
      </c>
      <c r="B1174" s="754" t="s">
        <v>761</v>
      </c>
      <c r="C1174" s="757" t="s">
        <v>2270</v>
      </c>
      <c r="D1174" s="758">
        <v>2394</v>
      </c>
    </row>
    <row r="1175" spans="1:4" s="34" customFormat="1" ht="16.5" customHeight="1">
      <c r="A1175" s="753">
        <v>1162</v>
      </c>
      <c r="B1175" s="754" t="s">
        <v>762</v>
      </c>
      <c r="C1175" s="757" t="s">
        <v>2271</v>
      </c>
      <c r="D1175" s="758">
        <v>1200</v>
      </c>
    </row>
    <row r="1176" spans="1:4" s="34" customFormat="1" ht="16.5" customHeight="1">
      <c r="A1176" s="753">
        <v>1163</v>
      </c>
      <c r="B1176" s="754" t="s">
        <v>763</v>
      </c>
      <c r="C1176" s="757" t="s">
        <v>2271</v>
      </c>
      <c r="D1176" s="758">
        <v>1200</v>
      </c>
    </row>
    <row r="1177" spans="1:4" s="34" customFormat="1" ht="16.5" customHeight="1">
      <c r="A1177" s="753">
        <v>1164</v>
      </c>
      <c r="B1177" s="754" t="s">
        <v>764</v>
      </c>
      <c r="C1177" s="757" t="s">
        <v>2272</v>
      </c>
      <c r="D1177" s="758">
        <v>2585</v>
      </c>
    </row>
    <row r="1178" spans="1:4" s="34" customFormat="1" ht="16.5" customHeight="1">
      <c r="A1178" s="753">
        <v>1165</v>
      </c>
      <c r="B1178" s="754" t="s">
        <v>765</v>
      </c>
      <c r="C1178" s="757" t="s">
        <v>2272</v>
      </c>
      <c r="D1178" s="758">
        <v>2585</v>
      </c>
    </row>
    <row r="1179" spans="1:4" s="34" customFormat="1" ht="16.5" customHeight="1">
      <c r="A1179" s="753">
        <v>1166</v>
      </c>
      <c r="B1179" s="754" t="s">
        <v>766</v>
      </c>
      <c r="C1179" s="757" t="s">
        <v>2273</v>
      </c>
      <c r="D1179" s="758">
        <v>485</v>
      </c>
    </row>
    <row r="1180" spans="1:4" s="34" customFormat="1" ht="16.5" customHeight="1">
      <c r="A1180" s="753">
        <v>1167</v>
      </c>
      <c r="B1180" s="754" t="s">
        <v>767</v>
      </c>
      <c r="C1180" s="757" t="s">
        <v>2273</v>
      </c>
      <c r="D1180" s="758">
        <v>485</v>
      </c>
    </row>
    <row r="1181" spans="1:4" s="34" customFormat="1" ht="16.5" customHeight="1">
      <c r="A1181" s="753">
        <v>1168</v>
      </c>
      <c r="B1181" s="754" t="s">
        <v>768</v>
      </c>
      <c r="C1181" s="757" t="s">
        <v>2273</v>
      </c>
      <c r="D1181" s="758">
        <v>485</v>
      </c>
    </row>
    <row r="1182" spans="1:4" s="34" customFormat="1" ht="16.5" customHeight="1">
      <c r="A1182" s="753">
        <v>1169</v>
      </c>
      <c r="B1182" s="754" t="s">
        <v>769</v>
      </c>
      <c r="C1182" s="757" t="s">
        <v>2273</v>
      </c>
      <c r="D1182" s="758">
        <v>485</v>
      </c>
    </row>
    <row r="1183" spans="1:4" s="34" customFormat="1" ht="16.5" customHeight="1">
      <c r="A1183" s="753">
        <v>1170</v>
      </c>
      <c r="B1183" s="754" t="s">
        <v>770</v>
      </c>
      <c r="C1183" s="757" t="s">
        <v>2273</v>
      </c>
      <c r="D1183" s="758">
        <v>485</v>
      </c>
    </row>
    <row r="1184" spans="1:4" s="34" customFormat="1" ht="16.5" customHeight="1">
      <c r="A1184" s="753">
        <v>1171</v>
      </c>
      <c r="B1184" s="754" t="s">
        <v>771</v>
      </c>
      <c r="C1184" s="757" t="s">
        <v>2273</v>
      </c>
      <c r="D1184" s="758">
        <v>485</v>
      </c>
    </row>
    <row r="1185" spans="1:4" s="34" customFormat="1" ht="16.5" customHeight="1">
      <c r="A1185" s="753">
        <v>1172</v>
      </c>
      <c r="B1185" s="754" t="s">
        <v>772</v>
      </c>
      <c r="C1185" s="757" t="s">
        <v>2273</v>
      </c>
      <c r="D1185" s="758">
        <v>485</v>
      </c>
    </row>
    <row r="1186" spans="1:4" s="34" customFormat="1" ht="16.5" customHeight="1">
      <c r="A1186" s="753">
        <v>1173</v>
      </c>
      <c r="B1186" s="754" t="s">
        <v>773</v>
      </c>
      <c r="C1186" s="757" t="s">
        <v>2273</v>
      </c>
      <c r="D1186" s="758">
        <v>485</v>
      </c>
    </row>
    <row r="1187" spans="1:4" s="34" customFormat="1" ht="16.5" customHeight="1">
      <c r="A1187" s="753">
        <v>1174</v>
      </c>
      <c r="B1187" s="754" t="s">
        <v>774</v>
      </c>
      <c r="C1187" s="757" t="s">
        <v>2273</v>
      </c>
      <c r="D1187" s="758">
        <v>485</v>
      </c>
    </row>
    <row r="1188" spans="1:4" s="34" customFormat="1" ht="16.5" customHeight="1">
      <c r="A1188" s="753">
        <v>1175</v>
      </c>
      <c r="B1188" s="754" t="s">
        <v>775</v>
      </c>
      <c r="C1188" s="757" t="s">
        <v>2273</v>
      </c>
      <c r="D1188" s="758">
        <v>485</v>
      </c>
    </row>
    <row r="1189" spans="1:4" s="34" customFormat="1" ht="16.5" customHeight="1">
      <c r="A1189" s="753">
        <v>1176</v>
      </c>
      <c r="B1189" s="754" t="s">
        <v>776</v>
      </c>
      <c r="C1189" s="757" t="s">
        <v>2273</v>
      </c>
      <c r="D1189" s="758">
        <v>485</v>
      </c>
    </row>
    <row r="1190" spans="1:4" s="34" customFormat="1" ht="16.5" customHeight="1">
      <c r="A1190" s="753">
        <v>1177</v>
      </c>
      <c r="B1190" s="754" t="s">
        <v>777</v>
      </c>
      <c r="C1190" s="757" t="s">
        <v>2273</v>
      </c>
      <c r="D1190" s="758">
        <v>485</v>
      </c>
    </row>
    <row r="1191" spans="1:4" s="34" customFormat="1" ht="16.5" customHeight="1">
      <c r="A1191" s="753">
        <v>1178</v>
      </c>
      <c r="B1191" s="754" t="s">
        <v>778</v>
      </c>
      <c r="C1191" s="757" t="s">
        <v>2273</v>
      </c>
      <c r="D1191" s="758">
        <v>485</v>
      </c>
    </row>
    <row r="1192" spans="1:4" s="34" customFormat="1" ht="16.5" customHeight="1">
      <c r="A1192" s="753">
        <v>1179</v>
      </c>
      <c r="B1192" s="754" t="s">
        <v>779</v>
      </c>
      <c r="C1192" s="757" t="s">
        <v>2273</v>
      </c>
      <c r="D1192" s="758">
        <v>485</v>
      </c>
    </row>
    <row r="1193" spans="1:4" s="34" customFormat="1" ht="16.5" customHeight="1">
      <c r="A1193" s="753">
        <v>1180</v>
      </c>
      <c r="B1193" s="754" t="s">
        <v>780</v>
      </c>
      <c r="C1193" s="757" t="s">
        <v>2274</v>
      </c>
      <c r="D1193" s="758">
        <v>840</v>
      </c>
    </row>
    <row r="1194" spans="1:4" s="34" customFormat="1" ht="16.5" customHeight="1">
      <c r="A1194" s="753">
        <v>1181</v>
      </c>
      <c r="B1194" s="754" t="s">
        <v>781</v>
      </c>
      <c r="C1194" s="757" t="s">
        <v>2274</v>
      </c>
      <c r="D1194" s="758">
        <v>840</v>
      </c>
    </row>
    <row r="1195" spans="1:4" s="34" customFormat="1" ht="16.5" customHeight="1">
      <c r="A1195" s="753">
        <v>1182</v>
      </c>
      <c r="B1195" s="754" t="s">
        <v>782</v>
      </c>
      <c r="C1195" s="757" t="s">
        <v>2275</v>
      </c>
      <c r="D1195" s="758">
        <v>778</v>
      </c>
    </row>
    <row r="1196" spans="1:4" s="34" customFormat="1" ht="16.5" customHeight="1">
      <c r="A1196" s="753">
        <v>1183</v>
      </c>
      <c r="B1196" s="754" t="s">
        <v>783</v>
      </c>
      <c r="C1196" s="757" t="s">
        <v>2275</v>
      </c>
      <c r="D1196" s="758">
        <v>778</v>
      </c>
    </row>
    <row r="1197" spans="1:4" s="34" customFormat="1" ht="16.5" customHeight="1">
      <c r="A1197" s="753">
        <v>1184</v>
      </c>
      <c r="B1197" s="754" t="s">
        <v>784</v>
      </c>
      <c r="C1197" s="757" t="s">
        <v>2275</v>
      </c>
      <c r="D1197" s="758">
        <v>778</v>
      </c>
    </row>
    <row r="1198" spans="1:4" s="34" customFormat="1" ht="16.5" customHeight="1">
      <c r="A1198" s="753">
        <v>1185</v>
      </c>
      <c r="B1198" s="754" t="s">
        <v>785</v>
      </c>
      <c r="C1198" s="757" t="s">
        <v>2275</v>
      </c>
      <c r="D1198" s="758">
        <v>778</v>
      </c>
    </row>
    <row r="1199" spans="1:4" s="34" customFormat="1" ht="16.5" customHeight="1">
      <c r="A1199" s="753">
        <v>1186</v>
      </c>
      <c r="B1199" s="754" t="s">
        <v>786</v>
      </c>
      <c r="C1199" s="757" t="s">
        <v>2276</v>
      </c>
      <c r="D1199" s="758">
        <v>1200</v>
      </c>
    </row>
    <row r="1200" spans="1:4" s="34" customFormat="1" ht="16.5" customHeight="1">
      <c r="A1200" s="753">
        <v>1187</v>
      </c>
      <c r="B1200" s="754" t="s">
        <v>787</v>
      </c>
      <c r="C1200" s="757" t="s">
        <v>2277</v>
      </c>
      <c r="D1200" s="758">
        <v>838</v>
      </c>
    </row>
    <row r="1201" spans="1:4" s="34" customFormat="1" ht="16.5" customHeight="1">
      <c r="A1201" s="753">
        <v>1188</v>
      </c>
      <c r="B1201" s="754" t="s">
        <v>788</v>
      </c>
      <c r="C1201" s="757" t="s">
        <v>2277</v>
      </c>
      <c r="D1201" s="758">
        <v>838</v>
      </c>
    </row>
    <row r="1202" spans="1:4" s="34" customFormat="1" ht="16.5" customHeight="1">
      <c r="A1202" s="753">
        <v>1189</v>
      </c>
      <c r="B1202" s="754" t="s">
        <v>789</v>
      </c>
      <c r="C1202" s="757" t="s">
        <v>2277</v>
      </c>
      <c r="D1202" s="758">
        <v>838</v>
      </c>
    </row>
    <row r="1203" spans="1:4" s="34" customFormat="1" ht="16.5" customHeight="1">
      <c r="A1203" s="753">
        <v>1190</v>
      </c>
      <c r="B1203" s="754" t="s">
        <v>790</v>
      </c>
      <c r="C1203" s="757" t="s">
        <v>2277</v>
      </c>
      <c r="D1203" s="758">
        <v>838</v>
      </c>
    </row>
    <row r="1204" spans="1:4" s="34" customFormat="1" ht="16.5" customHeight="1">
      <c r="A1204" s="753">
        <v>1191</v>
      </c>
      <c r="B1204" s="754" t="s">
        <v>791</v>
      </c>
      <c r="C1204" s="757" t="s">
        <v>2277</v>
      </c>
      <c r="D1204" s="758">
        <v>838</v>
      </c>
    </row>
    <row r="1205" spans="1:4" s="34" customFormat="1" ht="16.5" customHeight="1">
      <c r="A1205" s="753">
        <v>1192</v>
      </c>
      <c r="B1205" s="754" t="s">
        <v>792</v>
      </c>
      <c r="C1205" s="757" t="s">
        <v>2277</v>
      </c>
      <c r="D1205" s="758">
        <v>838</v>
      </c>
    </row>
    <row r="1206" spans="1:4" s="34" customFormat="1" ht="16.5" customHeight="1">
      <c r="A1206" s="753">
        <v>1193</v>
      </c>
      <c r="B1206" s="754" t="s">
        <v>793</v>
      </c>
      <c r="C1206" s="757" t="s">
        <v>2277</v>
      </c>
      <c r="D1206" s="758">
        <v>838</v>
      </c>
    </row>
    <row r="1207" spans="1:4" s="34" customFormat="1" ht="16.5" customHeight="1">
      <c r="A1207" s="753">
        <v>1194</v>
      </c>
      <c r="B1207" s="754" t="s">
        <v>794</v>
      </c>
      <c r="C1207" s="757" t="s">
        <v>2277</v>
      </c>
      <c r="D1207" s="758">
        <v>838</v>
      </c>
    </row>
    <row r="1208" spans="1:4" s="34" customFormat="1" ht="16.5" customHeight="1">
      <c r="A1208" s="753">
        <v>1195</v>
      </c>
      <c r="B1208" s="754" t="s">
        <v>795</v>
      </c>
      <c r="C1208" s="757" t="s">
        <v>2277</v>
      </c>
      <c r="D1208" s="758">
        <v>838</v>
      </c>
    </row>
    <row r="1209" spans="1:4" s="34" customFormat="1" ht="16.5" customHeight="1">
      <c r="A1209" s="753">
        <v>1196</v>
      </c>
      <c r="B1209" s="754" t="s">
        <v>796</v>
      </c>
      <c r="C1209" s="757" t="s">
        <v>2278</v>
      </c>
      <c r="D1209" s="758">
        <v>1131</v>
      </c>
    </row>
    <row r="1210" spans="1:4" s="34" customFormat="1" ht="16.5" customHeight="1">
      <c r="A1210" s="753">
        <v>1197</v>
      </c>
      <c r="B1210" s="754" t="s">
        <v>797</v>
      </c>
      <c r="C1210" s="757" t="s">
        <v>2278</v>
      </c>
      <c r="D1210" s="758">
        <v>1131</v>
      </c>
    </row>
    <row r="1211" spans="1:4" s="34" customFormat="1" ht="16.5" customHeight="1">
      <c r="A1211" s="753">
        <v>1198</v>
      </c>
      <c r="B1211" s="754" t="s">
        <v>798</v>
      </c>
      <c r="C1211" s="757" t="s">
        <v>2279</v>
      </c>
      <c r="D1211" s="758">
        <v>900</v>
      </c>
    </row>
    <row r="1212" spans="1:4" s="34" customFormat="1" ht="16.5" customHeight="1">
      <c r="A1212" s="753">
        <v>1199</v>
      </c>
      <c r="B1212" s="754" t="s">
        <v>799</v>
      </c>
      <c r="C1212" s="757" t="s">
        <v>2280</v>
      </c>
      <c r="D1212" s="758">
        <v>7275</v>
      </c>
    </row>
    <row r="1213" spans="1:4" s="34" customFormat="1" ht="16.5" customHeight="1">
      <c r="A1213" s="753">
        <v>1200</v>
      </c>
      <c r="B1213" s="754" t="s">
        <v>800</v>
      </c>
      <c r="C1213" s="757" t="s">
        <v>2281</v>
      </c>
      <c r="D1213" s="758">
        <v>1200</v>
      </c>
    </row>
    <row r="1214" spans="1:4" s="34" customFormat="1" ht="16.5" customHeight="1">
      <c r="A1214" s="753">
        <v>1201</v>
      </c>
      <c r="B1214" s="754" t="s">
        <v>801</v>
      </c>
      <c r="C1214" s="757" t="s">
        <v>2282</v>
      </c>
      <c r="D1214" s="758">
        <v>5500</v>
      </c>
    </row>
    <row r="1215" spans="1:4" s="34" customFormat="1" ht="16.5" customHeight="1">
      <c r="A1215" s="753">
        <v>1202</v>
      </c>
      <c r="B1215" s="754" t="s">
        <v>802</v>
      </c>
      <c r="C1215" s="757" t="s">
        <v>2283</v>
      </c>
      <c r="D1215" s="758">
        <v>5940</v>
      </c>
    </row>
    <row r="1216" spans="1:4" s="34" customFormat="1" ht="16.5" customHeight="1">
      <c r="A1216" s="753">
        <v>1203</v>
      </c>
      <c r="B1216" s="754" t="s">
        <v>803</v>
      </c>
      <c r="C1216" s="757" t="s">
        <v>2284</v>
      </c>
      <c r="D1216" s="758">
        <v>485</v>
      </c>
    </row>
    <row r="1217" spans="1:4" s="34" customFormat="1" ht="16.5" customHeight="1">
      <c r="A1217" s="753">
        <v>1204</v>
      </c>
      <c r="B1217" s="754" t="s">
        <v>804</v>
      </c>
      <c r="C1217" s="757" t="s">
        <v>2284</v>
      </c>
      <c r="D1217" s="758">
        <v>485</v>
      </c>
    </row>
    <row r="1218" spans="1:4" s="34" customFormat="1" ht="16.5" customHeight="1">
      <c r="A1218" s="753">
        <v>1205</v>
      </c>
      <c r="B1218" s="754" t="s">
        <v>805</v>
      </c>
      <c r="C1218" s="757" t="s">
        <v>2277</v>
      </c>
      <c r="D1218" s="758">
        <v>838</v>
      </c>
    </row>
    <row r="1219" spans="1:4" s="34" customFormat="1" ht="16.5" customHeight="1">
      <c r="A1219" s="753">
        <v>1206</v>
      </c>
      <c r="B1219" s="754" t="s">
        <v>806</v>
      </c>
      <c r="C1219" s="757" t="s">
        <v>2285</v>
      </c>
      <c r="D1219" s="758">
        <v>1341</v>
      </c>
    </row>
    <row r="1220" spans="1:4" s="34" customFormat="1" ht="16.5" customHeight="1">
      <c r="A1220" s="753">
        <v>1207</v>
      </c>
      <c r="B1220" s="754" t="s">
        <v>807</v>
      </c>
      <c r="C1220" s="757" t="s">
        <v>2285</v>
      </c>
      <c r="D1220" s="758">
        <v>1341</v>
      </c>
    </row>
    <row r="1221" spans="1:4" s="34" customFormat="1" ht="16.5" customHeight="1">
      <c r="A1221" s="753">
        <v>1208</v>
      </c>
      <c r="B1221" s="754" t="s">
        <v>808</v>
      </c>
      <c r="C1221" s="757" t="s">
        <v>2286</v>
      </c>
      <c r="D1221" s="758">
        <v>1200</v>
      </c>
    </row>
    <row r="1222" spans="1:4" s="34" customFormat="1" ht="16.5" customHeight="1">
      <c r="A1222" s="753">
        <v>1209</v>
      </c>
      <c r="B1222" s="754" t="s">
        <v>809</v>
      </c>
      <c r="C1222" s="757" t="s">
        <v>2287</v>
      </c>
      <c r="D1222" s="758">
        <v>2806</v>
      </c>
    </row>
    <row r="1223" spans="1:4" s="34" customFormat="1" ht="16.5" customHeight="1">
      <c r="A1223" s="753">
        <v>1210</v>
      </c>
      <c r="B1223" s="754" t="s">
        <v>810</v>
      </c>
      <c r="C1223" s="757" t="s">
        <v>2288</v>
      </c>
      <c r="D1223" s="758">
        <v>624</v>
      </c>
    </row>
    <row r="1224" spans="1:4" s="34" customFormat="1" ht="16.5" customHeight="1">
      <c r="A1224" s="753">
        <v>1211</v>
      </c>
      <c r="B1224" s="754" t="s">
        <v>811</v>
      </c>
      <c r="C1224" s="757" t="s">
        <v>2288</v>
      </c>
      <c r="D1224" s="758">
        <v>624</v>
      </c>
    </row>
    <row r="1225" spans="1:4" s="34" customFormat="1" ht="16.5" customHeight="1">
      <c r="A1225" s="753">
        <v>1212</v>
      </c>
      <c r="B1225" s="754" t="s">
        <v>812</v>
      </c>
      <c r="C1225" s="757" t="s">
        <v>2288</v>
      </c>
      <c r="D1225" s="758">
        <v>624</v>
      </c>
    </row>
    <row r="1226" spans="1:4" s="34" customFormat="1" ht="16.5" customHeight="1">
      <c r="A1226" s="753">
        <v>1213</v>
      </c>
      <c r="B1226" s="754" t="s">
        <v>813</v>
      </c>
      <c r="C1226" s="757" t="s">
        <v>2289</v>
      </c>
      <c r="D1226" s="758">
        <v>1500</v>
      </c>
    </row>
    <row r="1227" spans="1:4" s="34" customFormat="1" ht="16.5" customHeight="1">
      <c r="A1227" s="753">
        <v>1214</v>
      </c>
      <c r="B1227" s="754" t="s">
        <v>814</v>
      </c>
      <c r="C1227" s="757" t="s">
        <v>2289</v>
      </c>
      <c r="D1227" s="758">
        <v>2150</v>
      </c>
    </row>
    <row r="1228" spans="1:4" s="34" customFormat="1" ht="16.5" customHeight="1">
      <c r="A1228" s="753">
        <v>1215</v>
      </c>
      <c r="B1228" s="754" t="s">
        <v>815</v>
      </c>
      <c r="C1228" s="757" t="s">
        <v>2290</v>
      </c>
      <c r="D1228" s="758">
        <v>650</v>
      </c>
    </row>
    <row r="1229" spans="1:4" s="34" customFormat="1" ht="16.5" customHeight="1">
      <c r="A1229" s="753">
        <v>1216</v>
      </c>
      <c r="B1229" s="754" t="s">
        <v>816</v>
      </c>
      <c r="C1229" s="757" t="s">
        <v>2291</v>
      </c>
      <c r="D1229" s="758">
        <v>2150</v>
      </c>
    </row>
    <row r="1230" spans="1:4" s="34" customFormat="1" ht="16.5" customHeight="1">
      <c r="A1230" s="753">
        <v>1217</v>
      </c>
      <c r="B1230" s="754" t="s">
        <v>817</v>
      </c>
      <c r="C1230" s="757" t="s">
        <v>2292</v>
      </c>
      <c r="D1230" s="758">
        <v>1734.78</v>
      </c>
    </row>
    <row r="1231" spans="1:4" s="34" customFormat="1" ht="16.5" customHeight="1">
      <c r="A1231" s="753">
        <v>1218</v>
      </c>
      <c r="B1231" s="774" t="s">
        <v>818</v>
      </c>
      <c r="C1231" s="775" t="s">
        <v>2293</v>
      </c>
      <c r="D1231" s="758">
        <v>1070</v>
      </c>
    </row>
    <row r="1232" spans="1:4" s="34" customFormat="1" ht="16.5" customHeight="1">
      <c r="A1232" s="753">
        <v>1219</v>
      </c>
      <c r="B1232" s="754" t="s">
        <v>821</v>
      </c>
      <c r="C1232" s="757" t="s">
        <v>2294</v>
      </c>
      <c r="D1232" s="758">
        <v>1560.87</v>
      </c>
    </row>
    <row r="1233" spans="1:4" s="34" customFormat="1" ht="16.5" customHeight="1">
      <c r="A1233" s="753">
        <v>1220</v>
      </c>
      <c r="B1233" s="754" t="s">
        <v>822</v>
      </c>
      <c r="C1233" s="757" t="s">
        <v>2295</v>
      </c>
      <c r="D1233" s="758">
        <v>2608.6999999999998</v>
      </c>
    </row>
    <row r="1234" spans="1:4" s="34" customFormat="1" ht="16.5" customHeight="1">
      <c r="A1234" s="753">
        <v>1221</v>
      </c>
      <c r="B1234" s="754" t="s">
        <v>823</v>
      </c>
      <c r="C1234" s="757" t="s">
        <v>2296</v>
      </c>
      <c r="D1234" s="758">
        <v>5000</v>
      </c>
    </row>
    <row r="1235" spans="1:4" s="34" customFormat="1" ht="16.5" customHeight="1">
      <c r="A1235" s="753">
        <v>1222</v>
      </c>
      <c r="B1235" s="754" t="s">
        <v>824</v>
      </c>
      <c r="C1235" s="757" t="s">
        <v>2296</v>
      </c>
      <c r="D1235" s="758">
        <v>5000</v>
      </c>
    </row>
    <row r="1236" spans="1:4" s="34" customFormat="1" ht="16.5" customHeight="1">
      <c r="A1236" s="753">
        <v>1223</v>
      </c>
      <c r="B1236" s="754" t="s">
        <v>825</v>
      </c>
      <c r="C1236" s="757" t="s">
        <v>2296</v>
      </c>
      <c r="D1236" s="758">
        <v>5000</v>
      </c>
    </row>
    <row r="1237" spans="1:4" s="34" customFormat="1" ht="16.5" customHeight="1">
      <c r="A1237" s="753">
        <v>1224</v>
      </c>
      <c r="B1237" s="754" t="s">
        <v>826</v>
      </c>
      <c r="C1237" s="757" t="s">
        <v>2296</v>
      </c>
      <c r="D1237" s="758">
        <v>5000</v>
      </c>
    </row>
    <row r="1238" spans="1:4" s="34" customFormat="1" ht="16.5" customHeight="1">
      <c r="A1238" s="753">
        <v>1225</v>
      </c>
      <c r="B1238" s="754" t="s">
        <v>827</v>
      </c>
      <c r="C1238" s="757" t="s">
        <v>2296</v>
      </c>
      <c r="D1238" s="758">
        <v>5000</v>
      </c>
    </row>
    <row r="1239" spans="1:4" s="34" customFormat="1" ht="16.5" customHeight="1">
      <c r="A1239" s="753">
        <v>1226</v>
      </c>
      <c r="B1239" s="754" t="s">
        <v>828</v>
      </c>
      <c r="C1239" s="757" t="s">
        <v>2297</v>
      </c>
      <c r="D1239" s="758">
        <v>1200</v>
      </c>
    </row>
    <row r="1240" spans="1:4" s="34" customFormat="1" ht="16.5" customHeight="1">
      <c r="A1240" s="753">
        <v>1227</v>
      </c>
      <c r="B1240" s="754" t="s">
        <v>829</v>
      </c>
      <c r="C1240" s="757" t="s">
        <v>2297</v>
      </c>
      <c r="D1240" s="758">
        <v>1200</v>
      </c>
    </row>
    <row r="1241" spans="1:4" s="34" customFormat="1" ht="16.5" customHeight="1">
      <c r="A1241" s="753">
        <v>1228</v>
      </c>
      <c r="B1241" s="754" t="s">
        <v>830</v>
      </c>
      <c r="C1241" s="757" t="s">
        <v>2297</v>
      </c>
      <c r="D1241" s="758">
        <v>1200</v>
      </c>
    </row>
    <row r="1242" spans="1:4" s="34" customFormat="1" ht="16.5" customHeight="1">
      <c r="A1242" s="753">
        <v>1229</v>
      </c>
      <c r="B1242" s="754" t="s">
        <v>831</v>
      </c>
      <c r="C1242" s="757" t="s">
        <v>2297</v>
      </c>
      <c r="D1242" s="758">
        <v>1200</v>
      </c>
    </row>
    <row r="1243" spans="1:4" s="34" customFormat="1" ht="16.5" customHeight="1">
      <c r="A1243" s="753">
        <v>1230</v>
      </c>
      <c r="B1243" s="754" t="s">
        <v>832</v>
      </c>
      <c r="C1243" s="757" t="s">
        <v>2297</v>
      </c>
      <c r="D1243" s="758">
        <v>1200</v>
      </c>
    </row>
    <row r="1244" spans="1:4" s="34" customFormat="1" ht="16.5" customHeight="1">
      <c r="A1244" s="753">
        <v>1231</v>
      </c>
      <c r="B1244" s="754" t="s">
        <v>833</v>
      </c>
      <c r="C1244" s="757" t="s">
        <v>2297</v>
      </c>
      <c r="D1244" s="758">
        <v>1200</v>
      </c>
    </row>
    <row r="1245" spans="1:4" s="34" customFormat="1" ht="16.5" customHeight="1">
      <c r="A1245" s="753">
        <v>1232</v>
      </c>
      <c r="B1245" s="754" t="s">
        <v>834</v>
      </c>
      <c r="C1245" s="757" t="s">
        <v>2297</v>
      </c>
      <c r="D1245" s="758">
        <v>1200</v>
      </c>
    </row>
    <row r="1246" spans="1:4" s="34" customFormat="1" ht="16.5" customHeight="1">
      <c r="A1246" s="753">
        <v>1233</v>
      </c>
      <c r="B1246" s="754" t="s">
        <v>835</v>
      </c>
      <c r="C1246" s="757" t="s">
        <v>2297</v>
      </c>
      <c r="D1246" s="758">
        <v>1200</v>
      </c>
    </row>
    <row r="1247" spans="1:4" s="34" customFormat="1" ht="16.5" customHeight="1">
      <c r="A1247" s="753">
        <v>1234</v>
      </c>
      <c r="B1247" s="754" t="s">
        <v>836</v>
      </c>
      <c r="C1247" s="757" t="s">
        <v>2298</v>
      </c>
      <c r="D1247" s="758">
        <v>7500</v>
      </c>
    </row>
    <row r="1248" spans="1:4" s="34" customFormat="1" ht="16.5" customHeight="1">
      <c r="A1248" s="753">
        <v>1235</v>
      </c>
      <c r="B1248" s="754" t="s">
        <v>837</v>
      </c>
      <c r="C1248" s="757" t="s">
        <v>2298</v>
      </c>
      <c r="D1248" s="758">
        <v>7500</v>
      </c>
    </row>
    <row r="1249" spans="1:4" s="34" customFormat="1" ht="16.5" customHeight="1">
      <c r="A1249" s="753">
        <v>1236</v>
      </c>
      <c r="B1249" s="754" t="s">
        <v>838</v>
      </c>
      <c r="C1249" s="757" t="s">
        <v>2299</v>
      </c>
      <c r="D1249" s="758">
        <v>2900</v>
      </c>
    </row>
    <row r="1250" spans="1:4" s="34" customFormat="1" ht="16.5" customHeight="1">
      <c r="A1250" s="753">
        <v>1237</v>
      </c>
      <c r="B1250" s="754" t="s">
        <v>839</v>
      </c>
      <c r="C1250" s="757" t="s">
        <v>2300</v>
      </c>
      <c r="D1250" s="758">
        <v>2085</v>
      </c>
    </row>
    <row r="1251" spans="1:4" s="34" customFormat="1" ht="16.5" customHeight="1">
      <c r="A1251" s="753">
        <v>1238</v>
      </c>
      <c r="B1251" s="754" t="s">
        <v>840</v>
      </c>
      <c r="C1251" s="757" t="s">
        <v>2300</v>
      </c>
      <c r="D1251" s="758">
        <v>2085</v>
      </c>
    </row>
    <row r="1252" spans="1:4" s="34" customFormat="1" ht="16.5" customHeight="1">
      <c r="A1252" s="753">
        <v>1239</v>
      </c>
      <c r="B1252" s="754" t="s">
        <v>841</v>
      </c>
      <c r="C1252" s="757" t="s">
        <v>2301</v>
      </c>
      <c r="D1252" s="758">
        <v>1799</v>
      </c>
    </row>
    <row r="1253" spans="1:4" s="34" customFormat="1" ht="16.5" customHeight="1">
      <c r="A1253" s="753">
        <v>1240</v>
      </c>
      <c r="B1253" s="754" t="s">
        <v>842</v>
      </c>
      <c r="C1253" s="757" t="s">
        <v>2301</v>
      </c>
      <c r="D1253" s="758">
        <v>1799</v>
      </c>
    </row>
    <row r="1254" spans="1:4" s="34" customFormat="1" ht="16.5" customHeight="1">
      <c r="A1254" s="753">
        <v>1241</v>
      </c>
      <c r="B1254" s="754" t="s">
        <v>843</v>
      </c>
      <c r="C1254" s="757" t="s">
        <v>2301</v>
      </c>
      <c r="D1254" s="758">
        <v>1799</v>
      </c>
    </row>
    <row r="1255" spans="1:4" s="34" customFormat="1" ht="16.5" customHeight="1">
      <c r="A1255" s="753">
        <v>1242</v>
      </c>
      <c r="B1255" s="754" t="s">
        <v>844</v>
      </c>
      <c r="C1255" s="757" t="s">
        <v>2301</v>
      </c>
      <c r="D1255" s="758">
        <v>1799</v>
      </c>
    </row>
    <row r="1256" spans="1:4" s="34" customFormat="1" ht="16.5" customHeight="1">
      <c r="A1256" s="753">
        <v>1243</v>
      </c>
      <c r="B1256" s="754" t="s">
        <v>845</v>
      </c>
      <c r="C1256" s="757" t="s">
        <v>2302</v>
      </c>
      <c r="D1256" s="758">
        <v>2550</v>
      </c>
    </row>
    <row r="1257" spans="1:4" s="34" customFormat="1" ht="16.5" customHeight="1">
      <c r="A1257" s="753">
        <v>1244</v>
      </c>
      <c r="B1257" s="754" t="s">
        <v>846</v>
      </c>
      <c r="C1257" s="757" t="s">
        <v>2303</v>
      </c>
      <c r="D1257" s="758">
        <v>7500</v>
      </c>
    </row>
    <row r="1258" spans="1:4" s="34" customFormat="1" ht="16.5" customHeight="1">
      <c r="A1258" s="753">
        <v>1245</v>
      </c>
      <c r="B1258" s="754" t="s">
        <v>847</v>
      </c>
      <c r="C1258" s="757" t="s">
        <v>2304</v>
      </c>
      <c r="D1258" s="758">
        <v>2950</v>
      </c>
    </row>
    <row r="1259" spans="1:4" s="34" customFormat="1" ht="16.5" customHeight="1">
      <c r="A1259" s="753">
        <v>1246</v>
      </c>
      <c r="B1259" s="754" t="s">
        <v>848</v>
      </c>
      <c r="C1259" s="757" t="s">
        <v>2304</v>
      </c>
      <c r="D1259" s="758">
        <v>2950</v>
      </c>
    </row>
    <row r="1260" spans="1:4" s="34" customFormat="1" ht="16.5" customHeight="1">
      <c r="A1260" s="753">
        <v>1247</v>
      </c>
      <c r="B1260" s="754" t="s">
        <v>849</v>
      </c>
      <c r="C1260" s="757" t="s">
        <v>2304</v>
      </c>
      <c r="D1260" s="758">
        <v>2950</v>
      </c>
    </row>
    <row r="1261" spans="1:4" s="34" customFormat="1" ht="16.5" customHeight="1">
      <c r="A1261" s="753">
        <v>1248</v>
      </c>
      <c r="B1261" s="754" t="s">
        <v>850</v>
      </c>
      <c r="C1261" s="757" t="s">
        <v>2304</v>
      </c>
      <c r="D1261" s="758">
        <v>2950</v>
      </c>
    </row>
    <row r="1262" spans="1:4" s="34" customFormat="1" ht="16.5" customHeight="1">
      <c r="A1262" s="753">
        <v>1249</v>
      </c>
      <c r="B1262" s="754" t="s">
        <v>851</v>
      </c>
      <c r="C1262" s="757" t="s">
        <v>2304</v>
      </c>
      <c r="D1262" s="758">
        <v>2950</v>
      </c>
    </row>
    <row r="1263" spans="1:4" s="34" customFormat="1" ht="16.5" customHeight="1">
      <c r="A1263" s="753">
        <v>1250</v>
      </c>
      <c r="B1263" s="754" t="s">
        <v>852</v>
      </c>
      <c r="C1263" s="757" t="s">
        <v>2304</v>
      </c>
      <c r="D1263" s="758">
        <v>2950</v>
      </c>
    </row>
    <row r="1264" spans="1:4" s="34" customFormat="1" ht="16.5" customHeight="1">
      <c r="A1264" s="753">
        <v>1251</v>
      </c>
      <c r="B1264" s="754" t="s">
        <v>853</v>
      </c>
      <c r="C1264" s="757" t="s">
        <v>2304</v>
      </c>
      <c r="D1264" s="758">
        <v>2950</v>
      </c>
    </row>
    <row r="1265" spans="1:4" s="34" customFormat="1" ht="16.5" customHeight="1">
      <c r="A1265" s="753">
        <v>1252</v>
      </c>
      <c r="B1265" s="754" t="s">
        <v>854</v>
      </c>
      <c r="C1265" s="757" t="s">
        <v>2304</v>
      </c>
      <c r="D1265" s="758">
        <v>2950</v>
      </c>
    </row>
    <row r="1266" spans="1:4" s="34" customFormat="1" ht="16.5" customHeight="1">
      <c r="A1266" s="753">
        <v>1253</v>
      </c>
      <c r="B1266" s="754" t="s">
        <v>855</v>
      </c>
      <c r="C1266" s="757" t="s">
        <v>2304</v>
      </c>
      <c r="D1266" s="758">
        <v>2950</v>
      </c>
    </row>
    <row r="1267" spans="1:4" s="34" customFormat="1" ht="16.5" customHeight="1">
      <c r="A1267" s="753">
        <v>1254</v>
      </c>
      <c r="B1267" s="754" t="s">
        <v>856</v>
      </c>
      <c r="C1267" s="757" t="s">
        <v>2304</v>
      </c>
      <c r="D1267" s="758">
        <v>2950</v>
      </c>
    </row>
    <row r="1268" spans="1:4" s="34" customFormat="1" ht="16.5" customHeight="1">
      <c r="A1268" s="753">
        <v>1255</v>
      </c>
      <c r="B1268" s="754" t="s">
        <v>857</v>
      </c>
      <c r="C1268" s="757" t="s">
        <v>2302</v>
      </c>
      <c r="D1268" s="758">
        <v>1800</v>
      </c>
    </row>
    <row r="1269" spans="1:4" s="34" customFormat="1" ht="16.5" customHeight="1">
      <c r="A1269" s="753">
        <v>1256</v>
      </c>
      <c r="B1269" s="754" t="s">
        <v>858</v>
      </c>
      <c r="C1269" s="757" t="s">
        <v>2302</v>
      </c>
      <c r="D1269" s="758">
        <v>1800</v>
      </c>
    </row>
    <row r="1270" spans="1:4" s="34" customFormat="1" ht="16.5" customHeight="1">
      <c r="A1270" s="753">
        <v>1257</v>
      </c>
      <c r="B1270" s="754" t="s">
        <v>859</v>
      </c>
      <c r="C1270" s="757" t="s">
        <v>2302</v>
      </c>
      <c r="D1270" s="758">
        <v>1800</v>
      </c>
    </row>
    <row r="1271" spans="1:4" s="34" customFormat="1" ht="16.5" customHeight="1">
      <c r="A1271" s="753">
        <v>1258</v>
      </c>
      <c r="B1271" s="754" t="s">
        <v>860</v>
      </c>
      <c r="C1271" s="757" t="s">
        <v>2305</v>
      </c>
      <c r="D1271" s="758">
        <v>3000</v>
      </c>
    </row>
    <row r="1272" spans="1:4" s="34" customFormat="1" ht="16.5" customHeight="1">
      <c r="A1272" s="753">
        <v>1259</v>
      </c>
      <c r="B1272" s="754" t="s">
        <v>861</v>
      </c>
      <c r="C1272" s="757" t="s">
        <v>2306</v>
      </c>
      <c r="D1272" s="758">
        <v>1750</v>
      </c>
    </row>
    <row r="1273" spans="1:4" s="34" customFormat="1" ht="16.5" customHeight="1">
      <c r="A1273" s="753">
        <v>1260</v>
      </c>
      <c r="B1273" s="754" t="s">
        <v>862</v>
      </c>
      <c r="C1273" s="757" t="s">
        <v>2306</v>
      </c>
      <c r="D1273" s="758">
        <v>1750</v>
      </c>
    </row>
    <row r="1274" spans="1:4" s="34" customFormat="1" ht="16.5" customHeight="1">
      <c r="A1274" s="753">
        <v>1261</v>
      </c>
      <c r="B1274" s="754" t="s">
        <v>863</v>
      </c>
      <c r="C1274" s="757" t="s">
        <v>2306</v>
      </c>
      <c r="D1274" s="758">
        <v>1750</v>
      </c>
    </row>
    <row r="1275" spans="1:4" s="34" customFormat="1" ht="16.5" customHeight="1">
      <c r="A1275" s="753">
        <v>1262</v>
      </c>
      <c r="B1275" s="754" t="s">
        <v>864</v>
      </c>
      <c r="C1275" s="757" t="s">
        <v>2306</v>
      </c>
      <c r="D1275" s="758">
        <v>1750</v>
      </c>
    </row>
    <row r="1276" spans="1:4" s="34" customFormat="1" ht="16.5" customHeight="1">
      <c r="A1276" s="753">
        <v>1263</v>
      </c>
      <c r="B1276" s="754" t="s">
        <v>865</v>
      </c>
      <c r="C1276" s="757" t="s">
        <v>2306</v>
      </c>
      <c r="D1276" s="758">
        <v>1750</v>
      </c>
    </row>
    <row r="1277" spans="1:4" s="34" customFormat="1" ht="16.5" customHeight="1">
      <c r="A1277" s="753">
        <v>1264</v>
      </c>
      <c r="B1277" s="754" t="s">
        <v>866</v>
      </c>
      <c r="C1277" s="757" t="s">
        <v>2306</v>
      </c>
      <c r="D1277" s="758">
        <v>1750</v>
      </c>
    </row>
    <row r="1278" spans="1:4" s="34" customFormat="1" ht="16.5" customHeight="1">
      <c r="A1278" s="753">
        <v>1265</v>
      </c>
      <c r="B1278" s="754" t="s">
        <v>867</v>
      </c>
      <c r="C1278" s="757" t="s">
        <v>2307</v>
      </c>
      <c r="D1278" s="758">
        <v>485</v>
      </c>
    </row>
    <row r="1279" spans="1:4" s="34" customFormat="1" ht="16.5" customHeight="1">
      <c r="A1279" s="753">
        <v>1266</v>
      </c>
      <c r="B1279" s="754" t="s">
        <v>868</v>
      </c>
      <c r="C1279" s="757" t="s">
        <v>2307</v>
      </c>
      <c r="D1279" s="758">
        <v>485</v>
      </c>
    </row>
    <row r="1280" spans="1:4" s="34" customFormat="1" ht="16.5" customHeight="1">
      <c r="A1280" s="753">
        <v>1267</v>
      </c>
      <c r="B1280" s="754" t="s">
        <v>869</v>
      </c>
      <c r="C1280" s="757" t="s">
        <v>2307</v>
      </c>
      <c r="D1280" s="758">
        <v>485</v>
      </c>
    </row>
    <row r="1281" spans="1:4" s="34" customFormat="1" ht="16.5" customHeight="1">
      <c r="A1281" s="753">
        <v>1268</v>
      </c>
      <c r="B1281" s="754" t="s">
        <v>870</v>
      </c>
      <c r="C1281" s="757" t="s">
        <v>2307</v>
      </c>
      <c r="D1281" s="758">
        <v>485</v>
      </c>
    </row>
    <row r="1282" spans="1:4" s="34" customFormat="1" ht="16.5" customHeight="1">
      <c r="A1282" s="753">
        <v>1269</v>
      </c>
      <c r="B1282" s="754" t="s">
        <v>871</v>
      </c>
      <c r="C1282" s="757" t="s">
        <v>2307</v>
      </c>
      <c r="D1282" s="758">
        <v>485</v>
      </c>
    </row>
    <row r="1283" spans="1:4" s="34" customFormat="1" ht="16.5" customHeight="1">
      <c r="A1283" s="753">
        <v>1270</v>
      </c>
      <c r="B1283" s="754" t="s">
        <v>872</v>
      </c>
      <c r="C1283" s="757" t="s">
        <v>2307</v>
      </c>
      <c r="D1283" s="758">
        <v>485</v>
      </c>
    </row>
    <row r="1284" spans="1:4" s="34" customFormat="1" ht="16.5" customHeight="1">
      <c r="A1284" s="753">
        <v>1271</v>
      </c>
      <c r="B1284" s="754" t="s">
        <v>873</v>
      </c>
      <c r="C1284" s="757" t="s">
        <v>2307</v>
      </c>
      <c r="D1284" s="758">
        <v>485</v>
      </c>
    </row>
    <row r="1285" spans="1:4" s="34" customFormat="1" ht="16.5" customHeight="1">
      <c r="A1285" s="753">
        <v>1272</v>
      </c>
      <c r="B1285" s="754" t="s">
        <v>874</v>
      </c>
      <c r="C1285" s="757" t="s">
        <v>2307</v>
      </c>
      <c r="D1285" s="758">
        <v>485</v>
      </c>
    </row>
    <row r="1286" spans="1:4" s="34" customFormat="1" ht="16.5" customHeight="1">
      <c r="A1286" s="753">
        <v>1273</v>
      </c>
      <c r="B1286" s="754" t="s">
        <v>875</v>
      </c>
      <c r="C1286" s="757" t="s">
        <v>2307</v>
      </c>
      <c r="D1286" s="758">
        <v>485</v>
      </c>
    </row>
    <row r="1287" spans="1:4" s="34" customFormat="1" ht="16.5" customHeight="1">
      <c r="A1287" s="753">
        <v>1274</v>
      </c>
      <c r="B1287" s="754" t="s">
        <v>876</v>
      </c>
      <c r="C1287" s="757" t="s">
        <v>2307</v>
      </c>
      <c r="D1287" s="758">
        <v>485</v>
      </c>
    </row>
    <row r="1288" spans="1:4" s="34" customFormat="1" ht="16.5" customHeight="1">
      <c r="A1288" s="753">
        <v>1275</v>
      </c>
      <c r="B1288" s="754" t="s">
        <v>877</v>
      </c>
      <c r="C1288" s="757" t="s">
        <v>2307</v>
      </c>
      <c r="D1288" s="758">
        <v>485</v>
      </c>
    </row>
    <row r="1289" spans="1:4" s="34" customFormat="1" ht="16.5" customHeight="1">
      <c r="A1289" s="753">
        <v>1276</v>
      </c>
      <c r="B1289" s="754" t="s">
        <v>878</v>
      </c>
      <c r="C1289" s="757" t="s">
        <v>2307</v>
      </c>
      <c r="D1289" s="758">
        <v>485</v>
      </c>
    </row>
    <row r="1290" spans="1:4" s="34" customFormat="1" ht="16.5" customHeight="1">
      <c r="A1290" s="753">
        <v>1277</v>
      </c>
      <c r="B1290" s="754" t="s">
        <v>879</v>
      </c>
      <c r="C1290" s="757" t="s">
        <v>2307</v>
      </c>
      <c r="D1290" s="758">
        <v>485</v>
      </c>
    </row>
    <row r="1291" spans="1:4" s="34" customFormat="1" ht="16.5" customHeight="1">
      <c r="A1291" s="753">
        <v>1278</v>
      </c>
      <c r="B1291" s="754" t="s">
        <v>880</v>
      </c>
      <c r="C1291" s="757" t="s">
        <v>2307</v>
      </c>
      <c r="D1291" s="758">
        <v>485</v>
      </c>
    </row>
    <row r="1292" spans="1:4" s="34" customFormat="1" ht="16.5" customHeight="1">
      <c r="A1292" s="753">
        <v>1279</v>
      </c>
      <c r="B1292" s="754" t="s">
        <v>881</v>
      </c>
      <c r="C1292" s="757" t="s">
        <v>2307</v>
      </c>
      <c r="D1292" s="758">
        <v>485</v>
      </c>
    </row>
    <row r="1293" spans="1:4" s="34" customFormat="1" ht="16.5" customHeight="1">
      <c r="A1293" s="753">
        <v>1280</v>
      </c>
      <c r="B1293" s="754" t="s">
        <v>882</v>
      </c>
      <c r="C1293" s="757" t="s">
        <v>2307</v>
      </c>
      <c r="D1293" s="758">
        <v>485</v>
      </c>
    </row>
    <row r="1294" spans="1:4" s="34" customFormat="1" ht="16.5" customHeight="1">
      <c r="A1294" s="753">
        <v>1281</v>
      </c>
      <c r="B1294" s="754" t="s">
        <v>883</v>
      </c>
      <c r="C1294" s="757" t="s">
        <v>2307</v>
      </c>
      <c r="D1294" s="758">
        <v>485</v>
      </c>
    </row>
    <row r="1295" spans="1:4" s="34" customFormat="1" ht="16.5" customHeight="1">
      <c r="A1295" s="753">
        <v>1282</v>
      </c>
      <c r="B1295" s="754" t="s">
        <v>884</v>
      </c>
      <c r="C1295" s="757" t="s">
        <v>2307</v>
      </c>
      <c r="D1295" s="758">
        <v>485</v>
      </c>
    </row>
    <row r="1296" spans="1:4" s="34" customFormat="1" ht="16.5" customHeight="1">
      <c r="A1296" s="753">
        <v>1283</v>
      </c>
      <c r="B1296" s="754" t="s">
        <v>885</v>
      </c>
      <c r="C1296" s="757" t="s">
        <v>2307</v>
      </c>
      <c r="D1296" s="758">
        <v>485</v>
      </c>
    </row>
    <row r="1297" spans="1:4" s="34" customFormat="1" ht="16.5" customHeight="1">
      <c r="A1297" s="753">
        <v>1284</v>
      </c>
      <c r="B1297" s="754" t="s">
        <v>886</v>
      </c>
      <c r="C1297" s="757" t="s">
        <v>2307</v>
      </c>
      <c r="D1297" s="758">
        <v>485</v>
      </c>
    </row>
    <row r="1298" spans="1:4" s="34" customFormat="1" ht="16.5" customHeight="1">
      <c r="A1298" s="753">
        <v>1285</v>
      </c>
      <c r="B1298" s="754" t="s">
        <v>887</v>
      </c>
      <c r="C1298" s="757" t="s">
        <v>2308</v>
      </c>
      <c r="D1298" s="758">
        <v>20450</v>
      </c>
    </row>
    <row r="1299" spans="1:4" s="34" customFormat="1" ht="16.5" customHeight="1">
      <c r="A1299" s="753">
        <v>1286</v>
      </c>
      <c r="B1299" s="754" t="s">
        <v>888</v>
      </c>
      <c r="C1299" s="757" t="s">
        <v>2309</v>
      </c>
      <c r="D1299" s="758">
        <v>2739</v>
      </c>
    </row>
    <row r="1300" spans="1:4" s="34" customFormat="1" ht="16.5" customHeight="1">
      <c r="A1300" s="753">
        <v>1287</v>
      </c>
      <c r="B1300" s="754" t="s">
        <v>889</v>
      </c>
      <c r="C1300" s="757" t="s">
        <v>2310</v>
      </c>
      <c r="D1300" s="758">
        <v>868.69</v>
      </c>
    </row>
    <row r="1301" spans="1:4" s="34" customFormat="1" ht="16.5" customHeight="1">
      <c r="A1301" s="753">
        <v>1288</v>
      </c>
      <c r="B1301" s="774" t="s">
        <v>890</v>
      </c>
      <c r="C1301" s="775" t="s">
        <v>2311</v>
      </c>
      <c r="D1301" s="758">
        <v>1390.44</v>
      </c>
    </row>
    <row r="1302" spans="1:4" s="34" customFormat="1" ht="16.5" customHeight="1">
      <c r="A1302" s="753">
        <v>1289</v>
      </c>
      <c r="B1302" s="774" t="s">
        <v>891</v>
      </c>
      <c r="C1302" s="775" t="s">
        <v>2312</v>
      </c>
      <c r="D1302" s="758">
        <v>7095</v>
      </c>
    </row>
    <row r="1303" spans="1:4" s="34" customFormat="1" ht="16.5" customHeight="1">
      <c r="A1303" s="753">
        <v>1290</v>
      </c>
      <c r="B1303" s="774" t="s">
        <v>892</v>
      </c>
      <c r="C1303" s="775" t="s">
        <v>2313</v>
      </c>
      <c r="D1303" s="758">
        <v>1870</v>
      </c>
    </row>
    <row r="1304" spans="1:4" s="34" customFormat="1" ht="16.5" customHeight="1">
      <c r="A1304" s="753">
        <v>1291</v>
      </c>
      <c r="B1304" s="774" t="s">
        <v>893</v>
      </c>
      <c r="C1304" s="775" t="s">
        <v>2314</v>
      </c>
      <c r="D1304" s="758">
        <v>1245</v>
      </c>
    </row>
    <row r="1305" spans="1:4" s="34" customFormat="1" ht="16.5" customHeight="1">
      <c r="A1305" s="753">
        <v>1292</v>
      </c>
      <c r="B1305" s="774" t="s">
        <v>894</v>
      </c>
      <c r="C1305" s="775" t="s">
        <v>2315</v>
      </c>
      <c r="D1305" s="758">
        <v>17094</v>
      </c>
    </row>
    <row r="1306" spans="1:4" s="34" customFormat="1" ht="16.5" customHeight="1">
      <c r="A1306" s="753">
        <v>1293</v>
      </c>
      <c r="B1306" s="774" t="s">
        <v>895</v>
      </c>
      <c r="C1306" s="775" t="s">
        <v>2316</v>
      </c>
      <c r="D1306" s="758">
        <v>5000</v>
      </c>
    </row>
    <row r="1307" spans="1:4" s="34" customFormat="1" ht="16.5" customHeight="1">
      <c r="A1307" s="753">
        <v>1294</v>
      </c>
      <c r="B1307" s="774" t="s">
        <v>896</v>
      </c>
      <c r="C1307" s="775" t="s">
        <v>2317</v>
      </c>
      <c r="D1307" s="758">
        <v>4690</v>
      </c>
    </row>
    <row r="1308" spans="1:4" s="34" customFormat="1" ht="16.5" customHeight="1">
      <c r="A1308" s="753">
        <v>1295</v>
      </c>
      <c r="B1308" s="774" t="s">
        <v>897</v>
      </c>
      <c r="C1308" s="775" t="s">
        <v>2318</v>
      </c>
      <c r="D1308" s="758">
        <v>3885</v>
      </c>
    </row>
    <row r="1309" spans="1:4" s="34" customFormat="1" ht="16.5" customHeight="1">
      <c r="A1309" s="753">
        <v>1296</v>
      </c>
      <c r="B1309" s="774" t="s">
        <v>898</v>
      </c>
      <c r="C1309" s="775" t="s">
        <v>2318</v>
      </c>
      <c r="D1309" s="758">
        <v>3885</v>
      </c>
    </row>
    <row r="1310" spans="1:4" s="34" customFormat="1" ht="16.5" customHeight="1">
      <c r="A1310" s="753">
        <v>1297</v>
      </c>
      <c r="B1310" s="774" t="s">
        <v>899</v>
      </c>
      <c r="C1310" s="775" t="s">
        <v>2318</v>
      </c>
      <c r="D1310" s="758">
        <v>3885</v>
      </c>
    </row>
    <row r="1311" spans="1:4" s="34" customFormat="1" ht="16.5" customHeight="1">
      <c r="A1311" s="753">
        <v>1298</v>
      </c>
      <c r="B1311" s="774" t="s">
        <v>900</v>
      </c>
      <c r="C1311" s="775" t="s">
        <v>2318</v>
      </c>
      <c r="D1311" s="758">
        <v>3885</v>
      </c>
    </row>
    <row r="1312" spans="1:4" s="34" customFormat="1" ht="16.5" customHeight="1">
      <c r="A1312" s="753">
        <v>1299</v>
      </c>
      <c r="B1312" s="774" t="s">
        <v>901</v>
      </c>
      <c r="C1312" s="775" t="s">
        <v>2318</v>
      </c>
      <c r="D1312" s="758">
        <v>3885</v>
      </c>
    </row>
    <row r="1313" spans="1:4" s="34" customFormat="1" ht="16.5" customHeight="1">
      <c r="A1313" s="753">
        <v>1300</v>
      </c>
      <c r="B1313" s="774" t="s">
        <v>902</v>
      </c>
      <c r="C1313" s="775" t="s">
        <v>2318</v>
      </c>
      <c r="D1313" s="758">
        <v>3885</v>
      </c>
    </row>
    <row r="1314" spans="1:4" s="34" customFormat="1" ht="16.5" customHeight="1">
      <c r="A1314" s="753">
        <v>1301</v>
      </c>
      <c r="B1314" s="774" t="s">
        <v>903</v>
      </c>
      <c r="C1314" s="775" t="s">
        <v>2318</v>
      </c>
      <c r="D1314" s="758">
        <v>3885</v>
      </c>
    </row>
    <row r="1315" spans="1:4" s="34" customFormat="1" ht="16.5" customHeight="1">
      <c r="A1315" s="753">
        <v>1302</v>
      </c>
      <c r="B1315" s="774" t="s">
        <v>904</v>
      </c>
      <c r="C1315" s="775" t="s">
        <v>2318</v>
      </c>
      <c r="D1315" s="758">
        <v>3885</v>
      </c>
    </row>
    <row r="1316" spans="1:4" s="34" customFormat="1" ht="16.5" customHeight="1">
      <c r="A1316" s="753">
        <v>1303</v>
      </c>
      <c r="B1316" s="774" t="s">
        <v>905</v>
      </c>
      <c r="C1316" s="775" t="s">
        <v>2318</v>
      </c>
      <c r="D1316" s="758">
        <v>3885</v>
      </c>
    </row>
    <row r="1317" spans="1:4" s="34" customFormat="1" ht="16.5" customHeight="1">
      <c r="A1317" s="753">
        <v>1304</v>
      </c>
      <c r="B1317" s="774" t="s">
        <v>906</v>
      </c>
      <c r="C1317" s="775" t="s">
        <v>2318</v>
      </c>
      <c r="D1317" s="758">
        <v>3885</v>
      </c>
    </row>
    <row r="1318" spans="1:4" s="34" customFormat="1" ht="16.5" customHeight="1">
      <c r="A1318" s="753">
        <v>1305</v>
      </c>
      <c r="B1318" s="774" t="s">
        <v>907</v>
      </c>
      <c r="C1318" s="775" t="s">
        <v>2318</v>
      </c>
      <c r="D1318" s="758">
        <v>3885</v>
      </c>
    </row>
    <row r="1319" spans="1:4" s="34" customFormat="1" ht="16.5" customHeight="1">
      <c r="A1319" s="753">
        <v>1306</v>
      </c>
      <c r="B1319" s="774" t="s">
        <v>908</v>
      </c>
      <c r="C1319" s="775" t="s">
        <v>2318</v>
      </c>
      <c r="D1319" s="758">
        <v>3885</v>
      </c>
    </row>
    <row r="1320" spans="1:4" s="34" customFormat="1" ht="16.5" customHeight="1">
      <c r="A1320" s="753">
        <v>1307</v>
      </c>
      <c r="B1320" s="774" t="s">
        <v>909</v>
      </c>
      <c r="C1320" s="775" t="s">
        <v>2318</v>
      </c>
      <c r="D1320" s="758">
        <v>3885</v>
      </c>
    </row>
    <row r="1321" spans="1:4" s="34" customFormat="1" ht="16.5" customHeight="1">
      <c r="A1321" s="753">
        <v>1308</v>
      </c>
      <c r="B1321" s="774" t="s">
        <v>910</v>
      </c>
      <c r="C1321" s="775" t="s">
        <v>2319</v>
      </c>
      <c r="D1321" s="758">
        <v>3885</v>
      </c>
    </row>
    <row r="1322" spans="1:4" s="34" customFormat="1" ht="16.5" customHeight="1">
      <c r="A1322" s="753">
        <v>1309</v>
      </c>
      <c r="B1322" s="774" t="s">
        <v>911</v>
      </c>
      <c r="C1322" s="775" t="s">
        <v>2319</v>
      </c>
      <c r="D1322" s="758">
        <v>3885</v>
      </c>
    </row>
    <row r="1323" spans="1:4" s="34" customFormat="1" ht="16.5" customHeight="1">
      <c r="A1323" s="753">
        <v>1310</v>
      </c>
      <c r="B1323" s="774" t="s">
        <v>912</v>
      </c>
      <c r="C1323" s="775" t="s">
        <v>2319</v>
      </c>
      <c r="D1323" s="758">
        <v>3885</v>
      </c>
    </row>
    <row r="1324" spans="1:4" s="34" customFormat="1" ht="16.5" customHeight="1">
      <c r="A1324" s="753">
        <v>1311</v>
      </c>
      <c r="B1324" s="774" t="s">
        <v>913</v>
      </c>
      <c r="C1324" s="775" t="s">
        <v>2320</v>
      </c>
      <c r="D1324" s="758">
        <v>3885</v>
      </c>
    </row>
    <row r="1325" spans="1:4" s="34" customFormat="1" ht="16.5" customHeight="1">
      <c r="A1325" s="753">
        <v>1312</v>
      </c>
      <c r="B1325" s="774" t="s">
        <v>914</v>
      </c>
      <c r="C1325" s="775" t="s">
        <v>2320</v>
      </c>
      <c r="D1325" s="758">
        <v>3115</v>
      </c>
    </row>
    <row r="1326" spans="1:4" s="34" customFormat="1" ht="16.5" customHeight="1">
      <c r="A1326" s="753">
        <v>1313</v>
      </c>
      <c r="B1326" s="774" t="s">
        <v>915</v>
      </c>
      <c r="C1326" s="775" t="s">
        <v>2321</v>
      </c>
      <c r="D1326" s="758">
        <v>4690</v>
      </c>
    </row>
    <row r="1327" spans="1:4" s="34" customFormat="1" ht="16.5" customHeight="1">
      <c r="A1327" s="753">
        <v>1314</v>
      </c>
      <c r="B1327" s="774" t="s">
        <v>916</v>
      </c>
      <c r="C1327" s="775" t="s">
        <v>2322</v>
      </c>
      <c r="D1327" s="758">
        <v>2850</v>
      </c>
    </row>
    <row r="1328" spans="1:4" s="34" customFormat="1" ht="16.5" customHeight="1">
      <c r="A1328" s="753">
        <v>1315</v>
      </c>
      <c r="B1328" s="774" t="s">
        <v>917</v>
      </c>
      <c r="C1328" s="775" t="s">
        <v>2323</v>
      </c>
      <c r="D1328" s="758">
        <v>3947.9</v>
      </c>
    </row>
    <row r="1329" spans="1:4" s="34" customFormat="1" ht="16.5" customHeight="1">
      <c r="A1329" s="753">
        <v>1316</v>
      </c>
      <c r="B1329" s="774" t="s">
        <v>918</v>
      </c>
      <c r="C1329" s="775" t="s">
        <v>2324</v>
      </c>
      <c r="D1329" s="758">
        <v>1693.05</v>
      </c>
    </row>
    <row r="1330" spans="1:4" s="34" customFormat="1" ht="16.5" customHeight="1">
      <c r="A1330" s="753">
        <v>1317</v>
      </c>
      <c r="B1330" s="774" t="s">
        <v>919</v>
      </c>
      <c r="C1330" s="775" t="s">
        <v>2325</v>
      </c>
      <c r="D1330" s="758">
        <v>2700</v>
      </c>
    </row>
    <row r="1331" spans="1:4" s="34" customFormat="1" ht="16.5" customHeight="1">
      <c r="A1331" s="753">
        <v>1318</v>
      </c>
      <c r="B1331" s="774" t="s">
        <v>920</v>
      </c>
      <c r="C1331" s="775" t="s">
        <v>2326</v>
      </c>
      <c r="D1331" s="758">
        <v>1870</v>
      </c>
    </row>
    <row r="1332" spans="1:4" s="34" customFormat="1" ht="16.5" customHeight="1">
      <c r="A1332" s="753">
        <v>1319</v>
      </c>
      <c r="B1332" s="774" t="s">
        <v>921</v>
      </c>
      <c r="C1332" s="775" t="s">
        <v>2327</v>
      </c>
      <c r="D1332" s="758">
        <v>640</v>
      </c>
    </row>
    <row r="1333" spans="1:4" s="34" customFormat="1" ht="16.5" customHeight="1">
      <c r="A1333" s="753">
        <v>1320</v>
      </c>
      <c r="B1333" s="774" t="s">
        <v>924</v>
      </c>
      <c r="C1333" s="775" t="s">
        <v>2327</v>
      </c>
      <c r="D1333" s="758">
        <v>640</v>
      </c>
    </row>
    <row r="1334" spans="1:4" s="34" customFormat="1" ht="16.5" customHeight="1">
      <c r="A1334" s="753">
        <v>1321</v>
      </c>
      <c r="B1334" s="774" t="s">
        <v>925</v>
      </c>
      <c r="C1334" s="775" t="s">
        <v>2327</v>
      </c>
      <c r="D1334" s="758">
        <v>640</v>
      </c>
    </row>
    <row r="1335" spans="1:4" s="34" customFormat="1" ht="16.5" customHeight="1">
      <c r="A1335" s="753">
        <v>1322</v>
      </c>
      <c r="B1335" s="774" t="s">
        <v>926</v>
      </c>
      <c r="C1335" s="775" t="s">
        <v>2327</v>
      </c>
      <c r="D1335" s="758">
        <v>640</v>
      </c>
    </row>
    <row r="1336" spans="1:4" s="34" customFormat="1" ht="16.5" customHeight="1">
      <c r="A1336" s="753">
        <v>1323</v>
      </c>
      <c r="B1336" s="774" t="s">
        <v>927</v>
      </c>
      <c r="C1336" s="775" t="s">
        <v>2328</v>
      </c>
      <c r="D1336" s="758">
        <v>2800</v>
      </c>
    </row>
    <row r="1337" spans="1:4" s="34" customFormat="1" ht="16.5" customHeight="1">
      <c r="A1337" s="753">
        <v>1324</v>
      </c>
      <c r="B1337" s="774" t="s">
        <v>928</v>
      </c>
      <c r="C1337" s="775" t="s">
        <v>2329</v>
      </c>
      <c r="D1337" s="758">
        <v>1911.68</v>
      </c>
    </row>
    <row r="1338" spans="1:4" s="34" customFormat="1" ht="16.5" customHeight="1">
      <c r="A1338" s="753">
        <v>1325</v>
      </c>
      <c r="B1338" s="774" t="s">
        <v>929</v>
      </c>
      <c r="C1338" s="775" t="s">
        <v>2330</v>
      </c>
      <c r="D1338" s="758">
        <v>2230</v>
      </c>
    </row>
    <row r="1339" spans="1:4" s="34" customFormat="1" ht="16.5" customHeight="1">
      <c r="A1339" s="753">
        <v>1326</v>
      </c>
      <c r="B1339" s="774" t="s">
        <v>930</v>
      </c>
      <c r="C1339" s="775" t="s">
        <v>2303</v>
      </c>
      <c r="D1339" s="758">
        <v>6800</v>
      </c>
    </row>
    <row r="1340" spans="1:4" s="34" customFormat="1" ht="16.5" customHeight="1">
      <c r="A1340" s="753">
        <v>1327</v>
      </c>
      <c r="B1340" s="774" t="s">
        <v>931</v>
      </c>
      <c r="C1340" s="775" t="s">
        <v>2283</v>
      </c>
      <c r="D1340" s="758">
        <v>3150</v>
      </c>
    </row>
    <row r="1341" spans="1:4" s="34" customFormat="1" ht="16.5" customHeight="1">
      <c r="A1341" s="753">
        <v>1328</v>
      </c>
      <c r="B1341" s="774" t="s">
        <v>932</v>
      </c>
      <c r="C1341" s="775" t="s">
        <v>2331</v>
      </c>
      <c r="D1341" s="758">
        <v>3500</v>
      </c>
    </row>
    <row r="1342" spans="1:4" s="34" customFormat="1" ht="16.5" customHeight="1">
      <c r="A1342" s="753">
        <v>1329</v>
      </c>
      <c r="B1342" s="774" t="s">
        <v>933</v>
      </c>
      <c r="C1342" s="775" t="s">
        <v>2332</v>
      </c>
      <c r="D1342" s="758">
        <v>3500</v>
      </c>
    </row>
    <row r="1343" spans="1:4" s="34" customFormat="1" ht="16.5" customHeight="1">
      <c r="A1343" s="753">
        <v>1330</v>
      </c>
      <c r="B1343" s="774" t="s">
        <v>934</v>
      </c>
      <c r="C1343" s="775" t="s">
        <v>2332</v>
      </c>
      <c r="D1343" s="758">
        <v>3500</v>
      </c>
    </row>
    <row r="1344" spans="1:4" s="34" customFormat="1" ht="16.5" customHeight="1">
      <c r="A1344" s="753">
        <v>1331</v>
      </c>
      <c r="B1344" s="774" t="s">
        <v>935</v>
      </c>
      <c r="C1344" s="775" t="s">
        <v>2333</v>
      </c>
      <c r="D1344" s="758">
        <v>1255</v>
      </c>
    </row>
    <row r="1345" spans="1:4" s="34" customFormat="1" ht="16.5" customHeight="1">
      <c r="A1345" s="753">
        <v>1332</v>
      </c>
      <c r="B1345" s="774" t="s">
        <v>936</v>
      </c>
      <c r="C1345" s="775" t="s">
        <v>2334</v>
      </c>
      <c r="D1345" s="758">
        <v>4125</v>
      </c>
    </row>
    <row r="1346" spans="1:4" s="34" customFormat="1" ht="16.5" customHeight="1">
      <c r="A1346" s="753">
        <v>1333</v>
      </c>
      <c r="B1346" s="774" t="s">
        <v>937</v>
      </c>
      <c r="C1346" s="775" t="s">
        <v>2335</v>
      </c>
      <c r="D1346" s="758">
        <v>3315</v>
      </c>
    </row>
    <row r="1347" spans="1:4" s="34" customFormat="1" ht="16.5" customHeight="1">
      <c r="A1347" s="753">
        <v>1334</v>
      </c>
      <c r="B1347" s="774" t="s">
        <v>938</v>
      </c>
      <c r="C1347" s="775" t="s">
        <v>2335</v>
      </c>
      <c r="D1347" s="758">
        <v>3315</v>
      </c>
    </row>
    <row r="1348" spans="1:4" s="34" customFormat="1" ht="16.5" customHeight="1">
      <c r="A1348" s="753">
        <v>1335</v>
      </c>
      <c r="B1348" s="774" t="s">
        <v>939</v>
      </c>
      <c r="C1348" s="775" t="s">
        <v>2336</v>
      </c>
      <c r="D1348" s="758">
        <v>1250</v>
      </c>
    </row>
    <row r="1349" spans="1:4" s="34" customFormat="1" ht="16.5" customHeight="1">
      <c r="A1349" s="753">
        <v>1336</v>
      </c>
      <c r="B1349" s="774" t="s">
        <v>940</v>
      </c>
      <c r="C1349" s="775" t="s">
        <v>2336</v>
      </c>
      <c r="D1349" s="758">
        <v>1250</v>
      </c>
    </row>
    <row r="1350" spans="1:4" s="34" customFormat="1" ht="16.5" customHeight="1">
      <c r="A1350" s="753">
        <v>1337</v>
      </c>
      <c r="B1350" s="774" t="s">
        <v>941</v>
      </c>
      <c r="C1350" s="775" t="s">
        <v>2337</v>
      </c>
      <c r="D1350" s="758">
        <v>781.73</v>
      </c>
    </row>
    <row r="1351" spans="1:4" s="34" customFormat="1" ht="16.5" customHeight="1">
      <c r="A1351" s="753">
        <v>1338</v>
      </c>
      <c r="B1351" s="774" t="s">
        <v>942</v>
      </c>
      <c r="C1351" s="775" t="s">
        <v>2338</v>
      </c>
      <c r="D1351" s="758">
        <v>1777.36</v>
      </c>
    </row>
    <row r="1352" spans="1:4" s="34" customFormat="1" ht="16.5" customHeight="1">
      <c r="A1352" s="753">
        <v>1339</v>
      </c>
      <c r="B1352" s="774" t="s">
        <v>943</v>
      </c>
      <c r="C1352" s="775" t="s">
        <v>2339</v>
      </c>
      <c r="D1352" s="758">
        <v>4259.13</v>
      </c>
    </row>
    <row r="1353" spans="1:4" s="34" customFormat="1" ht="16.5" customHeight="1">
      <c r="A1353" s="753">
        <v>1340</v>
      </c>
      <c r="B1353" s="774" t="s">
        <v>944</v>
      </c>
      <c r="C1353" s="775" t="s">
        <v>2340</v>
      </c>
      <c r="D1353" s="758">
        <v>2250</v>
      </c>
    </row>
    <row r="1354" spans="1:4" s="34" customFormat="1" ht="16.5" customHeight="1">
      <c r="A1354" s="753">
        <v>1341</v>
      </c>
      <c r="B1354" s="774" t="s">
        <v>945</v>
      </c>
      <c r="C1354" s="775" t="s">
        <v>2341</v>
      </c>
      <c r="D1354" s="758">
        <v>22669.57</v>
      </c>
    </row>
    <row r="1355" spans="1:4" s="34" customFormat="1" ht="16.5" customHeight="1">
      <c r="A1355" s="753">
        <v>1342</v>
      </c>
      <c r="B1355" s="774" t="s">
        <v>946</v>
      </c>
      <c r="C1355" s="775" t="s">
        <v>2342</v>
      </c>
      <c r="D1355" s="758">
        <v>1173.1300000000001</v>
      </c>
    </row>
    <row r="1356" spans="1:4" s="34" customFormat="1" ht="16.5" customHeight="1">
      <c r="A1356" s="753">
        <v>1343</v>
      </c>
      <c r="B1356" s="774" t="s">
        <v>947</v>
      </c>
      <c r="C1356" s="775" t="s">
        <v>2343</v>
      </c>
      <c r="D1356" s="758">
        <v>20165</v>
      </c>
    </row>
    <row r="1357" spans="1:4" s="34" customFormat="1" ht="16.5" customHeight="1">
      <c r="A1357" s="753">
        <v>1344</v>
      </c>
      <c r="B1357" s="774" t="s">
        <v>948</v>
      </c>
      <c r="C1357" s="775" t="s">
        <v>2343</v>
      </c>
      <c r="D1357" s="758">
        <v>21265</v>
      </c>
    </row>
    <row r="1358" spans="1:4" s="34" customFormat="1" ht="16.5" customHeight="1">
      <c r="A1358" s="753">
        <v>1345</v>
      </c>
      <c r="B1358" s="774" t="s">
        <v>949</v>
      </c>
      <c r="C1358" s="775" t="s">
        <v>2344</v>
      </c>
      <c r="D1358" s="758">
        <v>2100</v>
      </c>
    </row>
    <row r="1359" spans="1:4" s="34" customFormat="1" ht="16.5" customHeight="1">
      <c r="A1359" s="753">
        <v>1346</v>
      </c>
      <c r="B1359" s="774" t="s">
        <v>950</v>
      </c>
      <c r="C1359" s="775" t="s">
        <v>2345</v>
      </c>
      <c r="D1359" s="758">
        <v>4000</v>
      </c>
    </row>
    <row r="1360" spans="1:4" s="34" customFormat="1" ht="16.5" customHeight="1">
      <c r="A1360" s="753">
        <v>1347</v>
      </c>
      <c r="B1360" s="774" t="s">
        <v>951</v>
      </c>
      <c r="C1360" s="775" t="s">
        <v>2346</v>
      </c>
      <c r="D1360" s="758">
        <v>2721.6</v>
      </c>
    </row>
    <row r="1361" spans="1:4" s="34" customFormat="1" ht="16.5" customHeight="1">
      <c r="A1361" s="753">
        <v>1348</v>
      </c>
      <c r="B1361" s="774" t="s">
        <v>952</v>
      </c>
      <c r="C1361" s="775" t="s">
        <v>2346</v>
      </c>
      <c r="D1361" s="758">
        <v>2721.6</v>
      </c>
    </row>
    <row r="1362" spans="1:4" s="34" customFormat="1" ht="16.5" customHeight="1">
      <c r="A1362" s="753">
        <v>1349</v>
      </c>
      <c r="B1362" s="774" t="s">
        <v>953</v>
      </c>
      <c r="C1362" s="775" t="s">
        <v>2346</v>
      </c>
      <c r="D1362" s="758">
        <v>2721.6</v>
      </c>
    </row>
    <row r="1363" spans="1:4" s="34" customFormat="1" ht="16.5" customHeight="1">
      <c r="A1363" s="753">
        <v>1350</v>
      </c>
      <c r="B1363" s="774" t="s">
        <v>954</v>
      </c>
      <c r="C1363" s="775" t="s">
        <v>2346</v>
      </c>
      <c r="D1363" s="758">
        <v>2721.6</v>
      </c>
    </row>
    <row r="1364" spans="1:4" s="34" customFormat="1" ht="16.5" customHeight="1">
      <c r="A1364" s="753">
        <v>1351</v>
      </c>
      <c r="B1364" s="774" t="s">
        <v>955</v>
      </c>
      <c r="C1364" s="775" t="s">
        <v>2346</v>
      </c>
      <c r="D1364" s="758">
        <v>2721.6</v>
      </c>
    </row>
    <row r="1365" spans="1:4" s="34" customFormat="1" ht="16.5" customHeight="1">
      <c r="A1365" s="753">
        <v>1352</v>
      </c>
      <c r="B1365" s="774" t="s">
        <v>956</v>
      </c>
      <c r="C1365" s="775" t="s">
        <v>2346</v>
      </c>
      <c r="D1365" s="758">
        <v>2721.6</v>
      </c>
    </row>
    <row r="1366" spans="1:4" s="34" customFormat="1" ht="16.5" customHeight="1">
      <c r="A1366" s="753">
        <v>1353</v>
      </c>
      <c r="B1366" s="774" t="s">
        <v>957</v>
      </c>
      <c r="C1366" s="775" t="s">
        <v>2346</v>
      </c>
      <c r="D1366" s="758">
        <v>2721.6</v>
      </c>
    </row>
    <row r="1367" spans="1:4" s="34" customFormat="1" ht="16.5" customHeight="1">
      <c r="A1367" s="753">
        <v>1354</v>
      </c>
      <c r="B1367" s="774" t="s">
        <v>958</v>
      </c>
      <c r="C1367" s="775" t="s">
        <v>2346</v>
      </c>
      <c r="D1367" s="758">
        <v>2721.6</v>
      </c>
    </row>
    <row r="1368" spans="1:4" s="34" customFormat="1" ht="16.5" customHeight="1">
      <c r="A1368" s="753">
        <v>1355</v>
      </c>
      <c r="B1368" s="774" t="s">
        <v>959</v>
      </c>
      <c r="C1368" s="775" t="s">
        <v>2346</v>
      </c>
      <c r="D1368" s="758">
        <v>2721.6</v>
      </c>
    </row>
    <row r="1369" spans="1:4" s="34" customFormat="1" ht="16.5" customHeight="1">
      <c r="A1369" s="753">
        <v>1356</v>
      </c>
      <c r="B1369" s="774" t="s">
        <v>960</v>
      </c>
      <c r="C1369" s="775" t="s">
        <v>2346</v>
      </c>
      <c r="D1369" s="758">
        <v>2721.6</v>
      </c>
    </row>
    <row r="1370" spans="1:4" s="34" customFormat="1" ht="16.5" customHeight="1">
      <c r="A1370" s="753">
        <v>1357</v>
      </c>
      <c r="B1370" s="774" t="s">
        <v>961</v>
      </c>
      <c r="C1370" s="775" t="s">
        <v>2346</v>
      </c>
      <c r="D1370" s="758">
        <v>2721.6</v>
      </c>
    </row>
    <row r="1371" spans="1:4" s="34" customFormat="1" ht="16.5" customHeight="1">
      <c r="A1371" s="753">
        <v>1358</v>
      </c>
      <c r="B1371" s="774" t="s">
        <v>962</v>
      </c>
      <c r="C1371" s="775" t="s">
        <v>2346</v>
      </c>
      <c r="D1371" s="758">
        <v>2721.6</v>
      </c>
    </row>
    <row r="1372" spans="1:4" s="34" customFormat="1" ht="16.5" customHeight="1">
      <c r="A1372" s="753">
        <v>1359</v>
      </c>
      <c r="B1372" s="774" t="s">
        <v>963</v>
      </c>
      <c r="C1372" s="775" t="s">
        <v>2346</v>
      </c>
      <c r="D1372" s="758">
        <v>2721.6</v>
      </c>
    </row>
    <row r="1373" spans="1:4" s="34" customFormat="1" ht="16.5" customHeight="1">
      <c r="A1373" s="753">
        <v>1360</v>
      </c>
      <c r="B1373" s="774" t="s">
        <v>964</v>
      </c>
      <c r="C1373" s="775" t="s">
        <v>2346</v>
      </c>
      <c r="D1373" s="758">
        <v>2721.6</v>
      </c>
    </row>
    <row r="1374" spans="1:4" s="34" customFormat="1" ht="16.5" customHeight="1">
      <c r="A1374" s="753">
        <v>1361</v>
      </c>
      <c r="B1374" s="774" t="s">
        <v>965</v>
      </c>
      <c r="C1374" s="775" t="s">
        <v>2346</v>
      </c>
      <c r="D1374" s="758">
        <v>2721.6</v>
      </c>
    </row>
    <row r="1375" spans="1:4" s="34" customFormat="1" ht="16.5" customHeight="1">
      <c r="A1375" s="753">
        <v>1362</v>
      </c>
      <c r="B1375" s="774" t="s">
        <v>966</v>
      </c>
      <c r="C1375" s="775" t="s">
        <v>2346</v>
      </c>
      <c r="D1375" s="758">
        <v>2721.6</v>
      </c>
    </row>
    <row r="1376" spans="1:4" s="34" customFormat="1" ht="16.5" customHeight="1">
      <c r="A1376" s="753">
        <v>1363</v>
      </c>
      <c r="B1376" s="774" t="s">
        <v>967</v>
      </c>
      <c r="C1376" s="775" t="s">
        <v>2347</v>
      </c>
      <c r="D1376" s="758">
        <v>21996</v>
      </c>
    </row>
    <row r="1377" spans="1:4" s="34" customFormat="1" ht="16.5" customHeight="1">
      <c r="A1377" s="753">
        <v>1364</v>
      </c>
      <c r="B1377" s="774" t="s">
        <v>968</v>
      </c>
      <c r="C1377" s="775" t="s">
        <v>2348</v>
      </c>
      <c r="D1377" s="758">
        <v>3652.17</v>
      </c>
    </row>
    <row r="1378" spans="1:4" s="34" customFormat="1" ht="16.5" customHeight="1">
      <c r="A1378" s="753">
        <v>1365</v>
      </c>
      <c r="B1378" s="774" t="s">
        <v>1450</v>
      </c>
      <c r="C1378" s="775" t="s">
        <v>2349</v>
      </c>
      <c r="D1378" s="758">
        <v>868.7</v>
      </c>
    </row>
    <row r="1379" spans="1:4" s="34" customFormat="1" ht="16.5" customHeight="1">
      <c r="A1379" s="753">
        <v>1366</v>
      </c>
      <c r="B1379" s="774" t="s">
        <v>969</v>
      </c>
      <c r="C1379" s="775" t="s">
        <v>2350</v>
      </c>
      <c r="D1379" s="758">
        <v>2900</v>
      </c>
    </row>
    <row r="1380" spans="1:4" s="34" customFormat="1" ht="16.5" customHeight="1">
      <c r="A1380" s="753">
        <v>1367</v>
      </c>
      <c r="B1380" s="774" t="s">
        <v>970</v>
      </c>
      <c r="C1380" s="775" t="s">
        <v>2351</v>
      </c>
      <c r="D1380" s="758">
        <v>1651.3</v>
      </c>
    </row>
    <row r="1381" spans="1:4" s="34" customFormat="1" ht="16.5" customHeight="1">
      <c r="A1381" s="753">
        <v>1368</v>
      </c>
      <c r="B1381" s="774" t="s">
        <v>971</v>
      </c>
      <c r="C1381" s="775" t="s">
        <v>2352</v>
      </c>
      <c r="D1381" s="758">
        <v>4350</v>
      </c>
    </row>
    <row r="1382" spans="1:4" s="34" customFormat="1" ht="16.5" customHeight="1">
      <c r="A1382" s="753">
        <v>1369</v>
      </c>
      <c r="B1382" s="774" t="s">
        <v>972</v>
      </c>
      <c r="C1382" s="775" t="s">
        <v>2353</v>
      </c>
      <c r="D1382" s="758">
        <v>4350</v>
      </c>
    </row>
    <row r="1383" spans="1:4" s="34" customFormat="1" ht="16.5" customHeight="1">
      <c r="A1383" s="753">
        <v>1370</v>
      </c>
      <c r="B1383" s="774" t="s">
        <v>973</v>
      </c>
      <c r="C1383" s="775" t="s">
        <v>2353</v>
      </c>
      <c r="D1383" s="758">
        <v>4350</v>
      </c>
    </row>
    <row r="1384" spans="1:4" s="34" customFormat="1" ht="16.5" customHeight="1">
      <c r="A1384" s="753">
        <v>1371</v>
      </c>
      <c r="B1384" s="774" t="s">
        <v>974</v>
      </c>
      <c r="C1384" s="775" t="s">
        <v>2354</v>
      </c>
      <c r="D1384" s="758">
        <v>1215.6500000000001</v>
      </c>
    </row>
    <row r="1385" spans="1:4" s="34" customFormat="1" ht="16.5" customHeight="1">
      <c r="A1385" s="753">
        <v>1372</v>
      </c>
      <c r="B1385" s="774" t="s">
        <v>975</v>
      </c>
      <c r="C1385" s="775" t="s">
        <v>2355</v>
      </c>
      <c r="D1385" s="758">
        <v>4347.83</v>
      </c>
    </row>
    <row r="1386" spans="1:4" s="34" customFormat="1" ht="16.5" customHeight="1">
      <c r="A1386" s="753">
        <v>1373</v>
      </c>
      <c r="B1386" s="774" t="s">
        <v>976</v>
      </c>
      <c r="C1386" s="775" t="s">
        <v>2356</v>
      </c>
      <c r="D1386" s="758">
        <v>867.83</v>
      </c>
    </row>
    <row r="1387" spans="1:4" s="34" customFormat="1" ht="16.5" customHeight="1">
      <c r="A1387" s="753">
        <v>1374</v>
      </c>
      <c r="B1387" s="774" t="s">
        <v>977</v>
      </c>
      <c r="C1387" s="775" t="s">
        <v>2357</v>
      </c>
      <c r="D1387" s="758">
        <v>1564.35</v>
      </c>
    </row>
    <row r="1388" spans="1:4" s="34" customFormat="1" ht="16.5" customHeight="1">
      <c r="A1388" s="753">
        <v>1375</v>
      </c>
      <c r="B1388" s="774" t="s">
        <v>978</v>
      </c>
      <c r="C1388" s="775" t="s">
        <v>2358</v>
      </c>
      <c r="D1388" s="758">
        <v>1155.55</v>
      </c>
    </row>
    <row r="1389" spans="1:4" s="34" customFormat="1" ht="16.5" customHeight="1">
      <c r="A1389" s="753">
        <v>1376</v>
      </c>
      <c r="B1389" s="774" t="s">
        <v>979</v>
      </c>
      <c r="C1389" s="775" t="s">
        <v>2358</v>
      </c>
      <c r="D1389" s="758">
        <v>1155.55</v>
      </c>
    </row>
    <row r="1390" spans="1:4" s="34" customFormat="1" ht="16.5" customHeight="1">
      <c r="A1390" s="753">
        <v>1377</v>
      </c>
      <c r="B1390" s="774" t="s">
        <v>980</v>
      </c>
      <c r="C1390" s="775" t="s">
        <v>2358</v>
      </c>
      <c r="D1390" s="758">
        <v>1155.55</v>
      </c>
    </row>
    <row r="1391" spans="1:4" s="34" customFormat="1" ht="16.5" customHeight="1">
      <c r="A1391" s="753">
        <v>1378</v>
      </c>
      <c r="B1391" s="774" t="s">
        <v>981</v>
      </c>
      <c r="C1391" s="775" t="s">
        <v>2358</v>
      </c>
      <c r="D1391" s="758">
        <v>1155.55</v>
      </c>
    </row>
    <row r="1392" spans="1:4" s="34" customFormat="1" ht="16.5" customHeight="1">
      <c r="A1392" s="753">
        <v>1379</v>
      </c>
      <c r="B1392" s="774" t="s">
        <v>982</v>
      </c>
      <c r="C1392" s="775" t="s">
        <v>2359</v>
      </c>
      <c r="D1392" s="758">
        <v>1244.51</v>
      </c>
    </row>
    <row r="1393" spans="1:4" s="34" customFormat="1" ht="16.5" customHeight="1">
      <c r="A1393" s="753">
        <v>1380</v>
      </c>
      <c r="B1393" s="774" t="s">
        <v>983</v>
      </c>
      <c r="C1393" s="775" t="s">
        <v>2360</v>
      </c>
      <c r="D1393" s="758">
        <v>1244.51</v>
      </c>
    </row>
    <row r="1394" spans="1:4" s="34" customFormat="1" ht="16.5" customHeight="1">
      <c r="A1394" s="753">
        <v>1381</v>
      </c>
      <c r="B1394" s="774" t="s">
        <v>984</v>
      </c>
      <c r="C1394" s="775" t="s">
        <v>2361</v>
      </c>
      <c r="D1394" s="758">
        <v>1422.42</v>
      </c>
    </row>
    <row r="1395" spans="1:4" s="34" customFormat="1" ht="16.5" customHeight="1">
      <c r="A1395" s="753">
        <v>1382</v>
      </c>
      <c r="B1395" s="774" t="s">
        <v>985</v>
      </c>
      <c r="C1395" s="775" t="s">
        <v>1319</v>
      </c>
      <c r="D1395" s="758">
        <v>1426.09</v>
      </c>
    </row>
    <row r="1396" spans="1:4" s="34" customFormat="1" ht="16.5" customHeight="1">
      <c r="A1396" s="753">
        <v>1383</v>
      </c>
      <c r="B1396" s="774" t="s">
        <v>986</v>
      </c>
      <c r="C1396" s="775" t="s">
        <v>2362</v>
      </c>
      <c r="D1396" s="758">
        <v>1064.3499999999999</v>
      </c>
    </row>
    <row r="1397" spans="1:4" s="34" customFormat="1" ht="16.5" customHeight="1">
      <c r="A1397" s="753">
        <v>1384</v>
      </c>
      <c r="B1397" s="774" t="s">
        <v>987</v>
      </c>
      <c r="C1397" s="775" t="s">
        <v>2363</v>
      </c>
      <c r="D1397" s="758">
        <v>7689.75</v>
      </c>
    </row>
    <row r="1398" spans="1:4" s="34" customFormat="1" ht="16.5" customHeight="1">
      <c r="A1398" s="753">
        <v>1385</v>
      </c>
      <c r="B1398" s="774" t="s">
        <v>988</v>
      </c>
      <c r="C1398" s="775" t="s">
        <v>2364</v>
      </c>
      <c r="D1398" s="758">
        <v>2700</v>
      </c>
    </row>
    <row r="1399" spans="1:4" s="34" customFormat="1" ht="16.5" customHeight="1">
      <c r="A1399" s="753">
        <v>1386</v>
      </c>
      <c r="B1399" s="774" t="s">
        <v>989</v>
      </c>
      <c r="C1399" s="775" t="s">
        <v>2293</v>
      </c>
      <c r="D1399" s="758">
        <v>1070</v>
      </c>
    </row>
    <row r="1400" spans="1:4" s="34" customFormat="1" ht="16.5" customHeight="1">
      <c r="A1400" s="753">
        <v>1387</v>
      </c>
      <c r="B1400" s="774" t="s">
        <v>990</v>
      </c>
      <c r="C1400" s="775" t="s">
        <v>2293</v>
      </c>
      <c r="D1400" s="758">
        <v>1070</v>
      </c>
    </row>
    <row r="1401" spans="1:4" s="34" customFormat="1" ht="16.5" customHeight="1">
      <c r="A1401" s="753">
        <v>1388</v>
      </c>
      <c r="B1401" s="774" t="s">
        <v>991</v>
      </c>
      <c r="C1401" s="775" t="s">
        <v>2293</v>
      </c>
      <c r="D1401" s="758">
        <v>1070</v>
      </c>
    </row>
    <row r="1402" spans="1:4" s="34" customFormat="1" ht="16.5" customHeight="1">
      <c r="A1402" s="753">
        <v>1389</v>
      </c>
      <c r="B1402" s="774" t="s">
        <v>992</v>
      </c>
      <c r="C1402" s="775" t="s">
        <v>2293</v>
      </c>
      <c r="D1402" s="758">
        <v>1070</v>
      </c>
    </row>
    <row r="1403" spans="1:4" s="34" customFormat="1" ht="16.5" customHeight="1">
      <c r="A1403" s="753">
        <v>1390</v>
      </c>
      <c r="B1403" s="774" t="s">
        <v>993</v>
      </c>
      <c r="C1403" s="775" t="s">
        <v>2293</v>
      </c>
      <c r="D1403" s="758">
        <v>1070</v>
      </c>
    </row>
    <row r="1404" spans="1:4" s="34" customFormat="1" ht="16.5" customHeight="1">
      <c r="A1404" s="753">
        <v>1391</v>
      </c>
      <c r="B1404" s="774" t="s">
        <v>994</v>
      </c>
      <c r="C1404" s="775" t="s">
        <v>2293</v>
      </c>
      <c r="D1404" s="758">
        <v>1070</v>
      </c>
    </row>
    <row r="1405" spans="1:4" s="34" customFormat="1" ht="16.5" customHeight="1">
      <c r="A1405" s="753">
        <v>1392</v>
      </c>
      <c r="B1405" s="774" t="s">
        <v>995</v>
      </c>
      <c r="C1405" s="775" t="s">
        <v>2293</v>
      </c>
      <c r="D1405" s="758">
        <v>1070</v>
      </c>
    </row>
    <row r="1406" spans="1:4" s="34" customFormat="1" ht="16.5" customHeight="1">
      <c r="A1406" s="753">
        <v>1393</v>
      </c>
      <c r="B1406" s="774" t="s">
        <v>996</v>
      </c>
      <c r="C1406" s="775" t="s">
        <v>2293</v>
      </c>
      <c r="D1406" s="758">
        <v>1070</v>
      </c>
    </row>
    <row r="1407" spans="1:4" s="34" customFormat="1" ht="16.5" customHeight="1">
      <c r="A1407" s="753">
        <v>1394</v>
      </c>
      <c r="B1407" s="774" t="s">
        <v>997</v>
      </c>
      <c r="C1407" s="775" t="s">
        <v>2293</v>
      </c>
      <c r="D1407" s="758">
        <v>1070</v>
      </c>
    </row>
    <row r="1408" spans="1:4" s="34" customFormat="1" ht="16.5" customHeight="1">
      <c r="A1408" s="753">
        <v>1395</v>
      </c>
      <c r="B1408" s="774" t="s">
        <v>998</v>
      </c>
      <c r="C1408" s="775" t="s">
        <v>2293</v>
      </c>
      <c r="D1408" s="758">
        <v>1070</v>
      </c>
    </row>
    <row r="1409" spans="1:4" s="34" customFormat="1" ht="16.5" customHeight="1">
      <c r="A1409" s="753">
        <v>1396</v>
      </c>
      <c r="B1409" s="774" t="s">
        <v>999</v>
      </c>
      <c r="C1409" s="775" t="s">
        <v>2293</v>
      </c>
      <c r="D1409" s="758">
        <v>1070</v>
      </c>
    </row>
    <row r="1410" spans="1:4" s="34" customFormat="1" ht="16.5" customHeight="1">
      <c r="A1410" s="753">
        <v>1397</v>
      </c>
      <c r="B1410" s="774" t="s">
        <v>1000</v>
      </c>
      <c r="C1410" s="775" t="s">
        <v>2293</v>
      </c>
      <c r="D1410" s="758">
        <v>1070</v>
      </c>
    </row>
    <row r="1411" spans="1:4" s="34" customFormat="1" ht="16.5" customHeight="1">
      <c r="A1411" s="753">
        <v>1398</v>
      </c>
      <c r="B1411" s="774" t="s">
        <v>1001</v>
      </c>
      <c r="C1411" s="775" t="s">
        <v>2293</v>
      </c>
      <c r="D1411" s="758">
        <v>1070</v>
      </c>
    </row>
    <row r="1412" spans="1:4" s="34" customFormat="1" ht="16.5" customHeight="1">
      <c r="A1412" s="753">
        <v>1399</v>
      </c>
      <c r="B1412" s="774" t="s">
        <v>1002</v>
      </c>
      <c r="C1412" s="775" t="s">
        <v>2293</v>
      </c>
      <c r="D1412" s="758">
        <v>1070</v>
      </c>
    </row>
    <row r="1413" spans="1:4" s="34" customFormat="1" ht="16.5" customHeight="1">
      <c r="A1413" s="753">
        <v>1400</v>
      </c>
      <c r="B1413" s="774" t="s">
        <v>1003</v>
      </c>
      <c r="C1413" s="775" t="s">
        <v>2293</v>
      </c>
      <c r="D1413" s="758">
        <v>1070</v>
      </c>
    </row>
    <row r="1414" spans="1:4" s="34" customFormat="1" ht="16.5" customHeight="1">
      <c r="A1414" s="753">
        <v>1401</v>
      </c>
      <c r="B1414" s="774" t="s">
        <v>1004</v>
      </c>
      <c r="C1414" s="775" t="s">
        <v>2365</v>
      </c>
      <c r="D1414" s="758">
        <v>7126.68</v>
      </c>
    </row>
    <row r="1415" spans="1:4" s="34" customFormat="1" ht="16.5" customHeight="1">
      <c r="A1415" s="753">
        <v>1402</v>
      </c>
      <c r="B1415" s="774" t="s">
        <v>1005</v>
      </c>
      <c r="C1415" s="775" t="s">
        <v>2366</v>
      </c>
      <c r="D1415" s="758">
        <v>8694.7800000000007</v>
      </c>
    </row>
    <row r="1416" spans="1:4" s="34" customFormat="1" ht="16.5" customHeight="1">
      <c r="A1416" s="753">
        <v>1403</v>
      </c>
      <c r="B1416" s="774" t="s">
        <v>1006</v>
      </c>
      <c r="C1416" s="775" t="s">
        <v>2367</v>
      </c>
      <c r="D1416" s="758">
        <v>2520.88</v>
      </c>
    </row>
    <row r="1417" spans="1:4" s="34" customFormat="1" ht="16.5" customHeight="1">
      <c r="A1417" s="753">
        <v>1404</v>
      </c>
      <c r="B1417" s="774" t="s">
        <v>1007</v>
      </c>
      <c r="C1417" s="775" t="s">
        <v>2367</v>
      </c>
      <c r="D1417" s="758">
        <v>2520.87</v>
      </c>
    </row>
    <row r="1418" spans="1:4" s="34" customFormat="1" ht="16.5" customHeight="1">
      <c r="A1418" s="753">
        <v>1405</v>
      </c>
      <c r="B1418" s="774" t="s">
        <v>1008</v>
      </c>
      <c r="C1418" s="775" t="s">
        <v>2368</v>
      </c>
      <c r="D1418" s="758">
        <v>2608.69</v>
      </c>
    </row>
    <row r="1419" spans="1:4" s="34" customFormat="1" ht="16.5" customHeight="1">
      <c r="A1419" s="753">
        <v>1406</v>
      </c>
      <c r="B1419" s="774" t="s">
        <v>1009</v>
      </c>
      <c r="C1419" s="775" t="s">
        <v>2369</v>
      </c>
      <c r="D1419" s="758">
        <v>3043</v>
      </c>
    </row>
    <row r="1420" spans="1:4" s="34" customFormat="1" ht="16.5" customHeight="1">
      <c r="A1420" s="753">
        <v>1407</v>
      </c>
      <c r="B1420" s="774" t="s">
        <v>1010</v>
      </c>
      <c r="C1420" s="775" t="s">
        <v>2370</v>
      </c>
      <c r="D1420" s="758">
        <v>3349</v>
      </c>
    </row>
    <row r="1421" spans="1:4" s="34" customFormat="1" ht="16.5" customHeight="1">
      <c r="A1421" s="753">
        <v>1408</v>
      </c>
      <c r="B1421" s="774" t="s">
        <v>1011</v>
      </c>
      <c r="C1421" s="775" t="s">
        <v>2371</v>
      </c>
      <c r="D1421" s="758">
        <v>3312</v>
      </c>
    </row>
    <row r="1422" spans="1:4" s="34" customFormat="1" ht="16.5" customHeight="1">
      <c r="A1422" s="753">
        <v>1409</v>
      </c>
      <c r="B1422" s="774" t="s">
        <v>1012</v>
      </c>
      <c r="C1422" s="775" t="s">
        <v>2371</v>
      </c>
      <c r="D1422" s="758">
        <v>3312</v>
      </c>
    </row>
    <row r="1423" spans="1:4" s="34" customFormat="1" ht="16.5" customHeight="1">
      <c r="A1423" s="753">
        <v>1410</v>
      </c>
      <c r="B1423" s="774" t="s">
        <v>1013</v>
      </c>
      <c r="C1423" s="775" t="s">
        <v>2371</v>
      </c>
      <c r="D1423" s="758">
        <v>3312</v>
      </c>
    </row>
    <row r="1424" spans="1:4" s="34" customFormat="1" ht="16.5" customHeight="1">
      <c r="A1424" s="753">
        <v>1411</v>
      </c>
      <c r="B1424" s="774" t="s">
        <v>1014</v>
      </c>
      <c r="C1424" s="775" t="s">
        <v>2371</v>
      </c>
      <c r="D1424" s="758">
        <v>3312</v>
      </c>
    </row>
    <row r="1425" spans="1:4" s="34" customFormat="1" ht="16.5" customHeight="1">
      <c r="A1425" s="753">
        <v>1412</v>
      </c>
      <c r="B1425" s="774" t="s">
        <v>1015</v>
      </c>
      <c r="C1425" s="775" t="s">
        <v>2371</v>
      </c>
      <c r="D1425" s="758">
        <v>3312</v>
      </c>
    </row>
    <row r="1426" spans="1:4" s="34" customFormat="1" ht="16.5" customHeight="1">
      <c r="A1426" s="753">
        <v>1413</v>
      </c>
      <c r="B1426" s="774" t="s">
        <v>1016</v>
      </c>
      <c r="C1426" s="775" t="s">
        <v>2371</v>
      </c>
      <c r="D1426" s="758">
        <v>3312</v>
      </c>
    </row>
    <row r="1427" spans="1:4" s="34" customFormat="1" ht="16.5" customHeight="1">
      <c r="A1427" s="753">
        <v>1414</v>
      </c>
      <c r="B1427" s="774" t="s">
        <v>1017</v>
      </c>
      <c r="C1427" s="775" t="s">
        <v>2372</v>
      </c>
      <c r="D1427" s="758">
        <v>2030</v>
      </c>
    </row>
    <row r="1428" spans="1:4" s="34" customFormat="1" ht="16.5" customHeight="1">
      <c r="A1428" s="753">
        <v>1415</v>
      </c>
      <c r="B1428" s="774" t="s">
        <v>1018</v>
      </c>
      <c r="C1428" s="775" t="s">
        <v>2372</v>
      </c>
      <c r="D1428" s="758">
        <v>2030</v>
      </c>
    </row>
    <row r="1429" spans="1:4" s="34" customFormat="1" ht="16.5" customHeight="1">
      <c r="A1429" s="753">
        <v>1416</v>
      </c>
      <c r="B1429" s="774" t="s">
        <v>1019</v>
      </c>
      <c r="C1429" s="775" t="s">
        <v>2372</v>
      </c>
      <c r="D1429" s="758">
        <v>2030</v>
      </c>
    </row>
    <row r="1430" spans="1:4" s="34" customFormat="1" ht="16.5" customHeight="1">
      <c r="A1430" s="753">
        <v>1417</v>
      </c>
      <c r="B1430" s="774" t="s">
        <v>1020</v>
      </c>
      <c r="C1430" s="775" t="s">
        <v>2373</v>
      </c>
      <c r="D1430" s="758">
        <v>3200</v>
      </c>
    </row>
    <row r="1431" spans="1:4" s="34" customFormat="1" ht="16.5" customHeight="1">
      <c r="A1431" s="753">
        <v>1418</v>
      </c>
      <c r="B1431" s="774" t="s">
        <v>1021</v>
      </c>
      <c r="C1431" s="775" t="s">
        <v>2373</v>
      </c>
      <c r="D1431" s="758">
        <v>3200</v>
      </c>
    </row>
    <row r="1432" spans="1:4" s="34" customFormat="1" ht="16.5" customHeight="1">
      <c r="A1432" s="753">
        <v>1419</v>
      </c>
      <c r="B1432" s="774" t="s">
        <v>1022</v>
      </c>
      <c r="C1432" s="775" t="s">
        <v>2374</v>
      </c>
      <c r="D1432" s="758">
        <v>2180.17</v>
      </c>
    </row>
    <row r="1433" spans="1:4" s="34" customFormat="1" ht="16.5" customHeight="1">
      <c r="A1433" s="753">
        <v>1420</v>
      </c>
      <c r="B1433" s="774" t="s">
        <v>1023</v>
      </c>
      <c r="C1433" s="775" t="s">
        <v>2375</v>
      </c>
      <c r="D1433" s="758">
        <v>41254</v>
      </c>
    </row>
    <row r="1434" spans="1:4" s="34" customFormat="1" ht="16.5" customHeight="1">
      <c r="A1434" s="753">
        <v>1421</v>
      </c>
      <c r="B1434" s="774" t="s">
        <v>1024</v>
      </c>
      <c r="C1434" s="775" t="s">
        <v>2376</v>
      </c>
      <c r="D1434" s="758">
        <v>39720</v>
      </c>
    </row>
    <row r="1435" spans="1:4" s="34" customFormat="1" ht="16.5" customHeight="1">
      <c r="A1435" s="753">
        <v>1422</v>
      </c>
      <c r="B1435" s="774" t="s">
        <v>1025</v>
      </c>
      <c r="C1435" s="775" t="s">
        <v>2377</v>
      </c>
      <c r="D1435" s="758">
        <v>997</v>
      </c>
    </row>
    <row r="1436" spans="1:4" s="34" customFormat="1" ht="16.5" customHeight="1">
      <c r="A1436" s="753">
        <v>1423</v>
      </c>
      <c r="B1436" s="774" t="s">
        <v>1026</v>
      </c>
      <c r="C1436" s="775" t="s">
        <v>2378</v>
      </c>
      <c r="D1436" s="758">
        <v>2488</v>
      </c>
    </row>
    <row r="1437" spans="1:4" s="34" customFormat="1" ht="16.5" customHeight="1">
      <c r="A1437" s="753">
        <v>1424</v>
      </c>
      <c r="B1437" s="774" t="s">
        <v>1027</v>
      </c>
      <c r="C1437" s="775" t="s">
        <v>2379</v>
      </c>
      <c r="D1437" s="758">
        <v>39625</v>
      </c>
    </row>
    <row r="1438" spans="1:4" s="34" customFormat="1" ht="16.5" customHeight="1">
      <c r="A1438" s="753">
        <v>1425</v>
      </c>
      <c r="B1438" s="774" t="s">
        <v>1028</v>
      </c>
      <c r="C1438" s="775" t="s">
        <v>2380</v>
      </c>
      <c r="D1438" s="758">
        <v>1300</v>
      </c>
    </row>
    <row r="1439" spans="1:4" s="34" customFormat="1" ht="16.5" customHeight="1">
      <c r="A1439" s="753">
        <v>1426</v>
      </c>
      <c r="B1439" s="774" t="s">
        <v>1029</v>
      </c>
      <c r="C1439" s="775" t="s">
        <v>2381</v>
      </c>
      <c r="D1439" s="758">
        <v>7883</v>
      </c>
    </row>
    <row r="1440" spans="1:4" s="34" customFormat="1" ht="16.5" customHeight="1">
      <c r="A1440" s="753">
        <v>1427</v>
      </c>
      <c r="B1440" s="774" t="s">
        <v>1030</v>
      </c>
      <c r="C1440" s="775" t="s">
        <v>2381</v>
      </c>
      <c r="D1440" s="758">
        <v>7883</v>
      </c>
    </row>
    <row r="1441" spans="1:4" s="34" customFormat="1" ht="16.5" customHeight="1">
      <c r="A1441" s="753">
        <v>1428</v>
      </c>
      <c r="B1441" s="774" t="s">
        <v>1031</v>
      </c>
      <c r="C1441" s="775" t="s">
        <v>2381</v>
      </c>
      <c r="D1441" s="758">
        <v>7883</v>
      </c>
    </row>
    <row r="1442" spans="1:4" s="34" customFormat="1" ht="16.5" customHeight="1">
      <c r="A1442" s="753">
        <v>1429</v>
      </c>
      <c r="B1442" s="774" t="s">
        <v>1032</v>
      </c>
      <c r="C1442" s="775" t="s">
        <v>2381</v>
      </c>
      <c r="D1442" s="758">
        <v>7883</v>
      </c>
    </row>
    <row r="1443" spans="1:4" s="34" customFormat="1" ht="16.5" customHeight="1">
      <c r="A1443" s="753">
        <v>1430</v>
      </c>
      <c r="B1443" s="774" t="s">
        <v>1033</v>
      </c>
      <c r="C1443" s="775" t="s">
        <v>2382</v>
      </c>
      <c r="D1443" s="758">
        <v>2595</v>
      </c>
    </row>
    <row r="1444" spans="1:4" s="34" customFormat="1" ht="16.5" customHeight="1">
      <c r="A1444" s="753">
        <v>1431</v>
      </c>
      <c r="B1444" s="774" t="s">
        <v>1034</v>
      </c>
      <c r="C1444" s="775" t="s">
        <v>2382</v>
      </c>
      <c r="D1444" s="758">
        <v>2595</v>
      </c>
    </row>
    <row r="1445" spans="1:4" s="34" customFormat="1" ht="16.5" customHeight="1">
      <c r="A1445" s="753">
        <v>1432</v>
      </c>
      <c r="B1445" s="774" t="s">
        <v>1035</v>
      </c>
      <c r="C1445" s="775" t="s">
        <v>2382</v>
      </c>
      <c r="D1445" s="758">
        <v>2595</v>
      </c>
    </row>
    <row r="1446" spans="1:4" s="34" customFormat="1" ht="16.5" customHeight="1">
      <c r="A1446" s="753">
        <v>1433</v>
      </c>
      <c r="B1446" s="774" t="s">
        <v>1036</v>
      </c>
      <c r="C1446" s="775" t="s">
        <v>2382</v>
      </c>
      <c r="D1446" s="758">
        <v>2595</v>
      </c>
    </row>
    <row r="1447" spans="1:4" s="34" customFormat="1" ht="16.5" customHeight="1">
      <c r="A1447" s="753">
        <v>1434</v>
      </c>
      <c r="B1447" s="774" t="s">
        <v>1037</v>
      </c>
      <c r="C1447" s="775" t="s">
        <v>2383</v>
      </c>
      <c r="D1447" s="758">
        <v>1080</v>
      </c>
    </row>
    <row r="1448" spans="1:4" s="34" customFormat="1" ht="16.5" customHeight="1">
      <c r="A1448" s="753">
        <v>1435</v>
      </c>
      <c r="B1448" s="774" t="s">
        <v>1038</v>
      </c>
      <c r="C1448" s="775" t="s">
        <v>2384</v>
      </c>
      <c r="D1448" s="758">
        <v>4083.53</v>
      </c>
    </row>
    <row r="1449" spans="1:4" s="34" customFormat="1" ht="16.5" customHeight="1">
      <c r="A1449" s="753">
        <v>1436</v>
      </c>
      <c r="B1449" s="774" t="s">
        <v>1039</v>
      </c>
      <c r="C1449" s="775" t="s">
        <v>2385</v>
      </c>
      <c r="D1449" s="758">
        <v>1343.97</v>
      </c>
    </row>
    <row r="1450" spans="1:4" s="34" customFormat="1" ht="16.5" customHeight="1">
      <c r="A1450" s="753">
        <v>1437</v>
      </c>
      <c r="B1450" s="774" t="s">
        <v>1040</v>
      </c>
      <c r="C1450" s="775" t="s">
        <v>2386</v>
      </c>
      <c r="D1450" s="758">
        <v>1430.17</v>
      </c>
    </row>
    <row r="1451" spans="1:4" s="34" customFormat="1" ht="16.5" customHeight="1">
      <c r="A1451" s="753">
        <v>1438</v>
      </c>
      <c r="B1451" s="774" t="s">
        <v>1041</v>
      </c>
      <c r="C1451" s="775" t="s">
        <v>2387</v>
      </c>
      <c r="D1451" s="758">
        <v>7757.76</v>
      </c>
    </row>
    <row r="1452" spans="1:4" s="34" customFormat="1" ht="16.5" customHeight="1">
      <c r="A1452" s="753">
        <v>1439</v>
      </c>
      <c r="B1452" s="774" t="s">
        <v>1042</v>
      </c>
      <c r="C1452" s="775" t="s">
        <v>2388</v>
      </c>
      <c r="D1452" s="758">
        <v>5689.66</v>
      </c>
    </row>
    <row r="1453" spans="1:4" s="34" customFormat="1" ht="16.5" customHeight="1">
      <c r="A1453" s="753">
        <v>1440</v>
      </c>
      <c r="B1453" s="774" t="s">
        <v>1043</v>
      </c>
      <c r="C1453" s="775" t="s">
        <v>2389</v>
      </c>
      <c r="D1453" s="758">
        <v>2480.17</v>
      </c>
    </row>
    <row r="1454" spans="1:4" s="34" customFormat="1" ht="16.5" customHeight="1">
      <c r="A1454" s="753">
        <v>1441</v>
      </c>
      <c r="B1454" s="774" t="s">
        <v>1044</v>
      </c>
      <c r="C1454" s="775" t="s">
        <v>2390</v>
      </c>
      <c r="D1454" s="758">
        <v>1940.21</v>
      </c>
    </row>
    <row r="1455" spans="1:4" s="34" customFormat="1" ht="16.5" customHeight="1">
      <c r="A1455" s="753">
        <v>1442</v>
      </c>
      <c r="B1455" s="774" t="s">
        <v>1045</v>
      </c>
      <c r="C1455" s="775" t="s">
        <v>1350</v>
      </c>
      <c r="D1455" s="758">
        <v>22586.21</v>
      </c>
    </row>
    <row r="1456" spans="1:4" s="34" customFormat="1" ht="16.5" customHeight="1">
      <c r="A1456" s="753">
        <v>1443</v>
      </c>
      <c r="B1456" s="774" t="s">
        <v>1046</v>
      </c>
      <c r="C1456" s="775" t="s">
        <v>2391</v>
      </c>
      <c r="D1456" s="758">
        <v>3350</v>
      </c>
    </row>
    <row r="1457" spans="1:4" s="34" customFormat="1" ht="16.5" customHeight="1">
      <c r="A1457" s="753">
        <v>1444</v>
      </c>
      <c r="B1457" s="774" t="s">
        <v>1451</v>
      </c>
      <c r="C1457" s="775" t="s">
        <v>2391</v>
      </c>
      <c r="D1457" s="758">
        <v>3350</v>
      </c>
    </row>
    <row r="1458" spans="1:4" s="34" customFormat="1" ht="16.5" customHeight="1">
      <c r="A1458" s="753">
        <v>1445</v>
      </c>
      <c r="B1458" s="774" t="s">
        <v>1047</v>
      </c>
      <c r="C1458" s="775" t="s">
        <v>2392</v>
      </c>
      <c r="D1458" s="758">
        <v>3157</v>
      </c>
    </row>
    <row r="1459" spans="1:4" s="34" customFormat="1" ht="16.5" customHeight="1">
      <c r="A1459" s="753">
        <v>1446</v>
      </c>
      <c r="B1459" s="774" t="s">
        <v>1048</v>
      </c>
      <c r="C1459" s="775" t="s">
        <v>2393</v>
      </c>
      <c r="D1459" s="758">
        <v>1695.03</v>
      </c>
    </row>
    <row r="1460" spans="1:4" s="34" customFormat="1" ht="16.5" customHeight="1">
      <c r="A1460" s="753">
        <v>1447</v>
      </c>
      <c r="B1460" s="774" t="s">
        <v>1049</v>
      </c>
      <c r="C1460" s="775" t="s">
        <v>2394</v>
      </c>
      <c r="D1460" s="758">
        <v>31034.48</v>
      </c>
    </row>
    <row r="1461" spans="1:4" s="34" customFormat="1" ht="16.5" customHeight="1">
      <c r="A1461" s="753">
        <v>1448</v>
      </c>
      <c r="B1461" s="774" t="s">
        <v>1050</v>
      </c>
      <c r="C1461" s="775" t="s">
        <v>2395</v>
      </c>
      <c r="D1461" s="758">
        <v>4482.76</v>
      </c>
    </row>
    <row r="1462" spans="1:4" s="34" customFormat="1" ht="16.5" customHeight="1">
      <c r="A1462" s="753">
        <v>1449</v>
      </c>
      <c r="B1462" s="774" t="s">
        <v>1051</v>
      </c>
      <c r="C1462" s="775" t="s">
        <v>2396</v>
      </c>
      <c r="D1462" s="758">
        <v>1800</v>
      </c>
    </row>
    <row r="1463" spans="1:4" s="34" customFormat="1" ht="16.5" customHeight="1">
      <c r="A1463" s="753">
        <v>1450</v>
      </c>
      <c r="B1463" s="774" t="s">
        <v>1052</v>
      </c>
      <c r="C1463" s="775" t="s">
        <v>2397</v>
      </c>
      <c r="D1463" s="758">
        <v>3700</v>
      </c>
    </row>
    <row r="1464" spans="1:4" s="34" customFormat="1" ht="16.5" customHeight="1">
      <c r="A1464" s="753">
        <v>1451</v>
      </c>
      <c r="B1464" s="774" t="s">
        <v>1053</v>
      </c>
      <c r="C1464" s="775" t="s">
        <v>2398</v>
      </c>
      <c r="D1464" s="758">
        <v>3444.84</v>
      </c>
    </row>
    <row r="1465" spans="1:4" s="34" customFormat="1" ht="16.5" customHeight="1">
      <c r="A1465" s="753">
        <v>1452</v>
      </c>
      <c r="B1465" s="774" t="s">
        <v>1054</v>
      </c>
      <c r="C1465" s="775" t="s">
        <v>2399</v>
      </c>
      <c r="D1465" s="758">
        <v>331.9</v>
      </c>
    </row>
    <row r="1466" spans="1:4" s="34" customFormat="1" ht="16.5" customHeight="1">
      <c r="A1466" s="753">
        <v>1453</v>
      </c>
      <c r="B1466" s="774" t="s">
        <v>1055</v>
      </c>
      <c r="C1466" s="775" t="s">
        <v>2400</v>
      </c>
      <c r="D1466" s="758">
        <v>25862.7</v>
      </c>
    </row>
    <row r="1467" spans="1:4" s="34" customFormat="1" ht="16.5" customHeight="1">
      <c r="A1467" s="753">
        <v>1454</v>
      </c>
      <c r="B1467" s="774" t="s">
        <v>1056</v>
      </c>
      <c r="C1467" s="775" t="s">
        <v>2400</v>
      </c>
      <c r="D1467" s="758">
        <v>25862.7</v>
      </c>
    </row>
    <row r="1468" spans="1:4" s="34" customFormat="1" ht="16.5" customHeight="1">
      <c r="A1468" s="753">
        <v>1455</v>
      </c>
      <c r="B1468" s="774" t="s">
        <v>1057</v>
      </c>
      <c r="C1468" s="775" t="s">
        <v>2400</v>
      </c>
      <c r="D1468" s="758">
        <v>25862.7</v>
      </c>
    </row>
    <row r="1469" spans="1:4" s="34" customFormat="1" ht="16.5" customHeight="1">
      <c r="A1469" s="753">
        <v>1456</v>
      </c>
      <c r="B1469" s="774" t="s">
        <v>1058</v>
      </c>
      <c r="C1469" s="775" t="s">
        <v>2401</v>
      </c>
      <c r="D1469" s="758">
        <v>6034.48</v>
      </c>
    </row>
    <row r="1470" spans="1:4" s="34" customFormat="1" ht="16.5" customHeight="1">
      <c r="A1470" s="753">
        <v>1457</v>
      </c>
      <c r="B1470" s="774" t="s">
        <v>1059</v>
      </c>
      <c r="C1470" s="775" t="s">
        <v>2402</v>
      </c>
      <c r="D1470" s="758">
        <v>6206.9</v>
      </c>
    </row>
    <row r="1471" spans="1:4" s="34" customFormat="1" ht="16.5" customHeight="1">
      <c r="A1471" s="753">
        <v>1458</v>
      </c>
      <c r="B1471" s="774" t="s">
        <v>1060</v>
      </c>
      <c r="C1471" s="775" t="s">
        <v>2403</v>
      </c>
      <c r="D1471" s="758">
        <v>10581.88</v>
      </c>
    </row>
    <row r="1472" spans="1:4" s="34" customFormat="1" ht="16.5" customHeight="1">
      <c r="A1472" s="753">
        <v>1459</v>
      </c>
      <c r="B1472" s="774" t="s">
        <v>1061</v>
      </c>
      <c r="C1472" s="775" t="s">
        <v>2403</v>
      </c>
      <c r="D1472" s="758">
        <v>10581.88</v>
      </c>
    </row>
    <row r="1473" spans="1:4" s="34" customFormat="1" ht="16.5" customHeight="1">
      <c r="A1473" s="753">
        <v>1460</v>
      </c>
      <c r="B1473" s="774" t="s">
        <v>1075</v>
      </c>
      <c r="C1473" s="775" t="s">
        <v>2404</v>
      </c>
      <c r="D1473" s="758">
        <v>1321.97</v>
      </c>
    </row>
    <row r="1474" spans="1:4" s="34" customFormat="1" ht="16.5" customHeight="1">
      <c r="A1474" s="753">
        <v>1461</v>
      </c>
      <c r="B1474" s="774" t="s">
        <v>1076</v>
      </c>
      <c r="C1474" s="775" t="s">
        <v>2404</v>
      </c>
      <c r="D1474" s="758">
        <v>1321.97</v>
      </c>
    </row>
    <row r="1475" spans="1:4" s="34" customFormat="1" ht="16.5" customHeight="1">
      <c r="A1475" s="753">
        <v>1462</v>
      </c>
      <c r="B1475" s="774" t="s">
        <v>1077</v>
      </c>
      <c r="C1475" s="775" t="s">
        <v>2405</v>
      </c>
      <c r="D1475" s="758">
        <v>5800</v>
      </c>
    </row>
    <row r="1476" spans="1:4" s="34" customFormat="1" ht="16.5" customHeight="1">
      <c r="A1476" s="753">
        <v>1463</v>
      </c>
      <c r="B1476" s="774" t="s">
        <v>1080</v>
      </c>
      <c r="C1476" s="775" t="s">
        <v>2406</v>
      </c>
      <c r="D1476" s="758">
        <v>1895.69</v>
      </c>
    </row>
    <row r="1477" spans="1:4" s="34" customFormat="1" ht="16.5" customHeight="1">
      <c r="A1477" s="753">
        <v>1464</v>
      </c>
      <c r="B1477" s="774" t="s">
        <v>1081</v>
      </c>
      <c r="C1477" s="775" t="s">
        <v>2407</v>
      </c>
      <c r="D1477" s="758">
        <v>3135</v>
      </c>
    </row>
    <row r="1478" spans="1:4" s="34" customFormat="1" ht="16.5" customHeight="1">
      <c r="A1478" s="753">
        <v>1465</v>
      </c>
      <c r="B1478" s="774" t="s">
        <v>1082</v>
      </c>
      <c r="C1478" s="775" t="s">
        <v>2408</v>
      </c>
      <c r="D1478" s="758">
        <v>2843.99</v>
      </c>
    </row>
    <row r="1479" spans="1:4" s="34" customFormat="1" ht="16.5" customHeight="1">
      <c r="A1479" s="753">
        <v>1466</v>
      </c>
      <c r="B1479" s="774" t="s">
        <v>1083</v>
      </c>
      <c r="C1479" s="775" t="s">
        <v>2409</v>
      </c>
      <c r="D1479" s="758">
        <v>2585.34</v>
      </c>
    </row>
    <row r="1480" spans="1:4" s="34" customFormat="1" ht="16.5" customHeight="1">
      <c r="A1480" s="753">
        <v>1467</v>
      </c>
      <c r="B1480" s="774" t="s">
        <v>1084</v>
      </c>
      <c r="C1480" s="775" t="s">
        <v>2410</v>
      </c>
      <c r="D1480" s="758">
        <v>6889.69</v>
      </c>
    </row>
    <row r="1481" spans="1:4" s="34" customFormat="1" ht="16.5" customHeight="1">
      <c r="A1481" s="753">
        <v>1468</v>
      </c>
      <c r="B1481" s="774" t="s">
        <v>1085</v>
      </c>
      <c r="C1481" s="775" t="s">
        <v>2411</v>
      </c>
      <c r="D1481" s="758">
        <v>10000</v>
      </c>
    </row>
    <row r="1482" spans="1:4" s="34" customFormat="1" ht="16.5" customHeight="1">
      <c r="A1482" s="753">
        <v>1469</v>
      </c>
      <c r="B1482" s="774" t="s">
        <v>1113</v>
      </c>
      <c r="C1482" s="775" t="s">
        <v>1434</v>
      </c>
      <c r="D1482" s="758">
        <v>-509467.52</v>
      </c>
    </row>
    <row r="1483" spans="1:4" s="34" customFormat="1" ht="16.5" customHeight="1">
      <c r="A1483" s="753"/>
      <c r="B1483" s="779" t="s">
        <v>2412</v>
      </c>
      <c r="C1483" s="780" t="s">
        <v>2413</v>
      </c>
      <c r="D1483" s="773">
        <f>SUM(D1484:D1497)</f>
        <v>79294.62999999999</v>
      </c>
    </row>
    <row r="1484" spans="1:4" s="34" customFormat="1" ht="16.5" customHeight="1">
      <c r="A1484" s="753">
        <v>1470</v>
      </c>
      <c r="B1484" s="776" t="s">
        <v>1403</v>
      </c>
      <c r="C1484" s="777" t="s">
        <v>2414</v>
      </c>
      <c r="D1484" s="778">
        <v>11217</v>
      </c>
    </row>
    <row r="1485" spans="1:4" s="34" customFormat="1" ht="16.5" customHeight="1">
      <c r="A1485" s="753">
        <v>1471</v>
      </c>
      <c r="B1485" s="776" t="s">
        <v>1404</v>
      </c>
      <c r="C1485" s="777" t="s">
        <v>2415</v>
      </c>
      <c r="D1485" s="778">
        <v>1956</v>
      </c>
    </row>
    <row r="1486" spans="1:4" s="34" customFormat="1" ht="16.5" customHeight="1">
      <c r="A1486" s="753">
        <v>1472</v>
      </c>
      <c r="B1486" s="776" t="s">
        <v>1405</v>
      </c>
      <c r="C1486" s="777" t="s">
        <v>2416</v>
      </c>
      <c r="D1486" s="778">
        <v>1213</v>
      </c>
    </row>
    <row r="1487" spans="1:4" s="34" customFormat="1" ht="16.5" customHeight="1">
      <c r="A1487" s="753">
        <v>1473</v>
      </c>
      <c r="B1487" s="776" t="s">
        <v>1406</v>
      </c>
      <c r="C1487" s="777" t="s">
        <v>2417</v>
      </c>
      <c r="D1487" s="778">
        <v>5246</v>
      </c>
    </row>
    <row r="1488" spans="1:4" s="34" customFormat="1" ht="16.5" customHeight="1">
      <c r="A1488" s="753">
        <v>1474</v>
      </c>
      <c r="B1488" s="776" t="s">
        <v>1407</v>
      </c>
      <c r="C1488" s="777" t="s">
        <v>2418</v>
      </c>
      <c r="D1488" s="778">
        <v>3354</v>
      </c>
    </row>
    <row r="1489" spans="1:4" s="34" customFormat="1" ht="16.5" customHeight="1">
      <c r="A1489" s="753">
        <v>1475</v>
      </c>
      <c r="B1489" s="776" t="s">
        <v>1413</v>
      </c>
      <c r="C1489" s="777" t="s">
        <v>2419</v>
      </c>
      <c r="D1489" s="778">
        <v>5555.07</v>
      </c>
    </row>
    <row r="1490" spans="1:4" s="34" customFormat="1" ht="16.5" customHeight="1">
      <c r="A1490" s="753">
        <v>1476</v>
      </c>
      <c r="B1490" s="776" t="s">
        <v>712</v>
      </c>
      <c r="C1490" s="777" t="s">
        <v>2420</v>
      </c>
      <c r="D1490" s="778">
        <v>5905.2</v>
      </c>
    </row>
    <row r="1491" spans="1:4" s="34" customFormat="1" ht="16.5" customHeight="1">
      <c r="A1491" s="753">
        <v>1477</v>
      </c>
      <c r="B1491" s="776" t="s">
        <v>782</v>
      </c>
      <c r="C1491" s="777" t="s">
        <v>2421</v>
      </c>
      <c r="D1491" s="778">
        <v>20000</v>
      </c>
    </row>
    <row r="1492" spans="1:4" s="34" customFormat="1" ht="16.5" customHeight="1">
      <c r="A1492" s="753">
        <v>1478</v>
      </c>
      <c r="B1492" s="776" t="s">
        <v>787</v>
      </c>
      <c r="C1492" s="777" t="s">
        <v>2422</v>
      </c>
      <c r="D1492" s="778">
        <v>9029.31</v>
      </c>
    </row>
    <row r="1493" spans="1:4" s="34" customFormat="1" ht="16.5" customHeight="1">
      <c r="A1493" s="753">
        <v>1479</v>
      </c>
      <c r="B1493" s="776" t="s">
        <v>788</v>
      </c>
      <c r="C1493" s="777" t="s">
        <v>2423</v>
      </c>
      <c r="D1493" s="778">
        <v>16477.88</v>
      </c>
    </row>
    <row r="1494" spans="1:4" s="34" customFormat="1" ht="16.5" customHeight="1">
      <c r="A1494" s="753">
        <v>1480</v>
      </c>
      <c r="B1494" s="776" t="s">
        <v>789</v>
      </c>
      <c r="C1494" s="777" t="s">
        <v>2424</v>
      </c>
      <c r="D1494" s="778">
        <v>7137.93</v>
      </c>
    </row>
    <row r="1495" spans="1:4" s="34" customFormat="1" ht="16.5" customHeight="1">
      <c r="A1495" s="753">
        <v>1481</v>
      </c>
      <c r="B1495" s="776" t="s">
        <v>790</v>
      </c>
      <c r="C1495" s="777" t="s">
        <v>2425</v>
      </c>
      <c r="D1495" s="778">
        <v>40950</v>
      </c>
    </row>
    <row r="1496" spans="1:4" s="34" customFormat="1" ht="16.5" customHeight="1">
      <c r="A1496" s="753">
        <v>1482</v>
      </c>
      <c r="B1496" s="776" t="s">
        <v>791</v>
      </c>
      <c r="C1496" s="777" t="s">
        <v>2426</v>
      </c>
      <c r="D1496" s="778">
        <v>3464.66</v>
      </c>
    </row>
    <row r="1497" spans="1:4" s="34" customFormat="1" ht="16.5" customHeight="1">
      <c r="A1497" s="753">
        <v>1483</v>
      </c>
      <c r="B1497" s="776" t="s">
        <v>1113</v>
      </c>
      <c r="C1497" s="777" t="s">
        <v>1434</v>
      </c>
      <c r="D1497" s="778">
        <v>-52211.42</v>
      </c>
    </row>
    <row r="1498" spans="1:4" s="34" customFormat="1" ht="16.5" customHeight="1">
      <c r="A1498" s="39"/>
      <c r="B1498" s="759" t="s">
        <v>2427</v>
      </c>
      <c r="C1498" s="752" t="s">
        <v>2435</v>
      </c>
      <c r="D1498" s="781">
        <f>SUM(D1499:D1512)</f>
        <v>1160302.0300000003</v>
      </c>
    </row>
    <row r="1499" spans="1:4" s="34" customFormat="1" ht="16.5" customHeight="1">
      <c r="A1499" s="39">
        <v>1484</v>
      </c>
      <c r="B1499" s="754" t="s">
        <v>2428</v>
      </c>
      <c r="C1499" s="757" t="s">
        <v>2436</v>
      </c>
      <c r="D1499" s="782">
        <v>14915.53</v>
      </c>
    </row>
    <row r="1500" spans="1:4" s="34" customFormat="1" ht="16.5" customHeight="1">
      <c r="A1500" s="39">
        <v>1485</v>
      </c>
      <c r="B1500" s="754" t="s">
        <v>2429</v>
      </c>
      <c r="C1500" s="757" t="s">
        <v>2437</v>
      </c>
      <c r="D1500" s="782">
        <v>14915.53</v>
      </c>
    </row>
    <row r="1501" spans="1:4" s="34" customFormat="1" ht="16.5" customHeight="1">
      <c r="A1501" s="39">
        <v>1486</v>
      </c>
      <c r="B1501" s="754" t="s">
        <v>2430</v>
      </c>
      <c r="C1501" s="757" t="s">
        <v>2438</v>
      </c>
      <c r="D1501" s="782">
        <v>63228.57</v>
      </c>
    </row>
    <row r="1502" spans="1:4" s="34" customFormat="1" ht="16.5" customHeight="1">
      <c r="A1502" s="39">
        <v>1487</v>
      </c>
      <c r="B1502" s="754" t="s">
        <v>2431</v>
      </c>
      <c r="C1502" s="757" t="s">
        <v>2439</v>
      </c>
      <c r="D1502" s="782">
        <v>94347.83</v>
      </c>
    </row>
    <row r="1503" spans="1:4" s="34" customFormat="1" ht="16.5" customHeight="1">
      <c r="A1503" s="39">
        <v>1488</v>
      </c>
      <c r="B1503" s="754" t="s">
        <v>2432</v>
      </c>
      <c r="C1503" s="757" t="s">
        <v>2440</v>
      </c>
      <c r="D1503" s="782">
        <v>166062.07</v>
      </c>
    </row>
    <row r="1504" spans="1:4" s="34" customFormat="1" ht="16.5" customHeight="1">
      <c r="A1504" s="39">
        <v>1489</v>
      </c>
      <c r="B1504" s="754" t="s">
        <v>2433</v>
      </c>
      <c r="C1504" s="757" t="s">
        <v>2441</v>
      </c>
      <c r="D1504" s="782">
        <v>73213.649999999994</v>
      </c>
    </row>
    <row r="1505" spans="1:4" s="34" customFormat="1" ht="16.5" customHeight="1">
      <c r="A1505" s="39">
        <v>1490</v>
      </c>
      <c r="B1505" s="754" t="s">
        <v>2434</v>
      </c>
      <c r="C1505" s="757" t="s">
        <v>2442</v>
      </c>
      <c r="D1505" s="782">
        <v>73213.649999999994</v>
      </c>
    </row>
    <row r="1506" spans="1:4" s="34" customFormat="1" ht="16.5" customHeight="1">
      <c r="A1506" s="39">
        <v>1491</v>
      </c>
      <c r="B1506" s="754" t="s">
        <v>2189</v>
      </c>
      <c r="C1506" s="757" t="s">
        <v>2443</v>
      </c>
      <c r="D1506" s="782">
        <v>70556.039999999994</v>
      </c>
    </row>
    <row r="1507" spans="1:4" s="34" customFormat="1" ht="16.5" customHeight="1">
      <c r="A1507" s="39">
        <v>1492</v>
      </c>
      <c r="B1507" s="754" t="s">
        <v>2190</v>
      </c>
      <c r="C1507" s="757" t="s">
        <v>2443</v>
      </c>
      <c r="D1507" s="782">
        <v>70556.039999999994</v>
      </c>
    </row>
    <row r="1508" spans="1:4" s="34" customFormat="1" ht="16.5" customHeight="1">
      <c r="A1508" s="39">
        <v>1493</v>
      </c>
      <c r="B1508" s="754" t="s">
        <v>2191</v>
      </c>
      <c r="C1508" s="757" t="s">
        <v>2443</v>
      </c>
      <c r="D1508" s="782">
        <v>70556.039999999994</v>
      </c>
    </row>
    <row r="1509" spans="1:4" s="34" customFormat="1" ht="16.5" customHeight="1">
      <c r="A1509" s="39">
        <v>1494</v>
      </c>
      <c r="B1509" s="754" t="s">
        <v>2192</v>
      </c>
      <c r="C1509" s="757" t="s">
        <v>2443</v>
      </c>
      <c r="D1509" s="782">
        <v>70556.039999999994</v>
      </c>
    </row>
    <row r="1510" spans="1:4" s="34" customFormat="1" ht="16.5" customHeight="1">
      <c r="A1510" s="39">
        <v>1495</v>
      </c>
      <c r="B1510" s="754" t="s">
        <v>2193</v>
      </c>
      <c r="C1510" s="757" t="s">
        <v>2443</v>
      </c>
      <c r="D1510" s="782">
        <v>70556.039999999994</v>
      </c>
    </row>
    <row r="1511" spans="1:4" s="34" customFormat="1" ht="16.5" customHeight="1">
      <c r="A1511" s="39">
        <v>1496</v>
      </c>
      <c r="B1511" s="754" t="s">
        <v>2194</v>
      </c>
      <c r="C1511" s="757" t="s">
        <v>2443</v>
      </c>
      <c r="D1511" s="782">
        <v>70556.039999999994</v>
      </c>
    </row>
    <row r="1512" spans="1:4" s="34" customFormat="1" ht="16.5" customHeight="1">
      <c r="A1512" s="39">
        <v>1497</v>
      </c>
      <c r="B1512" s="754" t="s">
        <v>2195</v>
      </c>
      <c r="C1512" s="757" t="s">
        <v>2444</v>
      </c>
      <c r="D1512" s="782">
        <v>237068.96</v>
      </c>
    </row>
    <row r="1513" spans="1:4" s="34" customFormat="1" ht="16.5" customHeight="1">
      <c r="A1513" s="39"/>
      <c r="B1513" s="759" t="s">
        <v>2445</v>
      </c>
      <c r="C1513" s="765" t="s">
        <v>2514</v>
      </c>
      <c r="D1513" s="784">
        <f>SUM(D1514:D2121)</f>
        <v>2040671.4299999983</v>
      </c>
    </row>
    <row r="1514" spans="1:4" s="34" customFormat="1" ht="16.5" customHeight="1">
      <c r="A1514" s="39">
        <v>1498</v>
      </c>
      <c r="B1514" s="754" t="s">
        <v>1436</v>
      </c>
      <c r="C1514" s="767" t="s">
        <v>2515</v>
      </c>
      <c r="D1514" s="768">
        <v>2393</v>
      </c>
    </row>
    <row r="1515" spans="1:4" s="34" customFormat="1" ht="16.5" customHeight="1">
      <c r="A1515" s="39">
        <v>1499</v>
      </c>
      <c r="B1515" s="754" t="s">
        <v>2206</v>
      </c>
      <c r="C1515" s="785" t="s">
        <v>2516</v>
      </c>
      <c r="D1515" s="768">
        <v>11000</v>
      </c>
    </row>
    <row r="1516" spans="1:4" s="34" customFormat="1" ht="16.5" customHeight="1">
      <c r="A1516" s="39">
        <v>1500</v>
      </c>
      <c r="B1516" s="754" t="s">
        <v>2207</v>
      </c>
      <c r="C1516" s="767" t="s">
        <v>2517</v>
      </c>
      <c r="D1516" s="768">
        <v>113868.6</v>
      </c>
    </row>
    <row r="1517" spans="1:4" s="34" customFormat="1" ht="16.5" customHeight="1">
      <c r="A1517" s="39">
        <v>1501</v>
      </c>
      <c r="B1517" s="754" t="s">
        <v>2208</v>
      </c>
      <c r="C1517" s="767" t="s">
        <v>2518</v>
      </c>
      <c r="D1517" s="768">
        <v>3390.44</v>
      </c>
    </row>
    <row r="1518" spans="1:4" s="34" customFormat="1" ht="16.5" customHeight="1">
      <c r="A1518" s="39">
        <v>1502</v>
      </c>
      <c r="B1518" s="754" t="s">
        <v>2209</v>
      </c>
      <c r="C1518" s="767" t="s">
        <v>2519</v>
      </c>
      <c r="D1518" s="768">
        <v>1345</v>
      </c>
    </row>
    <row r="1519" spans="1:4" s="34" customFormat="1" ht="16.5" customHeight="1">
      <c r="A1519" s="39">
        <v>1503</v>
      </c>
      <c r="B1519" s="754" t="s">
        <v>2210</v>
      </c>
      <c r="C1519" s="767" t="s">
        <v>2520</v>
      </c>
      <c r="D1519" s="768">
        <v>850</v>
      </c>
    </row>
    <row r="1520" spans="1:4" s="34" customFormat="1" ht="16.5" customHeight="1">
      <c r="A1520" s="39">
        <v>1504</v>
      </c>
      <c r="B1520" s="754" t="s">
        <v>2211</v>
      </c>
      <c r="C1520" s="767" t="s">
        <v>2521</v>
      </c>
      <c r="D1520" s="768">
        <v>14373.25</v>
      </c>
    </row>
    <row r="1521" spans="1:4" s="34" customFormat="1" ht="16.5" customHeight="1">
      <c r="A1521" s="39">
        <v>1505</v>
      </c>
      <c r="B1521" s="754" t="s">
        <v>2212</v>
      </c>
      <c r="C1521" s="767" t="s">
        <v>2521</v>
      </c>
      <c r="D1521" s="768">
        <v>14373.25</v>
      </c>
    </row>
    <row r="1522" spans="1:4" s="34" customFormat="1" ht="16.5" customHeight="1">
      <c r="A1522" s="39">
        <v>1506</v>
      </c>
      <c r="B1522" s="754" t="s">
        <v>675</v>
      </c>
      <c r="C1522" s="767" t="s">
        <v>2522</v>
      </c>
      <c r="D1522" s="768">
        <v>14603.73</v>
      </c>
    </row>
    <row r="1523" spans="1:4" s="34" customFormat="1" ht="16.5" customHeight="1">
      <c r="A1523" s="39">
        <v>1507</v>
      </c>
      <c r="B1523" s="754" t="s">
        <v>676</v>
      </c>
      <c r="C1523" s="767" t="s">
        <v>2523</v>
      </c>
      <c r="D1523" s="768">
        <v>602</v>
      </c>
    </row>
    <row r="1524" spans="1:4" s="34" customFormat="1" ht="16.5" customHeight="1">
      <c r="A1524" s="39">
        <v>1508</v>
      </c>
      <c r="B1524" s="754" t="s">
        <v>677</v>
      </c>
      <c r="C1524" s="767" t="s">
        <v>2524</v>
      </c>
      <c r="D1524" s="768">
        <v>626</v>
      </c>
    </row>
    <row r="1525" spans="1:4" s="34" customFormat="1" ht="16.5" customHeight="1">
      <c r="A1525" s="39">
        <v>1509</v>
      </c>
      <c r="B1525" s="754" t="s">
        <v>678</v>
      </c>
      <c r="C1525" s="767" t="s">
        <v>2525</v>
      </c>
      <c r="D1525" s="768">
        <v>578</v>
      </c>
    </row>
    <row r="1526" spans="1:4" s="34" customFormat="1" ht="16.5" customHeight="1">
      <c r="A1526" s="39">
        <v>1510</v>
      </c>
      <c r="B1526" s="754" t="s">
        <v>679</v>
      </c>
      <c r="C1526" s="767" t="s">
        <v>2526</v>
      </c>
      <c r="D1526" s="768">
        <v>212</v>
      </c>
    </row>
    <row r="1527" spans="1:4" s="34" customFormat="1" ht="16.5" customHeight="1">
      <c r="A1527" s="39">
        <v>1511</v>
      </c>
      <c r="B1527" s="754" t="s">
        <v>680</v>
      </c>
      <c r="C1527" s="767" t="s">
        <v>2526</v>
      </c>
      <c r="D1527" s="768">
        <v>212</v>
      </c>
    </row>
    <row r="1528" spans="1:4" s="34" customFormat="1" ht="16.5" customHeight="1">
      <c r="A1528" s="39">
        <v>1512</v>
      </c>
      <c r="B1528" s="754" t="s">
        <v>681</v>
      </c>
      <c r="C1528" s="767" t="s">
        <v>2527</v>
      </c>
      <c r="D1528" s="768">
        <v>417</v>
      </c>
    </row>
    <row r="1529" spans="1:4" s="34" customFormat="1" ht="16.5" customHeight="1">
      <c r="A1529" s="39">
        <v>1513</v>
      </c>
      <c r="B1529" s="754" t="s">
        <v>682</v>
      </c>
      <c r="C1529" s="767" t="s">
        <v>2528</v>
      </c>
      <c r="D1529" s="768">
        <v>407</v>
      </c>
    </row>
    <row r="1530" spans="1:4" s="34" customFormat="1" ht="16.5" customHeight="1">
      <c r="A1530" s="39">
        <v>1514</v>
      </c>
      <c r="B1530" s="754" t="s">
        <v>683</v>
      </c>
      <c r="C1530" s="767" t="s">
        <v>2529</v>
      </c>
      <c r="D1530" s="768">
        <v>1126</v>
      </c>
    </row>
    <row r="1531" spans="1:4" s="34" customFormat="1" ht="16.5" customHeight="1">
      <c r="A1531" s="39">
        <v>1515</v>
      </c>
      <c r="B1531" s="754" t="s">
        <v>684</v>
      </c>
      <c r="C1531" s="767" t="s">
        <v>2530</v>
      </c>
      <c r="D1531" s="768">
        <v>83.25</v>
      </c>
    </row>
    <row r="1532" spans="1:4" s="34" customFormat="1" ht="16.5" customHeight="1">
      <c r="A1532" s="39">
        <v>1516</v>
      </c>
      <c r="B1532" s="754" t="s">
        <v>685</v>
      </c>
      <c r="C1532" s="767" t="s">
        <v>2531</v>
      </c>
      <c r="D1532" s="768">
        <v>100.14</v>
      </c>
    </row>
    <row r="1533" spans="1:4" s="34" customFormat="1" ht="16.5" customHeight="1">
      <c r="A1533" s="39">
        <v>1517</v>
      </c>
      <c r="B1533" s="754" t="s">
        <v>686</v>
      </c>
      <c r="C1533" s="767" t="s">
        <v>2532</v>
      </c>
      <c r="D1533" s="768">
        <v>81</v>
      </c>
    </row>
    <row r="1534" spans="1:4" s="34" customFormat="1" ht="16.5" customHeight="1">
      <c r="A1534" s="39">
        <v>1518</v>
      </c>
      <c r="B1534" s="754" t="s">
        <v>687</v>
      </c>
      <c r="C1534" s="767" t="s">
        <v>2533</v>
      </c>
      <c r="D1534" s="768">
        <v>600</v>
      </c>
    </row>
    <row r="1535" spans="1:4" s="34" customFormat="1" ht="16.5" customHeight="1">
      <c r="A1535" s="39">
        <v>1519</v>
      </c>
      <c r="B1535" s="754" t="s">
        <v>688</v>
      </c>
      <c r="C1535" s="767" t="s">
        <v>2534</v>
      </c>
      <c r="D1535" s="768">
        <v>173</v>
      </c>
    </row>
    <row r="1536" spans="1:4" s="34" customFormat="1" ht="16.5" customHeight="1">
      <c r="A1536" s="39">
        <v>1520</v>
      </c>
      <c r="B1536" s="754" t="s">
        <v>689</v>
      </c>
      <c r="C1536" s="767" t="s">
        <v>2535</v>
      </c>
      <c r="D1536" s="768">
        <v>1970</v>
      </c>
    </row>
    <row r="1537" spans="1:4" s="34" customFormat="1" ht="16.5" customHeight="1">
      <c r="A1537" s="39">
        <v>1521</v>
      </c>
      <c r="B1537" s="754" t="s">
        <v>690</v>
      </c>
      <c r="C1537" s="767" t="s">
        <v>2536</v>
      </c>
      <c r="D1537" s="768">
        <f>913.79+9.4</f>
        <v>923.18999999999994</v>
      </c>
    </row>
    <row r="1538" spans="1:4" s="34" customFormat="1" ht="16.5" customHeight="1">
      <c r="A1538" s="39">
        <v>1522</v>
      </c>
      <c r="B1538" s="754" t="s">
        <v>1448</v>
      </c>
      <c r="C1538" s="767" t="s">
        <v>2537</v>
      </c>
      <c r="D1538" s="768">
        <v>1304.3499999999999</v>
      </c>
    </row>
    <row r="1539" spans="1:4" s="34" customFormat="1" ht="16.5" customHeight="1">
      <c r="A1539" s="39">
        <v>1523</v>
      </c>
      <c r="B1539" s="754" t="s">
        <v>695</v>
      </c>
      <c r="C1539" s="755" t="s">
        <v>2538</v>
      </c>
      <c r="D1539" s="768">
        <v>1000</v>
      </c>
    </row>
    <row r="1540" spans="1:4" s="34" customFormat="1" ht="16.5" customHeight="1">
      <c r="A1540" s="39">
        <v>1524</v>
      </c>
      <c r="B1540" s="754" t="s">
        <v>696</v>
      </c>
      <c r="C1540" s="755" t="s">
        <v>2539</v>
      </c>
      <c r="D1540" s="768">
        <v>4000</v>
      </c>
    </row>
    <row r="1541" spans="1:4" s="34" customFormat="1" ht="16.5" customHeight="1">
      <c r="A1541" s="39">
        <v>1525</v>
      </c>
      <c r="B1541" s="754" t="s">
        <v>1449</v>
      </c>
      <c r="C1541" s="755" t="s">
        <v>2540</v>
      </c>
      <c r="D1541" s="768">
        <v>11500</v>
      </c>
    </row>
    <row r="1542" spans="1:4" s="34" customFormat="1" ht="16.5" customHeight="1">
      <c r="A1542" s="39">
        <v>1526</v>
      </c>
      <c r="B1542" s="754" t="s">
        <v>697</v>
      </c>
      <c r="C1542" s="755" t="s">
        <v>2538</v>
      </c>
      <c r="D1542" s="768">
        <v>1000</v>
      </c>
    </row>
    <row r="1543" spans="1:4" s="34" customFormat="1" ht="16.5" customHeight="1">
      <c r="A1543" s="39">
        <v>1527</v>
      </c>
      <c r="B1543" s="754" t="s">
        <v>698</v>
      </c>
      <c r="C1543" s="755" t="s">
        <v>2539</v>
      </c>
      <c r="D1543" s="768">
        <v>4000</v>
      </c>
    </row>
    <row r="1544" spans="1:4" s="34" customFormat="1" ht="16.5" customHeight="1">
      <c r="A1544" s="39">
        <v>1528</v>
      </c>
      <c r="B1544" s="754" t="s">
        <v>699</v>
      </c>
      <c r="C1544" s="767" t="s">
        <v>2541</v>
      </c>
      <c r="D1544" s="768">
        <v>1200</v>
      </c>
    </row>
    <row r="1545" spans="1:4" s="34" customFormat="1" ht="16.5" customHeight="1">
      <c r="A1545" s="39">
        <v>1529</v>
      </c>
      <c r="B1545" s="754" t="s">
        <v>700</v>
      </c>
      <c r="C1545" s="767" t="s">
        <v>2539</v>
      </c>
      <c r="D1545" s="768">
        <v>4000</v>
      </c>
    </row>
    <row r="1546" spans="1:4" s="34" customFormat="1" ht="16.5" customHeight="1">
      <c r="A1546" s="39">
        <v>1530</v>
      </c>
      <c r="B1546" s="754" t="s">
        <v>703</v>
      </c>
      <c r="C1546" s="767" t="s">
        <v>2542</v>
      </c>
      <c r="D1546" s="768">
        <v>6850</v>
      </c>
    </row>
    <row r="1547" spans="1:4" s="34" customFormat="1" ht="16.5" customHeight="1">
      <c r="A1547" s="39">
        <v>1531</v>
      </c>
      <c r="B1547" s="754" t="s">
        <v>704</v>
      </c>
      <c r="C1547" s="767" t="s">
        <v>2543</v>
      </c>
      <c r="D1547" s="768">
        <v>11562</v>
      </c>
    </row>
    <row r="1548" spans="1:4" s="34" customFormat="1" ht="16.5" customHeight="1">
      <c r="A1548" s="39">
        <v>1532</v>
      </c>
      <c r="B1548" s="754" t="s">
        <v>705</v>
      </c>
      <c r="C1548" s="767" t="s">
        <v>2544</v>
      </c>
      <c r="D1548" s="768">
        <v>11562</v>
      </c>
    </row>
    <row r="1549" spans="1:4" s="34" customFormat="1" ht="16.5" customHeight="1">
      <c r="A1549" s="39">
        <v>1533</v>
      </c>
      <c r="B1549" s="754" t="s">
        <v>706</v>
      </c>
      <c r="C1549" s="767" t="s">
        <v>2545</v>
      </c>
      <c r="D1549" s="768">
        <v>7002</v>
      </c>
    </row>
    <row r="1550" spans="1:4" s="34" customFormat="1" ht="16.5" customHeight="1">
      <c r="A1550" s="39">
        <v>1534</v>
      </c>
      <c r="B1550" s="754" t="s">
        <v>707</v>
      </c>
      <c r="C1550" s="767" t="s">
        <v>2546</v>
      </c>
      <c r="D1550" s="768">
        <v>7002</v>
      </c>
    </row>
    <row r="1551" spans="1:4" s="34" customFormat="1" ht="16.5" customHeight="1">
      <c r="A1551" s="39">
        <v>1535</v>
      </c>
      <c r="B1551" s="754" t="s">
        <v>708</v>
      </c>
      <c r="C1551" s="767" t="s">
        <v>2547</v>
      </c>
      <c r="D1551" s="768">
        <v>7002</v>
      </c>
    </row>
    <row r="1552" spans="1:4" s="34" customFormat="1" ht="16.5" customHeight="1">
      <c r="A1552" s="39">
        <v>1536</v>
      </c>
      <c r="B1552" s="754" t="s">
        <v>709</v>
      </c>
      <c r="C1552" s="767" t="s">
        <v>2548</v>
      </c>
      <c r="D1552" s="768">
        <v>7002</v>
      </c>
    </row>
    <row r="1553" spans="1:4" s="34" customFormat="1" ht="16.5" customHeight="1">
      <c r="A1553" s="39">
        <v>1537</v>
      </c>
      <c r="B1553" s="754" t="s">
        <v>710</v>
      </c>
      <c r="C1553" s="767" t="s">
        <v>2549</v>
      </c>
      <c r="D1553" s="768">
        <v>7002</v>
      </c>
    </row>
    <row r="1554" spans="1:4" s="34" customFormat="1" ht="16.5" customHeight="1">
      <c r="A1554" s="39">
        <v>1538</v>
      </c>
      <c r="B1554" s="754" t="s">
        <v>711</v>
      </c>
      <c r="C1554" s="767" t="s">
        <v>2550</v>
      </c>
      <c r="D1554" s="768">
        <v>7002</v>
      </c>
    </row>
    <row r="1555" spans="1:4" s="34" customFormat="1" ht="16.5" customHeight="1">
      <c r="A1555" s="39">
        <v>1539</v>
      </c>
      <c r="B1555" s="754" t="s">
        <v>712</v>
      </c>
      <c r="C1555" s="767" t="s">
        <v>2551</v>
      </c>
      <c r="D1555" s="768">
        <v>7002</v>
      </c>
    </row>
    <row r="1556" spans="1:4" s="34" customFormat="1" ht="16.5" customHeight="1">
      <c r="A1556" s="39">
        <v>1540</v>
      </c>
      <c r="B1556" s="754" t="s">
        <v>713</v>
      </c>
      <c r="C1556" s="767" t="s">
        <v>2552</v>
      </c>
      <c r="D1556" s="768">
        <v>7002</v>
      </c>
    </row>
    <row r="1557" spans="1:4" s="34" customFormat="1" ht="16.5" customHeight="1">
      <c r="A1557" s="39">
        <v>1541</v>
      </c>
      <c r="B1557" s="754" t="s">
        <v>714</v>
      </c>
      <c r="C1557" s="767" t="s">
        <v>2553</v>
      </c>
      <c r="D1557" s="768">
        <v>7002</v>
      </c>
    </row>
    <row r="1558" spans="1:4" s="34" customFormat="1" ht="16.5" customHeight="1">
      <c r="A1558" s="39">
        <v>1542</v>
      </c>
      <c r="B1558" s="754" t="s">
        <v>2213</v>
      </c>
      <c r="C1558" s="767" t="s">
        <v>2554</v>
      </c>
      <c r="D1558" s="768">
        <v>7002</v>
      </c>
    </row>
    <row r="1559" spans="1:4" s="34" customFormat="1" ht="16.5" customHeight="1">
      <c r="A1559" s="39">
        <v>1543</v>
      </c>
      <c r="B1559" s="754" t="s">
        <v>715</v>
      </c>
      <c r="C1559" s="767" t="s">
        <v>2555</v>
      </c>
      <c r="D1559" s="768">
        <v>7002</v>
      </c>
    </row>
    <row r="1560" spans="1:4" s="34" customFormat="1" ht="16.5" customHeight="1">
      <c r="A1560" s="39">
        <v>1544</v>
      </c>
      <c r="B1560" s="754" t="s">
        <v>716</v>
      </c>
      <c r="C1560" s="767" t="s">
        <v>2556</v>
      </c>
      <c r="D1560" s="768">
        <v>7002</v>
      </c>
    </row>
    <row r="1561" spans="1:4" s="34" customFormat="1" ht="16.5" customHeight="1">
      <c r="A1561" s="39">
        <v>1545</v>
      </c>
      <c r="B1561" s="754" t="s">
        <v>717</v>
      </c>
      <c r="C1561" s="767" t="s">
        <v>2557</v>
      </c>
      <c r="D1561" s="768">
        <v>7002</v>
      </c>
    </row>
    <row r="1562" spans="1:4" s="34" customFormat="1" ht="16.5" customHeight="1">
      <c r="A1562" s="39">
        <v>1546</v>
      </c>
      <c r="B1562" s="754" t="s">
        <v>718</v>
      </c>
      <c r="C1562" s="767" t="s">
        <v>2558</v>
      </c>
      <c r="D1562" s="768">
        <v>7002</v>
      </c>
    </row>
    <row r="1563" spans="1:4" s="34" customFormat="1" ht="16.5" customHeight="1">
      <c r="A1563" s="39">
        <v>1547</v>
      </c>
      <c r="B1563" s="754" t="s">
        <v>719</v>
      </c>
      <c r="C1563" s="767" t="s">
        <v>2559</v>
      </c>
      <c r="D1563" s="768">
        <v>7002</v>
      </c>
    </row>
    <row r="1564" spans="1:4" s="34" customFormat="1" ht="16.5" customHeight="1">
      <c r="A1564" s="39">
        <v>1548</v>
      </c>
      <c r="B1564" s="754" t="s">
        <v>720</v>
      </c>
      <c r="C1564" s="767" t="s">
        <v>2560</v>
      </c>
      <c r="D1564" s="768">
        <v>7002</v>
      </c>
    </row>
    <row r="1565" spans="1:4" s="34" customFormat="1" ht="16.5" customHeight="1">
      <c r="A1565" s="39">
        <v>1549</v>
      </c>
      <c r="B1565" s="754" t="s">
        <v>721</v>
      </c>
      <c r="C1565" s="767" t="s">
        <v>2561</v>
      </c>
      <c r="D1565" s="768">
        <v>7002</v>
      </c>
    </row>
    <row r="1566" spans="1:4" s="34" customFormat="1" ht="16.5" customHeight="1">
      <c r="A1566" s="39">
        <v>1550</v>
      </c>
      <c r="B1566" s="754" t="s">
        <v>722</v>
      </c>
      <c r="C1566" s="767" t="s">
        <v>2562</v>
      </c>
      <c r="D1566" s="768">
        <v>1450</v>
      </c>
    </row>
    <row r="1567" spans="1:4" s="34" customFormat="1" ht="16.5" customHeight="1">
      <c r="A1567" s="39">
        <v>1551</v>
      </c>
      <c r="B1567" s="754" t="s">
        <v>723</v>
      </c>
      <c r="C1567" s="767" t="s">
        <v>2563</v>
      </c>
      <c r="D1567" s="768">
        <v>1450</v>
      </c>
    </row>
    <row r="1568" spans="1:4" s="34" customFormat="1" ht="16.5" customHeight="1">
      <c r="A1568" s="39">
        <v>1552</v>
      </c>
      <c r="B1568" s="754" t="s">
        <v>724</v>
      </c>
      <c r="C1568" s="767" t="s">
        <v>2564</v>
      </c>
      <c r="D1568" s="768">
        <v>1450</v>
      </c>
    </row>
    <row r="1569" spans="1:4" s="34" customFormat="1" ht="16.5" customHeight="1">
      <c r="A1569" s="39">
        <v>1553</v>
      </c>
      <c r="B1569" s="754" t="s">
        <v>725</v>
      </c>
      <c r="C1569" s="767" t="s">
        <v>2565</v>
      </c>
      <c r="D1569" s="768">
        <v>1450</v>
      </c>
    </row>
    <row r="1570" spans="1:4" s="34" customFormat="1" ht="16.5" customHeight="1">
      <c r="A1570" s="39">
        <v>1554</v>
      </c>
      <c r="B1570" s="754" t="s">
        <v>726</v>
      </c>
      <c r="C1570" s="767" t="s">
        <v>2566</v>
      </c>
      <c r="D1570" s="768">
        <v>1450</v>
      </c>
    </row>
    <row r="1571" spans="1:4" s="34" customFormat="1" ht="16.5" customHeight="1">
      <c r="A1571" s="39">
        <v>1555</v>
      </c>
      <c r="B1571" s="754" t="s">
        <v>727</v>
      </c>
      <c r="C1571" s="767" t="s">
        <v>2567</v>
      </c>
      <c r="D1571" s="768">
        <v>1450</v>
      </c>
    </row>
    <row r="1572" spans="1:4" s="34" customFormat="1" ht="16.5" customHeight="1">
      <c r="A1572" s="39">
        <v>1556</v>
      </c>
      <c r="B1572" s="754" t="s">
        <v>728</v>
      </c>
      <c r="C1572" s="767" t="s">
        <v>2568</v>
      </c>
      <c r="D1572" s="768">
        <v>1450</v>
      </c>
    </row>
    <row r="1573" spans="1:4" s="34" customFormat="1" ht="16.5" customHeight="1">
      <c r="A1573" s="39">
        <v>1557</v>
      </c>
      <c r="B1573" s="754" t="s">
        <v>729</v>
      </c>
      <c r="C1573" s="767" t="s">
        <v>2569</v>
      </c>
      <c r="D1573" s="768">
        <v>1450</v>
      </c>
    </row>
    <row r="1574" spans="1:4" s="34" customFormat="1" ht="16.5" customHeight="1">
      <c r="A1574" s="39">
        <v>1558</v>
      </c>
      <c r="B1574" s="754" t="s">
        <v>730</v>
      </c>
      <c r="C1574" s="767" t="s">
        <v>2570</v>
      </c>
      <c r="D1574" s="768">
        <v>1450</v>
      </c>
    </row>
    <row r="1575" spans="1:4" s="34" customFormat="1" ht="16.5" customHeight="1">
      <c r="A1575" s="39">
        <v>1559</v>
      </c>
      <c r="B1575" s="754" t="s">
        <v>731</v>
      </c>
      <c r="C1575" s="767" t="s">
        <v>2571</v>
      </c>
      <c r="D1575" s="768">
        <v>1450</v>
      </c>
    </row>
    <row r="1576" spans="1:4" s="34" customFormat="1" ht="16.5" customHeight="1">
      <c r="A1576" s="39">
        <v>1560</v>
      </c>
      <c r="B1576" s="754" t="s">
        <v>732</v>
      </c>
      <c r="C1576" s="767" t="s">
        <v>2572</v>
      </c>
      <c r="D1576" s="768">
        <v>1450</v>
      </c>
    </row>
    <row r="1577" spans="1:4" s="34" customFormat="1" ht="16.5" customHeight="1">
      <c r="A1577" s="39">
        <v>1561</v>
      </c>
      <c r="B1577" s="754" t="s">
        <v>733</v>
      </c>
      <c r="C1577" s="767" t="s">
        <v>2573</v>
      </c>
      <c r="D1577" s="768">
        <v>1450</v>
      </c>
    </row>
    <row r="1578" spans="1:4" s="34" customFormat="1" ht="16.5" customHeight="1">
      <c r="A1578" s="39">
        <v>1562</v>
      </c>
      <c r="B1578" s="754" t="s">
        <v>734</v>
      </c>
      <c r="C1578" s="767" t="s">
        <v>2574</v>
      </c>
      <c r="D1578" s="768">
        <v>1450</v>
      </c>
    </row>
    <row r="1579" spans="1:4" s="34" customFormat="1" ht="16.5" customHeight="1">
      <c r="A1579" s="39">
        <v>1563</v>
      </c>
      <c r="B1579" s="754" t="s">
        <v>735</v>
      </c>
      <c r="C1579" s="767" t="s">
        <v>2575</v>
      </c>
      <c r="D1579" s="768">
        <v>1450</v>
      </c>
    </row>
    <row r="1580" spans="1:4" s="34" customFormat="1" ht="16.5" customHeight="1">
      <c r="A1580" s="39">
        <v>1564</v>
      </c>
      <c r="B1580" s="754" t="s">
        <v>736</v>
      </c>
      <c r="C1580" s="767" t="s">
        <v>2576</v>
      </c>
      <c r="D1580" s="768">
        <v>1450</v>
      </c>
    </row>
    <row r="1581" spans="1:4" s="34" customFormat="1" ht="16.5" customHeight="1">
      <c r="A1581" s="39">
        <v>1565</v>
      </c>
      <c r="B1581" s="754" t="s">
        <v>737</v>
      </c>
      <c r="C1581" s="767" t="s">
        <v>2577</v>
      </c>
      <c r="D1581" s="768">
        <v>1450</v>
      </c>
    </row>
    <row r="1582" spans="1:4" s="34" customFormat="1" ht="16.5" customHeight="1">
      <c r="A1582" s="39">
        <v>1566</v>
      </c>
      <c r="B1582" s="754" t="s">
        <v>738</v>
      </c>
      <c r="C1582" s="767" t="s">
        <v>2578</v>
      </c>
      <c r="D1582" s="768">
        <v>1450</v>
      </c>
    </row>
    <row r="1583" spans="1:4" s="34" customFormat="1" ht="16.5" customHeight="1">
      <c r="A1583" s="39">
        <v>1567</v>
      </c>
      <c r="B1583" s="754" t="s">
        <v>739</v>
      </c>
      <c r="C1583" s="767" t="s">
        <v>2579</v>
      </c>
      <c r="D1583" s="768">
        <v>1450</v>
      </c>
    </row>
    <row r="1584" spans="1:4" s="34" customFormat="1" ht="16.5" customHeight="1">
      <c r="A1584" s="39">
        <v>1568</v>
      </c>
      <c r="B1584" s="754" t="s">
        <v>740</v>
      </c>
      <c r="C1584" s="767" t="s">
        <v>2580</v>
      </c>
      <c r="D1584" s="768">
        <v>1450</v>
      </c>
    </row>
    <row r="1585" spans="1:4" s="34" customFormat="1" ht="16.5" customHeight="1">
      <c r="A1585" s="39">
        <v>1569</v>
      </c>
      <c r="B1585" s="754" t="s">
        <v>741</v>
      </c>
      <c r="C1585" s="767" t="s">
        <v>2581</v>
      </c>
      <c r="D1585" s="768">
        <v>7628</v>
      </c>
    </row>
    <row r="1586" spans="1:4" s="34" customFormat="1" ht="16.5" customHeight="1">
      <c r="A1586" s="39">
        <v>1570</v>
      </c>
      <c r="B1586" s="754" t="s">
        <v>742</v>
      </c>
      <c r="C1586" s="767" t="s">
        <v>2582</v>
      </c>
      <c r="D1586" s="768">
        <v>7628</v>
      </c>
    </row>
    <row r="1587" spans="1:4" s="34" customFormat="1" ht="16.5" customHeight="1">
      <c r="A1587" s="39">
        <v>1571</v>
      </c>
      <c r="B1587" s="754" t="s">
        <v>743</v>
      </c>
      <c r="C1587" s="767" t="s">
        <v>2583</v>
      </c>
      <c r="D1587" s="768">
        <v>7628</v>
      </c>
    </row>
    <row r="1588" spans="1:4" s="34" customFormat="1" ht="16.5" customHeight="1">
      <c r="A1588" s="39">
        <v>1572</v>
      </c>
      <c r="B1588" s="754" t="s">
        <v>744</v>
      </c>
      <c r="C1588" s="767" t="s">
        <v>2584</v>
      </c>
      <c r="D1588" s="768">
        <v>1942</v>
      </c>
    </row>
    <row r="1589" spans="1:4" s="34" customFormat="1" ht="16.5" customHeight="1">
      <c r="A1589" s="39">
        <v>1573</v>
      </c>
      <c r="B1589" s="754" t="s">
        <v>745</v>
      </c>
      <c r="C1589" s="767" t="s">
        <v>2585</v>
      </c>
      <c r="D1589" s="768">
        <v>1942</v>
      </c>
    </row>
    <row r="1590" spans="1:4" s="34" customFormat="1" ht="16.5" customHeight="1">
      <c r="A1590" s="39">
        <v>1574</v>
      </c>
      <c r="B1590" s="754" t="s">
        <v>746</v>
      </c>
      <c r="C1590" s="767" t="s">
        <v>2586</v>
      </c>
      <c r="D1590" s="768">
        <v>1942</v>
      </c>
    </row>
    <row r="1591" spans="1:4" s="34" customFormat="1" ht="16.5" customHeight="1">
      <c r="A1591" s="39">
        <v>1575</v>
      </c>
      <c r="B1591" s="754" t="s">
        <v>751</v>
      </c>
      <c r="C1591" s="767" t="s">
        <v>2587</v>
      </c>
      <c r="D1591" s="768">
        <v>1500</v>
      </c>
    </row>
    <row r="1592" spans="1:4" s="34" customFormat="1" ht="16.5" customHeight="1">
      <c r="A1592" s="39">
        <v>1576</v>
      </c>
      <c r="B1592" s="754" t="s">
        <v>752</v>
      </c>
      <c r="C1592" s="767" t="s">
        <v>2588</v>
      </c>
      <c r="D1592" s="768">
        <v>1942</v>
      </c>
    </row>
    <row r="1593" spans="1:4" s="34" customFormat="1" ht="16.5" customHeight="1">
      <c r="A1593" s="39">
        <v>1577</v>
      </c>
      <c r="B1593" s="754" t="s">
        <v>753</v>
      </c>
      <c r="C1593" s="767" t="s">
        <v>2589</v>
      </c>
      <c r="D1593" s="768">
        <v>1942</v>
      </c>
    </row>
    <row r="1594" spans="1:4" s="34" customFormat="1" ht="16.5" customHeight="1">
      <c r="A1594" s="39">
        <v>1578</v>
      </c>
      <c r="B1594" s="754" t="s">
        <v>754</v>
      </c>
      <c r="C1594" s="767" t="s">
        <v>2590</v>
      </c>
      <c r="D1594" s="768">
        <v>1942</v>
      </c>
    </row>
    <row r="1595" spans="1:4" s="34" customFormat="1" ht="16.5" customHeight="1">
      <c r="A1595" s="39">
        <v>1579</v>
      </c>
      <c r="B1595" s="754" t="s">
        <v>755</v>
      </c>
      <c r="C1595" s="767" t="s">
        <v>2591</v>
      </c>
      <c r="D1595" s="768">
        <v>1942</v>
      </c>
    </row>
    <row r="1596" spans="1:4" s="34" customFormat="1" ht="16.5" customHeight="1">
      <c r="A1596" s="39">
        <v>1580</v>
      </c>
      <c r="B1596" s="754" t="s">
        <v>756</v>
      </c>
      <c r="C1596" s="767" t="s">
        <v>2592</v>
      </c>
      <c r="D1596" s="768">
        <v>1942</v>
      </c>
    </row>
    <row r="1597" spans="1:4" s="34" customFormat="1" ht="16.5" customHeight="1">
      <c r="A1597" s="39">
        <v>1581</v>
      </c>
      <c r="B1597" s="754" t="s">
        <v>757</v>
      </c>
      <c r="C1597" s="767" t="s">
        <v>2593</v>
      </c>
      <c r="D1597" s="768">
        <v>1942</v>
      </c>
    </row>
    <row r="1598" spans="1:4" s="34" customFormat="1" ht="16.5" customHeight="1">
      <c r="A1598" s="39">
        <v>1582</v>
      </c>
      <c r="B1598" s="754" t="s">
        <v>758</v>
      </c>
      <c r="C1598" s="767" t="s">
        <v>2594</v>
      </c>
      <c r="D1598" s="768">
        <v>1942</v>
      </c>
    </row>
    <row r="1599" spans="1:4" s="34" customFormat="1" ht="16.5" customHeight="1">
      <c r="A1599" s="39">
        <v>1583</v>
      </c>
      <c r="B1599" s="754" t="s">
        <v>759</v>
      </c>
      <c r="C1599" s="767" t="s">
        <v>2595</v>
      </c>
      <c r="D1599" s="768">
        <v>1942</v>
      </c>
    </row>
    <row r="1600" spans="1:4" s="34" customFormat="1" ht="16.5" customHeight="1">
      <c r="A1600" s="39">
        <v>1584</v>
      </c>
      <c r="B1600" s="754" t="s">
        <v>760</v>
      </c>
      <c r="C1600" s="767" t="s">
        <v>2596</v>
      </c>
      <c r="D1600" s="768">
        <v>6761</v>
      </c>
    </row>
    <row r="1601" spans="1:4" s="34" customFormat="1" ht="16.5" customHeight="1">
      <c r="A1601" s="39">
        <v>1585</v>
      </c>
      <c r="B1601" s="754" t="s">
        <v>761</v>
      </c>
      <c r="C1601" s="767" t="s">
        <v>2597</v>
      </c>
      <c r="D1601" s="768">
        <v>9986</v>
      </c>
    </row>
    <row r="1602" spans="1:4" s="34" customFormat="1" ht="16.5" customHeight="1">
      <c r="A1602" s="39">
        <v>1586</v>
      </c>
      <c r="B1602" s="754" t="s">
        <v>762</v>
      </c>
      <c r="C1602" s="767" t="s">
        <v>2598</v>
      </c>
      <c r="D1602" s="768">
        <v>6761</v>
      </c>
    </row>
    <row r="1603" spans="1:4" s="34" customFormat="1" ht="16.5" customHeight="1">
      <c r="A1603" s="39">
        <v>1587</v>
      </c>
      <c r="B1603" s="754" t="s">
        <v>763</v>
      </c>
      <c r="C1603" s="767" t="s">
        <v>2599</v>
      </c>
      <c r="D1603" s="768">
        <v>6761</v>
      </c>
    </row>
    <row r="1604" spans="1:4" s="34" customFormat="1" ht="16.5" customHeight="1">
      <c r="A1604" s="39">
        <v>1588</v>
      </c>
      <c r="B1604" s="754" t="s">
        <v>764</v>
      </c>
      <c r="C1604" s="767" t="s">
        <v>2600</v>
      </c>
      <c r="D1604" s="768">
        <v>6761</v>
      </c>
    </row>
    <row r="1605" spans="1:4" s="34" customFormat="1" ht="16.5" customHeight="1">
      <c r="A1605" s="39">
        <v>1589</v>
      </c>
      <c r="B1605" s="754" t="s">
        <v>765</v>
      </c>
      <c r="C1605" s="767" t="s">
        <v>2601</v>
      </c>
      <c r="D1605" s="768">
        <v>6761</v>
      </c>
    </row>
    <row r="1606" spans="1:4" s="34" customFormat="1" ht="16.5" customHeight="1">
      <c r="A1606" s="39">
        <v>1590</v>
      </c>
      <c r="B1606" s="754" t="s">
        <v>766</v>
      </c>
      <c r="C1606" s="767" t="s">
        <v>2602</v>
      </c>
      <c r="D1606" s="768">
        <v>6761</v>
      </c>
    </row>
    <row r="1607" spans="1:4" s="34" customFormat="1" ht="16.5" customHeight="1">
      <c r="A1607" s="39">
        <v>1591</v>
      </c>
      <c r="B1607" s="754" t="s">
        <v>767</v>
      </c>
      <c r="C1607" s="767" t="s">
        <v>2603</v>
      </c>
      <c r="D1607" s="768">
        <v>19577.919999999998</v>
      </c>
    </row>
    <row r="1608" spans="1:4" s="34" customFormat="1" ht="16.5" customHeight="1">
      <c r="A1608" s="39">
        <v>1592</v>
      </c>
      <c r="B1608" s="754" t="s">
        <v>768</v>
      </c>
      <c r="C1608" s="767" t="s">
        <v>2604</v>
      </c>
      <c r="D1608" s="768">
        <v>9986</v>
      </c>
    </row>
    <row r="1609" spans="1:4" s="34" customFormat="1" ht="16.5" customHeight="1">
      <c r="A1609" s="39">
        <v>1593</v>
      </c>
      <c r="B1609" s="754" t="s">
        <v>769</v>
      </c>
      <c r="C1609" s="767" t="s">
        <v>2605</v>
      </c>
      <c r="D1609" s="768">
        <v>9986</v>
      </c>
    </row>
    <row r="1610" spans="1:4" s="34" customFormat="1" ht="16.5" customHeight="1">
      <c r="A1610" s="39">
        <v>1594</v>
      </c>
      <c r="B1610" s="754" t="s">
        <v>770</v>
      </c>
      <c r="C1610" s="767" t="s">
        <v>2606</v>
      </c>
      <c r="D1610" s="768">
        <v>9986</v>
      </c>
    </row>
    <row r="1611" spans="1:4" s="34" customFormat="1" ht="16.5" customHeight="1">
      <c r="A1611" s="39">
        <v>1595</v>
      </c>
      <c r="B1611" s="754" t="s">
        <v>771</v>
      </c>
      <c r="C1611" s="767" t="s">
        <v>2607</v>
      </c>
      <c r="D1611" s="768">
        <v>9986</v>
      </c>
    </row>
    <row r="1612" spans="1:4" s="34" customFormat="1" ht="16.5" customHeight="1">
      <c r="A1612" s="39">
        <v>1596</v>
      </c>
      <c r="B1612" s="754" t="s">
        <v>772</v>
      </c>
      <c r="C1612" s="767" t="s">
        <v>2608</v>
      </c>
      <c r="D1612" s="768">
        <v>9986</v>
      </c>
    </row>
    <row r="1613" spans="1:4" s="34" customFormat="1" ht="16.5" customHeight="1">
      <c r="A1613" s="39">
        <v>1597</v>
      </c>
      <c r="B1613" s="754" t="s">
        <v>773</v>
      </c>
      <c r="C1613" s="767" t="s">
        <v>2609</v>
      </c>
      <c r="D1613" s="768">
        <v>9986</v>
      </c>
    </row>
    <row r="1614" spans="1:4" s="34" customFormat="1" ht="16.5" customHeight="1">
      <c r="A1614" s="39">
        <v>1598</v>
      </c>
      <c r="B1614" s="754" t="s">
        <v>774</v>
      </c>
      <c r="C1614" s="767" t="s">
        <v>2610</v>
      </c>
      <c r="D1614" s="768">
        <v>1942</v>
      </c>
    </row>
    <row r="1615" spans="1:4" s="34" customFormat="1" ht="16.5" customHeight="1">
      <c r="A1615" s="39">
        <v>1599</v>
      </c>
      <c r="B1615" s="754" t="s">
        <v>775</v>
      </c>
      <c r="C1615" s="767" t="s">
        <v>2611</v>
      </c>
      <c r="D1615" s="768">
        <v>16108</v>
      </c>
    </row>
    <row r="1616" spans="1:4" s="34" customFormat="1" ht="16.5" customHeight="1">
      <c r="A1616" s="39">
        <v>1600</v>
      </c>
      <c r="B1616" s="754" t="s">
        <v>776</v>
      </c>
      <c r="C1616" s="767" t="s">
        <v>2612</v>
      </c>
      <c r="D1616" s="768">
        <v>1942</v>
      </c>
    </row>
    <row r="1617" spans="1:4" s="34" customFormat="1" ht="16.5" customHeight="1">
      <c r="A1617" s="39">
        <v>1601</v>
      </c>
      <c r="B1617" s="754" t="s">
        <v>777</v>
      </c>
      <c r="C1617" s="767" t="s">
        <v>2613</v>
      </c>
      <c r="D1617" s="768">
        <v>1942</v>
      </c>
    </row>
    <row r="1618" spans="1:4" s="34" customFormat="1" ht="16.5" customHeight="1">
      <c r="A1618" s="39">
        <v>1602</v>
      </c>
      <c r="B1618" s="754" t="s">
        <v>778</v>
      </c>
      <c r="C1618" s="767" t="s">
        <v>2614</v>
      </c>
      <c r="D1618" s="768">
        <v>1942</v>
      </c>
    </row>
    <row r="1619" spans="1:4" s="34" customFormat="1" ht="16.5" customHeight="1">
      <c r="A1619" s="39">
        <v>1603</v>
      </c>
      <c r="B1619" s="754" t="s">
        <v>779</v>
      </c>
      <c r="C1619" s="767" t="s">
        <v>2615</v>
      </c>
      <c r="D1619" s="768">
        <v>9986</v>
      </c>
    </row>
    <row r="1620" spans="1:4" s="34" customFormat="1" ht="16.5" customHeight="1">
      <c r="A1620" s="39">
        <v>1604</v>
      </c>
      <c r="B1620" s="754" t="s">
        <v>780</v>
      </c>
      <c r="C1620" s="767" t="s">
        <v>2616</v>
      </c>
      <c r="D1620" s="768">
        <v>9986</v>
      </c>
    </row>
    <row r="1621" spans="1:4" s="34" customFormat="1" ht="16.5" customHeight="1">
      <c r="A1621" s="39">
        <v>1605</v>
      </c>
      <c r="B1621" s="754" t="s">
        <v>781</v>
      </c>
      <c r="C1621" s="767" t="s">
        <v>2617</v>
      </c>
      <c r="D1621" s="768">
        <v>9986</v>
      </c>
    </row>
    <row r="1622" spans="1:4" s="34" customFormat="1" ht="16.5" customHeight="1">
      <c r="A1622" s="39">
        <v>1606</v>
      </c>
      <c r="B1622" s="754" t="s">
        <v>782</v>
      </c>
      <c r="C1622" s="767" t="s">
        <v>2618</v>
      </c>
      <c r="D1622" s="768">
        <v>1500</v>
      </c>
    </row>
    <row r="1623" spans="1:4" s="34" customFormat="1" ht="16.5" customHeight="1">
      <c r="A1623" s="39">
        <v>1607</v>
      </c>
      <c r="B1623" s="754" t="s">
        <v>783</v>
      </c>
      <c r="C1623" s="767" t="s">
        <v>2619</v>
      </c>
      <c r="D1623" s="768">
        <v>1500</v>
      </c>
    </row>
    <row r="1624" spans="1:4" s="34" customFormat="1" ht="16.5" customHeight="1">
      <c r="A1624" s="39">
        <v>1608</v>
      </c>
      <c r="B1624" s="754" t="s">
        <v>784</v>
      </c>
      <c r="C1624" s="767" t="s">
        <v>2620</v>
      </c>
      <c r="D1624" s="768">
        <v>1500</v>
      </c>
    </row>
    <row r="1625" spans="1:4" s="34" customFormat="1" ht="16.5" customHeight="1">
      <c r="A1625" s="39">
        <v>1609</v>
      </c>
      <c r="B1625" s="754" t="s">
        <v>785</v>
      </c>
      <c r="C1625" s="767" t="s">
        <v>2621</v>
      </c>
      <c r="D1625" s="768">
        <v>1500</v>
      </c>
    </row>
    <row r="1626" spans="1:4" s="34" customFormat="1" ht="16.5" customHeight="1">
      <c r="A1626" s="39">
        <v>1610</v>
      </c>
      <c r="B1626" s="754" t="s">
        <v>786</v>
      </c>
      <c r="C1626" s="767" t="s">
        <v>2622</v>
      </c>
      <c r="D1626" s="768">
        <v>1500</v>
      </c>
    </row>
    <row r="1627" spans="1:4" s="34" customFormat="1" ht="16.5" customHeight="1">
      <c r="A1627" s="39">
        <v>1611</v>
      </c>
      <c r="B1627" s="754" t="s">
        <v>787</v>
      </c>
      <c r="C1627" s="767" t="s">
        <v>2623</v>
      </c>
      <c r="D1627" s="768">
        <v>1500</v>
      </c>
    </row>
    <row r="1628" spans="1:4" s="34" customFormat="1" ht="16.5" customHeight="1">
      <c r="A1628" s="39">
        <v>1612</v>
      </c>
      <c r="B1628" s="754" t="s">
        <v>788</v>
      </c>
      <c r="C1628" s="767" t="s">
        <v>2624</v>
      </c>
      <c r="D1628" s="768">
        <v>1500</v>
      </c>
    </row>
    <row r="1629" spans="1:4" s="34" customFormat="1" ht="16.5" customHeight="1">
      <c r="A1629" s="39">
        <v>1613</v>
      </c>
      <c r="B1629" s="754" t="s">
        <v>789</v>
      </c>
      <c r="C1629" s="767" t="s">
        <v>2625</v>
      </c>
      <c r="D1629" s="768">
        <v>1500</v>
      </c>
    </row>
    <row r="1630" spans="1:4" s="34" customFormat="1" ht="16.5" customHeight="1">
      <c r="A1630" s="39">
        <v>1614</v>
      </c>
      <c r="B1630" s="754" t="s">
        <v>790</v>
      </c>
      <c r="C1630" s="767" t="s">
        <v>2626</v>
      </c>
      <c r="D1630" s="768">
        <v>1500</v>
      </c>
    </row>
    <row r="1631" spans="1:4" s="34" customFormat="1" ht="16.5" customHeight="1">
      <c r="A1631" s="39">
        <v>1615</v>
      </c>
      <c r="B1631" s="754" t="s">
        <v>791</v>
      </c>
      <c r="C1631" s="767" t="s">
        <v>2627</v>
      </c>
      <c r="D1631" s="768">
        <v>1500</v>
      </c>
    </row>
    <row r="1632" spans="1:4" s="34" customFormat="1" ht="16.5" customHeight="1">
      <c r="A1632" s="39">
        <v>1616</v>
      </c>
      <c r="B1632" s="754" t="s">
        <v>792</v>
      </c>
      <c r="C1632" s="767" t="s">
        <v>2628</v>
      </c>
      <c r="D1632" s="768">
        <v>1500</v>
      </c>
    </row>
    <row r="1633" spans="1:4" s="34" customFormat="1" ht="16.5" customHeight="1">
      <c r="A1633" s="39">
        <v>1617</v>
      </c>
      <c r="B1633" s="754" t="s">
        <v>793</v>
      </c>
      <c r="C1633" s="767" t="s">
        <v>2629</v>
      </c>
      <c r="D1633" s="768">
        <v>1500</v>
      </c>
    </row>
    <row r="1634" spans="1:4" s="34" customFormat="1" ht="16.5" customHeight="1">
      <c r="A1634" s="39">
        <v>1618</v>
      </c>
      <c r="B1634" s="754" t="s">
        <v>794</v>
      </c>
      <c r="C1634" s="767" t="s">
        <v>2630</v>
      </c>
      <c r="D1634" s="768">
        <v>1500</v>
      </c>
    </row>
    <row r="1635" spans="1:4" s="34" customFormat="1" ht="16.5" customHeight="1">
      <c r="A1635" s="39">
        <v>1619</v>
      </c>
      <c r="B1635" s="754" t="s">
        <v>795</v>
      </c>
      <c r="C1635" s="767" t="s">
        <v>2631</v>
      </c>
      <c r="D1635" s="768">
        <v>1500</v>
      </c>
    </row>
    <row r="1636" spans="1:4" s="34" customFormat="1" ht="16.5" customHeight="1">
      <c r="A1636" s="39">
        <v>1620</v>
      </c>
      <c r="B1636" s="754" t="s">
        <v>796</v>
      </c>
      <c r="C1636" s="767" t="s">
        <v>2632</v>
      </c>
      <c r="D1636" s="768">
        <v>1500</v>
      </c>
    </row>
    <row r="1637" spans="1:4" s="34" customFormat="1" ht="16.5" customHeight="1">
      <c r="A1637" s="39">
        <v>1621</v>
      </c>
      <c r="B1637" s="754" t="s">
        <v>797</v>
      </c>
      <c r="C1637" s="767" t="s">
        <v>2633</v>
      </c>
      <c r="D1637" s="768">
        <v>1500</v>
      </c>
    </row>
    <row r="1638" spans="1:4" s="34" customFormat="1" ht="16.5" customHeight="1">
      <c r="A1638" s="39">
        <v>1622</v>
      </c>
      <c r="B1638" s="754" t="s">
        <v>798</v>
      </c>
      <c r="C1638" s="767" t="s">
        <v>2634</v>
      </c>
      <c r="D1638" s="768">
        <v>1500</v>
      </c>
    </row>
    <row r="1639" spans="1:4" s="34" customFormat="1" ht="16.5" customHeight="1">
      <c r="A1639" s="39">
        <v>1623</v>
      </c>
      <c r="B1639" s="754" t="s">
        <v>799</v>
      </c>
      <c r="C1639" s="767" t="s">
        <v>2635</v>
      </c>
      <c r="D1639" s="768">
        <v>1500</v>
      </c>
    </row>
    <row r="1640" spans="1:4" s="34" customFormat="1" ht="16.5" customHeight="1">
      <c r="A1640" s="39">
        <v>1624</v>
      </c>
      <c r="B1640" s="754" t="s">
        <v>800</v>
      </c>
      <c r="C1640" s="767" t="s">
        <v>2636</v>
      </c>
      <c r="D1640" s="768">
        <v>1500</v>
      </c>
    </row>
    <row r="1641" spans="1:4" s="34" customFormat="1" ht="16.5" customHeight="1">
      <c r="A1641" s="39">
        <v>1625</v>
      </c>
      <c r="B1641" s="754" t="s">
        <v>801</v>
      </c>
      <c r="C1641" s="767" t="s">
        <v>2637</v>
      </c>
      <c r="D1641" s="768">
        <v>1500</v>
      </c>
    </row>
    <row r="1642" spans="1:4" s="34" customFormat="1" ht="16.5" customHeight="1">
      <c r="A1642" s="39">
        <v>1626</v>
      </c>
      <c r="B1642" s="754" t="s">
        <v>802</v>
      </c>
      <c r="C1642" s="767" t="s">
        <v>2638</v>
      </c>
      <c r="D1642" s="768">
        <v>19706</v>
      </c>
    </row>
    <row r="1643" spans="1:4" s="34" customFormat="1" ht="16.5" customHeight="1">
      <c r="A1643" s="39">
        <v>1627</v>
      </c>
      <c r="B1643" s="754" t="s">
        <v>804</v>
      </c>
      <c r="C1643" s="767" t="s">
        <v>2639</v>
      </c>
      <c r="D1643" s="768">
        <v>10554</v>
      </c>
    </row>
    <row r="1644" spans="1:4" s="34" customFormat="1" ht="16.5" customHeight="1">
      <c r="A1644" s="39">
        <v>1628</v>
      </c>
      <c r="B1644" s="754" t="s">
        <v>805</v>
      </c>
      <c r="C1644" s="767" t="s">
        <v>2640</v>
      </c>
      <c r="D1644" s="768">
        <v>6761</v>
      </c>
    </row>
    <row r="1645" spans="1:4" s="34" customFormat="1" ht="16.5" customHeight="1">
      <c r="A1645" s="39">
        <v>1629</v>
      </c>
      <c r="B1645" s="754" t="s">
        <v>806</v>
      </c>
      <c r="C1645" s="767" t="s">
        <v>2641</v>
      </c>
      <c r="D1645" s="768">
        <v>6761</v>
      </c>
    </row>
    <row r="1646" spans="1:4" s="34" customFormat="1" ht="16.5" customHeight="1">
      <c r="A1646" s="39">
        <v>1630</v>
      </c>
      <c r="B1646" s="754" t="s">
        <v>807</v>
      </c>
      <c r="C1646" s="767" t="s">
        <v>2642</v>
      </c>
      <c r="D1646" s="768">
        <v>6761</v>
      </c>
    </row>
    <row r="1647" spans="1:4" s="34" customFormat="1" ht="16.5" customHeight="1">
      <c r="A1647" s="39">
        <v>1631</v>
      </c>
      <c r="B1647" s="754" t="s">
        <v>808</v>
      </c>
      <c r="C1647" s="767" t="s">
        <v>2643</v>
      </c>
      <c r="D1647" s="768">
        <v>6761</v>
      </c>
    </row>
    <row r="1648" spans="1:4" s="34" customFormat="1" ht="16.5" customHeight="1">
      <c r="A1648" s="39">
        <v>1632</v>
      </c>
      <c r="B1648" s="754" t="s">
        <v>809</v>
      </c>
      <c r="C1648" s="767" t="s">
        <v>2644</v>
      </c>
      <c r="D1648" s="768">
        <v>6761</v>
      </c>
    </row>
    <row r="1649" spans="1:4" s="34" customFormat="1" ht="16.5" customHeight="1">
      <c r="A1649" s="39">
        <v>1633</v>
      </c>
      <c r="B1649" s="754" t="s">
        <v>810</v>
      </c>
      <c r="C1649" s="767" t="s">
        <v>2645</v>
      </c>
      <c r="D1649" s="768">
        <v>6761</v>
      </c>
    </row>
    <row r="1650" spans="1:4" s="34" customFormat="1" ht="16.5" customHeight="1">
      <c r="A1650" s="39">
        <v>1634</v>
      </c>
      <c r="B1650" s="754" t="s">
        <v>811</v>
      </c>
      <c r="C1650" s="767" t="s">
        <v>2646</v>
      </c>
      <c r="D1650" s="768">
        <v>6761</v>
      </c>
    </row>
    <row r="1651" spans="1:4" s="34" customFormat="1" ht="16.5" customHeight="1">
      <c r="A1651" s="39">
        <v>1635</v>
      </c>
      <c r="B1651" s="754" t="s">
        <v>812</v>
      </c>
      <c r="C1651" s="767" t="s">
        <v>2647</v>
      </c>
      <c r="D1651" s="768">
        <v>6761</v>
      </c>
    </row>
    <row r="1652" spans="1:4" s="34" customFormat="1" ht="16.5" customHeight="1">
      <c r="A1652" s="39">
        <v>1636</v>
      </c>
      <c r="B1652" s="754" t="s">
        <v>813</v>
      </c>
      <c r="C1652" s="767" t="s">
        <v>2648</v>
      </c>
      <c r="D1652" s="768">
        <v>6761</v>
      </c>
    </row>
    <row r="1653" spans="1:4" s="34" customFormat="1" ht="16.5" customHeight="1">
      <c r="A1653" s="39">
        <v>1637</v>
      </c>
      <c r="B1653" s="754" t="s">
        <v>814</v>
      </c>
      <c r="C1653" s="767" t="s">
        <v>2649</v>
      </c>
      <c r="D1653" s="768">
        <v>6761</v>
      </c>
    </row>
    <row r="1654" spans="1:4" s="34" customFormat="1" ht="16.5" customHeight="1">
      <c r="A1654" s="39">
        <v>1638</v>
      </c>
      <c r="B1654" s="754" t="s">
        <v>815</v>
      </c>
      <c r="C1654" s="767" t="s">
        <v>2650</v>
      </c>
      <c r="D1654" s="768">
        <v>6761</v>
      </c>
    </row>
    <row r="1655" spans="1:4" s="34" customFormat="1" ht="16.5" customHeight="1">
      <c r="A1655" s="39">
        <v>1639</v>
      </c>
      <c r="B1655" s="754" t="s">
        <v>816</v>
      </c>
      <c r="C1655" s="767" t="s">
        <v>2651</v>
      </c>
      <c r="D1655" s="768">
        <v>6761</v>
      </c>
    </row>
    <row r="1656" spans="1:4" s="34" customFormat="1" ht="16.5" customHeight="1">
      <c r="A1656" s="39">
        <v>1640</v>
      </c>
      <c r="B1656" s="754" t="s">
        <v>817</v>
      </c>
      <c r="C1656" s="767" t="s">
        <v>2652</v>
      </c>
      <c r="D1656" s="768">
        <v>6761</v>
      </c>
    </row>
    <row r="1657" spans="1:4" s="34" customFormat="1" ht="16.5" customHeight="1">
      <c r="A1657" s="39">
        <v>1641</v>
      </c>
      <c r="B1657" s="754" t="s">
        <v>818</v>
      </c>
      <c r="C1657" s="767" t="s">
        <v>2653</v>
      </c>
      <c r="D1657" s="768">
        <v>6761</v>
      </c>
    </row>
    <row r="1658" spans="1:4" s="34" customFormat="1" ht="16.5" customHeight="1">
      <c r="A1658" s="39">
        <v>1642</v>
      </c>
      <c r="B1658" s="754" t="s">
        <v>819</v>
      </c>
      <c r="C1658" s="767" t="s">
        <v>2654</v>
      </c>
      <c r="D1658" s="768">
        <v>6761</v>
      </c>
    </row>
    <row r="1659" spans="1:4" s="34" customFormat="1" ht="16.5" customHeight="1">
      <c r="A1659" s="39">
        <v>1643</v>
      </c>
      <c r="B1659" s="754" t="s">
        <v>820</v>
      </c>
      <c r="C1659" s="767" t="s">
        <v>2603</v>
      </c>
      <c r="D1659" s="768">
        <v>19577.919999999998</v>
      </c>
    </row>
    <row r="1660" spans="1:4" s="34" customFormat="1" ht="16.5" customHeight="1">
      <c r="A1660" s="39">
        <v>1644</v>
      </c>
      <c r="B1660" s="754" t="s">
        <v>821</v>
      </c>
      <c r="C1660" s="767" t="s">
        <v>2655</v>
      </c>
      <c r="D1660" s="768">
        <v>1820</v>
      </c>
    </row>
    <row r="1661" spans="1:4" s="34" customFormat="1" ht="16.5" customHeight="1">
      <c r="A1661" s="39">
        <v>1645</v>
      </c>
      <c r="B1661" s="754" t="s">
        <v>822</v>
      </c>
      <c r="C1661" s="767" t="s">
        <v>2656</v>
      </c>
      <c r="D1661" s="768">
        <v>1129.57</v>
      </c>
    </row>
    <row r="1662" spans="1:4" s="34" customFormat="1" ht="16.5" customHeight="1">
      <c r="A1662" s="39">
        <v>1646</v>
      </c>
      <c r="B1662" s="754" t="s">
        <v>823</v>
      </c>
      <c r="C1662" s="767" t="s">
        <v>2656</v>
      </c>
      <c r="D1662" s="768">
        <v>1129.57</v>
      </c>
    </row>
    <row r="1663" spans="1:4" s="34" customFormat="1" ht="16.5" customHeight="1">
      <c r="A1663" s="39">
        <v>1647</v>
      </c>
      <c r="B1663" s="754" t="s">
        <v>824</v>
      </c>
      <c r="C1663" s="767" t="s">
        <v>2657</v>
      </c>
      <c r="D1663" s="768">
        <v>14188.25</v>
      </c>
    </row>
    <row r="1664" spans="1:4" s="34" customFormat="1" ht="16.5" customHeight="1">
      <c r="A1664" s="39">
        <v>1648</v>
      </c>
      <c r="B1664" s="754" t="s">
        <v>825</v>
      </c>
      <c r="C1664" s="767" t="s">
        <v>2657</v>
      </c>
      <c r="D1664" s="768">
        <v>14188.25</v>
      </c>
    </row>
    <row r="1665" spans="1:4" s="34" customFormat="1" ht="16.5" customHeight="1">
      <c r="A1665" s="39">
        <v>1649</v>
      </c>
      <c r="B1665" s="754" t="s">
        <v>826</v>
      </c>
      <c r="C1665" s="767" t="s">
        <v>2658</v>
      </c>
      <c r="D1665" s="768">
        <v>7268.14</v>
      </c>
    </row>
    <row r="1666" spans="1:4" s="34" customFormat="1" ht="16.5" customHeight="1">
      <c r="A1666" s="39">
        <v>1650</v>
      </c>
      <c r="B1666" s="754" t="s">
        <v>827</v>
      </c>
      <c r="C1666" s="767" t="s">
        <v>2659</v>
      </c>
      <c r="D1666" s="768">
        <v>7410</v>
      </c>
    </row>
    <row r="1667" spans="1:4" s="34" customFormat="1" ht="16.5" customHeight="1">
      <c r="A1667" s="39">
        <v>1651</v>
      </c>
      <c r="B1667" s="754" t="s">
        <v>828</v>
      </c>
      <c r="C1667" s="767" t="s">
        <v>2659</v>
      </c>
      <c r="D1667" s="768">
        <v>7410</v>
      </c>
    </row>
    <row r="1668" spans="1:4" s="34" customFormat="1" ht="16.5" customHeight="1">
      <c r="A1668" s="39">
        <v>1652</v>
      </c>
      <c r="B1668" s="754" t="s">
        <v>829</v>
      </c>
      <c r="C1668" s="767" t="s">
        <v>2659</v>
      </c>
      <c r="D1668" s="768">
        <v>7410</v>
      </c>
    </row>
    <row r="1669" spans="1:4" s="34" customFormat="1" ht="16.5" customHeight="1">
      <c r="A1669" s="39">
        <v>1653</v>
      </c>
      <c r="B1669" s="754" t="s">
        <v>830</v>
      </c>
      <c r="C1669" s="767" t="s">
        <v>2659</v>
      </c>
      <c r="D1669" s="768">
        <v>7410</v>
      </c>
    </row>
    <row r="1670" spans="1:4" s="34" customFormat="1" ht="16.5" customHeight="1">
      <c r="A1670" s="39">
        <v>1654</v>
      </c>
      <c r="B1670" s="754" t="s">
        <v>831</v>
      </c>
      <c r="C1670" s="767" t="s">
        <v>2660</v>
      </c>
      <c r="D1670" s="768">
        <v>2850</v>
      </c>
    </row>
    <row r="1671" spans="1:4" s="34" customFormat="1" ht="16.5" customHeight="1">
      <c r="A1671" s="39">
        <v>1655</v>
      </c>
      <c r="B1671" s="754" t="s">
        <v>832</v>
      </c>
      <c r="C1671" s="767" t="s">
        <v>2661</v>
      </c>
      <c r="D1671" s="768">
        <v>2850</v>
      </c>
    </row>
    <row r="1672" spans="1:4" s="34" customFormat="1" ht="16.5" customHeight="1">
      <c r="A1672" s="39">
        <v>1656</v>
      </c>
      <c r="B1672" s="754" t="s">
        <v>833</v>
      </c>
      <c r="C1672" s="767" t="s">
        <v>2662</v>
      </c>
      <c r="D1672" s="768">
        <v>2850</v>
      </c>
    </row>
    <row r="1673" spans="1:4" s="34" customFormat="1" ht="16.5" customHeight="1">
      <c r="A1673" s="39">
        <v>1657</v>
      </c>
      <c r="B1673" s="754" t="s">
        <v>834</v>
      </c>
      <c r="C1673" s="767" t="s">
        <v>2663</v>
      </c>
      <c r="D1673" s="768">
        <v>2850</v>
      </c>
    </row>
    <row r="1674" spans="1:4" s="34" customFormat="1" ht="16.5" customHeight="1">
      <c r="A1674" s="39">
        <v>1658</v>
      </c>
      <c r="B1674" s="754" t="s">
        <v>835</v>
      </c>
      <c r="C1674" s="767" t="s">
        <v>2664</v>
      </c>
      <c r="D1674" s="768">
        <v>1185</v>
      </c>
    </row>
    <row r="1675" spans="1:4" s="34" customFormat="1" ht="16.5" customHeight="1">
      <c r="A1675" s="39">
        <v>1659</v>
      </c>
      <c r="B1675" s="754" t="s">
        <v>836</v>
      </c>
      <c r="C1675" s="767" t="s">
        <v>2664</v>
      </c>
      <c r="D1675" s="768">
        <v>1185</v>
      </c>
    </row>
    <row r="1676" spans="1:4" s="34" customFormat="1" ht="16.5" customHeight="1">
      <c r="A1676" s="39">
        <v>1660</v>
      </c>
      <c r="B1676" s="754" t="s">
        <v>837</v>
      </c>
      <c r="C1676" s="767" t="s">
        <v>2665</v>
      </c>
      <c r="D1676" s="768">
        <v>6380</v>
      </c>
    </row>
    <row r="1677" spans="1:4" s="34" customFormat="1" ht="16.5" customHeight="1">
      <c r="A1677" s="39">
        <v>1661</v>
      </c>
      <c r="B1677" s="754" t="s">
        <v>838</v>
      </c>
      <c r="C1677" s="767" t="s">
        <v>2666</v>
      </c>
      <c r="D1677" s="768">
        <v>6380</v>
      </c>
    </row>
    <row r="1678" spans="1:4" s="34" customFormat="1" ht="16.5" customHeight="1">
      <c r="A1678" s="39">
        <v>1662</v>
      </c>
      <c r="B1678" s="754" t="s">
        <v>839</v>
      </c>
      <c r="C1678" s="767" t="s">
        <v>2667</v>
      </c>
      <c r="D1678" s="768">
        <v>4330</v>
      </c>
    </row>
    <row r="1679" spans="1:4" s="34" customFormat="1" ht="16.5" customHeight="1">
      <c r="A1679" s="39">
        <v>1663</v>
      </c>
      <c r="B1679" s="754" t="s">
        <v>840</v>
      </c>
      <c r="C1679" s="767" t="s">
        <v>2667</v>
      </c>
      <c r="D1679" s="768">
        <v>4330</v>
      </c>
    </row>
    <row r="1680" spans="1:4" s="34" customFormat="1" ht="16.5" customHeight="1">
      <c r="A1680" s="39">
        <v>1664</v>
      </c>
      <c r="B1680" s="754" t="s">
        <v>841</v>
      </c>
      <c r="C1680" s="767" t="s">
        <v>2667</v>
      </c>
      <c r="D1680" s="768">
        <v>4330</v>
      </c>
    </row>
    <row r="1681" spans="1:4" s="34" customFormat="1" ht="16.5" customHeight="1">
      <c r="A1681" s="39">
        <v>1665</v>
      </c>
      <c r="B1681" s="754" t="s">
        <v>842</v>
      </c>
      <c r="C1681" s="767" t="s">
        <v>2668</v>
      </c>
      <c r="D1681" s="768">
        <v>2173.04</v>
      </c>
    </row>
    <row r="1682" spans="1:4" s="34" customFormat="1" ht="16.5" customHeight="1">
      <c r="A1682" s="39">
        <v>1666</v>
      </c>
      <c r="B1682" s="754" t="s">
        <v>843</v>
      </c>
      <c r="C1682" s="767" t="s">
        <v>2668</v>
      </c>
      <c r="D1682" s="768">
        <v>2173.04</v>
      </c>
    </row>
    <row r="1683" spans="1:4" s="34" customFormat="1" ht="16.5" customHeight="1">
      <c r="A1683" s="39">
        <v>1667</v>
      </c>
      <c r="B1683" s="754" t="s">
        <v>844</v>
      </c>
      <c r="C1683" s="767" t="s">
        <v>2668</v>
      </c>
      <c r="D1683" s="768">
        <v>2173.0500000000002</v>
      </c>
    </row>
    <row r="1684" spans="1:4" s="34" customFormat="1" ht="16.5" customHeight="1">
      <c r="A1684" s="39">
        <v>1668</v>
      </c>
      <c r="B1684" s="754" t="s">
        <v>845</v>
      </c>
      <c r="C1684" s="767" t="s">
        <v>2669</v>
      </c>
      <c r="D1684" s="768">
        <v>5800</v>
      </c>
    </row>
    <row r="1685" spans="1:4" s="34" customFormat="1" ht="16.5" customHeight="1">
      <c r="A1685" s="39">
        <v>1669</v>
      </c>
      <c r="B1685" s="754" t="s">
        <v>845</v>
      </c>
      <c r="C1685" s="767" t="s">
        <v>2669</v>
      </c>
      <c r="D1685" s="768">
        <v>2326.8000000000002</v>
      </c>
    </row>
    <row r="1686" spans="1:4" s="34" customFormat="1" ht="16.5" customHeight="1">
      <c r="A1686" s="39">
        <v>1670</v>
      </c>
      <c r="B1686" s="754" t="s">
        <v>846</v>
      </c>
      <c r="C1686" s="767" t="s">
        <v>1746</v>
      </c>
      <c r="D1686" s="768">
        <v>3324</v>
      </c>
    </row>
    <row r="1687" spans="1:4" s="34" customFormat="1" ht="16.5" customHeight="1">
      <c r="A1687" s="39">
        <v>1671</v>
      </c>
      <c r="B1687" s="754" t="s">
        <v>847</v>
      </c>
      <c r="C1687" s="767" t="s">
        <v>1746</v>
      </c>
      <c r="D1687" s="768">
        <v>3324</v>
      </c>
    </row>
    <row r="1688" spans="1:4" s="34" customFormat="1" ht="16.5" customHeight="1">
      <c r="A1688" s="39">
        <v>1672</v>
      </c>
      <c r="B1688" s="754" t="s">
        <v>848</v>
      </c>
      <c r="C1688" s="767" t="s">
        <v>2670</v>
      </c>
      <c r="D1688" s="768">
        <v>1390</v>
      </c>
    </row>
    <row r="1689" spans="1:4" s="34" customFormat="1" ht="16.5" customHeight="1">
      <c r="A1689" s="39">
        <v>1673</v>
      </c>
      <c r="B1689" s="754" t="s">
        <v>849</v>
      </c>
      <c r="C1689" s="767" t="s">
        <v>2670</v>
      </c>
      <c r="D1689" s="768">
        <v>1390</v>
      </c>
    </row>
    <row r="1690" spans="1:4" s="34" customFormat="1" ht="16.5" customHeight="1">
      <c r="A1690" s="39">
        <v>1674</v>
      </c>
      <c r="B1690" s="754" t="s">
        <v>850</v>
      </c>
      <c r="C1690" s="767" t="s">
        <v>2670</v>
      </c>
      <c r="D1690" s="768">
        <v>1390</v>
      </c>
    </row>
    <row r="1691" spans="1:4" s="34" customFormat="1" ht="16.5" customHeight="1">
      <c r="A1691" s="39">
        <v>1675</v>
      </c>
      <c r="B1691" s="754" t="s">
        <v>851</v>
      </c>
      <c r="C1691" s="767" t="s">
        <v>2671</v>
      </c>
      <c r="D1691" s="768">
        <v>2130</v>
      </c>
    </row>
    <row r="1692" spans="1:4" s="34" customFormat="1" ht="16.5" customHeight="1">
      <c r="A1692" s="39">
        <v>1676</v>
      </c>
      <c r="B1692" s="754" t="s">
        <v>852</v>
      </c>
      <c r="C1692" s="767" t="s">
        <v>2672</v>
      </c>
      <c r="D1692" s="768">
        <v>1899</v>
      </c>
    </row>
    <row r="1693" spans="1:4" s="34" customFormat="1" ht="16.5" customHeight="1">
      <c r="A1693" s="39">
        <v>1677</v>
      </c>
      <c r="B1693" s="754" t="s">
        <v>853</v>
      </c>
      <c r="C1693" s="767" t="s">
        <v>2673</v>
      </c>
      <c r="D1693" s="768">
        <v>8333.7999999999993</v>
      </c>
    </row>
    <row r="1694" spans="1:4" s="34" customFormat="1" ht="16.5" customHeight="1">
      <c r="A1694" s="39">
        <v>1678</v>
      </c>
      <c r="B1694" s="754" t="s">
        <v>854</v>
      </c>
      <c r="C1694" s="767" t="s">
        <v>2674</v>
      </c>
      <c r="D1694" s="768">
        <v>8333.7999999999993</v>
      </c>
    </row>
    <row r="1695" spans="1:4" s="34" customFormat="1" ht="16.5" customHeight="1">
      <c r="A1695" s="39">
        <v>1679</v>
      </c>
      <c r="B1695" s="754" t="s">
        <v>855</v>
      </c>
      <c r="C1695" s="767" t="s">
        <v>2675</v>
      </c>
      <c r="D1695" s="768">
        <v>8333.7999999999993</v>
      </c>
    </row>
    <row r="1696" spans="1:4" s="34" customFormat="1" ht="16.5" customHeight="1">
      <c r="A1696" s="39">
        <v>1680</v>
      </c>
      <c r="B1696" s="754" t="s">
        <v>856</v>
      </c>
      <c r="C1696" s="767" t="s">
        <v>2676</v>
      </c>
      <c r="D1696" s="768">
        <v>8333.7999999999993</v>
      </c>
    </row>
    <row r="1697" spans="1:4" s="34" customFormat="1" ht="16.5" customHeight="1">
      <c r="A1697" s="39">
        <v>1681</v>
      </c>
      <c r="B1697" s="754" t="s">
        <v>857</v>
      </c>
      <c r="C1697" s="767" t="s">
        <v>2677</v>
      </c>
      <c r="D1697" s="768">
        <v>8333.7999999999993</v>
      </c>
    </row>
    <row r="1698" spans="1:4" s="34" customFormat="1" ht="16.5" customHeight="1">
      <c r="A1698" s="39">
        <v>1682</v>
      </c>
      <c r="B1698" s="754" t="s">
        <v>858</v>
      </c>
      <c r="C1698" s="767" t="s">
        <v>2678</v>
      </c>
      <c r="D1698" s="768">
        <v>8333.7999999999993</v>
      </c>
    </row>
    <row r="1699" spans="1:4" s="34" customFormat="1" ht="16.5" customHeight="1">
      <c r="A1699" s="39">
        <v>1683</v>
      </c>
      <c r="B1699" s="754" t="s">
        <v>859</v>
      </c>
      <c r="C1699" s="767" t="s">
        <v>2679</v>
      </c>
      <c r="D1699" s="768">
        <v>1800</v>
      </c>
    </row>
    <row r="1700" spans="1:4" s="34" customFormat="1" ht="16.5" customHeight="1">
      <c r="A1700" s="39">
        <v>1684</v>
      </c>
      <c r="B1700" s="754" t="s">
        <v>860</v>
      </c>
      <c r="C1700" s="767" t="s">
        <v>2680</v>
      </c>
      <c r="D1700" s="768">
        <v>1800</v>
      </c>
    </row>
    <row r="1701" spans="1:4" s="34" customFormat="1" ht="16.5" customHeight="1">
      <c r="A1701" s="39">
        <v>1685</v>
      </c>
      <c r="B1701" s="754" t="s">
        <v>862</v>
      </c>
      <c r="C1701" s="767" t="s">
        <v>2681</v>
      </c>
      <c r="D1701" s="768">
        <v>1800</v>
      </c>
    </row>
    <row r="1702" spans="1:4" s="34" customFormat="1" ht="16.5" customHeight="1">
      <c r="A1702" s="39">
        <v>1686</v>
      </c>
      <c r="B1702" s="754" t="s">
        <v>863</v>
      </c>
      <c r="C1702" s="767" t="s">
        <v>2682</v>
      </c>
      <c r="D1702" s="768">
        <v>1800</v>
      </c>
    </row>
    <row r="1703" spans="1:4" s="34" customFormat="1" ht="16.5" customHeight="1">
      <c r="A1703" s="39">
        <v>1687</v>
      </c>
      <c r="B1703" s="754" t="s">
        <v>864</v>
      </c>
      <c r="C1703" s="767" t="s">
        <v>2683</v>
      </c>
      <c r="D1703" s="768">
        <v>1800</v>
      </c>
    </row>
    <row r="1704" spans="1:4" s="34" customFormat="1" ht="16.5" customHeight="1">
      <c r="A1704" s="39">
        <v>1688</v>
      </c>
      <c r="B1704" s="754" t="s">
        <v>865</v>
      </c>
      <c r="C1704" s="767" t="s">
        <v>2684</v>
      </c>
      <c r="D1704" s="768">
        <v>8333.7999999999993</v>
      </c>
    </row>
    <row r="1705" spans="1:4" s="34" customFormat="1" ht="16.5" customHeight="1">
      <c r="A1705" s="39">
        <v>1689</v>
      </c>
      <c r="B1705" s="754" t="s">
        <v>866</v>
      </c>
      <c r="C1705" s="767" t="s">
        <v>2685</v>
      </c>
      <c r="D1705" s="768">
        <v>16667.599999999999</v>
      </c>
    </row>
    <row r="1706" spans="1:4" s="34" customFormat="1" ht="16.5" customHeight="1">
      <c r="A1706" s="39">
        <v>1690</v>
      </c>
      <c r="B1706" s="754" t="s">
        <v>867</v>
      </c>
      <c r="C1706" s="767" t="s">
        <v>2686</v>
      </c>
      <c r="D1706" s="768">
        <v>8333.7999999999993</v>
      </c>
    </row>
    <row r="1707" spans="1:4" s="34" customFormat="1" ht="16.5" customHeight="1">
      <c r="A1707" s="39">
        <v>1691</v>
      </c>
      <c r="B1707" s="754" t="s">
        <v>868</v>
      </c>
      <c r="C1707" s="767" t="s">
        <v>2687</v>
      </c>
      <c r="D1707" s="768">
        <v>1800</v>
      </c>
    </row>
    <row r="1708" spans="1:4" s="34" customFormat="1" ht="16.5" customHeight="1">
      <c r="A1708" s="39">
        <v>1692</v>
      </c>
      <c r="B1708" s="754" t="s">
        <v>869</v>
      </c>
      <c r="C1708" s="767" t="s">
        <v>2688</v>
      </c>
      <c r="D1708" s="768">
        <v>1800</v>
      </c>
    </row>
    <row r="1709" spans="1:4" s="34" customFormat="1" ht="16.5" customHeight="1">
      <c r="A1709" s="39">
        <v>1693</v>
      </c>
      <c r="B1709" s="754" t="s">
        <v>870</v>
      </c>
      <c r="C1709" s="767" t="s">
        <v>2689</v>
      </c>
      <c r="D1709" s="768">
        <v>1800</v>
      </c>
    </row>
    <row r="1710" spans="1:4" s="34" customFormat="1" ht="16.5" customHeight="1">
      <c r="A1710" s="39">
        <v>1694</v>
      </c>
      <c r="B1710" s="754" t="s">
        <v>871</v>
      </c>
      <c r="C1710" s="767" t="s">
        <v>2690</v>
      </c>
      <c r="D1710" s="768">
        <v>1800</v>
      </c>
    </row>
    <row r="1711" spans="1:4" s="34" customFormat="1" ht="16.5" customHeight="1">
      <c r="A1711" s="39">
        <v>1695</v>
      </c>
      <c r="B1711" s="754" t="s">
        <v>872</v>
      </c>
      <c r="C1711" s="767" t="s">
        <v>2691</v>
      </c>
      <c r="D1711" s="768">
        <v>1800</v>
      </c>
    </row>
    <row r="1712" spans="1:4" s="34" customFormat="1" ht="16.5" customHeight="1">
      <c r="A1712" s="39">
        <v>1696</v>
      </c>
      <c r="B1712" s="754" t="s">
        <v>873</v>
      </c>
      <c r="C1712" s="767" t="s">
        <v>2692</v>
      </c>
      <c r="D1712" s="768">
        <v>9784.33</v>
      </c>
    </row>
    <row r="1713" spans="1:4" s="34" customFormat="1" ht="16.5" customHeight="1">
      <c r="A1713" s="39">
        <v>1697</v>
      </c>
      <c r="B1713" s="754" t="s">
        <v>874</v>
      </c>
      <c r="C1713" s="767" t="s">
        <v>2693</v>
      </c>
      <c r="D1713" s="768">
        <v>5800</v>
      </c>
    </row>
    <row r="1714" spans="1:4" s="34" customFormat="1" ht="16.5" customHeight="1">
      <c r="A1714" s="39">
        <v>1698</v>
      </c>
      <c r="B1714" s="754" t="s">
        <v>876</v>
      </c>
      <c r="C1714" s="767" t="s">
        <v>2693</v>
      </c>
      <c r="D1714" s="768">
        <v>5800</v>
      </c>
    </row>
    <row r="1715" spans="1:4" s="34" customFormat="1" ht="16.5" customHeight="1">
      <c r="A1715" s="39">
        <v>1699</v>
      </c>
      <c r="B1715" s="754" t="s">
        <v>877</v>
      </c>
      <c r="C1715" s="767" t="s">
        <v>2670</v>
      </c>
      <c r="D1715" s="768">
        <v>1360</v>
      </c>
    </row>
    <row r="1716" spans="1:4" s="34" customFormat="1" ht="16.5" customHeight="1">
      <c r="A1716" s="39">
        <v>1700</v>
      </c>
      <c r="B1716" s="754" t="s">
        <v>878</v>
      </c>
      <c r="C1716" s="767" t="s">
        <v>2670</v>
      </c>
      <c r="D1716" s="768">
        <v>1360</v>
      </c>
    </row>
    <row r="1717" spans="1:4" s="34" customFormat="1" ht="16.5" customHeight="1">
      <c r="A1717" s="39">
        <v>1701</v>
      </c>
      <c r="B1717" s="754" t="s">
        <v>879</v>
      </c>
      <c r="C1717" s="767" t="s">
        <v>2694</v>
      </c>
      <c r="D1717" s="768">
        <v>2170</v>
      </c>
    </row>
    <row r="1718" spans="1:4" s="34" customFormat="1" ht="16.5" customHeight="1">
      <c r="A1718" s="39">
        <v>1702</v>
      </c>
      <c r="B1718" s="754" t="s">
        <v>881</v>
      </c>
      <c r="C1718" s="767" t="s">
        <v>2695</v>
      </c>
      <c r="D1718" s="768">
        <v>1390</v>
      </c>
    </row>
    <row r="1719" spans="1:4" s="34" customFormat="1" ht="16.5" customHeight="1">
      <c r="A1719" s="39">
        <v>1703</v>
      </c>
      <c r="B1719" s="754" t="s">
        <v>882</v>
      </c>
      <c r="C1719" s="767" t="s">
        <v>2695</v>
      </c>
      <c r="D1719" s="768">
        <v>1390</v>
      </c>
    </row>
    <row r="1720" spans="1:4" s="34" customFormat="1" ht="16.5" customHeight="1">
      <c r="A1720" s="39">
        <v>1704</v>
      </c>
      <c r="B1720" s="754" t="s">
        <v>883</v>
      </c>
      <c r="C1720" s="767" t="s">
        <v>2696</v>
      </c>
      <c r="D1720" s="768">
        <v>1470</v>
      </c>
    </row>
    <row r="1721" spans="1:4" s="34" customFormat="1" ht="16.5" customHeight="1">
      <c r="A1721" s="39">
        <v>1705</v>
      </c>
      <c r="B1721" s="754" t="s">
        <v>884</v>
      </c>
      <c r="C1721" s="767" t="s">
        <v>2697</v>
      </c>
      <c r="D1721" s="768">
        <v>2135</v>
      </c>
    </row>
    <row r="1722" spans="1:4" s="34" customFormat="1" ht="16.5" customHeight="1">
      <c r="A1722" s="39">
        <v>1706</v>
      </c>
      <c r="B1722" s="754" t="s">
        <v>885</v>
      </c>
      <c r="C1722" s="767" t="s">
        <v>2695</v>
      </c>
      <c r="D1722" s="768">
        <v>1390</v>
      </c>
    </row>
    <row r="1723" spans="1:4" s="34" customFormat="1" ht="16.5" customHeight="1">
      <c r="A1723" s="39">
        <v>1707</v>
      </c>
      <c r="B1723" s="754" t="s">
        <v>886</v>
      </c>
      <c r="C1723" s="767" t="s">
        <v>2670</v>
      </c>
      <c r="D1723" s="768">
        <v>1390</v>
      </c>
    </row>
    <row r="1724" spans="1:4" s="34" customFormat="1" ht="16.5" customHeight="1">
      <c r="A1724" s="39">
        <v>1708</v>
      </c>
      <c r="B1724" s="754" t="s">
        <v>887</v>
      </c>
      <c r="C1724" s="767" t="s">
        <v>2698</v>
      </c>
      <c r="D1724" s="768">
        <v>1300</v>
      </c>
    </row>
    <row r="1725" spans="1:4" s="34" customFormat="1" ht="16.5" customHeight="1">
      <c r="A1725" s="39">
        <v>1709</v>
      </c>
      <c r="B1725" s="754" t="s">
        <v>888</v>
      </c>
      <c r="C1725" s="767" t="s">
        <v>2698</v>
      </c>
      <c r="D1725" s="768">
        <v>1300</v>
      </c>
    </row>
    <row r="1726" spans="1:4" s="34" customFormat="1" ht="16.5" customHeight="1">
      <c r="A1726" s="39">
        <v>1710</v>
      </c>
      <c r="B1726" s="754" t="s">
        <v>889</v>
      </c>
      <c r="C1726" s="767" t="s">
        <v>2698</v>
      </c>
      <c r="D1726" s="768">
        <v>1300</v>
      </c>
    </row>
    <row r="1727" spans="1:4" s="34" customFormat="1" ht="16.5" customHeight="1">
      <c r="A1727" s="39">
        <v>1711</v>
      </c>
      <c r="B1727" s="754" t="s">
        <v>890</v>
      </c>
      <c r="C1727" s="767" t="s">
        <v>2698</v>
      </c>
      <c r="D1727" s="768">
        <v>1300</v>
      </c>
    </row>
    <row r="1728" spans="1:4" s="34" customFormat="1" ht="16.5" customHeight="1">
      <c r="A1728" s="39">
        <v>1712</v>
      </c>
      <c r="B1728" s="754" t="s">
        <v>891</v>
      </c>
      <c r="C1728" s="767" t="s">
        <v>2698</v>
      </c>
      <c r="D1728" s="768">
        <v>1300</v>
      </c>
    </row>
    <row r="1729" spans="1:4" s="34" customFormat="1" ht="16.5" customHeight="1">
      <c r="A1729" s="39">
        <v>1713</v>
      </c>
      <c r="B1729" s="754" t="s">
        <v>892</v>
      </c>
      <c r="C1729" s="767" t="s">
        <v>2699</v>
      </c>
      <c r="D1729" s="768">
        <v>1285</v>
      </c>
    </row>
    <row r="1730" spans="1:4" s="34" customFormat="1" ht="16.5" customHeight="1">
      <c r="A1730" s="39">
        <v>1714</v>
      </c>
      <c r="B1730" s="754" t="s">
        <v>893</v>
      </c>
      <c r="C1730" s="767" t="s">
        <v>2700</v>
      </c>
      <c r="D1730" s="768">
        <v>1285</v>
      </c>
    </row>
    <row r="1731" spans="1:4" s="34" customFormat="1" ht="16.5" customHeight="1">
      <c r="A1731" s="39">
        <v>1715</v>
      </c>
      <c r="B1731" s="754" t="s">
        <v>894</v>
      </c>
      <c r="C1731" s="767" t="s">
        <v>2699</v>
      </c>
      <c r="D1731" s="768">
        <v>1285</v>
      </c>
    </row>
    <row r="1732" spans="1:4" s="34" customFormat="1" ht="16.5" customHeight="1">
      <c r="A1732" s="39">
        <v>1716</v>
      </c>
      <c r="B1732" s="754" t="s">
        <v>895</v>
      </c>
      <c r="C1732" s="767" t="s">
        <v>2701</v>
      </c>
      <c r="D1732" s="768">
        <v>1285</v>
      </c>
    </row>
    <row r="1733" spans="1:4" s="34" customFormat="1" ht="16.5" customHeight="1">
      <c r="A1733" s="39">
        <v>1717</v>
      </c>
      <c r="B1733" s="754" t="s">
        <v>896</v>
      </c>
      <c r="C1733" s="767" t="s">
        <v>2702</v>
      </c>
      <c r="D1733" s="768">
        <v>1285</v>
      </c>
    </row>
    <row r="1734" spans="1:4" s="34" customFormat="1" ht="16.5" customHeight="1">
      <c r="A1734" s="39">
        <v>1718</v>
      </c>
      <c r="B1734" s="754" t="s">
        <v>897</v>
      </c>
      <c r="C1734" s="767" t="s">
        <v>2700</v>
      </c>
      <c r="D1734" s="768">
        <v>1285</v>
      </c>
    </row>
    <row r="1735" spans="1:4" s="34" customFormat="1" ht="16.5" customHeight="1">
      <c r="A1735" s="39">
        <v>1719</v>
      </c>
      <c r="B1735" s="754" t="s">
        <v>898</v>
      </c>
      <c r="C1735" s="767" t="s">
        <v>2700</v>
      </c>
      <c r="D1735" s="768">
        <v>1285</v>
      </c>
    </row>
    <row r="1736" spans="1:4" s="34" customFormat="1" ht="16.5" customHeight="1">
      <c r="A1736" s="39">
        <v>1720</v>
      </c>
      <c r="B1736" s="754" t="s">
        <v>899</v>
      </c>
      <c r="C1736" s="767" t="s">
        <v>2703</v>
      </c>
      <c r="D1736" s="768">
        <v>1285</v>
      </c>
    </row>
    <row r="1737" spans="1:4" s="34" customFormat="1" ht="16.5" customHeight="1">
      <c r="A1737" s="39">
        <v>1721</v>
      </c>
      <c r="B1737" s="754" t="s">
        <v>900</v>
      </c>
      <c r="C1737" s="767" t="s">
        <v>2704</v>
      </c>
      <c r="D1737" s="768">
        <v>1285</v>
      </c>
    </row>
    <row r="1738" spans="1:4" s="34" customFormat="1" ht="16.5" customHeight="1">
      <c r="A1738" s="39">
        <v>1722</v>
      </c>
      <c r="B1738" s="754" t="s">
        <v>901</v>
      </c>
      <c r="C1738" s="767" t="s">
        <v>2705</v>
      </c>
      <c r="D1738" s="768">
        <v>1285</v>
      </c>
    </row>
    <row r="1739" spans="1:4" s="34" customFormat="1" ht="16.5" customHeight="1">
      <c r="A1739" s="39">
        <v>1723</v>
      </c>
      <c r="B1739" s="754" t="s">
        <v>902</v>
      </c>
      <c r="C1739" s="767" t="s">
        <v>2706</v>
      </c>
      <c r="D1739" s="768">
        <v>1000.72</v>
      </c>
    </row>
    <row r="1740" spans="1:4" s="34" customFormat="1" ht="16.5" customHeight="1">
      <c r="A1740" s="39">
        <v>1724</v>
      </c>
      <c r="B1740" s="754" t="s">
        <v>903</v>
      </c>
      <c r="C1740" s="767" t="s">
        <v>2707</v>
      </c>
      <c r="D1740" s="768">
        <v>3950</v>
      </c>
    </row>
    <row r="1741" spans="1:4" s="34" customFormat="1" ht="16.5" customHeight="1">
      <c r="A1741" s="39">
        <v>1725</v>
      </c>
      <c r="B1741" s="754" t="s">
        <v>904</v>
      </c>
      <c r="C1741" s="767" t="s">
        <v>2708</v>
      </c>
      <c r="D1741" s="768">
        <v>1260</v>
      </c>
    </row>
    <row r="1742" spans="1:4" s="34" customFormat="1" ht="16.5" customHeight="1">
      <c r="A1742" s="39">
        <v>1726</v>
      </c>
      <c r="B1742" s="754" t="s">
        <v>905</v>
      </c>
      <c r="C1742" s="767" t="s">
        <v>2709</v>
      </c>
      <c r="D1742" s="768">
        <v>2590</v>
      </c>
    </row>
    <row r="1743" spans="1:4" s="34" customFormat="1" ht="16.5" customHeight="1">
      <c r="A1743" s="39">
        <v>1727</v>
      </c>
      <c r="B1743" s="754" t="s">
        <v>906</v>
      </c>
      <c r="C1743" s="767" t="s">
        <v>2710</v>
      </c>
      <c r="D1743" s="768">
        <v>1285</v>
      </c>
    </row>
    <row r="1744" spans="1:4" s="34" customFormat="1" ht="16.5" customHeight="1">
      <c r="A1744" s="39">
        <v>1728</v>
      </c>
      <c r="B1744" s="754" t="s">
        <v>907</v>
      </c>
      <c r="C1744" s="767" t="s">
        <v>2710</v>
      </c>
      <c r="D1744" s="768">
        <v>1285</v>
      </c>
    </row>
    <row r="1745" spans="1:4" s="34" customFormat="1" ht="16.5" customHeight="1">
      <c r="A1745" s="39">
        <v>1729</v>
      </c>
      <c r="B1745" s="754" t="s">
        <v>908</v>
      </c>
      <c r="C1745" s="767" t="s">
        <v>2711</v>
      </c>
      <c r="D1745" s="768">
        <v>1285</v>
      </c>
    </row>
    <row r="1746" spans="1:4" s="34" customFormat="1" ht="16.5" customHeight="1">
      <c r="A1746" s="39">
        <v>1730</v>
      </c>
      <c r="B1746" s="754" t="s">
        <v>909</v>
      </c>
      <c r="C1746" s="767" t="s">
        <v>2711</v>
      </c>
      <c r="D1746" s="768">
        <v>1285</v>
      </c>
    </row>
    <row r="1747" spans="1:4" s="34" customFormat="1" ht="16.5" customHeight="1">
      <c r="A1747" s="39">
        <v>1731</v>
      </c>
      <c r="B1747" s="754" t="s">
        <v>910</v>
      </c>
      <c r="C1747" s="767" t="s">
        <v>2698</v>
      </c>
      <c r="D1747" s="768">
        <v>1285</v>
      </c>
    </row>
    <row r="1748" spans="1:4" s="34" customFormat="1" ht="16.5" customHeight="1">
      <c r="A1748" s="39">
        <v>1732</v>
      </c>
      <c r="B1748" s="754" t="s">
        <v>911</v>
      </c>
      <c r="C1748" s="767" t="s">
        <v>2698</v>
      </c>
      <c r="D1748" s="768">
        <v>1285</v>
      </c>
    </row>
    <row r="1749" spans="1:4" s="34" customFormat="1" ht="16.5" customHeight="1">
      <c r="A1749" s="39">
        <v>1733</v>
      </c>
      <c r="B1749" s="754" t="s">
        <v>912</v>
      </c>
      <c r="C1749" s="767" t="s">
        <v>2712</v>
      </c>
      <c r="D1749" s="768">
        <v>1285</v>
      </c>
    </row>
    <row r="1750" spans="1:4" s="34" customFormat="1" ht="16.5" customHeight="1">
      <c r="A1750" s="39">
        <v>1734</v>
      </c>
      <c r="B1750" s="754" t="s">
        <v>913</v>
      </c>
      <c r="C1750" s="767" t="s">
        <v>2712</v>
      </c>
      <c r="D1750" s="768">
        <v>1285</v>
      </c>
    </row>
    <row r="1751" spans="1:4" s="34" customFormat="1" ht="16.5" customHeight="1">
      <c r="A1751" s="39">
        <v>1735</v>
      </c>
      <c r="B1751" s="754" t="s">
        <v>914</v>
      </c>
      <c r="C1751" s="767" t="s">
        <v>2712</v>
      </c>
      <c r="D1751" s="768">
        <v>1285</v>
      </c>
    </row>
    <row r="1752" spans="1:4" s="34" customFormat="1" ht="16.5" customHeight="1">
      <c r="A1752" s="39">
        <v>1736</v>
      </c>
      <c r="B1752" s="754" t="s">
        <v>915</v>
      </c>
      <c r="C1752" s="767" t="s">
        <v>2713</v>
      </c>
      <c r="D1752" s="768">
        <v>703.57</v>
      </c>
    </row>
    <row r="1753" spans="1:4" s="34" customFormat="1" ht="16.5" customHeight="1">
      <c r="A1753" s="39">
        <v>1737</v>
      </c>
      <c r="B1753" s="754" t="s">
        <v>916</v>
      </c>
      <c r="C1753" s="767" t="s">
        <v>2714</v>
      </c>
      <c r="D1753" s="768">
        <v>2268.7800000000002</v>
      </c>
    </row>
    <row r="1754" spans="1:4" s="34" customFormat="1" ht="16.5" customHeight="1">
      <c r="A1754" s="39">
        <v>1738</v>
      </c>
      <c r="B1754" s="754" t="s">
        <v>917</v>
      </c>
      <c r="C1754" s="767" t="s">
        <v>2715</v>
      </c>
      <c r="D1754" s="768">
        <v>1160</v>
      </c>
    </row>
    <row r="1755" spans="1:4" s="34" customFormat="1" ht="16.5" customHeight="1">
      <c r="A1755" s="39">
        <v>1739</v>
      </c>
      <c r="B1755" s="754" t="s">
        <v>918</v>
      </c>
      <c r="C1755" s="767" t="s">
        <v>2716</v>
      </c>
      <c r="D1755" s="768">
        <v>1475</v>
      </c>
    </row>
    <row r="1756" spans="1:4" s="34" customFormat="1" ht="16.5" customHeight="1">
      <c r="A1756" s="39">
        <v>1740</v>
      </c>
      <c r="B1756" s="754" t="s">
        <v>920</v>
      </c>
      <c r="C1756" s="767" t="s">
        <v>2717</v>
      </c>
      <c r="D1756" s="768">
        <v>30185</v>
      </c>
    </row>
    <row r="1757" spans="1:4" s="34" customFormat="1" ht="16.5" customHeight="1">
      <c r="A1757" s="39">
        <v>1741</v>
      </c>
      <c r="B1757" s="754" t="s">
        <v>921</v>
      </c>
      <c r="C1757" s="767" t="s">
        <v>2717</v>
      </c>
      <c r="D1757" s="768">
        <v>30185</v>
      </c>
    </row>
    <row r="1758" spans="1:4" s="34" customFormat="1" ht="16.5" customHeight="1">
      <c r="A1758" s="39">
        <v>1742</v>
      </c>
      <c r="B1758" s="754" t="s">
        <v>922</v>
      </c>
      <c r="C1758" s="767" t="s">
        <v>2717</v>
      </c>
      <c r="D1758" s="768">
        <v>30185</v>
      </c>
    </row>
    <row r="1759" spans="1:4" s="34" customFormat="1" ht="16.5" customHeight="1">
      <c r="A1759" s="39">
        <v>1743</v>
      </c>
      <c r="B1759" s="754" t="s">
        <v>923</v>
      </c>
      <c r="C1759" s="767" t="s">
        <v>2717</v>
      </c>
      <c r="D1759" s="768">
        <v>30185</v>
      </c>
    </row>
    <row r="1760" spans="1:4" s="34" customFormat="1" ht="16.5" customHeight="1">
      <c r="A1760" s="39">
        <v>1744</v>
      </c>
      <c r="B1760" s="754" t="s">
        <v>924</v>
      </c>
      <c r="C1760" s="767" t="s">
        <v>2717</v>
      </c>
      <c r="D1760" s="768">
        <v>30185</v>
      </c>
    </row>
    <row r="1761" spans="1:4" s="34" customFormat="1" ht="16.5" customHeight="1">
      <c r="A1761" s="39">
        <v>1745</v>
      </c>
      <c r="B1761" s="754" t="s">
        <v>925</v>
      </c>
      <c r="C1761" s="767" t="s">
        <v>2717</v>
      </c>
      <c r="D1761" s="768">
        <v>30185</v>
      </c>
    </row>
    <row r="1762" spans="1:4" s="34" customFormat="1" ht="16.5" customHeight="1">
      <c r="A1762" s="39">
        <v>1746</v>
      </c>
      <c r="B1762" s="754" t="s">
        <v>926</v>
      </c>
      <c r="C1762" s="767" t="s">
        <v>2717</v>
      </c>
      <c r="D1762" s="768">
        <v>30185</v>
      </c>
    </row>
    <row r="1763" spans="1:4" s="34" customFormat="1" ht="16.5" customHeight="1">
      <c r="A1763" s="39">
        <v>1747</v>
      </c>
      <c r="B1763" s="754" t="s">
        <v>927</v>
      </c>
      <c r="C1763" s="767" t="s">
        <v>2717</v>
      </c>
      <c r="D1763" s="768">
        <v>30185</v>
      </c>
    </row>
    <row r="1764" spans="1:4" s="34" customFormat="1" ht="16.5" customHeight="1">
      <c r="A1764" s="39">
        <v>1748</v>
      </c>
      <c r="B1764" s="754" t="s">
        <v>928</v>
      </c>
      <c r="C1764" s="767" t="s">
        <v>2717</v>
      </c>
      <c r="D1764" s="768">
        <v>30185</v>
      </c>
    </row>
    <row r="1765" spans="1:4" s="34" customFormat="1" ht="16.5" customHeight="1">
      <c r="A1765" s="39">
        <v>1749</v>
      </c>
      <c r="B1765" s="754" t="s">
        <v>929</v>
      </c>
      <c r="C1765" s="767" t="s">
        <v>2717</v>
      </c>
      <c r="D1765" s="768">
        <v>30185</v>
      </c>
    </row>
    <row r="1766" spans="1:4" s="34" customFormat="1" ht="16.5" customHeight="1">
      <c r="A1766" s="39">
        <v>1750</v>
      </c>
      <c r="B1766" s="754" t="s">
        <v>930</v>
      </c>
      <c r="C1766" s="767" t="s">
        <v>2717</v>
      </c>
      <c r="D1766" s="768">
        <v>30185</v>
      </c>
    </row>
    <row r="1767" spans="1:4" s="34" customFormat="1" ht="16.5" customHeight="1">
      <c r="A1767" s="39">
        <v>1751</v>
      </c>
      <c r="B1767" s="754" t="s">
        <v>931</v>
      </c>
      <c r="C1767" s="767" t="s">
        <v>2717</v>
      </c>
      <c r="D1767" s="768">
        <v>30185</v>
      </c>
    </row>
    <row r="1768" spans="1:4" s="34" customFormat="1" ht="16.5" customHeight="1">
      <c r="A1768" s="39">
        <v>1752</v>
      </c>
      <c r="B1768" s="754" t="s">
        <v>932</v>
      </c>
      <c r="C1768" s="767" t="s">
        <v>2717</v>
      </c>
      <c r="D1768" s="768">
        <v>30185</v>
      </c>
    </row>
    <row r="1769" spans="1:4" s="34" customFormat="1" ht="16.5" customHeight="1">
      <c r="A1769" s="39">
        <v>1753</v>
      </c>
      <c r="B1769" s="754" t="s">
        <v>933</v>
      </c>
      <c r="C1769" s="767" t="s">
        <v>2717</v>
      </c>
      <c r="D1769" s="768">
        <v>30185</v>
      </c>
    </row>
    <row r="1770" spans="1:4" s="34" customFormat="1" ht="16.5" customHeight="1">
      <c r="A1770" s="39">
        <v>1754</v>
      </c>
      <c r="B1770" s="754" t="s">
        <v>934</v>
      </c>
      <c r="C1770" s="767" t="s">
        <v>2717</v>
      </c>
      <c r="D1770" s="768">
        <v>30185</v>
      </c>
    </row>
    <row r="1771" spans="1:4" s="34" customFormat="1" ht="16.5" customHeight="1">
      <c r="A1771" s="39">
        <v>1755</v>
      </c>
      <c r="B1771" s="754" t="s">
        <v>935</v>
      </c>
      <c r="C1771" s="767" t="s">
        <v>2718</v>
      </c>
      <c r="D1771" s="768">
        <v>1285</v>
      </c>
    </row>
    <row r="1772" spans="1:4" s="34" customFormat="1" ht="16.5" customHeight="1">
      <c r="A1772" s="39">
        <v>1756</v>
      </c>
      <c r="B1772" s="754" t="s">
        <v>936</v>
      </c>
      <c r="C1772" s="767" t="s">
        <v>2719</v>
      </c>
      <c r="D1772" s="768">
        <v>1285</v>
      </c>
    </row>
    <row r="1773" spans="1:4" s="34" customFormat="1" ht="16.5" customHeight="1">
      <c r="A1773" s="39">
        <v>1757</v>
      </c>
      <c r="B1773" s="754" t="s">
        <v>937</v>
      </c>
      <c r="C1773" s="767" t="s">
        <v>2720</v>
      </c>
      <c r="D1773" s="768">
        <v>1285</v>
      </c>
    </row>
    <row r="1774" spans="1:4" s="34" customFormat="1" ht="16.5" customHeight="1">
      <c r="A1774" s="39">
        <v>1758</v>
      </c>
      <c r="B1774" s="754" t="s">
        <v>938</v>
      </c>
      <c r="C1774" s="767" t="s">
        <v>2721</v>
      </c>
      <c r="D1774" s="768">
        <v>1285</v>
      </c>
    </row>
    <row r="1775" spans="1:4" s="34" customFormat="1" ht="16.5" customHeight="1">
      <c r="A1775" s="39">
        <v>1759</v>
      </c>
      <c r="B1775" s="754" t="s">
        <v>939</v>
      </c>
      <c r="C1775" s="767" t="s">
        <v>2722</v>
      </c>
      <c r="D1775" s="768">
        <v>1285</v>
      </c>
    </row>
    <row r="1776" spans="1:4" s="34" customFormat="1" ht="16.5" customHeight="1">
      <c r="A1776" s="39">
        <v>1760</v>
      </c>
      <c r="B1776" s="754" t="s">
        <v>940</v>
      </c>
      <c r="C1776" s="767" t="s">
        <v>2723</v>
      </c>
      <c r="D1776" s="768">
        <v>1121.74</v>
      </c>
    </row>
    <row r="1777" spans="1:4" s="34" customFormat="1" ht="16.5" customHeight="1">
      <c r="A1777" s="39">
        <v>1761</v>
      </c>
      <c r="B1777" s="754" t="s">
        <v>941</v>
      </c>
      <c r="C1777" s="767" t="s">
        <v>2723</v>
      </c>
      <c r="D1777" s="768">
        <v>1121.74</v>
      </c>
    </row>
    <row r="1778" spans="1:4" s="34" customFormat="1" ht="16.5" customHeight="1">
      <c r="A1778" s="39">
        <v>1762</v>
      </c>
      <c r="B1778" s="754" t="s">
        <v>942</v>
      </c>
      <c r="C1778" s="767" t="s">
        <v>2723</v>
      </c>
      <c r="D1778" s="768">
        <v>1121.74</v>
      </c>
    </row>
    <row r="1779" spans="1:4" s="34" customFormat="1" ht="16.5" customHeight="1">
      <c r="A1779" s="39">
        <v>1763</v>
      </c>
      <c r="B1779" s="754" t="s">
        <v>943</v>
      </c>
      <c r="C1779" s="767" t="s">
        <v>2724</v>
      </c>
      <c r="D1779" s="768">
        <v>2380</v>
      </c>
    </row>
    <row r="1780" spans="1:4" s="34" customFormat="1" ht="16.5" customHeight="1">
      <c r="A1780" s="39">
        <v>1764</v>
      </c>
      <c r="B1780" s="754" t="s">
        <v>944</v>
      </c>
      <c r="C1780" s="767" t="s">
        <v>2725</v>
      </c>
      <c r="D1780" s="768">
        <v>2380</v>
      </c>
    </row>
    <row r="1781" spans="1:4" s="34" customFormat="1" ht="16.5" customHeight="1">
      <c r="A1781" s="39">
        <v>1765</v>
      </c>
      <c r="B1781" s="754" t="s">
        <v>945</v>
      </c>
      <c r="C1781" s="767" t="s">
        <v>2726</v>
      </c>
      <c r="D1781" s="768">
        <v>2380</v>
      </c>
    </row>
    <row r="1782" spans="1:4" s="34" customFormat="1" ht="16.5" customHeight="1">
      <c r="A1782" s="39">
        <v>1766</v>
      </c>
      <c r="B1782" s="754" t="s">
        <v>946</v>
      </c>
      <c r="C1782" s="767" t="s">
        <v>2727</v>
      </c>
      <c r="D1782" s="768">
        <v>2380</v>
      </c>
    </row>
    <row r="1783" spans="1:4" s="34" customFormat="1" ht="16.5" customHeight="1">
      <c r="A1783" s="39">
        <v>1767</v>
      </c>
      <c r="B1783" s="754" t="s">
        <v>947</v>
      </c>
      <c r="C1783" s="767" t="s">
        <v>2728</v>
      </c>
      <c r="D1783" s="768">
        <v>2380</v>
      </c>
    </row>
    <row r="1784" spans="1:4" s="34" customFormat="1" ht="16.5" customHeight="1">
      <c r="A1784" s="39">
        <v>1768</v>
      </c>
      <c r="B1784" s="754" t="s">
        <v>948</v>
      </c>
      <c r="C1784" s="767" t="s">
        <v>2729</v>
      </c>
      <c r="D1784" s="768">
        <v>2380</v>
      </c>
    </row>
    <row r="1785" spans="1:4" s="34" customFormat="1" ht="16.5" customHeight="1">
      <c r="A1785" s="39">
        <v>1769</v>
      </c>
      <c r="B1785" s="754" t="s">
        <v>949</v>
      </c>
      <c r="C1785" s="767" t="s">
        <v>2730</v>
      </c>
      <c r="D1785" s="768">
        <v>2380</v>
      </c>
    </row>
    <row r="1786" spans="1:4" s="34" customFormat="1" ht="16.5" customHeight="1">
      <c r="A1786" s="39">
        <v>1770</v>
      </c>
      <c r="B1786" s="754" t="s">
        <v>950</v>
      </c>
      <c r="C1786" s="767" t="s">
        <v>2730</v>
      </c>
      <c r="D1786" s="768">
        <v>2380</v>
      </c>
    </row>
    <row r="1787" spans="1:4" s="34" customFormat="1" ht="16.5" customHeight="1">
      <c r="A1787" s="39">
        <v>1771</v>
      </c>
      <c r="B1787" s="754" t="s">
        <v>951</v>
      </c>
      <c r="C1787" s="767" t="s">
        <v>2731</v>
      </c>
      <c r="D1787" s="768">
        <v>2489.9</v>
      </c>
    </row>
    <row r="1788" spans="1:4" s="34" customFormat="1" ht="16.5" customHeight="1">
      <c r="A1788" s="39">
        <v>1772</v>
      </c>
      <c r="B1788" s="754" t="s">
        <v>952</v>
      </c>
      <c r="C1788" s="767" t="s">
        <v>2731</v>
      </c>
      <c r="D1788" s="768">
        <v>2489.9</v>
      </c>
    </row>
    <row r="1789" spans="1:4" s="34" customFormat="1" ht="16.5" customHeight="1">
      <c r="A1789" s="39">
        <v>1773</v>
      </c>
      <c r="B1789" s="754" t="s">
        <v>953</v>
      </c>
      <c r="C1789" s="767" t="s">
        <v>2732</v>
      </c>
      <c r="D1789" s="768">
        <v>37502</v>
      </c>
    </row>
    <row r="1790" spans="1:4" s="34" customFormat="1" ht="16.5" customHeight="1">
      <c r="A1790" s="39">
        <v>1774</v>
      </c>
      <c r="B1790" s="754" t="s">
        <v>954</v>
      </c>
      <c r="C1790" s="767" t="s">
        <v>2733</v>
      </c>
      <c r="D1790" s="768">
        <v>20901.849999999999</v>
      </c>
    </row>
    <row r="1791" spans="1:4" s="34" customFormat="1" ht="16.5" customHeight="1">
      <c r="A1791" s="39">
        <v>1775</v>
      </c>
      <c r="B1791" s="754" t="s">
        <v>955</v>
      </c>
      <c r="C1791" s="767" t="s">
        <v>2734</v>
      </c>
      <c r="D1791" s="768">
        <v>1030</v>
      </c>
    </row>
    <row r="1792" spans="1:4" s="34" customFormat="1" ht="16.5" customHeight="1">
      <c r="A1792" s="39">
        <v>1776</v>
      </c>
      <c r="B1792" s="754" t="s">
        <v>956</v>
      </c>
      <c r="C1792" s="767" t="s">
        <v>1324</v>
      </c>
      <c r="D1792" s="768">
        <v>2489.9</v>
      </c>
    </row>
    <row r="1793" spans="1:4" s="34" customFormat="1" ht="16.5" customHeight="1">
      <c r="A1793" s="39">
        <v>1777</v>
      </c>
      <c r="B1793" s="754" t="s">
        <v>957</v>
      </c>
      <c r="C1793" s="767" t="s">
        <v>1324</v>
      </c>
      <c r="D1793" s="768">
        <v>2489.9</v>
      </c>
    </row>
    <row r="1794" spans="1:4" s="34" customFormat="1" ht="16.5" customHeight="1">
      <c r="A1794" s="39">
        <v>1778</v>
      </c>
      <c r="B1794" s="754" t="s">
        <v>958</v>
      </c>
      <c r="C1794" s="767" t="s">
        <v>1324</v>
      </c>
      <c r="D1794" s="768">
        <v>2489.9</v>
      </c>
    </row>
    <row r="1795" spans="1:4" s="34" customFormat="1" ht="16.5" customHeight="1">
      <c r="A1795" s="39">
        <v>1779</v>
      </c>
      <c r="B1795" s="754" t="s">
        <v>959</v>
      </c>
      <c r="C1795" s="767" t="s">
        <v>1324</v>
      </c>
      <c r="D1795" s="768">
        <v>2489.9</v>
      </c>
    </row>
    <row r="1796" spans="1:4" s="34" customFormat="1" ht="16.5" customHeight="1">
      <c r="A1796" s="39">
        <v>1780</v>
      </c>
      <c r="B1796" s="754" t="s">
        <v>960</v>
      </c>
      <c r="C1796" s="767" t="s">
        <v>1324</v>
      </c>
      <c r="D1796" s="768">
        <v>2489.9</v>
      </c>
    </row>
    <row r="1797" spans="1:4" s="34" customFormat="1" ht="16.5" customHeight="1">
      <c r="A1797" s="39">
        <v>1781</v>
      </c>
      <c r="B1797" s="754" t="s">
        <v>961</v>
      </c>
      <c r="C1797" s="767" t="s">
        <v>2735</v>
      </c>
      <c r="D1797" s="768">
        <v>1130</v>
      </c>
    </row>
    <row r="1798" spans="1:4" s="34" customFormat="1" ht="16.5" customHeight="1">
      <c r="A1798" s="39">
        <v>1782</v>
      </c>
      <c r="B1798" s="754" t="s">
        <v>962</v>
      </c>
      <c r="C1798" s="767" t="s">
        <v>2736</v>
      </c>
      <c r="D1798" s="768">
        <v>905</v>
      </c>
    </row>
    <row r="1799" spans="1:4" s="34" customFormat="1" ht="16.5" customHeight="1">
      <c r="A1799" s="39">
        <v>1783</v>
      </c>
      <c r="B1799" s="754" t="s">
        <v>963</v>
      </c>
      <c r="C1799" s="767" t="s">
        <v>1324</v>
      </c>
      <c r="D1799" s="768">
        <v>2433.92</v>
      </c>
    </row>
    <row r="1800" spans="1:4" s="34" customFormat="1" ht="16.5" customHeight="1">
      <c r="A1800" s="39">
        <v>1784</v>
      </c>
      <c r="B1800" s="754" t="s">
        <v>964</v>
      </c>
      <c r="C1800" s="767" t="s">
        <v>1324</v>
      </c>
      <c r="D1800" s="768">
        <v>2433.92</v>
      </c>
    </row>
    <row r="1801" spans="1:4" s="34" customFormat="1" ht="16.5" customHeight="1">
      <c r="A1801" s="39">
        <v>1785</v>
      </c>
      <c r="B1801" s="754" t="s">
        <v>965</v>
      </c>
      <c r="C1801" s="767" t="s">
        <v>1324</v>
      </c>
      <c r="D1801" s="768">
        <v>2433.92</v>
      </c>
    </row>
    <row r="1802" spans="1:4" s="34" customFormat="1" ht="16.5" customHeight="1">
      <c r="A1802" s="39">
        <v>1786</v>
      </c>
      <c r="B1802" s="754" t="s">
        <v>966</v>
      </c>
      <c r="C1802" s="767" t="s">
        <v>1324</v>
      </c>
      <c r="D1802" s="768">
        <v>2489.9</v>
      </c>
    </row>
    <row r="1803" spans="1:4" s="34" customFormat="1" ht="16.5" customHeight="1">
      <c r="A1803" s="39">
        <v>1787</v>
      </c>
      <c r="B1803" s="754" t="s">
        <v>967</v>
      </c>
      <c r="C1803" s="767" t="s">
        <v>1324</v>
      </c>
      <c r="D1803" s="768">
        <v>2489.9</v>
      </c>
    </row>
    <row r="1804" spans="1:4" s="34" customFormat="1" ht="16.5" customHeight="1">
      <c r="A1804" s="39">
        <v>1788</v>
      </c>
      <c r="B1804" s="754" t="s">
        <v>968</v>
      </c>
      <c r="C1804" s="767" t="s">
        <v>1324</v>
      </c>
      <c r="D1804" s="768">
        <v>2489.9</v>
      </c>
    </row>
    <row r="1805" spans="1:4" s="34" customFormat="1" ht="16.5" customHeight="1">
      <c r="A1805" s="39">
        <v>1789</v>
      </c>
      <c r="B1805" s="754" t="s">
        <v>1450</v>
      </c>
      <c r="C1805" s="767" t="s">
        <v>1324</v>
      </c>
      <c r="D1805" s="768">
        <v>2489.9</v>
      </c>
    </row>
    <row r="1806" spans="1:4" s="34" customFormat="1" ht="16.5" customHeight="1">
      <c r="A1806" s="39">
        <v>1790</v>
      </c>
      <c r="B1806" s="754" t="s">
        <v>969</v>
      </c>
      <c r="C1806" s="767" t="s">
        <v>1324</v>
      </c>
      <c r="D1806" s="768">
        <v>2433.92</v>
      </c>
    </row>
    <row r="1807" spans="1:4" s="34" customFormat="1" ht="16.5" customHeight="1">
      <c r="A1807" s="39">
        <v>1791</v>
      </c>
      <c r="B1807" s="754" t="s">
        <v>970</v>
      </c>
      <c r="C1807" s="767" t="s">
        <v>1324</v>
      </c>
      <c r="D1807" s="768">
        <v>2433.9</v>
      </c>
    </row>
    <row r="1808" spans="1:4" s="34" customFormat="1" ht="16.5" customHeight="1">
      <c r="A1808" s="39">
        <v>1792</v>
      </c>
      <c r="B1808" s="754" t="s">
        <v>971</v>
      </c>
      <c r="C1808" s="767" t="s">
        <v>1324</v>
      </c>
      <c r="D1808" s="768">
        <v>1013.04</v>
      </c>
    </row>
    <row r="1809" spans="1:4" s="34" customFormat="1" ht="16.5" customHeight="1">
      <c r="A1809" s="39">
        <v>1793</v>
      </c>
      <c r="B1809" s="754" t="s">
        <v>972</v>
      </c>
      <c r="C1809" s="767" t="s">
        <v>2737</v>
      </c>
      <c r="D1809" s="768">
        <v>1000</v>
      </c>
    </row>
    <row r="1810" spans="1:4" s="34" customFormat="1" ht="16.5" customHeight="1">
      <c r="A1810" s="39">
        <v>1794</v>
      </c>
      <c r="B1810" s="754" t="s">
        <v>973</v>
      </c>
      <c r="C1810" s="767" t="s">
        <v>2738</v>
      </c>
      <c r="D1810" s="768">
        <v>2489.9</v>
      </c>
    </row>
    <row r="1811" spans="1:4" s="34" customFormat="1" ht="16.5" customHeight="1">
      <c r="A1811" s="39">
        <v>1795</v>
      </c>
      <c r="B1811" s="754" t="s">
        <v>974</v>
      </c>
      <c r="C1811" s="767" t="s">
        <v>2738</v>
      </c>
      <c r="D1811" s="768">
        <v>2489.9</v>
      </c>
    </row>
    <row r="1812" spans="1:4" s="34" customFormat="1" ht="16.5" customHeight="1">
      <c r="A1812" s="39">
        <v>1796</v>
      </c>
      <c r="B1812" s="754" t="s">
        <v>975</v>
      </c>
      <c r="C1812" s="767" t="s">
        <v>2738</v>
      </c>
      <c r="D1812" s="768">
        <v>2489.9</v>
      </c>
    </row>
    <row r="1813" spans="1:4" s="34" customFormat="1" ht="16.5" customHeight="1">
      <c r="A1813" s="39">
        <v>1797</v>
      </c>
      <c r="B1813" s="754" t="s">
        <v>976</v>
      </c>
      <c r="C1813" s="767" t="s">
        <v>2739</v>
      </c>
      <c r="D1813" s="768">
        <v>5000</v>
      </c>
    </row>
    <row r="1814" spans="1:4" s="34" customFormat="1" ht="16.5" customHeight="1">
      <c r="A1814" s="39">
        <v>1798</v>
      </c>
      <c r="B1814" s="754" t="s">
        <v>977</v>
      </c>
      <c r="C1814" s="767" t="s">
        <v>2740</v>
      </c>
      <c r="D1814" s="768">
        <v>2222.0500000000002</v>
      </c>
    </row>
    <row r="1815" spans="1:4" s="34" customFormat="1" ht="16.5" customHeight="1">
      <c r="A1815" s="39">
        <v>1799</v>
      </c>
      <c r="B1815" s="754" t="s">
        <v>978</v>
      </c>
      <c r="C1815" s="767" t="s">
        <v>1324</v>
      </c>
      <c r="D1815" s="768">
        <v>2489.9</v>
      </c>
    </row>
    <row r="1816" spans="1:4" s="34" customFormat="1" ht="16.5" customHeight="1">
      <c r="A1816" s="39">
        <v>1800</v>
      </c>
      <c r="B1816" s="754" t="s">
        <v>979</v>
      </c>
      <c r="C1816" s="767" t="s">
        <v>1324</v>
      </c>
      <c r="D1816" s="768">
        <v>2489.9</v>
      </c>
    </row>
    <row r="1817" spans="1:4" s="34" customFormat="1" ht="16.5" customHeight="1">
      <c r="A1817" s="39">
        <v>1801</v>
      </c>
      <c r="B1817" s="754" t="s">
        <v>980</v>
      </c>
      <c r="C1817" s="767" t="s">
        <v>1324</v>
      </c>
      <c r="D1817" s="768">
        <v>2489.9</v>
      </c>
    </row>
    <row r="1818" spans="1:4" s="34" customFormat="1" ht="16.5" customHeight="1">
      <c r="A1818" s="39">
        <v>1802</v>
      </c>
      <c r="B1818" s="754" t="s">
        <v>981</v>
      </c>
      <c r="C1818" s="767" t="s">
        <v>1324</v>
      </c>
      <c r="D1818" s="768">
        <v>2489.9</v>
      </c>
    </row>
    <row r="1819" spans="1:4" s="34" customFormat="1" ht="16.5" customHeight="1">
      <c r="A1819" s="39">
        <v>1803</v>
      </c>
      <c r="B1819" s="754" t="s">
        <v>982</v>
      </c>
      <c r="C1819" s="767" t="s">
        <v>2741</v>
      </c>
      <c r="D1819" s="768">
        <v>3523.5</v>
      </c>
    </row>
    <row r="1820" spans="1:4" s="34" customFormat="1" ht="16.5" customHeight="1">
      <c r="A1820" s="39">
        <v>1804</v>
      </c>
      <c r="B1820" s="754" t="s">
        <v>983</v>
      </c>
      <c r="C1820" s="767" t="s">
        <v>2742</v>
      </c>
      <c r="D1820" s="768">
        <v>2489.9</v>
      </c>
    </row>
    <row r="1821" spans="1:4" s="34" customFormat="1" ht="16.5" customHeight="1">
      <c r="A1821" s="39">
        <v>1805</v>
      </c>
      <c r="B1821" s="754" t="s">
        <v>984</v>
      </c>
      <c r="C1821" s="767" t="s">
        <v>2742</v>
      </c>
      <c r="D1821" s="768">
        <v>2489.9</v>
      </c>
    </row>
    <row r="1822" spans="1:4" s="34" customFormat="1" ht="16.5" customHeight="1">
      <c r="A1822" s="39">
        <v>1806</v>
      </c>
      <c r="B1822" s="754" t="s">
        <v>985</v>
      </c>
      <c r="C1822" s="767" t="s">
        <v>2743</v>
      </c>
      <c r="D1822" s="768">
        <v>2489.9</v>
      </c>
    </row>
    <row r="1823" spans="1:4" s="34" customFormat="1" ht="16.5" customHeight="1">
      <c r="A1823" s="39">
        <v>1807</v>
      </c>
      <c r="B1823" s="754" t="s">
        <v>986</v>
      </c>
      <c r="C1823" s="767" t="s">
        <v>2744</v>
      </c>
      <c r="D1823" s="768">
        <v>11563.46</v>
      </c>
    </row>
    <row r="1824" spans="1:4" s="34" customFormat="1" ht="16.5" customHeight="1">
      <c r="A1824" s="39">
        <v>1808</v>
      </c>
      <c r="B1824" s="754" t="s">
        <v>987</v>
      </c>
      <c r="C1824" s="767" t="s">
        <v>2742</v>
      </c>
      <c r="D1824" s="768">
        <v>2489.9</v>
      </c>
    </row>
    <row r="1825" spans="1:4" s="34" customFormat="1" ht="16.5" customHeight="1">
      <c r="A1825" s="39">
        <v>1809</v>
      </c>
      <c r="B1825" s="754" t="s">
        <v>988</v>
      </c>
      <c r="C1825" s="767" t="s">
        <v>2742</v>
      </c>
      <c r="D1825" s="768">
        <v>2489.9</v>
      </c>
    </row>
    <row r="1826" spans="1:4" s="34" customFormat="1" ht="16.5" customHeight="1">
      <c r="A1826" s="39">
        <v>1810</v>
      </c>
      <c r="B1826" s="754" t="s">
        <v>989</v>
      </c>
      <c r="C1826" s="767" t="s">
        <v>2743</v>
      </c>
      <c r="D1826" s="768">
        <v>2489.9</v>
      </c>
    </row>
    <row r="1827" spans="1:4" s="34" customFormat="1" ht="16.5" customHeight="1">
      <c r="A1827" s="39">
        <v>1811</v>
      </c>
      <c r="B1827" s="754" t="s">
        <v>990</v>
      </c>
      <c r="C1827" s="767" t="s">
        <v>2745</v>
      </c>
      <c r="D1827" s="768">
        <v>1160.8699999999999</v>
      </c>
    </row>
    <row r="1828" spans="1:4" s="34" customFormat="1" ht="16.5" customHeight="1">
      <c r="A1828" s="39">
        <v>1812</v>
      </c>
      <c r="B1828" s="754" t="s">
        <v>991</v>
      </c>
      <c r="C1828" s="767" t="s">
        <v>2742</v>
      </c>
      <c r="D1828" s="768">
        <v>2489.9</v>
      </c>
    </row>
    <row r="1829" spans="1:4" s="34" customFormat="1" ht="16.5" customHeight="1">
      <c r="A1829" s="39">
        <v>1813</v>
      </c>
      <c r="B1829" s="754" t="s">
        <v>992</v>
      </c>
      <c r="C1829" s="767" t="s">
        <v>2743</v>
      </c>
      <c r="D1829" s="768">
        <v>2489.9</v>
      </c>
    </row>
    <row r="1830" spans="1:4" s="34" customFormat="1" ht="16.5" customHeight="1">
      <c r="A1830" s="39">
        <v>1814</v>
      </c>
      <c r="B1830" s="754" t="s">
        <v>993</v>
      </c>
      <c r="C1830" s="767" t="s">
        <v>1324</v>
      </c>
      <c r="D1830" s="768">
        <v>2433.92</v>
      </c>
    </row>
    <row r="1831" spans="1:4" s="34" customFormat="1" ht="16.5" customHeight="1">
      <c r="A1831" s="39">
        <v>1815</v>
      </c>
      <c r="B1831" s="754" t="s">
        <v>994</v>
      </c>
      <c r="C1831" s="767" t="s">
        <v>1324</v>
      </c>
      <c r="D1831" s="768">
        <v>2433.92</v>
      </c>
    </row>
    <row r="1832" spans="1:4" s="34" customFormat="1" ht="16.5" customHeight="1">
      <c r="A1832" s="39">
        <v>1816</v>
      </c>
      <c r="B1832" s="754" t="s">
        <v>995</v>
      </c>
      <c r="C1832" s="767" t="s">
        <v>2746</v>
      </c>
      <c r="D1832" s="768">
        <v>5795</v>
      </c>
    </row>
    <row r="1833" spans="1:4" s="34" customFormat="1" ht="16.5" customHeight="1">
      <c r="A1833" s="39">
        <v>1817</v>
      </c>
      <c r="B1833" s="754" t="s">
        <v>996</v>
      </c>
      <c r="C1833" s="767" t="s">
        <v>2747</v>
      </c>
      <c r="D1833" s="768">
        <v>2175</v>
      </c>
    </row>
    <row r="1834" spans="1:4" s="34" customFormat="1" ht="16.5" customHeight="1">
      <c r="A1834" s="39">
        <v>1818</v>
      </c>
      <c r="B1834" s="754" t="s">
        <v>997</v>
      </c>
      <c r="C1834" s="767" t="s">
        <v>1324</v>
      </c>
      <c r="D1834" s="768">
        <v>2086.09</v>
      </c>
    </row>
    <row r="1835" spans="1:4" s="34" customFormat="1" ht="16.5" customHeight="1">
      <c r="A1835" s="39">
        <v>1819</v>
      </c>
      <c r="B1835" s="754" t="s">
        <v>998</v>
      </c>
      <c r="C1835" s="767" t="s">
        <v>1324</v>
      </c>
      <c r="D1835" s="768">
        <v>2086.09</v>
      </c>
    </row>
    <row r="1836" spans="1:4" s="34" customFormat="1" ht="16.5" customHeight="1">
      <c r="A1836" s="39">
        <v>1820</v>
      </c>
      <c r="B1836" s="754" t="s">
        <v>999</v>
      </c>
      <c r="C1836" s="767" t="s">
        <v>1324</v>
      </c>
      <c r="D1836" s="768">
        <v>2086.09</v>
      </c>
    </row>
    <row r="1837" spans="1:4" s="34" customFormat="1" ht="16.5" customHeight="1">
      <c r="A1837" s="39">
        <v>1821</v>
      </c>
      <c r="B1837" s="754" t="s">
        <v>1000</v>
      </c>
      <c r="C1837" s="767" t="s">
        <v>1324</v>
      </c>
      <c r="D1837" s="768">
        <v>2086.09</v>
      </c>
    </row>
    <row r="1838" spans="1:4" s="34" customFormat="1" ht="16.5" customHeight="1">
      <c r="A1838" s="39">
        <v>1822</v>
      </c>
      <c r="B1838" s="754" t="s">
        <v>1001</v>
      </c>
      <c r="C1838" s="767" t="s">
        <v>1324</v>
      </c>
      <c r="D1838" s="768">
        <v>2086.09</v>
      </c>
    </row>
    <row r="1839" spans="1:4" s="34" customFormat="1" ht="16.5" customHeight="1">
      <c r="A1839" s="39">
        <v>1823</v>
      </c>
      <c r="B1839" s="754" t="s">
        <v>1002</v>
      </c>
      <c r="C1839" s="767" t="s">
        <v>1324</v>
      </c>
      <c r="D1839" s="768">
        <v>1956.16</v>
      </c>
    </row>
    <row r="1840" spans="1:4" s="34" customFormat="1" ht="16.5" customHeight="1">
      <c r="A1840" s="39">
        <v>1824</v>
      </c>
      <c r="B1840" s="754" t="s">
        <v>1003</v>
      </c>
      <c r="C1840" s="767" t="s">
        <v>1324</v>
      </c>
      <c r="D1840" s="768">
        <v>1956.16</v>
      </c>
    </row>
    <row r="1841" spans="1:4" s="34" customFormat="1" ht="16.5" customHeight="1">
      <c r="A1841" s="39">
        <v>1825</v>
      </c>
      <c r="B1841" s="754" t="s">
        <v>1004</v>
      </c>
      <c r="C1841" s="767" t="s">
        <v>1324</v>
      </c>
      <c r="D1841" s="768">
        <v>1043.04</v>
      </c>
    </row>
    <row r="1842" spans="1:4" s="34" customFormat="1" ht="16.5" customHeight="1">
      <c r="A1842" s="39">
        <v>1826</v>
      </c>
      <c r="B1842" s="754" t="s">
        <v>1005</v>
      </c>
      <c r="C1842" s="767" t="s">
        <v>1324</v>
      </c>
      <c r="D1842" s="768">
        <v>1043.04</v>
      </c>
    </row>
    <row r="1843" spans="1:4" s="34" customFormat="1" ht="16.5" customHeight="1">
      <c r="A1843" s="39">
        <v>1827</v>
      </c>
      <c r="B1843" s="754" t="s">
        <v>1006</v>
      </c>
      <c r="C1843" s="767" t="s">
        <v>1324</v>
      </c>
      <c r="D1843" s="768">
        <v>1043.04</v>
      </c>
    </row>
    <row r="1844" spans="1:4" s="34" customFormat="1" ht="16.5" customHeight="1">
      <c r="A1844" s="39">
        <v>1828</v>
      </c>
      <c r="B1844" s="754" t="s">
        <v>1007</v>
      </c>
      <c r="C1844" s="767" t="s">
        <v>1324</v>
      </c>
      <c r="D1844" s="768">
        <v>1043.04</v>
      </c>
    </row>
    <row r="1845" spans="1:4" s="34" customFormat="1" ht="16.5" customHeight="1">
      <c r="A1845" s="39">
        <v>1829</v>
      </c>
      <c r="B1845" s="754" t="s">
        <v>1008</v>
      </c>
      <c r="C1845" s="767" t="s">
        <v>2748</v>
      </c>
      <c r="D1845" s="768">
        <v>950</v>
      </c>
    </row>
    <row r="1846" spans="1:4" s="34" customFormat="1" ht="16.5" customHeight="1">
      <c r="A1846" s="39">
        <v>1830</v>
      </c>
      <c r="B1846" s="754" t="s">
        <v>1009</v>
      </c>
      <c r="C1846" s="767" t="s">
        <v>2748</v>
      </c>
      <c r="D1846" s="768">
        <v>950</v>
      </c>
    </row>
    <row r="1847" spans="1:4" s="34" customFormat="1" ht="16.5" customHeight="1">
      <c r="A1847" s="39">
        <v>1831</v>
      </c>
      <c r="B1847" s="754" t="s">
        <v>1010</v>
      </c>
      <c r="C1847" s="767" t="s">
        <v>2749</v>
      </c>
      <c r="D1847" s="768">
        <v>950</v>
      </c>
    </row>
    <row r="1848" spans="1:4" s="34" customFormat="1" ht="16.5" customHeight="1">
      <c r="A1848" s="39">
        <v>1832</v>
      </c>
      <c r="B1848" s="754" t="s">
        <v>1011</v>
      </c>
      <c r="C1848" s="767" t="s">
        <v>2750</v>
      </c>
      <c r="D1848" s="768">
        <v>950</v>
      </c>
    </row>
    <row r="1849" spans="1:4" s="34" customFormat="1" ht="16.5" customHeight="1">
      <c r="A1849" s="39">
        <v>1833</v>
      </c>
      <c r="B1849" s="754" t="s">
        <v>1012</v>
      </c>
      <c r="C1849" s="767" t="s">
        <v>2751</v>
      </c>
      <c r="D1849" s="768">
        <v>950</v>
      </c>
    </row>
    <row r="1850" spans="1:4" s="34" customFormat="1" ht="16.5" customHeight="1">
      <c r="A1850" s="39">
        <v>1834</v>
      </c>
      <c r="B1850" s="754" t="s">
        <v>1013</v>
      </c>
      <c r="C1850" s="767" t="s">
        <v>2752</v>
      </c>
      <c r="D1850" s="768">
        <v>950</v>
      </c>
    </row>
    <row r="1851" spans="1:4" s="34" customFormat="1" ht="16.5" customHeight="1">
      <c r="A1851" s="39">
        <v>1835</v>
      </c>
      <c r="B1851" s="754" t="s">
        <v>1014</v>
      </c>
      <c r="C1851" s="767" t="s">
        <v>2753</v>
      </c>
      <c r="D1851" s="768">
        <v>950</v>
      </c>
    </row>
    <row r="1852" spans="1:4" s="34" customFormat="1" ht="16.5" customHeight="1">
      <c r="A1852" s="39">
        <v>1836</v>
      </c>
      <c r="B1852" s="754" t="s">
        <v>1015</v>
      </c>
      <c r="C1852" s="767" t="s">
        <v>2754</v>
      </c>
      <c r="D1852" s="768">
        <v>950</v>
      </c>
    </row>
    <row r="1853" spans="1:4" s="34" customFormat="1" ht="16.5" customHeight="1">
      <c r="A1853" s="39">
        <v>1837</v>
      </c>
      <c r="B1853" s="754" t="s">
        <v>1016</v>
      </c>
      <c r="C1853" s="767" t="s">
        <v>2755</v>
      </c>
      <c r="D1853" s="768">
        <v>950</v>
      </c>
    </row>
    <row r="1854" spans="1:4" s="34" customFormat="1" ht="16.5" customHeight="1">
      <c r="A1854" s="39">
        <v>1838</v>
      </c>
      <c r="B1854" s="754" t="s">
        <v>1017</v>
      </c>
      <c r="C1854" s="767" t="s">
        <v>2756</v>
      </c>
      <c r="D1854" s="768">
        <v>950</v>
      </c>
    </row>
    <row r="1855" spans="1:4" s="34" customFormat="1" ht="16.5" customHeight="1">
      <c r="A1855" s="39">
        <v>1839</v>
      </c>
      <c r="B1855" s="754" t="s">
        <v>1018</v>
      </c>
      <c r="C1855" s="767" t="s">
        <v>2757</v>
      </c>
      <c r="D1855" s="768">
        <v>950</v>
      </c>
    </row>
    <row r="1856" spans="1:4" s="34" customFormat="1" ht="16.5" customHeight="1">
      <c r="A1856" s="39">
        <v>1840</v>
      </c>
      <c r="B1856" s="754" t="s">
        <v>1019</v>
      </c>
      <c r="C1856" s="767" t="s">
        <v>2758</v>
      </c>
      <c r="D1856" s="768">
        <v>950</v>
      </c>
    </row>
    <row r="1857" spans="1:4" s="34" customFormat="1" ht="16.5" customHeight="1">
      <c r="A1857" s="39">
        <v>1841</v>
      </c>
      <c r="B1857" s="754" t="s">
        <v>1020</v>
      </c>
      <c r="C1857" s="767" t="s">
        <v>1324</v>
      </c>
      <c r="D1857" s="768">
        <v>2086.09</v>
      </c>
    </row>
    <row r="1858" spans="1:4" s="34" customFormat="1" ht="16.5" customHeight="1">
      <c r="A1858" s="39">
        <v>1842</v>
      </c>
      <c r="B1858" s="754" t="s">
        <v>1021</v>
      </c>
      <c r="C1858" s="767" t="s">
        <v>1324</v>
      </c>
      <c r="D1858" s="768">
        <v>2086.09</v>
      </c>
    </row>
    <row r="1859" spans="1:4" s="34" customFormat="1" ht="16.5" customHeight="1">
      <c r="A1859" s="39">
        <v>1843</v>
      </c>
      <c r="B1859" s="754" t="s">
        <v>1022</v>
      </c>
      <c r="C1859" s="767" t="s">
        <v>2759</v>
      </c>
      <c r="D1859" s="768">
        <v>1929.57</v>
      </c>
    </row>
    <row r="1860" spans="1:4" s="34" customFormat="1" ht="16.5" customHeight="1">
      <c r="A1860" s="39">
        <v>1844</v>
      </c>
      <c r="B1860" s="754" t="s">
        <v>1023</v>
      </c>
      <c r="C1860" s="767" t="s">
        <v>2760</v>
      </c>
      <c r="D1860" s="768">
        <v>5113.04</v>
      </c>
    </row>
    <row r="1861" spans="1:4" s="34" customFormat="1" ht="16.5" customHeight="1">
      <c r="A1861" s="39">
        <v>1845</v>
      </c>
      <c r="B1861" s="754" t="s">
        <v>1024</v>
      </c>
      <c r="C1861" s="767" t="s">
        <v>2761</v>
      </c>
      <c r="D1861" s="768">
        <v>1199</v>
      </c>
    </row>
    <row r="1862" spans="1:4" s="34" customFormat="1" ht="16.5" customHeight="1">
      <c r="A1862" s="39">
        <v>1846</v>
      </c>
      <c r="B1862" s="754" t="s">
        <v>1026</v>
      </c>
      <c r="C1862" s="767" t="s">
        <v>2762</v>
      </c>
      <c r="D1862" s="768">
        <v>1825.22</v>
      </c>
    </row>
    <row r="1863" spans="1:4" s="34" customFormat="1" ht="16.5" customHeight="1">
      <c r="A1863" s="39">
        <v>1847</v>
      </c>
      <c r="B1863" s="754" t="s">
        <v>1027</v>
      </c>
      <c r="C1863" s="767" t="s">
        <v>2762</v>
      </c>
      <c r="D1863" s="768">
        <v>1825.22</v>
      </c>
    </row>
    <row r="1864" spans="1:4" s="34" customFormat="1" ht="16.5" customHeight="1">
      <c r="A1864" s="39">
        <v>1848</v>
      </c>
      <c r="B1864" s="754" t="s">
        <v>1028</v>
      </c>
      <c r="C1864" s="767" t="s">
        <v>2762</v>
      </c>
      <c r="D1864" s="768">
        <v>1825.22</v>
      </c>
    </row>
    <row r="1865" spans="1:4" s="34" customFormat="1" ht="16.5" customHeight="1">
      <c r="A1865" s="39">
        <v>1849</v>
      </c>
      <c r="B1865" s="754" t="s">
        <v>1029</v>
      </c>
      <c r="C1865" s="767" t="s">
        <v>2762</v>
      </c>
      <c r="D1865" s="768">
        <v>1417.22</v>
      </c>
    </row>
    <row r="1866" spans="1:4" s="34" customFormat="1" ht="16.5" customHeight="1">
      <c r="A1866" s="39">
        <v>1850</v>
      </c>
      <c r="B1866" s="754" t="s">
        <v>1030</v>
      </c>
      <c r="C1866" s="767" t="s">
        <v>2763</v>
      </c>
      <c r="D1866" s="768">
        <v>10950</v>
      </c>
    </row>
    <row r="1867" spans="1:4" s="34" customFormat="1" ht="16.5" customHeight="1">
      <c r="A1867" s="39">
        <v>1851</v>
      </c>
      <c r="B1867" s="754" t="s">
        <v>1031</v>
      </c>
      <c r="C1867" s="767" t="s">
        <v>2764</v>
      </c>
      <c r="D1867" s="768">
        <f>11726.44-1617.44</f>
        <v>10109</v>
      </c>
    </row>
    <row r="1868" spans="1:4" s="34" customFormat="1" ht="16.5" customHeight="1">
      <c r="A1868" s="39">
        <v>1852</v>
      </c>
      <c r="B1868" s="754" t="s">
        <v>1032</v>
      </c>
      <c r="C1868" s="767" t="s">
        <v>2765</v>
      </c>
      <c r="D1868" s="768">
        <v>5444</v>
      </c>
    </row>
    <row r="1869" spans="1:4" s="34" customFormat="1" ht="16.5" customHeight="1">
      <c r="A1869" s="39">
        <v>1853</v>
      </c>
      <c r="B1869" s="754" t="s">
        <v>1033</v>
      </c>
      <c r="C1869" s="767" t="s">
        <v>2766</v>
      </c>
      <c r="D1869" s="768">
        <v>9220</v>
      </c>
    </row>
    <row r="1870" spans="1:4" s="34" customFormat="1" ht="16.5" customHeight="1">
      <c r="A1870" s="39">
        <v>1854</v>
      </c>
      <c r="B1870" s="754" t="s">
        <v>1039</v>
      </c>
      <c r="C1870" s="767" t="s">
        <v>2767</v>
      </c>
      <c r="D1870" s="768">
        <v>13800</v>
      </c>
    </row>
    <row r="1871" spans="1:4" s="34" customFormat="1" ht="16.5" customHeight="1">
      <c r="A1871" s="39">
        <v>1855</v>
      </c>
      <c r="B1871" s="754" t="s">
        <v>1040</v>
      </c>
      <c r="C1871" s="767" t="s">
        <v>2768</v>
      </c>
      <c r="D1871" s="768">
        <v>13800</v>
      </c>
    </row>
    <row r="1872" spans="1:4" s="34" customFormat="1" ht="16.5" customHeight="1">
      <c r="A1872" s="39">
        <v>1856</v>
      </c>
      <c r="B1872" s="754" t="s">
        <v>1041</v>
      </c>
      <c r="C1872" s="767" t="s">
        <v>2769</v>
      </c>
      <c r="D1872" s="768">
        <v>1778</v>
      </c>
    </row>
    <row r="1873" spans="1:4" s="34" customFormat="1" ht="16.5" customHeight="1">
      <c r="A1873" s="39">
        <v>1857</v>
      </c>
      <c r="B1873" s="754" t="s">
        <v>1042</v>
      </c>
      <c r="C1873" s="767" t="s">
        <v>2770</v>
      </c>
      <c r="D1873" s="768">
        <v>1687</v>
      </c>
    </row>
    <row r="1874" spans="1:4" s="34" customFormat="1" ht="16.5" customHeight="1">
      <c r="A1874" s="39">
        <v>1858</v>
      </c>
      <c r="B1874" s="754" t="s">
        <v>1043</v>
      </c>
      <c r="C1874" s="767" t="s">
        <v>2769</v>
      </c>
      <c r="D1874" s="768">
        <v>1778</v>
      </c>
    </row>
    <row r="1875" spans="1:4" s="34" customFormat="1" ht="16.5" customHeight="1">
      <c r="A1875" s="39">
        <v>1859</v>
      </c>
      <c r="B1875" s="754" t="s">
        <v>1044</v>
      </c>
      <c r="C1875" s="767" t="s">
        <v>2769</v>
      </c>
      <c r="D1875" s="768">
        <v>1778</v>
      </c>
    </row>
    <row r="1876" spans="1:4" s="34" customFormat="1" ht="16.5" customHeight="1">
      <c r="A1876" s="39">
        <v>1860</v>
      </c>
      <c r="B1876" s="754" t="s">
        <v>1045</v>
      </c>
      <c r="C1876" s="767" t="s">
        <v>2771</v>
      </c>
      <c r="D1876" s="768">
        <v>1687</v>
      </c>
    </row>
    <row r="1877" spans="1:4" s="34" customFormat="1" ht="16.5" customHeight="1">
      <c r="A1877" s="39">
        <v>1861</v>
      </c>
      <c r="B1877" s="754" t="s">
        <v>1046</v>
      </c>
      <c r="C1877" s="767" t="s">
        <v>2771</v>
      </c>
      <c r="D1877" s="768">
        <v>1687</v>
      </c>
    </row>
    <row r="1878" spans="1:4" s="34" customFormat="1" ht="16.5" customHeight="1">
      <c r="A1878" s="39">
        <v>1862</v>
      </c>
      <c r="B1878" s="754" t="s">
        <v>1451</v>
      </c>
      <c r="C1878" s="767" t="s">
        <v>2771</v>
      </c>
      <c r="D1878" s="768">
        <v>1687</v>
      </c>
    </row>
    <row r="1879" spans="1:4" s="34" customFormat="1" ht="16.5" customHeight="1">
      <c r="A1879" s="39">
        <v>1863</v>
      </c>
      <c r="B1879" s="754" t="s">
        <v>1047</v>
      </c>
      <c r="C1879" s="767" t="s">
        <v>2771</v>
      </c>
      <c r="D1879" s="768">
        <v>1687</v>
      </c>
    </row>
    <row r="1880" spans="1:4" s="34" customFormat="1" ht="16.5" customHeight="1">
      <c r="A1880" s="39">
        <v>1864</v>
      </c>
      <c r="B1880" s="754" t="s">
        <v>1048</v>
      </c>
      <c r="C1880" s="767" t="s">
        <v>2769</v>
      </c>
      <c r="D1880" s="768">
        <v>1778</v>
      </c>
    </row>
    <row r="1881" spans="1:4" s="34" customFormat="1" ht="16.5" customHeight="1">
      <c r="A1881" s="39">
        <v>1865</v>
      </c>
      <c r="B1881" s="754" t="s">
        <v>1049</v>
      </c>
      <c r="C1881" s="767" t="s">
        <v>2772</v>
      </c>
      <c r="D1881" s="768">
        <v>1778</v>
      </c>
    </row>
    <row r="1882" spans="1:4" s="34" customFormat="1" ht="16.5" customHeight="1">
      <c r="A1882" s="39">
        <v>1866</v>
      </c>
      <c r="B1882" s="754" t="s">
        <v>1050</v>
      </c>
      <c r="C1882" s="767" t="s">
        <v>2773</v>
      </c>
      <c r="D1882" s="768">
        <v>1778</v>
      </c>
    </row>
    <row r="1883" spans="1:4" s="34" customFormat="1" ht="16.5" customHeight="1">
      <c r="A1883" s="39">
        <v>1867</v>
      </c>
      <c r="B1883" s="754" t="s">
        <v>1051</v>
      </c>
      <c r="C1883" s="767" t="s">
        <v>2774</v>
      </c>
      <c r="D1883" s="768">
        <v>1778</v>
      </c>
    </row>
    <row r="1884" spans="1:4" s="34" customFormat="1" ht="16.5" customHeight="1">
      <c r="A1884" s="39">
        <v>1868</v>
      </c>
      <c r="B1884" s="754" t="s">
        <v>1052</v>
      </c>
      <c r="C1884" s="767" t="s">
        <v>2775</v>
      </c>
      <c r="D1884" s="768">
        <v>1778</v>
      </c>
    </row>
    <row r="1885" spans="1:4" s="34" customFormat="1" ht="16.5" customHeight="1">
      <c r="A1885" s="39">
        <v>1869</v>
      </c>
      <c r="B1885" s="754" t="s">
        <v>1053</v>
      </c>
      <c r="C1885" s="767" t="s">
        <v>2776</v>
      </c>
      <c r="D1885" s="768">
        <v>1778</v>
      </c>
    </row>
    <row r="1886" spans="1:4" s="34" customFormat="1" ht="16.5" customHeight="1">
      <c r="A1886" s="39">
        <v>1870</v>
      </c>
      <c r="B1886" s="754" t="s">
        <v>1054</v>
      </c>
      <c r="C1886" s="767" t="s">
        <v>2777</v>
      </c>
      <c r="D1886" s="768">
        <v>1778</v>
      </c>
    </row>
    <row r="1887" spans="1:4" s="34" customFormat="1" ht="16.5" customHeight="1">
      <c r="A1887" s="39">
        <v>1871</v>
      </c>
      <c r="B1887" s="754" t="s">
        <v>1055</v>
      </c>
      <c r="C1887" s="767" t="s">
        <v>2778</v>
      </c>
      <c r="D1887" s="768">
        <v>1778</v>
      </c>
    </row>
    <row r="1888" spans="1:4" s="34" customFormat="1" ht="16.5" customHeight="1">
      <c r="A1888" s="39">
        <v>1872</v>
      </c>
      <c r="B1888" s="754" t="s">
        <v>1056</v>
      </c>
      <c r="C1888" s="767" t="s">
        <v>2779</v>
      </c>
      <c r="D1888" s="768">
        <v>1778</v>
      </c>
    </row>
    <row r="1889" spans="1:4" s="34" customFormat="1" ht="16.5" customHeight="1">
      <c r="A1889" s="39">
        <v>1873</v>
      </c>
      <c r="B1889" s="754" t="s">
        <v>1057</v>
      </c>
      <c r="C1889" s="767" t="s">
        <v>2780</v>
      </c>
      <c r="D1889" s="768">
        <v>995</v>
      </c>
    </row>
    <row r="1890" spans="1:4" s="34" customFormat="1" ht="16.5" customHeight="1">
      <c r="A1890" s="39">
        <v>1874</v>
      </c>
      <c r="B1890" s="754" t="s">
        <v>1058</v>
      </c>
      <c r="C1890" s="767" t="s">
        <v>2781</v>
      </c>
      <c r="D1890" s="768">
        <v>995</v>
      </c>
    </row>
    <row r="1891" spans="1:4" s="34" customFormat="1" ht="16.5" customHeight="1">
      <c r="A1891" s="39">
        <v>1875</v>
      </c>
      <c r="B1891" s="754" t="s">
        <v>1059</v>
      </c>
      <c r="C1891" s="767" t="s">
        <v>2782</v>
      </c>
      <c r="D1891" s="768">
        <v>995</v>
      </c>
    </row>
    <row r="1892" spans="1:4" s="34" customFormat="1" ht="16.5" customHeight="1">
      <c r="A1892" s="39">
        <v>1876</v>
      </c>
      <c r="B1892" s="754" t="s">
        <v>1060</v>
      </c>
      <c r="C1892" s="767" t="s">
        <v>2783</v>
      </c>
      <c r="D1892" s="768">
        <v>995</v>
      </c>
    </row>
    <row r="1893" spans="1:4" s="34" customFormat="1" ht="16.5" customHeight="1">
      <c r="A1893" s="39">
        <v>1877</v>
      </c>
      <c r="B1893" s="754" t="s">
        <v>1061</v>
      </c>
      <c r="C1893" s="767" t="s">
        <v>2784</v>
      </c>
      <c r="D1893" s="768">
        <v>4035</v>
      </c>
    </row>
    <row r="1894" spans="1:4" s="34" customFormat="1" ht="16.5" customHeight="1">
      <c r="A1894" s="39">
        <v>1878</v>
      </c>
      <c r="B1894" s="754" t="s">
        <v>1062</v>
      </c>
      <c r="C1894" s="767" t="s">
        <v>2785</v>
      </c>
      <c r="D1894" s="768">
        <v>10895</v>
      </c>
    </row>
    <row r="1895" spans="1:4" s="34" customFormat="1" ht="16.5" customHeight="1">
      <c r="A1895" s="39">
        <v>1879</v>
      </c>
      <c r="B1895" s="754" t="s">
        <v>1063</v>
      </c>
      <c r="C1895" s="767" t="s">
        <v>2786</v>
      </c>
      <c r="D1895" s="768">
        <v>2261</v>
      </c>
    </row>
    <row r="1896" spans="1:4" s="34" customFormat="1" ht="16.5" customHeight="1">
      <c r="A1896" s="39">
        <v>1880</v>
      </c>
      <c r="B1896" s="754" t="s">
        <v>1064</v>
      </c>
      <c r="C1896" s="767" t="s">
        <v>2787</v>
      </c>
      <c r="D1896" s="768">
        <v>10790</v>
      </c>
    </row>
    <row r="1897" spans="1:4" s="34" customFormat="1" ht="16.5" customHeight="1">
      <c r="A1897" s="39">
        <v>1881</v>
      </c>
      <c r="B1897" s="754" t="s">
        <v>1065</v>
      </c>
      <c r="C1897" s="767" t="s">
        <v>2788</v>
      </c>
      <c r="D1897" s="768">
        <v>1778</v>
      </c>
    </row>
    <row r="1898" spans="1:4" s="34" customFormat="1" ht="16.5" customHeight="1">
      <c r="A1898" s="39">
        <v>1882</v>
      </c>
      <c r="B1898" s="754" t="s">
        <v>1066</v>
      </c>
      <c r="C1898" s="767" t="s">
        <v>2789</v>
      </c>
      <c r="D1898" s="768">
        <v>1378.63</v>
      </c>
    </row>
    <row r="1899" spans="1:4" s="34" customFormat="1" ht="16.5" customHeight="1">
      <c r="A1899" s="39">
        <v>1883</v>
      </c>
      <c r="B1899" s="754" t="s">
        <v>1068</v>
      </c>
      <c r="C1899" s="767" t="s">
        <v>2790</v>
      </c>
      <c r="D1899" s="768">
        <v>1687</v>
      </c>
    </row>
    <row r="1900" spans="1:4" s="34" customFormat="1" ht="16.5" customHeight="1">
      <c r="A1900" s="39">
        <v>1884</v>
      </c>
      <c r="B1900" s="754" t="s">
        <v>1069</v>
      </c>
      <c r="C1900" s="767" t="s">
        <v>2791</v>
      </c>
      <c r="D1900" s="768">
        <v>1687</v>
      </c>
    </row>
    <row r="1901" spans="1:4" s="34" customFormat="1" ht="16.5" customHeight="1">
      <c r="A1901" s="39">
        <v>1885</v>
      </c>
      <c r="B1901" s="754" t="s">
        <v>1070</v>
      </c>
      <c r="C1901" s="767" t="s">
        <v>2792</v>
      </c>
      <c r="D1901" s="768">
        <v>1687</v>
      </c>
    </row>
    <row r="1902" spans="1:4" s="34" customFormat="1" ht="16.5" customHeight="1">
      <c r="A1902" s="39">
        <v>1886</v>
      </c>
      <c r="B1902" s="754" t="s">
        <v>1071</v>
      </c>
      <c r="C1902" s="767" t="s">
        <v>2793</v>
      </c>
      <c r="D1902" s="768">
        <v>1637.07</v>
      </c>
    </row>
    <row r="1903" spans="1:4" s="34" customFormat="1" ht="16.5" customHeight="1">
      <c r="A1903" s="39">
        <v>1887</v>
      </c>
      <c r="B1903" s="754" t="s">
        <v>1072</v>
      </c>
      <c r="C1903" s="767" t="s">
        <v>2794</v>
      </c>
      <c r="D1903" s="768">
        <v>14036.91</v>
      </c>
    </row>
    <row r="1904" spans="1:4" s="34" customFormat="1" ht="16.5" customHeight="1">
      <c r="A1904" s="39">
        <v>1888</v>
      </c>
      <c r="B1904" s="754" t="s">
        <v>1073</v>
      </c>
      <c r="C1904" s="767" t="s">
        <v>2795</v>
      </c>
      <c r="D1904" s="768">
        <v>6628.6</v>
      </c>
    </row>
    <row r="1905" spans="1:4" s="34" customFormat="1" ht="16.5" customHeight="1">
      <c r="A1905" s="39">
        <v>1889</v>
      </c>
      <c r="B1905" s="754" t="s">
        <v>1074</v>
      </c>
      <c r="C1905" s="767" t="s">
        <v>2796</v>
      </c>
      <c r="D1905" s="768">
        <v>1473</v>
      </c>
    </row>
    <row r="1906" spans="1:4" s="34" customFormat="1" ht="16.5" customHeight="1">
      <c r="A1906" s="39">
        <v>1890</v>
      </c>
      <c r="B1906" s="754" t="s">
        <v>1075</v>
      </c>
      <c r="C1906" s="767" t="s">
        <v>2797</v>
      </c>
      <c r="D1906" s="768">
        <v>1840</v>
      </c>
    </row>
    <row r="1907" spans="1:4" s="34" customFormat="1" ht="16.5" customHeight="1">
      <c r="A1907" s="39">
        <v>1891</v>
      </c>
      <c r="B1907" s="754" t="s">
        <v>1076</v>
      </c>
      <c r="C1907" s="767" t="s">
        <v>2798</v>
      </c>
      <c r="D1907" s="768">
        <v>1948</v>
      </c>
    </row>
    <row r="1908" spans="1:4" s="34" customFormat="1" ht="16.5" customHeight="1">
      <c r="A1908" s="39">
        <v>1892</v>
      </c>
      <c r="B1908" s="754" t="s">
        <v>1077</v>
      </c>
      <c r="C1908" s="767" t="s">
        <v>2799</v>
      </c>
      <c r="D1908" s="768">
        <v>9222</v>
      </c>
    </row>
    <row r="1909" spans="1:4" s="34" customFormat="1" ht="16.5" customHeight="1">
      <c r="A1909" s="39">
        <v>1893</v>
      </c>
      <c r="B1909" s="754" t="s">
        <v>1080</v>
      </c>
      <c r="C1909" s="767" t="s">
        <v>2800</v>
      </c>
      <c r="D1909" s="768">
        <v>22268</v>
      </c>
    </row>
    <row r="1910" spans="1:4" s="34" customFormat="1" ht="16.5" customHeight="1">
      <c r="A1910" s="39">
        <v>1894</v>
      </c>
      <c r="B1910" s="754" t="s">
        <v>1081</v>
      </c>
      <c r="C1910" s="767" t="s">
        <v>2799</v>
      </c>
      <c r="D1910" s="768">
        <v>9222</v>
      </c>
    </row>
    <row r="1911" spans="1:4" s="34" customFormat="1" ht="16.5" customHeight="1">
      <c r="A1911" s="39">
        <v>1895</v>
      </c>
      <c r="B1911" s="754" t="s">
        <v>1082</v>
      </c>
      <c r="C1911" s="767" t="s">
        <v>2801</v>
      </c>
      <c r="D1911" s="768">
        <v>1687</v>
      </c>
    </row>
    <row r="1912" spans="1:4" s="34" customFormat="1" ht="16.5" customHeight="1">
      <c r="A1912" s="39">
        <v>1896</v>
      </c>
      <c r="B1912" s="754" t="s">
        <v>1083</v>
      </c>
      <c r="C1912" s="767" t="s">
        <v>2801</v>
      </c>
      <c r="D1912" s="768">
        <v>1687</v>
      </c>
    </row>
    <row r="1913" spans="1:4" s="34" customFormat="1" ht="16.5" customHeight="1">
      <c r="A1913" s="39">
        <v>1897</v>
      </c>
      <c r="B1913" s="754" t="s">
        <v>1084</v>
      </c>
      <c r="C1913" s="767" t="s">
        <v>2801</v>
      </c>
      <c r="D1913" s="768">
        <v>1687</v>
      </c>
    </row>
    <row r="1914" spans="1:4" s="34" customFormat="1" ht="16.5" customHeight="1">
      <c r="A1914" s="39">
        <v>1898</v>
      </c>
      <c r="B1914" s="754" t="s">
        <v>1085</v>
      </c>
      <c r="C1914" s="767" t="s">
        <v>2802</v>
      </c>
      <c r="D1914" s="768">
        <v>2427</v>
      </c>
    </row>
    <row r="1915" spans="1:4" s="34" customFormat="1" ht="16.5" customHeight="1">
      <c r="A1915" s="39">
        <v>1899</v>
      </c>
      <c r="B1915" s="754" t="s">
        <v>1086</v>
      </c>
      <c r="C1915" s="767" t="s">
        <v>2803</v>
      </c>
      <c r="D1915" s="768">
        <v>1335</v>
      </c>
    </row>
    <row r="1916" spans="1:4" s="34" customFormat="1" ht="16.5" customHeight="1">
      <c r="A1916" s="39">
        <v>1900</v>
      </c>
      <c r="B1916" s="754" t="s">
        <v>1087</v>
      </c>
      <c r="C1916" s="767" t="s">
        <v>2804</v>
      </c>
      <c r="D1916" s="768">
        <v>1001</v>
      </c>
    </row>
    <row r="1917" spans="1:4" s="34" customFormat="1" ht="16.5" customHeight="1">
      <c r="A1917" s="39">
        <v>1901</v>
      </c>
      <c r="B1917" s="754" t="s">
        <v>1088</v>
      </c>
      <c r="C1917" s="767" t="s">
        <v>2805</v>
      </c>
      <c r="D1917" s="768">
        <v>1791</v>
      </c>
    </row>
    <row r="1918" spans="1:4" s="34" customFormat="1" ht="16.5" customHeight="1">
      <c r="A1918" s="39">
        <v>1902</v>
      </c>
      <c r="B1918" s="754" t="s">
        <v>1089</v>
      </c>
      <c r="C1918" s="767" t="s">
        <v>2806</v>
      </c>
      <c r="D1918" s="768">
        <v>1791</v>
      </c>
    </row>
    <row r="1919" spans="1:4" s="34" customFormat="1" ht="16.5" customHeight="1">
      <c r="A1919" s="39">
        <v>1903</v>
      </c>
      <c r="B1919" s="754" t="s">
        <v>1090</v>
      </c>
      <c r="C1919" s="767" t="s">
        <v>2807</v>
      </c>
      <c r="D1919" s="768">
        <v>1687</v>
      </c>
    </row>
    <row r="1920" spans="1:4" s="34" customFormat="1" ht="16.5" customHeight="1">
      <c r="A1920" s="39">
        <v>1904</v>
      </c>
      <c r="B1920" s="754" t="s">
        <v>1091</v>
      </c>
      <c r="C1920" s="767" t="s">
        <v>2808</v>
      </c>
      <c r="D1920" s="768">
        <v>1687</v>
      </c>
    </row>
    <row r="1921" spans="1:4" s="34" customFormat="1" ht="16.5" customHeight="1">
      <c r="A1921" s="39">
        <v>1905</v>
      </c>
      <c r="B1921" s="754" t="s">
        <v>1092</v>
      </c>
      <c r="C1921" s="767" t="s">
        <v>2809</v>
      </c>
      <c r="D1921" s="768">
        <v>19232</v>
      </c>
    </row>
    <row r="1922" spans="1:4" s="34" customFormat="1" ht="16.5" customHeight="1">
      <c r="A1922" s="39">
        <v>1906</v>
      </c>
      <c r="B1922" s="754" t="s">
        <v>1093</v>
      </c>
      <c r="C1922" s="767" t="s">
        <v>2810</v>
      </c>
      <c r="D1922" s="768">
        <v>12344</v>
      </c>
    </row>
    <row r="1923" spans="1:4" s="34" customFormat="1" ht="16.5" customHeight="1">
      <c r="A1923" s="39">
        <v>1907</v>
      </c>
      <c r="B1923" s="754" t="s">
        <v>1094</v>
      </c>
      <c r="C1923" s="767" t="s">
        <v>2811</v>
      </c>
      <c r="D1923" s="768">
        <v>1836</v>
      </c>
    </row>
    <row r="1924" spans="1:4" s="34" customFormat="1" ht="16.5" customHeight="1">
      <c r="A1924" s="39">
        <v>1908</v>
      </c>
      <c r="B1924" s="754" t="s">
        <v>1095</v>
      </c>
      <c r="C1924" s="767" t="s">
        <v>2812</v>
      </c>
      <c r="D1924" s="768">
        <v>1344</v>
      </c>
    </row>
    <row r="1925" spans="1:4" s="34" customFormat="1" ht="16.5" customHeight="1">
      <c r="A1925" s="39">
        <v>1909</v>
      </c>
      <c r="B1925" s="754" t="s">
        <v>1096</v>
      </c>
      <c r="C1925" s="767" t="s">
        <v>2813</v>
      </c>
      <c r="D1925" s="768">
        <v>2950</v>
      </c>
    </row>
    <row r="1926" spans="1:4" s="34" customFormat="1" ht="16.5" customHeight="1">
      <c r="A1926" s="39">
        <v>1910</v>
      </c>
      <c r="B1926" s="754" t="s">
        <v>1098</v>
      </c>
      <c r="C1926" s="767" t="s">
        <v>2814</v>
      </c>
      <c r="D1926" s="768">
        <v>1687</v>
      </c>
    </row>
    <row r="1927" spans="1:4" s="34" customFormat="1" ht="16.5" customHeight="1">
      <c r="A1927" s="39">
        <v>1911</v>
      </c>
      <c r="B1927" s="754" t="s">
        <v>1099</v>
      </c>
      <c r="C1927" s="767" t="s">
        <v>2815</v>
      </c>
      <c r="D1927" s="768">
        <v>1687</v>
      </c>
    </row>
    <row r="1928" spans="1:4" s="34" customFormat="1" ht="16.5" customHeight="1">
      <c r="A1928" s="39">
        <v>1912</v>
      </c>
      <c r="B1928" s="754" t="s">
        <v>1105</v>
      </c>
      <c r="C1928" s="767" t="s">
        <v>2816</v>
      </c>
      <c r="D1928" s="768">
        <v>3958</v>
      </c>
    </row>
    <row r="1929" spans="1:4" s="34" customFormat="1" ht="16.5" customHeight="1">
      <c r="A1929" s="39">
        <v>1913</v>
      </c>
      <c r="B1929" s="754" t="s">
        <v>1106</v>
      </c>
      <c r="C1929" s="767" t="s">
        <v>2817</v>
      </c>
      <c r="D1929" s="768">
        <v>1950</v>
      </c>
    </row>
    <row r="1930" spans="1:4" s="34" customFormat="1" ht="16.5" customHeight="1">
      <c r="A1930" s="39">
        <v>1914</v>
      </c>
      <c r="B1930" s="754" t="s">
        <v>1107</v>
      </c>
      <c r="C1930" s="767" t="s">
        <v>2818</v>
      </c>
      <c r="D1930" s="768">
        <v>1950</v>
      </c>
    </row>
    <row r="1931" spans="1:4" s="34" customFormat="1" ht="16.5" customHeight="1">
      <c r="A1931" s="39">
        <v>1915</v>
      </c>
      <c r="B1931" s="754" t="s">
        <v>1108</v>
      </c>
      <c r="C1931" s="767" t="s">
        <v>2819</v>
      </c>
      <c r="D1931" s="768">
        <v>1791</v>
      </c>
    </row>
    <row r="1932" spans="1:4" s="34" customFormat="1" ht="16.5" customHeight="1">
      <c r="A1932" s="39">
        <v>1916</v>
      </c>
      <c r="B1932" s="754" t="s">
        <v>1110</v>
      </c>
      <c r="C1932" s="767" t="s">
        <v>2766</v>
      </c>
      <c r="D1932" s="768">
        <v>6509</v>
      </c>
    </row>
    <row r="1933" spans="1:4" s="34" customFormat="1" ht="16.5" customHeight="1">
      <c r="A1933" s="39">
        <v>1917</v>
      </c>
      <c r="B1933" s="754" t="s">
        <v>1111</v>
      </c>
      <c r="C1933" s="767" t="s">
        <v>2820</v>
      </c>
      <c r="D1933" s="768">
        <v>1791</v>
      </c>
    </row>
    <row r="1934" spans="1:4" s="34" customFormat="1" ht="16.5" customHeight="1">
      <c r="A1934" s="39">
        <v>1918</v>
      </c>
      <c r="B1934" s="754" t="s">
        <v>1112</v>
      </c>
      <c r="C1934" s="767" t="s">
        <v>2821</v>
      </c>
      <c r="D1934" s="768">
        <v>2267</v>
      </c>
    </row>
    <row r="1935" spans="1:4" s="34" customFormat="1" ht="16.5" customHeight="1">
      <c r="A1935" s="39">
        <v>1919</v>
      </c>
      <c r="B1935" s="754" t="s">
        <v>1452</v>
      </c>
      <c r="C1935" s="767" t="s">
        <v>2822</v>
      </c>
      <c r="D1935" s="768">
        <v>1778</v>
      </c>
    </row>
    <row r="1936" spans="1:4" s="34" customFormat="1" ht="16.5" customHeight="1">
      <c r="A1936" s="39">
        <v>1920</v>
      </c>
      <c r="B1936" s="754" t="s">
        <v>1453</v>
      </c>
      <c r="C1936" s="767" t="s">
        <v>2823</v>
      </c>
      <c r="D1936" s="768">
        <v>1778</v>
      </c>
    </row>
    <row r="1937" spans="1:4" s="34" customFormat="1" ht="16.5" customHeight="1">
      <c r="A1937" s="39">
        <v>1921</v>
      </c>
      <c r="B1937" s="754" t="s">
        <v>1454</v>
      </c>
      <c r="C1937" s="767" t="s">
        <v>2824</v>
      </c>
      <c r="D1937" s="768">
        <v>12096</v>
      </c>
    </row>
    <row r="1938" spans="1:4" s="34" customFormat="1" ht="16.5" customHeight="1">
      <c r="A1938" s="39">
        <v>1922</v>
      </c>
      <c r="B1938" s="754" t="s">
        <v>1455</v>
      </c>
      <c r="C1938" s="767" t="s">
        <v>2825</v>
      </c>
      <c r="D1938" s="768">
        <v>1778</v>
      </c>
    </row>
    <row r="1939" spans="1:4" s="34" customFormat="1" ht="16.5" customHeight="1">
      <c r="A1939" s="39">
        <v>1923</v>
      </c>
      <c r="B1939" s="754" t="s">
        <v>1456</v>
      </c>
      <c r="C1939" s="767" t="s">
        <v>2826</v>
      </c>
      <c r="D1939" s="768">
        <v>13095</v>
      </c>
    </row>
    <row r="1940" spans="1:4" s="34" customFormat="1" ht="16.5" customHeight="1">
      <c r="A1940" s="39">
        <v>1924</v>
      </c>
      <c r="B1940" s="754" t="s">
        <v>1457</v>
      </c>
      <c r="C1940" s="767" t="s">
        <v>2827</v>
      </c>
      <c r="D1940" s="768">
        <v>2109</v>
      </c>
    </row>
    <row r="1941" spans="1:4" s="34" customFormat="1" ht="16.5" customHeight="1">
      <c r="A1941" s="39">
        <v>1925</v>
      </c>
      <c r="B1941" s="754" t="s">
        <v>1458</v>
      </c>
      <c r="C1941" s="767" t="s">
        <v>2828</v>
      </c>
      <c r="D1941" s="768">
        <v>3901</v>
      </c>
    </row>
    <row r="1942" spans="1:4" s="34" customFormat="1" ht="16.5" customHeight="1">
      <c r="A1942" s="39">
        <v>1926</v>
      </c>
      <c r="B1942" s="754" t="s">
        <v>1459</v>
      </c>
      <c r="C1942" s="767" t="s">
        <v>2828</v>
      </c>
      <c r="D1942" s="768">
        <v>3901</v>
      </c>
    </row>
    <row r="1943" spans="1:4" s="34" customFormat="1" ht="16.5" customHeight="1">
      <c r="A1943" s="39">
        <v>1927</v>
      </c>
      <c r="B1943" s="754" t="s">
        <v>1460</v>
      </c>
      <c r="C1943" s="767" t="s">
        <v>2829</v>
      </c>
      <c r="D1943" s="768">
        <v>2490</v>
      </c>
    </row>
    <row r="1944" spans="1:4" s="34" customFormat="1" ht="16.5" customHeight="1">
      <c r="A1944" s="39">
        <v>1928</v>
      </c>
      <c r="B1944" s="754" t="s">
        <v>1461</v>
      </c>
      <c r="C1944" s="767" t="s">
        <v>2830</v>
      </c>
      <c r="D1944" s="768">
        <v>2109</v>
      </c>
    </row>
    <row r="1945" spans="1:4" s="34" customFormat="1" ht="16.5" customHeight="1">
      <c r="A1945" s="39">
        <v>1929</v>
      </c>
      <c r="B1945" s="754" t="s">
        <v>2488</v>
      </c>
      <c r="C1945" s="767" t="s">
        <v>2831</v>
      </c>
      <c r="D1945" s="768">
        <v>2109</v>
      </c>
    </row>
    <row r="1946" spans="1:4" s="34" customFormat="1" ht="16.5" customHeight="1">
      <c r="A1946" s="39">
        <v>1930</v>
      </c>
      <c r="B1946" s="754" t="s">
        <v>1462</v>
      </c>
      <c r="C1946" s="767" t="s">
        <v>2832</v>
      </c>
      <c r="D1946" s="768">
        <v>2109</v>
      </c>
    </row>
    <row r="1947" spans="1:4" s="34" customFormat="1" ht="16.5" customHeight="1">
      <c r="A1947" s="39">
        <v>1931</v>
      </c>
      <c r="B1947" s="754" t="s">
        <v>1463</v>
      </c>
      <c r="C1947" s="767" t="s">
        <v>2833</v>
      </c>
      <c r="D1947" s="768">
        <v>2109</v>
      </c>
    </row>
    <row r="1948" spans="1:4" s="34" customFormat="1" ht="16.5" customHeight="1">
      <c r="A1948" s="39">
        <v>1932</v>
      </c>
      <c r="B1948" s="754" t="s">
        <v>1464</v>
      </c>
      <c r="C1948" s="767" t="s">
        <v>2834</v>
      </c>
      <c r="D1948" s="768">
        <v>2109</v>
      </c>
    </row>
    <row r="1949" spans="1:4" s="34" customFormat="1" ht="16.5" customHeight="1">
      <c r="A1949" s="39">
        <v>1933</v>
      </c>
      <c r="B1949" s="754" t="s">
        <v>1465</v>
      </c>
      <c r="C1949" s="767" t="s">
        <v>2835</v>
      </c>
      <c r="D1949" s="768">
        <v>2109</v>
      </c>
    </row>
    <row r="1950" spans="1:4" s="34" customFormat="1" ht="16.5" customHeight="1">
      <c r="A1950" s="39">
        <v>1934</v>
      </c>
      <c r="B1950" s="754" t="s">
        <v>1466</v>
      </c>
      <c r="C1950" s="767" t="s">
        <v>2836</v>
      </c>
      <c r="D1950" s="768">
        <v>1665</v>
      </c>
    </row>
    <row r="1951" spans="1:4" s="34" customFormat="1" ht="16.5" customHeight="1">
      <c r="A1951" s="39">
        <v>1935</v>
      </c>
      <c r="B1951" s="754" t="s">
        <v>1467</v>
      </c>
      <c r="C1951" s="767" t="s">
        <v>2837</v>
      </c>
      <c r="D1951" s="768">
        <v>7981</v>
      </c>
    </row>
    <row r="1952" spans="1:4" s="34" customFormat="1" ht="16.5" customHeight="1">
      <c r="A1952" s="39">
        <v>1936</v>
      </c>
      <c r="B1952" s="754" t="s">
        <v>1468</v>
      </c>
      <c r="C1952" s="767" t="s">
        <v>2838</v>
      </c>
      <c r="D1952" s="768">
        <v>3901</v>
      </c>
    </row>
    <row r="1953" spans="1:4" s="34" customFormat="1" ht="16.5" customHeight="1">
      <c r="A1953" s="39">
        <v>1937</v>
      </c>
      <c r="B1953" s="754" t="s">
        <v>1469</v>
      </c>
      <c r="C1953" s="767" t="s">
        <v>2839</v>
      </c>
      <c r="D1953" s="768">
        <v>2490</v>
      </c>
    </row>
    <row r="1954" spans="1:4" s="34" customFormat="1" ht="16.5" customHeight="1">
      <c r="A1954" s="39">
        <v>1938</v>
      </c>
      <c r="B1954" s="754" t="s">
        <v>1470</v>
      </c>
      <c r="C1954" s="767" t="s">
        <v>2840</v>
      </c>
      <c r="D1954" s="768">
        <v>2120</v>
      </c>
    </row>
    <row r="1955" spans="1:4" s="34" customFormat="1" ht="16.5" customHeight="1">
      <c r="A1955" s="39">
        <v>1939</v>
      </c>
      <c r="B1955" s="754" t="s">
        <v>1471</v>
      </c>
      <c r="C1955" s="767" t="s">
        <v>2841</v>
      </c>
      <c r="D1955" s="768">
        <v>2120</v>
      </c>
    </row>
    <row r="1956" spans="1:4" s="34" customFormat="1" ht="16.5" customHeight="1">
      <c r="A1956" s="39">
        <v>1940</v>
      </c>
      <c r="B1956" s="754" t="s">
        <v>1472</v>
      </c>
      <c r="C1956" s="767" t="s">
        <v>2842</v>
      </c>
      <c r="D1956" s="768">
        <v>2490</v>
      </c>
    </row>
    <row r="1957" spans="1:4" s="34" customFormat="1" ht="16.5" customHeight="1">
      <c r="A1957" s="39">
        <v>1941</v>
      </c>
      <c r="B1957" s="754" t="s">
        <v>1473</v>
      </c>
      <c r="C1957" s="767" t="s">
        <v>2843</v>
      </c>
      <c r="D1957" s="768">
        <v>2120</v>
      </c>
    </row>
    <row r="1958" spans="1:4" s="34" customFormat="1" ht="16.5" customHeight="1">
      <c r="A1958" s="39">
        <v>1942</v>
      </c>
      <c r="B1958" s="754" t="s">
        <v>1474</v>
      </c>
      <c r="C1958" s="767" t="s">
        <v>2844</v>
      </c>
      <c r="D1958" s="768">
        <v>1573</v>
      </c>
    </row>
    <row r="1959" spans="1:4" s="34" customFormat="1" ht="16.5" customHeight="1">
      <c r="A1959" s="39">
        <v>1943</v>
      </c>
      <c r="B1959" s="754" t="s">
        <v>1475</v>
      </c>
      <c r="C1959" s="767" t="s">
        <v>2845</v>
      </c>
      <c r="D1959" s="768">
        <v>1886</v>
      </c>
    </row>
    <row r="1960" spans="1:4" s="34" customFormat="1" ht="16.5" customHeight="1">
      <c r="A1960" s="39">
        <v>1944</v>
      </c>
      <c r="B1960" s="754" t="s">
        <v>1476</v>
      </c>
      <c r="C1960" s="767" t="s">
        <v>2821</v>
      </c>
      <c r="D1960" s="768">
        <v>2556</v>
      </c>
    </row>
    <row r="1961" spans="1:4" s="34" customFormat="1" ht="16.5" customHeight="1">
      <c r="A1961" s="39">
        <v>1945</v>
      </c>
      <c r="B1961" s="754" t="s">
        <v>1477</v>
      </c>
      <c r="C1961" s="767" t="s">
        <v>2846</v>
      </c>
      <c r="D1961" s="768">
        <v>2109</v>
      </c>
    </row>
    <row r="1962" spans="1:4" s="34" customFormat="1" ht="16.5" customHeight="1">
      <c r="A1962" s="39">
        <v>1946</v>
      </c>
      <c r="B1962" s="754" t="s">
        <v>1478</v>
      </c>
      <c r="C1962" s="767" t="s">
        <v>2847</v>
      </c>
      <c r="D1962" s="768">
        <v>2109</v>
      </c>
    </row>
    <row r="1963" spans="1:4" s="34" customFormat="1" ht="16.5" customHeight="1">
      <c r="A1963" s="39">
        <v>1947</v>
      </c>
      <c r="B1963" s="754" t="s">
        <v>1480</v>
      </c>
      <c r="C1963" s="767" t="s">
        <v>2848</v>
      </c>
      <c r="D1963" s="768">
        <v>1791</v>
      </c>
    </row>
    <row r="1964" spans="1:4" s="34" customFormat="1" ht="16.5" customHeight="1">
      <c r="A1964" s="39">
        <v>1948</v>
      </c>
      <c r="B1964" s="754" t="s">
        <v>1481</v>
      </c>
      <c r="C1964" s="767" t="s">
        <v>2849</v>
      </c>
      <c r="D1964" s="768">
        <v>1791</v>
      </c>
    </row>
    <row r="1965" spans="1:4" s="34" customFormat="1" ht="16.5" customHeight="1">
      <c r="A1965" s="39">
        <v>1949</v>
      </c>
      <c r="B1965" s="754" t="s">
        <v>1482</v>
      </c>
      <c r="C1965" s="767" t="s">
        <v>2844</v>
      </c>
      <c r="D1965" s="768">
        <v>1573</v>
      </c>
    </row>
    <row r="1966" spans="1:4" s="34" customFormat="1" ht="16.5" customHeight="1">
      <c r="A1966" s="39">
        <v>1950</v>
      </c>
      <c r="B1966" s="754" t="s">
        <v>1483</v>
      </c>
      <c r="C1966" s="767" t="s">
        <v>2844</v>
      </c>
      <c r="D1966" s="768">
        <v>1573</v>
      </c>
    </row>
    <row r="1967" spans="1:4" s="34" customFormat="1" ht="16.5" customHeight="1">
      <c r="A1967" s="39">
        <v>1951</v>
      </c>
      <c r="B1967" s="754" t="s">
        <v>1484</v>
      </c>
      <c r="C1967" s="767" t="s">
        <v>2850</v>
      </c>
      <c r="D1967" s="768">
        <v>1791</v>
      </c>
    </row>
    <row r="1968" spans="1:4" s="34" customFormat="1" ht="16.5" customHeight="1">
      <c r="A1968" s="39">
        <v>1952</v>
      </c>
      <c r="B1968" s="754" t="s">
        <v>1485</v>
      </c>
      <c r="C1968" s="767" t="s">
        <v>2851</v>
      </c>
      <c r="D1968" s="768">
        <v>1791</v>
      </c>
    </row>
    <row r="1969" spans="1:4" s="34" customFormat="1" ht="16.5" customHeight="1">
      <c r="A1969" s="39">
        <v>1953</v>
      </c>
      <c r="B1969" s="754" t="s">
        <v>1486</v>
      </c>
      <c r="C1969" s="767" t="s">
        <v>2852</v>
      </c>
      <c r="D1969" s="768">
        <v>1886</v>
      </c>
    </row>
    <row r="1970" spans="1:4" s="34" customFormat="1" ht="16.5" customHeight="1">
      <c r="A1970" s="39">
        <v>1954</v>
      </c>
      <c r="B1970" s="754" t="s">
        <v>1487</v>
      </c>
      <c r="C1970" s="767" t="s">
        <v>2853</v>
      </c>
      <c r="D1970" s="768">
        <v>3772</v>
      </c>
    </row>
    <row r="1971" spans="1:4" s="34" customFormat="1" ht="16.5" customHeight="1">
      <c r="A1971" s="39">
        <v>1955</v>
      </c>
      <c r="B1971" s="754" t="s">
        <v>1488</v>
      </c>
      <c r="C1971" s="767" t="s">
        <v>2854</v>
      </c>
      <c r="D1971" s="768">
        <v>1886</v>
      </c>
    </row>
    <row r="1972" spans="1:4" s="34" customFormat="1" ht="16.5" customHeight="1">
      <c r="A1972" s="39">
        <v>1956</v>
      </c>
      <c r="B1972" s="754" t="s">
        <v>1492</v>
      </c>
      <c r="C1972" s="767" t="s">
        <v>2821</v>
      </c>
      <c r="D1972" s="768">
        <v>2566</v>
      </c>
    </row>
    <row r="1973" spans="1:4" s="34" customFormat="1" ht="16.5" customHeight="1">
      <c r="A1973" s="39">
        <v>1957</v>
      </c>
      <c r="B1973" s="754" t="s">
        <v>1493</v>
      </c>
      <c r="C1973" s="767" t="s">
        <v>2821</v>
      </c>
      <c r="D1973" s="768">
        <v>2566</v>
      </c>
    </row>
    <row r="1974" spans="1:4" s="34" customFormat="1" ht="16.5" customHeight="1">
      <c r="A1974" s="39">
        <v>1958</v>
      </c>
      <c r="B1974" s="754" t="s">
        <v>1494</v>
      </c>
      <c r="C1974" s="767" t="s">
        <v>2855</v>
      </c>
      <c r="D1974" s="768">
        <v>3901</v>
      </c>
    </row>
    <row r="1975" spans="1:4" s="34" customFormat="1" ht="16.5" customHeight="1">
      <c r="A1975" s="39">
        <v>1959</v>
      </c>
      <c r="B1975" s="754" t="s">
        <v>1495</v>
      </c>
      <c r="C1975" s="767" t="s">
        <v>2856</v>
      </c>
      <c r="D1975" s="768">
        <v>3901</v>
      </c>
    </row>
    <row r="1976" spans="1:4" s="34" customFormat="1" ht="16.5" customHeight="1">
      <c r="A1976" s="39">
        <v>1960</v>
      </c>
      <c r="B1976" s="754" t="s">
        <v>1496</v>
      </c>
      <c r="C1976" s="767" t="s">
        <v>2857</v>
      </c>
      <c r="D1976" s="768">
        <v>2490</v>
      </c>
    </row>
    <row r="1977" spans="1:4" s="34" customFormat="1" ht="16.5" customHeight="1">
      <c r="A1977" s="39">
        <v>1961</v>
      </c>
      <c r="B1977" s="754" t="s">
        <v>1497</v>
      </c>
      <c r="C1977" s="767" t="s">
        <v>2858</v>
      </c>
      <c r="D1977" s="768">
        <v>2490</v>
      </c>
    </row>
    <row r="1978" spans="1:4" s="34" customFormat="1" ht="16.5" customHeight="1">
      <c r="A1978" s="39">
        <v>1962</v>
      </c>
      <c r="B1978" s="754" t="s">
        <v>1498</v>
      </c>
      <c r="C1978" s="767" t="s">
        <v>2859</v>
      </c>
      <c r="D1978" s="768">
        <v>2120</v>
      </c>
    </row>
    <row r="1979" spans="1:4" s="34" customFormat="1" ht="16.5" customHeight="1">
      <c r="A1979" s="39">
        <v>1963</v>
      </c>
      <c r="B1979" s="754" t="s">
        <v>1499</v>
      </c>
      <c r="C1979" s="767" t="s">
        <v>2859</v>
      </c>
      <c r="D1979" s="768">
        <v>2120</v>
      </c>
    </row>
    <row r="1980" spans="1:4" s="34" customFormat="1" ht="16.5" customHeight="1">
      <c r="A1980" s="39">
        <v>1964</v>
      </c>
      <c r="B1980" s="754" t="s">
        <v>1500</v>
      </c>
      <c r="C1980" s="767" t="s">
        <v>2844</v>
      </c>
      <c r="D1980" s="768">
        <v>1573</v>
      </c>
    </row>
    <row r="1981" spans="1:4" s="34" customFormat="1" ht="16.5" customHeight="1">
      <c r="A1981" s="39">
        <v>1965</v>
      </c>
      <c r="B1981" s="754" t="s">
        <v>1501</v>
      </c>
      <c r="C1981" s="767" t="s">
        <v>2844</v>
      </c>
      <c r="D1981" s="768">
        <v>1573</v>
      </c>
    </row>
    <row r="1982" spans="1:4" s="34" customFormat="1" ht="16.5" customHeight="1">
      <c r="A1982" s="39">
        <v>1966</v>
      </c>
      <c r="B1982" s="754" t="s">
        <v>1502</v>
      </c>
      <c r="C1982" s="767" t="s">
        <v>2860</v>
      </c>
      <c r="D1982" s="768">
        <v>1886</v>
      </c>
    </row>
    <row r="1983" spans="1:4" s="34" customFormat="1" ht="16.5" customHeight="1">
      <c r="A1983" s="39">
        <v>1967</v>
      </c>
      <c r="B1983" s="754" t="s">
        <v>1503</v>
      </c>
      <c r="C1983" s="767" t="s">
        <v>2861</v>
      </c>
      <c r="D1983" s="768">
        <v>1886</v>
      </c>
    </row>
    <row r="1984" spans="1:4" s="34" customFormat="1" ht="16.5" customHeight="1">
      <c r="A1984" s="39">
        <v>1968</v>
      </c>
      <c r="B1984" s="754" t="s">
        <v>1504</v>
      </c>
      <c r="C1984" s="767" t="s">
        <v>2862</v>
      </c>
      <c r="D1984" s="768">
        <v>1886</v>
      </c>
    </row>
    <row r="1985" spans="1:4" s="34" customFormat="1" ht="16.5" customHeight="1">
      <c r="A1985" s="39">
        <v>1969</v>
      </c>
      <c r="B1985" s="754" t="s">
        <v>1505</v>
      </c>
      <c r="C1985" s="767" t="s">
        <v>2863</v>
      </c>
      <c r="D1985" s="768">
        <v>1886</v>
      </c>
    </row>
    <row r="1986" spans="1:4" s="34" customFormat="1" ht="16.5" customHeight="1">
      <c r="A1986" s="39">
        <v>1970</v>
      </c>
      <c r="B1986" s="754" t="s">
        <v>1507</v>
      </c>
      <c r="C1986" s="767" t="s">
        <v>2821</v>
      </c>
      <c r="D1986" s="768">
        <v>2566</v>
      </c>
    </row>
    <row r="1987" spans="1:4" s="34" customFormat="1" ht="16.5" customHeight="1">
      <c r="A1987" s="39">
        <v>1971</v>
      </c>
      <c r="B1987" s="754" t="s">
        <v>1508</v>
      </c>
      <c r="C1987" s="767" t="s">
        <v>2821</v>
      </c>
      <c r="D1987" s="768">
        <v>2566</v>
      </c>
    </row>
    <row r="1988" spans="1:4" s="34" customFormat="1" ht="16.5" customHeight="1">
      <c r="A1988" s="39">
        <v>1972</v>
      </c>
      <c r="B1988" s="754" t="s">
        <v>1509</v>
      </c>
      <c r="C1988" s="767" t="s">
        <v>2864</v>
      </c>
      <c r="D1988" s="768">
        <v>1455.17</v>
      </c>
    </row>
    <row r="1989" spans="1:4" s="34" customFormat="1" ht="16.5" customHeight="1">
      <c r="A1989" s="39">
        <v>1973</v>
      </c>
      <c r="B1989" s="754" t="s">
        <v>1510</v>
      </c>
      <c r="C1989" s="767" t="s">
        <v>2865</v>
      </c>
      <c r="D1989" s="768">
        <v>1791</v>
      </c>
    </row>
    <row r="1990" spans="1:4" s="34" customFormat="1" ht="16.5" customHeight="1">
      <c r="A1990" s="39">
        <v>1974</v>
      </c>
      <c r="B1990" s="754" t="s">
        <v>1511</v>
      </c>
      <c r="C1990" s="767" t="s">
        <v>2866</v>
      </c>
      <c r="D1990" s="768">
        <v>1791</v>
      </c>
    </row>
    <row r="1991" spans="1:4" s="34" customFormat="1" ht="16.5" customHeight="1">
      <c r="A1991" s="39">
        <v>1975</v>
      </c>
      <c r="B1991" s="754" t="s">
        <v>1513</v>
      </c>
      <c r="C1991" s="767" t="s">
        <v>2867</v>
      </c>
      <c r="D1991" s="768">
        <v>1791</v>
      </c>
    </row>
    <row r="1992" spans="1:4" s="34" customFormat="1" ht="16.5" customHeight="1">
      <c r="A1992" s="39">
        <v>1976</v>
      </c>
      <c r="B1992" s="754" t="s">
        <v>1514</v>
      </c>
      <c r="C1992" s="767" t="s">
        <v>2868</v>
      </c>
      <c r="D1992" s="768">
        <v>1791</v>
      </c>
    </row>
    <row r="1993" spans="1:4" s="34" customFormat="1" ht="16.5" customHeight="1">
      <c r="A1993" s="39">
        <v>1977</v>
      </c>
      <c r="B1993" s="754" t="s">
        <v>2489</v>
      </c>
      <c r="C1993" s="767" t="s">
        <v>2869</v>
      </c>
      <c r="D1993" s="768">
        <v>1194</v>
      </c>
    </row>
    <row r="1994" spans="1:4" s="34" customFormat="1" ht="16.5" customHeight="1">
      <c r="A1994" s="39">
        <v>1978</v>
      </c>
      <c r="B1994" s="754" t="s">
        <v>1515</v>
      </c>
      <c r="C1994" s="767" t="s">
        <v>2870</v>
      </c>
      <c r="D1994" s="768">
        <v>1194</v>
      </c>
    </row>
    <row r="1995" spans="1:4" s="34" customFormat="1" ht="16.5" customHeight="1">
      <c r="A1995" s="39">
        <v>1979</v>
      </c>
      <c r="B1995" s="754" t="s">
        <v>1516</v>
      </c>
      <c r="C1995" s="767" t="s">
        <v>2871</v>
      </c>
      <c r="D1995" s="768">
        <v>1194</v>
      </c>
    </row>
    <row r="1996" spans="1:4" s="34" customFormat="1" ht="16.5" customHeight="1">
      <c r="A1996" s="39">
        <v>1980</v>
      </c>
      <c r="B1996" s="754" t="s">
        <v>1517</v>
      </c>
      <c r="C1996" s="767" t="s">
        <v>2872</v>
      </c>
      <c r="D1996" s="768">
        <v>6033.62</v>
      </c>
    </row>
    <row r="1997" spans="1:4" s="34" customFormat="1" ht="16.5" customHeight="1">
      <c r="A1997" s="39">
        <v>1981</v>
      </c>
      <c r="B1997" s="754" t="s">
        <v>1518</v>
      </c>
      <c r="C1997" s="767" t="s">
        <v>2873</v>
      </c>
      <c r="D1997" s="768">
        <v>1073.28</v>
      </c>
    </row>
    <row r="1998" spans="1:4" s="34" customFormat="1" ht="16.5" customHeight="1">
      <c r="A1998" s="39">
        <v>1982</v>
      </c>
      <c r="B1998" s="754" t="s">
        <v>1519</v>
      </c>
      <c r="C1998" s="767" t="s">
        <v>2874</v>
      </c>
      <c r="D1998" s="768">
        <v>8000</v>
      </c>
    </row>
    <row r="1999" spans="1:4" s="34" customFormat="1" ht="16.5" customHeight="1">
      <c r="A1999" s="39">
        <v>1983</v>
      </c>
      <c r="B1999" s="754" t="s">
        <v>1520</v>
      </c>
      <c r="C1999" s="767" t="s">
        <v>2875</v>
      </c>
      <c r="D1999" s="768">
        <v>1237</v>
      </c>
    </row>
    <row r="2000" spans="1:4" s="34" customFormat="1" ht="16.5" customHeight="1">
      <c r="A2000" s="39">
        <v>1984</v>
      </c>
      <c r="B2000" s="754" t="s">
        <v>1521</v>
      </c>
      <c r="C2000" s="767" t="s">
        <v>2876</v>
      </c>
      <c r="D2000" s="768">
        <v>1237</v>
      </c>
    </row>
    <row r="2001" spans="1:4" s="34" customFormat="1" ht="16.5" customHeight="1">
      <c r="A2001" s="39">
        <v>1985</v>
      </c>
      <c r="B2001" s="754" t="s">
        <v>1522</v>
      </c>
      <c r="C2001" s="767" t="s">
        <v>2877</v>
      </c>
      <c r="D2001" s="768">
        <v>1237</v>
      </c>
    </row>
    <row r="2002" spans="1:4" s="34" customFormat="1" ht="16.5" customHeight="1">
      <c r="A2002" s="39">
        <v>1986</v>
      </c>
      <c r="B2002" s="754" t="s">
        <v>1523</v>
      </c>
      <c r="C2002" s="767" t="s">
        <v>2878</v>
      </c>
      <c r="D2002" s="768">
        <v>1237</v>
      </c>
    </row>
    <row r="2003" spans="1:4" s="34" customFormat="1" ht="16.5" customHeight="1">
      <c r="A2003" s="39">
        <v>1987</v>
      </c>
      <c r="B2003" s="754" t="s">
        <v>1524</v>
      </c>
      <c r="C2003" s="767" t="s">
        <v>2879</v>
      </c>
      <c r="D2003" s="768">
        <v>1237</v>
      </c>
    </row>
    <row r="2004" spans="1:4" s="34" customFormat="1" ht="16.5" customHeight="1">
      <c r="A2004" s="39">
        <v>1988</v>
      </c>
      <c r="B2004" s="754" t="s">
        <v>1525</v>
      </c>
      <c r="C2004" s="767" t="s">
        <v>2880</v>
      </c>
      <c r="D2004" s="768">
        <v>1237</v>
      </c>
    </row>
    <row r="2005" spans="1:4" s="34" customFormat="1" ht="16.5" customHeight="1">
      <c r="A2005" s="39">
        <v>1989</v>
      </c>
      <c r="B2005" s="754" t="s">
        <v>1526</v>
      </c>
      <c r="C2005" s="767" t="s">
        <v>2881</v>
      </c>
      <c r="D2005" s="768">
        <v>51631</v>
      </c>
    </row>
    <row r="2006" spans="1:4" s="34" customFormat="1" ht="16.5" customHeight="1">
      <c r="A2006" s="39">
        <v>1990</v>
      </c>
      <c r="B2006" s="754" t="s">
        <v>1527</v>
      </c>
      <c r="C2006" s="767" t="s">
        <v>2882</v>
      </c>
      <c r="D2006" s="768">
        <v>54322</v>
      </c>
    </row>
    <row r="2007" spans="1:4" s="34" customFormat="1" ht="16.5" customHeight="1">
      <c r="A2007" s="39">
        <v>1991</v>
      </c>
      <c r="B2007" s="754" t="s">
        <v>1528</v>
      </c>
      <c r="C2007" s="767" t="s">
        <v>2883</v>
      </c>
      <c r="D2007" s="768">
        <v>3456</v>
      </c>
    </row>
    <row r="2008" spans="1:4" s="34" customFormat="1" ht="16.5" customHeight="1">
      <c r="A2008" s="39">
        <v>1992</v>
      </c>
      <c r="B2008" s="754" t="s">
        <v>1529</v>
      </c>
      <c r="C2008" s="767" t="s">
        <v>2884</v>
      </c>
      <c r="D2008" s="768">
        <v>37243</v>
      </c>
    </row>
    <row r="2009" spans="1:4" s="34" customFormat="1" ht="16.5" customHeight="1">
      <c r="A2009" s="39">
        <v>1993</v>
      </c>
      <c r="B2009" s="754" t="s">
        <v>1530</v>
      </c>
      <c r="C2009" s="767" t="s">
        <v>2883</v>
      </c>
      <c r="D2009" s="768">
        <v>3456</v>
      </c>
    </row>
    <row r="2010" spans="1:4" s="34" customFormat="1" ht="16.5" customHeight="1">
      <c r="A2010" s="39">
        <v>1994</v>
      </c>
      <c r="B2010" s="754" t="s">
        <v>1531</v>
      </c>
      <c r="C2010" s="767" t="s">
        <v>2883</v>
      </c>
      <c r="D2010" s="768">
        <v>3456</v>
      </c>
    </row>
    <row r="2011" spans="1:4" s="34" customFormat="1" ht="16.5" customHeight="1">
      <c r="A2011" s="39">
        <v>1995</v>
      </c>
      <c r="B2011" s="754" t="s">
        <v>1532</v>
      </c>
      <c r="C2011" s="767" t="s">
        <v>2883</v>
      </c>
      <c r="D2011" s="768">
        <v>3456</v>
      </c>
    </row>
    <row r="2012" spans="1:4" s="34" customFormat="1" ht="16.5" customHeight="1">
      <c r="A2012" s="39">
        <v>1996</v>
      </c>
      <c r="B2012" s="754" t="s">
        <v>1533</v>
      </c>
      <c r="C2012" s="767" t="s">
        <v>2885</v>
      </c>
      <c r="D2012" s="768">
        <v>7672</v>
      </c>
    </row>
    <row r="2013" spans="1:4" s="34" customFormat="1" ht="16.5" customHeight="1">
      <c r="A2013" s="39">
        <v>1997</v>
      </c>
      <c r="B2013" s="754" t="s">
        <v>1534</v>
      </c>
      <c r="C2013" s="767" t="s">
        <v>1365</v>
      </c>
      <c r="D2013" s="768">
        <v>3465</v>
      </c>
    </row>
    <row r="2014" spans="1:4" s="34" customFormat="1" ht="16.5" customHeight="1">
      <c r="A2014" s="39">
        <v>1998</v>
      </c>
      <c r="B2014" s="754" t="s">
        <v>1535</v>
      </c>
      <c r="C2014" s="767" t="s">
        <v>2886</v>
      </c>
      <c r="D2014" s="768">
        <v>923</v>
      </c>
    </row>
    <row r="2015" spans="1:4" s="34" customFormat="1" ht="16.5" customHeight="1">
      <c r="A2015" s="39">
        <v>1999</v>
      </c>
      <c r="B2015" s="754" t="s">
        <v>1536</v>
      </c>
      <c r="C2015" s="767" t="s">
        <v>2887</v>
      </c>
      <c r="D2015" s="768">
        <v>923</v>
      </c>
    </row>
    <row r="2016" spans="1:4" s="34" customFormat="1" ht="16.5" customHeight="1">
      <c r="A2016" s="39">
        <v>2000</v>
      </c>
      <c r="B2016" s="754" t="s">
        <v>1540</v>
      </c>
      <c r="C2016" s="767" t="s">
        <v>2888</v>
      </c>
      <c r="D2016" s="768">
        <v>1791</v>
      </c>
    </row>
    <row r="2017" spans="1:4" s="34" customFormat="1" ht="16.5" customHeight="1">
      <c r="A2017" s="39">
        <v>2001</v>
      </c>
      <c r="B2017" s="754" t="s">
        <v>1541</v>
      </c>
      <c r="C2017" s="767" t="s">
        <v>2889</v>
      </c>
      <c r="D2017" s="768">
        <v>1237</v>
      </c>
    </row>
    <row r="2018" spans="1:4" s="34" customFormat="1" ht="16.5" customHeight="1">
      <c r="A2018" s="39">
        <v>2002</v>
      </c>
      <c r="B2018" s="754" t="s">
        <v>1542</v>
      </c>
      <c r="C2018" s="767" t="s">
        <v>2889</v>
      </c>
      <c r="D2018" s="768">
        <v>1237</v>
      </c>
    </row>
    <row r="2019" spans="1:4" s="34" customFormat="1" ht="16.5" customHeight="1">
      <c r="A2019" s="39">
        <v>2003</v>
      </c>
      <c r="B2019" s="754" t="s">
        <v>1543</v>
      </c>
      <c r="C2019" s="767" t="s">
        <v>2890</v>
      </c>
      <c r="D2019" s="768">
        <v>6282</v>
      </c>
    </row>
    <row r="2020" spans="1:4" s="34" customFormat="1" ht="16.5" customHeight="1">
      <c r="A2020" s="39">
        <v>2004</v>
      </c>
      <c r="B2020" s="754" t="s">
        <v>1544</v>
      </c>
      <c r="C2020" s="767" t="s">
        <v>2891</v>
      </c>
      <c r="D2020" s="768">
        <v>2134.4</v>
      </c>
    </row>
    <row r="2021" spans="1:4" s="34" customFormat="1" ht="16.5" customHeight="1">
      <c r="A2021" s="39">
        <v>2005</v>
      </c>
      <c r="B2021" s="754" t="s">
        <v>1545</v>
      </c>
      <c r="C2021" s="767" t="s">
        <v>2892</v>
      </c>
      <c r="D2021" s="768">
        <v>1208</v>
      </c>
    </row>
    <row r="2022" spans="1:4" s="34" customFormat="1" ht="16.5" customHeight="1">
      <c r="A2022" s="39">
        <v>2006</v>
      </c>
      <c r="B2022" s="754" t="s">
        <v>1546</v>
      </c>
      <c r="C2022" s="767" t="s">
        <v>2893</v>
      </c>
      <c r="D2022" s="768">
        <v>19790</v>
      </c>
    </row>
    <row r="2023" spans="1:4" s="34" customFormat="1" ht="16.5" customHeight="1">
      <c r="A2023" s="39">
        <v>2007</v>
      </c>
      <c r="B2023" s="754" t="s">
        <v>1547</v>
      </c>
      <c r="C2023" s="767" t="s">
        <v>2894</v>
      </c>
      <c r="D2023" s="768">
        <v>1870</v>
      </c>
    </row>
    <row r="2024" spans="1:4" s="34" customFormat="1" ht="16.5" customHeight="1">
      <c r="A2024" s="39">
        <v>2008</v>
      </c>
      <c r="B2024" s="754" t="s">
        <v>1548</v>
      </c>
      <c r="C2024" s="767" t="s">
        <v>2895</v>
      </c>
      <c r="D2024" s="768">
        <v>1208</v>
      </c>
    </row>
    <row r="2025" spans="1:4" s="34" customFormat="1" ht="16.5" customHeight="1">
      <c r="A2025" s="39">
        <v>2009</v>
      </c>
      <c r="B2025" s="754" t="s">
        <v>1549</v>
      </c>
      <c r="C2025" s="767" t="s">
        <v>2892</v>
      </c>
      <c r="D2025" s="768">
        <v>1208</v>
      </c>
    </row>
    <row r="2026" spans="1:4" s="34" customFormat="1" ht="16.5" customHeight="1">
      <c r="A2026" s="39">
        <v>2010</v>
      </c>
      <c r="B2026" s="754" t="s">
        <v>1550</v>
      </c>
      <c r="C2026" s="767" t="s">
        <v>2892</v>
      </c>
      <c r="D2026" s="768">
        <v>1208</v>
      </c>
    </row>
    <row r="2027" spans="1:4" s="34" customFormat="1" ht="16.5" customHeight="1">
      <c r="A2027" s="39">
        <v>2011</v>
      </c>
      <c r="B2027" s="754" t="s">
        <v>1551</v>
      </c>
      <c r="C2027" s="767" t="s">
        <v>2892</v>
      </c>
      <c r="D2027" s="768">
        <v>1208</v>
      </c>
    </row>
    <row r="2028" spans="1:4" s="34" customFormat="1" ht="16.5" customHeight="1">
      <c r="A2028" s="39">
        <v>2012</v>
      </c>
      <c r="B2028" s="754" t="s">
        <v>1552</v>
      </c>
      <c r="C2028" s="767" t="s">
        <v>2892</v>
      </c>
      <c r="D2028" s="755">
        <v>1208</v>
      </c>
    </row>
    <row r="2029" spans="1:4" s="34" customFormat="1" ht="16.5" customHeight="1">
      <c r="A2029" s="39">
        <v>2013</v>
      </c>
      <c r="B2029" s="754" t="s">
        <v>1553</v>
      </c>
      <c r="C2029" s="755" t="s">
        <v>2896</v>
      </c>
      <c r="D2029" s="755">
        <v>1289</v>
      </c>
    </row>
    <row r="2030" spans="1:4" s="34" customFormat="1" ht="16.5" customHeight="1">
      <c r="A2030" s="39">
        <v>2014</v>
      </c>
      <c r="B2030" s="754" t="s">
        <v>1554</v>
      </c>
      <c r="C2030" s="755" t="s">
        <v>2896</v>
      </c>
      <c r="D2030" s="755">
        <v>1289</v>
      </c>
    </row>
    <row r="2031" spans="1:4" s="34" customFormat="1" ht="16.5" customHeight="1">
      <c r="A2031" s="39">
        <v>2015</v>
      </c>
      <c r="B2031" s="754" t="s">
        <v>1555</v>
      </c>
      <c r="C2031" s="755" t="s">
        <v>2897</v>
      </c>
      <c r="D2031" s="755">
        <v>2380</v>
      </c>
    </row>
    <row r="2032" spans="1:4" s="34" customFormat="1" ht="16.5" customHeight="1">
      <c r="A2032" s="39">
        <v>2016</v>
      </c>
      <c r="B2032" s="754" t="s">
        <v>1556</v>
      </c>
      <c r="C2032" s="755" t="s">
        <v>2898</v>
      </c>
      <c r="D2032" s="755">
        <v>2380</v>
      </c>
    </row>
    <row r="2033" spans="1:4" s="34" customFormat="1" ht="16.5" customHeight="1">
      <c r="A2033" s="39">
        <v>2017</v>
      </c>
      <c r="B2033" s="754" t="s">
        <v>1557</v>
      </c>
      <c r="C2033" s="755" t="s">
        <v>2899</v>
      </c>
      <c r="D2033" s="786">
        <v>5924.05</v>
      </c>
    </row>
    <row r="2034" spans="1:4" s="34" customFormat="1" ht="16.5" customHeight="1">
      <c r="A2034" s="39">
        <v>2018</v>
      </c>
      <c r="B2034" s="754" t="s">
        <v>1558</v>
      </c>
      <c r="C2034" s="755" t="s">
        <v>2899</v>
      </c>
      <c r="D2034" s="786">
        <v>5924.05</v>
      </c>
    </row>
    <row r="2035" spans="1:4" s="34" customFormat="1" ht="16.5" customHeight="1">
      <c r="A2035" s="39">
        <v>2019</v>
      </c>
      <c r="B2035" s="754" t="s">
        <v>1559</v>
      </c>
      <c r="C2035" s="755" t="s">
        <v>2899</v>
      </c>
      <c r="D2035" s="786">
        <v>5924.05</v>
      </c>
    </row>
    <row r="2036" spans="1:4" s="34" customFormat="1" ht="16.5" customHeight="1">
      <c r="A2036" s="39">
        <v>2020</v>
      </c>
      <c r="B2036" s="754" t="s">
        <v>1560</v>
      </c>
      <c r="C2036" s="755" t="s">
        <v>2899</v>
      </c>
      <c r="D2036" s="786">
        <v>5924.05</v>
      </c>
    </row>
    <row r="2037" spans="1:4" s="34" customFormat="1" ht="16.5" customHeight="1">
      <c r="A2037" s="39">
        <v>2021</v>
      </c>
      <c r="B2037" s="754" t="s">
        <v>1561</v>
      </c>
      <c r="C2037" s="755" t="s">
        <v>2900</v>
      </c>
      <c r="D2037" s="786">
        <v>46230</v>
      </c>
    </row>
    <row r="2038" spans="1:4" s="34" customFormat="1" ht="16.5" customHeight="1">
      <c r="A2038" s="39">
        <v>2022</v>
      </c>
      <c r="B2038" s="754" t="s">
        <v>1562</v>
      </c>
      <c r="C2038" s="755" t="s">
        <v>2901</v>
      </c>
      <c r="D2038" s="786">
        <v>26151</v>
      </c>
    </row>
    <row r="2039" spans="1:4" s="34" customFormat="1" ht="16.5" customHeight="1">
      <c r="A2039" s="39">
        <v>2023</v>
      </c>
      <c r="B2039" s="754" t="s">
        <v>1563</v>
      </c>
      <c r="C2039" s="755" t="s">
        <v>2902</v>
      </c>
      <c r="D2039" s="786">
        <v>22011</v>
      </c>
    </row>
    <row r="2040" spans="1:4" s="34" customFormat="1" ht="16.5" customHeight="1">
      <c r="A2040" s="39">
        <v>2024</v>
      </c>
      <c r="B2040" s="754" t="s">
        <v>1565</v>
      </c>
      <c r="C2040" s="755" t="s">
        <v>2903</v>
      </c>
      <c r="D2040" s="786">
        <v>1710</v>
      </c>
    </row>
    <row r="2041" spans="1:4" s="34" customFormat="1" ht="16.5" customHeight="1">
      <c r="A2041" s="39">
        <v>2025</v>
      </c>
      <c r="B2041" s="754" t="s">
        <v>1566</v>
      </c>
      <c r="C2041" s="755" t="s">
        <v>2904</v>
      </c>
      <c r="D2041" s="786">
        <v>1710</v>
      </c>
    </row>
    <row r="2042" spans="1:4" s="34" customFormat="1" ht="16.5" customHeight="1">
      <c r="A2042" s="39">
        <v>2026</v>
      </c>
      <c r="B2042" s="754" t="s">
        <v>1567</v>
      </c>
      <c r="C2042" s="755" t="s">
        <v>2905</v>
      </c>
      <c r="D2042" s="786">
        <v>1710</v>
      </c>
    </row>
    <row r="2043" spans="1:4" s="34" customFormat="1" ht="16.5" customHeight="1">
      <c r="A2043" s="39">
        <v>2027</v>
      </c>
      <c r="B2043" s="754" t="s">
        <v>1568</v>
      </c>
      <c r="C2043" s="755" t="s">
        <v>2906</v>
      </c>
      <c r="D2043" s="786">
        <v>1710</v>
      </c>
    </row>
    <row r="2044" spans="1:4" s="34" customFormat="1" ht="16.5" customHeight="1">
      <c r="A2044" s="39">
        <v>2028</v>
      </c>
      <c r="B2044" s="754" t="s">
        <v>1569</v>
      </c>
      <c r="C2044" s="755" t="s">
        <v>2907</v>
      </c>
      <c r="D2044" s="786">
        <v>2140</v>
      </c>
    </row>
    <row r="2045" spans="1:4" s="34" customFormat="1" ht="16.5" customHeight="1">
      <c r="A2045" s="39">
        <v>2029</v>
      </c>
      <c r="B2045" s="754" t="s">
        <v>1570</v>
      </c>
      <c r="C2045" s="755" t="s">
        <v>2908</v>
      </c>
      <c r="D2045" s="786">
        <v>2420</v>
      </c>
    </row>
    <row r="2046" spans="1:4" s="34" customFormat="1" ht="16.5" customHeight="1">
      <c r="A2046" s="39">
        <v>2030</v>
      </c>
      <c r="B2046" s="754" t="s">
        <v>1571</v>
      </c>
      <c r="C2046" s="755" t="s">
        <v>2909</v>
      </c>
      <c r="D2046" s="786">
        <v>2420</v>
      </c>
    </row>
    <row r="2047" spans="1:4" s="34" customFormat="1" ht="16.5" customHeight="1">
      <c r="A2047" s="39">
        <v>2031</v>
      </c>
      <c r="B2047" s="754" t="s">
        <v>1572</v>
      </c>
      <c r="C2047" s="755" t="s">
        <v>2910</v>
      </c>
      <c r="D2047" s="786">
        <v>2420</v>
      </c>
    </row>
    <row r="2048" spans="1:4" s="34" customFormat="1" ht="16.5" customHeight="1">
      <c r="A2048" s="39">
        <v>2032</v>
      </c>
      <c r="B2048" s="754" t="s">
        <v>1573</v>
      </c>
      <c r="C2048" s="755" t="s">
        <v>2911</v>
      </c>
      <c r="D2048" s="786">
        <v>2420</v>
      </c>
    </row>
    <row r="2049" spans="1:4" s="34" customFormat="1" ht="16.5" customHeight="1">
      <c r="A2049" s="39">
        <v>2033</v>
      </c>
      <c r="B2049" s="754" t="s">
        <v>1574</v>
      </c>
      <c r="C2049" s="755" t="s">
        <v>2912</v>
      </c>
      <c r="D2049" s="786">
        <v>2420</v>
      </c>
    </row>
    <row r="2050" spans="1:4" s="34" customFormat="1" ht="16.5" customHeight="1">
      <c r="A2050" s="39">
        <v>2034</v>
      </c>
      <c r="B2050" s="754" t="s">
        <v>1575</v>
      </c>
      <c r="C2050" s="755" t="s">
        <v>2913</v>
      </c>
      <c r="D2050" s="786">
        <v>2200</v>
      </c>
    </row>
    <row r="2051" spans="1:4" s="34" customFormat="1" ht="16.5" customHeight="1">
      <c r="A2051" s="39">
        <v>2035</v>
      </c>
      <c r="B2051" s="754" t="s">
        <v>1576</v>
      </c>
      <c r="C2051" s="755" t="s">
        <v>2914</v>
      </c>
      <c r="D2051" s="786">
        <v>2200</v>
      </c>
    </row>
    <row r="2052" spans="1:4" s="34" customFormat="1" ht="16.5" customHeight="1">
      <c r="A2052" s="39">
        <v>2036</v>
      </c>
      <c r="B2052" s="754" t="s">
        <v>2490</v>
      </c>
      <c r="C2052" s="755" t="s">
        <v>2915</v>
      </c>
      <c r="D2052" s="786">
        <v>2250</v>
      </c>
    </row>
    <row r="2053" spans="1:4" s="34" customFormat="1" ht="16.5" customHeight="1">
      <c r="A2053" s="39">
        <v>2037</v>
      </c>
      <c r="B2053" s="754" t="s">
        <v>1577</v>
      </c>
      <c r="C2053" s="755" t="s">
        <v>2916</v>
      </c>
      <c r="D2053" s="786">
        <v>2990</v>
      </c>
    </row>
    <row r="2054" spans="1:4" s="34" customFormat="1" ht="16.5" customHeight="1">
      <c r="A2054" s="39">
        <v>2038</v>
      </c>
      <c r="B2054" s="754" t="s">
        <v>1578</v>
      </c>
      <c r="C2054" s="755" t="s">
        <v>2917</v>
      </c>
      <c r="D2054" s="786">
        <v>2990</v>
      </c>
    </row>
    <row r="2055" spans="1:4" s="34" customFormat="1" ht="16.5" customHeight="1">
      <c r="A2055" s="39">
        <v>2039</v>
      </c>
      <c r="B2055" s="754" t="s">
        <v>1579</v>
      </c>
      <c r="C2055" s="755" t="s">
        <v>2918</v>
      </c>
      <c r="D2055" s="786">
        <v>2580</v>
      </c>
    </row>
    <row r="2056" spans="1:4" s="34" customFormat="1" ht="16.5" customHeight="1">
      <c r="A2056" s="39">
        <v>2040</v>
      </c>
      <c r="B2056" s="754" t="s">
        <v>1580</v>
      </c>
      <c r="C2056" s="755" t="s">
        <v>2919</v>
      </c>
      <c r="D2056" s="786">
        <v>5407</v>
      </c>
    </row>
    <row r="2057" spans="1:4" s="34" customFormat="1" ht="16.5" customHeight="1">
      <c r="A2057" s="39">
        <v>2041</v>
      </c>
      <c r="B2057" s="754" t="s">
        <v>1581</v>
      </c>
      <c r="C2057" s="755" t="s">
        <v>2920</v>
      </c>
      <c r="D2057" s="786">
        <v>3183.36</v>
      </c>
    </row>
    <row r="2058" spans="1:4" s="34" customFormat="1" ht="16.5" customHeight="1">
      <c r="A2058" s="39">
        <v>2042</v>
      </c>
      <c r="B2058" s="754" t="s">
        <v>1582</v>
      </c>
      <c r="C2058" s="755" t="s">
        <v>2920</v>
      </c>
      <c r="D2058" s="786">
        <v>3183.36</v>
      </c>
    </row>
    <row r="2059" spans="1:4" s="34" customFormat="1" ht="16.5" customHeight="1">
      <c r="A2059" s="39">
        <v>2043</v>
      </c>
      <c r="B2059" s="754" t="s">
        <v>1583</v>
      </c>
      <c r="C2059" s="755" t="s">
        <v>2921</v>
      </c>
      <c r="D2059" s="786">
        <v>2550</v>
      </c>
    </row>
    <row r="2060" spans="1:4" s="34" customFormat="1" ht="16.5" customHeight="1">
      <c r="A2060" s="39">
        <v>2044</v>
      </c>
      <c r="B2060" s="754" t="s">
        <v>1584</v>
      </c>
      <c r="C2060" s="755" t="s">
        <v>2922</v>
      </c>
      <c r="D2060" s="786">
        <v>2027.48</v>
      </c>
    </row>
    <row r="2061" spans="1:4" s="34" customFormat="1" ht="16.5" customHeight="1">
      <c r="A2061" s="39">
        <v>2045</v>
      </c>
      <c r="B2061" s="754" t="s">
        <v>1585</v>
      </c>
      <c r="C2061" s="755" t="s">
        <v>2923</v>
      </c>
      <c r="D2061" s="786">
        <v>2140</v>
      </c>
    </row>
    <row r="2062" spans="1:4" s="34" customFormat="1" ht="16.5" customHeight="1">
      <c r="A2062" s="39">
        <v>2046</v>
      </c>
      <c r="B2062" s="754" t="s">
        <v>1586</v>
      </c>
      <c r="C2062" s="755" t="s">
        <v>2923</v>
      </c>
      <c r="D2062" s="786">
        <v>2270</v>
      </c>
    </row>
    <row r="2063" spans="1:4" s="34" customFormat="1" ht="16.5" customHeight="1">
      <c r="A2063" s="39">
        <v>2047</v>
      </c>
      <c r="B2063" s="754" t="s">
        <v>1587</v>
      </c>
      <c r="C2063" s="755" t="s">
        <v>2923</v>
      </c>
      <c r="D2063" s="786">
        <v>2270</v>
      </c>
    </row>
    <row r="2064" spans="1:4" s="34" customFormat="1" ht="16.5" customHeight="1">
      <c r="A2064" s="39">
        <v>2048</v>
      </c>
      <c r="B2064" s="754" t="s">
        <v>1588</v>
      </c>
      <c r="C2064" s="755" t="s">
        <v>2924</v>
      </c>
      <c r="D2064" s="786">
        <v>5407</v>
      </c>
    </row>
    <row r="2065" spans="1:4" s="34" customFormat="1" ht="16.5" customHeight="1">
      <c r="A2065" s="39">
        <v>2049</v>
      </c>
      <c r="B2065" s="754" t="s">
        <v>1589</v>
      </c>
      <c r="C2065" s="755" t="s">
        <v>2925</v>
      </c>
      <c r="D2065" s="786">
        <v>3100</v>
      </c>
    </row>
    <row r="2066" spans="1:4" s="34" customFormat="1" ht="16.5" customHeight="1">
      <c r="A2066" s="39">
        <v>2050</v>
      </c>
      <c r="B2066" s="754" t="s">
        <v>1590</v>
      </c>
      <c r="C2066" s="755" t="s">
        <v>2925</v>
      </c>
      <c r="D2066" s="786">
        <v>3100</v>
      </c>
    </row>
    <row r="2067" spans="1:4" s="34" customFormat="1" ht="16.5" customHeight="1">
      <c r="A2067" s="39">
        <v>2051</v>
      </c>
      <c r="B2067" s="754" t="s">
        <v>1591</v>
      </c>
      <c r="C2067" s="755" t="s">
        <v>2924</v>
      </c>
      <c r="D2067" s="786">
        <v>5407</v>
      </c>
    </row>
    <row r="2068" spans="1:4" s="34" customFormat="1" ht="16.5" customHeight="1">
      <c r="A2068" s="39">
        <v>2052</v>
      </c>
      <c r="B2068" s="754" t="s">
        <v>1592</v>
      </c>
      <c r="C2068" s="755" t="s">
        <v>2925</v>
      </c>
      <c r="D2068" s="786">
        <v>2215</v>
      </c>
    </row>
    <row r="2069" spans="1:4" s="34" customFormat="1" ht="16.5" customHeight="1">
      <c r="A2069" s="39">
        <v>2053</v>
      </c>
      <c r="B2069" s="754" t="s">
        <v>1593</v>
      </c>
      <c r="C2069" s="755" t="s">
        <v>2926</v>
      </c>
      <c r="D2069" s="786">
        <v>7130.76</v>
      </c>
    </row>
    <row r="2070" spans="1:4" s="34" customFormat="1" ht="16.5" customHeight="1">
      <c r="A2070" s="39">
        <v>2054</v>
      </c>
      <c r="B2070" s="754" t="s">
        <v>1594</v>
      </c>
      <c r="C2070" s="755" t="s">
        <v>2927</v>
      </c>
      <c r="D2070" s="786">
        <v>1970</v>
      </c>
    </row>
    <row r="2071" spans="1:4" s="34" customFormat="1" ht="16.5" customHeight="1">
      <c r="A2071" s="39">
        <v>2055</v>
      </c>
      <c r="B2071" s="754" t="s">
        <v>1595</v>
      </c>
      <c r="C2071" s="755" t="s">
        <v>2927</v>
      </c>
      <c r="D2071" s="786">
        <v>1970</v>
      </c>
    </row>
    <row r="2072" spans="1:4" s="34" customFormat="1" ht="16.5" customHeight="1">
      <c r="A2072" s="39">
        <v>2056</v>
      </c>
      <c r="B2072" s="754" t="s">
        <v>1596</v>
      </c>
      <c r="C2072" s="755" t="s">
        <v>2928</v>
      </c>
      <c r="D2072" s="786">
        <v>2071</v>
      </c>
    </row>
    <row r="2073" spans="1:4" s="34" customFormat="1" ht="16.5" customHeight="1">
      <c r="A2073" s="39">
        <v>2057</v>
      </c>
      <c r="B2073" s="754" t="s">
        <v>1597</v>
      </c>
      <c r="C2073" s="755" t="s">
        <v>2928</v>
      </c>
      <c r="D2073" s="786">
        <v>2071</v>
      </c>
    </row>
    <row r="2074" spans="1:4" s="34" customFormat="1" ht="16.5" customHeight="1">
      <c r="A2074" s="39">
        <v>2058</v>
      </c>
      <c r="B2074" s="754" t="s">
        <v>1599</v>
      </c>
      <c r="C2074" s="755" t="s">
        <v>2929</v>
      </c>
      <c r="D2074" s="786">
        <v>2324</v>
      </c>
    </row>
    <row r="2075" spans="1:4" s="34" customFormat="1" ht="16.5" customHeight="1">
      <c r="A2075" s="39">
        <v>2059</v>
      </c>
      <c r="B2075" s="754" t="s">
        <v>1600</v>
      </c>
      <c r="C2075" s="755" t="s">
        <v>2930</v>
      </c>
      <c r="D2075" s="786">
        <v>2537</v>
      </c>
    </row>
    <row r="2076" spans="1:4" s="34" customFormat="1" ht="16.5" customHeight="1">
      <c r="A2076" s="39">
        <v>2060</v>
      </c>
      <c r="B2076" s="754" t="s">
        <v>1601</v>
      </c>
      <c r="C2076" s="755" t="s">
        <v>2931</v>
      </c>
      <c r="D2076" s="786">
        <v>15969.01</v>
      </c>
    </row>
    <row r="2077" spans="1:4" s="34" customFormat="1" ht="16.5" customHeight="1">
      <c r="A2077" s="39">
        <v>2061</v>
      </c>
      <c r="B2077" s="754" t="s">
        <v>1602</v>
      </c>
      <c r="C2077" s="755" t="s">
        <v>2932</v>
      </c>
      <c r="D2077" s="786">
        <v>15969.01</v>
      </c>
    </row>
    <row r="2078" spans="1:4" s="34" customFormat="1" ht="16.5" customHeight="1">
      <c r="A2078" s="39">
        <v>2062</v>
      </c>
      <c r="B2078" s="754" t="s">
        <v>1603</v>
      </c>
      <c r="C2078" s="755" t="s">
        <v>2933</v>
      </c>
      <c r="D2078" s="786">
        <v>26206.080000000002</v>
      </c>
    </row>
    <row r="2079" spans="1:4" s="34" customFormat="1" ht="16.5" customHeight="1">
      <c r="A2079" s="39">
        <v>2063</v>
      </c>
      <c r="B2079" s="754" t="s">
        <v>1604</v>
      </c>
      <c r="C2079" s="755" t="s">
        <v>2934</v>
      </c>
      <c r="D2079" s="786">
        <v>26206.080000000002</v>
      </c>
    </row>
    <row r="2080" spans="1:4" s="34" customFormat="1" ht="16.5" customHeight="1">
      <c r="A2080" s="39">
        <v>2064</v>
      </c>
      <c r="B2080" s="754" t="s">
        <v>1605</v>
      </c>
      <c r="C2080" s="755" t="s">
        <v>2935</v>
      </c>
      <c r="D2080" s="786">
        <v>26206.080000000002</v>
      </c>
    </row>
    <row r="2081" spans="1:4" s="34" customFormat="1" ht="16.5" customHeight="1">
      <c r="A2081" s="39">
        <v>2065</v>
      </c>
      <c r="B2081" s="754" t="s">
        <v>1606</v>
      </c>
      <c r="C2081" s="755" t="s">
        <v>2936</v>
      </c>
      <c r="D2081" s="786">
        <v>26206.080000000002</v>
      </c>
    </row>
    <row r="2082" spans="1:4" s="34" customFormat="1" ht="16.5" customHeight="1">
      <c r="A2082" s="39">
        <v>2066</v>
      </c>
      <c r="B2082" s="754" t="s">
        <v>1607</v>
      </c>
      <c r="C2082" s="755" t="s">
        <v>2937</v>
      </c>
      <c r="D2082" s="786">
        <v>26206.080000000002</v>
      </c>
    </row>
    <row r="2083" spans="1:4" s="34" customFormat="1" ht="16.5" customHeight="1">
      <c r="A2083" s="39">
        <v>2067</v>
      </c>
      <c r="B2083" s="754" t="s">
        <v>1608</v>
      </c>
      <c r="C2083" s="755" t="s">
        <v>2938</v>
      </c>
      <c r="D2083" s="786">
        <v>26206.080000000002</v>
      </c>
    </row>
    <row r="2084" spans="1:4" s="34" customFormat="1" ht="16.5" customHeight="1">
      <c r="A2084" s="39">
        <v>2068</v>
      </c>
      <c r="B2084" s="754" t="s">
        <v>1609</v>
      </c>
      <c r="C2084" s="755" t="s">
        <v>2939</v>
      </c>
      <c r="D2084" s="786">
        <v>26206.080000000002</v>
      </c>
    </row>
    <row r="2085" spans="1:4" s="34" customFormat="1" ht="16.5" customHeight="1">
      <c r="A2085" s="39">
        <v>2069</v>
      </c>
      <c r="B2085" s="754" t="s">
        <v>1610</v>
      </c>
      <c r="C2085" s="755" t="s">
        <v>2940</v>
      </c>
      <c r="D2085" s="786">
        <v>26206.080000000002</v>
      </c>
    </row>
    <row r="2086" spans="1:4" s="34" customFormat="1" ht="16.5" customHeight="1">
      <c r="A2086" s="39">
        <v>2070</v>
      </c>
      <c r="B2086" s="754" t="s">
        <v>1611</v>
      </c>
      <c r="C2086" s="755" t="s">
        <v>2941</v>
      </c>
      <c r="D2086" s="786">
        <v>26206.080000000002</v>
      </c>
    </row>
    <row r="2087" spans="1:4" s="34" customFormat="1" ht="16.5" customHeight="1">
      <c r="A2087" s="39">
        <v>2071</v>
      </c>
      <c r="B2087" s="754" t="s">
        <v>1612</v>
      </c>
      <c r="C2087" s="755" t="s">
        <v>2942</v>
      </c>
      <c r="D2087" s="786">
        <v>26206.080000000002</v>
      </c>
    </row>
    <row r="2088" spans="1:4" s="34" customFormat="1" ht="16.5" customHeight="1">
      <c r="A2088" s="39">
        <v>2072</v>
      </c>
      <c r="B2088" s="754" t="s">
        <v>1613</v>
      </c>
      <c r="C2088" s="755" t="s">
        <v>2943</v>
      </c>
      <c r="D2088" s="786">
        <v>26206.080000000002</v>
      </c>
    </row>
    <row r="2089" spans="1:4" s="34" customFormat="1" ht="16.5" customHeight="1">
      <c r="A2089" s="39">
        <v>2073</v>
      </c>
      <c r="B2089" s="754" t="s">
        <v>1614</v>
      </c>
      <c r="C2089" s="755" t="s">
        <v>2944</v>
      </c>
      <c r="D2089" s="786">
        <v>26206.080000000002</v>
      </c>
    </row>
    <row r="2090" spans="1:4" s="34" customFormat="1" ht="16.5" customHeight="1">
      <c r="A2090" s="39">
        <v>2074</v>
      </c>
      <c r="B2090" s="754" t="s">
        <v>1615</v>
      </c>
      <c r="C2090" s="755" t="s">
        <v>2945</v>
      </c>
      <c r="D2090" s="786">
        <v>26206.080000000002</v>
      </c>
    </row>
    <row r="2091" spans="1:4" s="34" customFormat="1" ht="16.5" customHeight="1">
      <c r="A2091" s="39">
        <v>2075</v>
      </c>
      <c r="B2091" s="754" t="s">
        <v>1616</v>
      </c>
      <c r="C2091" s="755" t="s">
        <v>2946</v>
      </c>
      <c r="D2091" s="786">
        <v>26206.080000000002</v>
      </c>
    </row>
    <row r="2092" spans="1:4" s="34" customFormat="1" ht="16.5" customHeight="1">
      <c r="A2092" s="39">
        <v>2076</v>
      </c>
      <c r="B2092" s="754" t="s">
        <v>1617</v>
      </c>
      <c r="C2092" s="755" t="s">
        <v>2947</v>
      </c>
      <c r="D2092" s="786">
        <v>26206.080000000002</v>
      </c>
    </row>
    <row r="2093" spans="1:4" s="34" customFormat="1" ht="16.5" customHeight="1">
      <c r="A2093" s="39">
        <v>2077</v>
      </c>
      <c r="B2093" s="754" t="s">
        <v>1618</v>
      </c>
      <c r="C2093" s="755" t="s">
        <v>2948</v>
      </c>
      <c r="D2093" s="786">
        <v>26206.080000000002</v>
      </c>
    </row>
    <row r="2094" spans="1:4" s="34" customFormat="1" ht="16.5" customHeight="1">
      <c r="A2094" s="39">
        <v>2078</v>
      </c>
      <c r="B2094" s="754" t="s">
        <v>1619</v>
      </c>
      <c r="C2094" s="755" t="s">
        <v>2949</v>
      </c>
      <c r="D2094" s="786">
        <v>26206.080000000002</v>
      </c>
    </row>
    <row r="2095" spans="1:4" s="34" customFormat="1" ht="16.5" customHeight="1">
      <c r="A2095" s="39">
        <v>2079</v>
      </c>
      <c r="B2095" s="754" t="s">
        <v>1620</v>
      </c>
      <c r="C2095" s="755" t="s">
        <v>2950</v>
      </c>
      <c r="D2095" s="786">
        <v>26206.080000000002</v>
      </c>
    </row>
    <row r="2096" spans="1:4" s="34" customFormat="1" ht="16.5" customHeight="1">
      <c r="A2096" s="39">
        <v>2080</v>
      </c>
      <c r="B2096" s="754" t="s">
        <v>1621</v>
      </c>
      <c r="C2096" s="755" t="s">
        <v>2951</v>
      </c>
      <c r="D2096" s="786">
        <v>10775</v>
      </c>
    </row>
    <row r="2097" spans="1:4" s="34" customFormat="1" ht="16.5" customHeight="1">
      <c r="A2097" s="39">
        <v>2081</v>
      </c>
      <c r="B2097" s="754" t="s">
        <v>1622</v>
      </c>
      <c r="C2097" s="755" t="s">
        <v>2952</v>
      </c>
      <c r="D2097" s="786">
        <v>7154.31</v>
      </c>
    </row>
    <row r="2098" spans="1:4" s="34" customFormat="1" ht="16.5" customHeight="1">
      <c r="A2098" s="39">
        <v>2082</v>
      </c>
      <c r="B2098" s="754" t="s">
        <v>2491</v>
      </c>
      <c r="C2098" s="755" t="s">
        <v>2953</v>
      </c>
      <c r="D2098" s="786">
        <v>7154.31</v>
      </c>
    </row>
    <row r="2099" spans="1:4" s="34" customFormat="1" ht="16.5" customHeight="1">
      <c r="A2099" s="39">
        <v>2083</v>
      </c>
      <c r="B2099" s="754" t="s">
        <v>2492</v>
      </c>
      <c r="C2099" s="755" t="s">
        <v>2954</v>
      </c>
      <c r="D2099" s="786">
        <v>7154.31</v>
      </c>
    </row>
    <row r="2100" spans="1:4" s="34" customFormat="1" ht="16.5" customHeight="1">
      <c r="A2100" s="39">
        <v>2084</v>
      </c>
      <c r="B2100" s="754" t="s">
        <v>2493</v>
      </c>
      <c r="C2100" s="755" t="s">
        <v>2955</v>
      </c>
      <c r="D2100" s="786">
        <v>7154.31</v>
      </c>
    </row>
    <row r="2101" spans="1:4" s="34" customFormat="1" ht="16.5" customHeight="1">
      <c r="A2101" s="39">
        <v>2085</v>
      </c>
      <c r="B2101" s="754" t="s">
        <v>2494</v>
      </c>
      <c r="C2101" s="755" t="s">
        <v>2956</v>
      </c>
      <c r="D2101" s="786">
        <v>7154.31</v>
      </c>
    </row>
    <row r="2102" spans="1:4" s="34" customFormat="1" ht="16.5" customHeight="1">
      <c r="A2102" s="39">
        <v>2086</v>
      </c>
      <c r="B2102" s="754" t="s">
        <v>2495</v>
      </c>
      <c r="C2102" s="755" t="s">
        <v>2957</v>
      </c>
      <c r="D2102" s="786">
        <v>13356.21</v>
      </c>
    </row>
    <row r="2103" spans="1:4" s="34" customFormat="1" ht="16.5" customHeight="1">
      <c r="A2103" s="39">
        <v>2087</v>
      </c>
      <c r="B2103" s="754" t="s">
        <v>2496</v>
      </c>
      <c r="C2103" s="755" t="s">
        <v>2957</v>
      </c>
      <c r="D2103" s="786">
        <v>9680</v>
      </c>
    </row>
    <row r="2104" spans="1:4" s="34" customFormat="1" ht="16.5" customHeight="1">
      <c r="A2104" s="39">
        <v>2088</v>
      </c>
      <c r="B2104" s="754" t="s">
        <v>2497</v>
      </c>
      <c r="C2104" s="755" t="s">
        <v>2957</v>
      </c>
      <c r="D2104" s="786">
        <v>13380.25</v>
      </c>
    </row>
    <row r="2105" spans="1:4" s="34" customFormat="1" ht="16.5" customHeight="1">
      <c r="A2105" s="39">
        <v>2089</v>
      </c>
      <c r="B2105" s="754" t="s">
        <v>2498</v>
      </c>
      <c r="C2105" s="755" t="s">
        <v>2957</v>
      </c>
      <c r="D2105" s="786">
        <v>9702.5499999999993</v>
      </c>
    </row>
    <row r="2106" spans="1:4" s="34" customFormat="1" ht="16.5" customHeight="1">
      <c r="A2106" s="39">
        <v>2090</v>
      </c>
      <c r="B2106" s="754" t="s">
        <v>2499</v>
      </c>
      <c r="C2106" s="755" t="s">
        <v>2958</v>
      </c>
      <c r="D2106" s="786">
        <v>5683.7</v>
      </c>
    </row>
    <row r="2107" spans="1:4" s="34" customFormat="1" ht="16.5" customHeight="1">
      <c r="A2107" s="39">
        <v>2091</v>
      </c>
      <c r="B2107" s="754" t="s">
        <v>2500</v>
      </c>
      <c r="C2107" s="755" t="s">
        <v>2959</v>
      </c>
      <c r="D2107" s="786">
        <v>3650</v>
      </c>
    </row>
    <row r="2108" spans="1:4" s="34" customFormat="1" ht="16.5" customHeight="1">
      <c r="A2108" s="39">
        <v>2092</v>
      </c>
      <c r="B2108" s="754" t="s">
        <v>2501</v>
      </c>
      <c r="C2108" s="755" t="s">
        <v>2960</v>
      </c>
      <c r="D2108" s="786">
        <v>47455</v>
      </c>
    </row>
    <row r="2109" spans="1:4" s="34" customFormat="1" ht="16.5" customHeight="1">
      <c r="A2109" s="39">
        <v>2093</v>
      </c>
      <c r="B2109" s="754" t="s">
        <v>2502</v>
      </c>
      <c r="C2109" s="755" t="s">
        <v>2961</v>
      </c>
      <c r="D2109" s="786">
        <v>8250</v>
      </c>
    </row>
    <row r="2110" spans="1:4" s="34" customFormat="1" ht="16.5" customHeight="1">
      <c r="A2110" s="39">
        <v>2094</v>
      </c>
      <c r="B2110" s="754" t="s">
        <v>2503</v>
      </c>
      <c r="C2110" s="755" t="s">
        <v>2961</v>
      </c>
      <c r="D2110" s="786">
        <v>8250</v>
      </c>
    </row>
    <row r="2111" spans="1:4" s="34" customFormat="1" ht="16.5" customHeight="1">
      <c r="A2111" s="39">
        <v>2095</v>
      </c>
      <c r="B2111" s="754" t="s">
        <v>2504</v>
      </c>
      <c r="C2111" s="755" t="s">
        <v>2962</v>
      </c>
      <c r="D2111" s="786">
        <v>18720</v>
      </c>
    </row>
    <row r="2112" spans="1:4" s="34" customFormat="1" ht="16.5" customHeight="1">
      <c r="A2112" s="39">
        <v>2096</v>
      </c>
      <c r="B2112" s="754" t="s">
        <v>2505</v>
      </c>
      <c r="C2112" s="755" t="s">
        <v>2963</v>
      </c>
      <c r="D2112" s="786">
        <v>3279</v>
      </c>
    </row>
    <row r="2113" spans="1:4" s="34" customFormat="1" ht="16.5" customHeight="1">
      <c r="A2113" s="39">
        <v>2097</v>
      </c>
      <c r="B2113" s="754" t="s">
        <v>2506</v>
      </c>
      <c r="C2113" s="755" t="s">
        <v>2964</v>
      </c>
      <c r="D2113" s="786">
        <v>3738</v>
      </c>
    </row>
    <row r="2114" spans="1:4" s="34" customFormat="1" ht="16.5" customHeight="1">
      <c r="A2114" s="39">
        <v>2098</v>
      </c>
      <c r="B2114" s="754" t="s">
        <v>2507</v>
      </c>
      <c r="C2114" s="755" t="s">
        <v>2965</v>
      </c>
      <c r="D2114" s="786">
        <v>5588</v>
      </c>
    </row>
    <row r="2115" spans="1:4" s="34" customFormat="1" ht="16.5" customHeight="1">
      <c r="A2115" s="39">
        <v>2099</v>
      </c>
      <c r="B2115" s="754" t="s">
        <v>2508</v>
      </c>
      <c r="C2115" s="755" t="s">
        <v>2966</v>
      </c>
      <c r="D2115" s="786">
        <v>6329.31</v>
      </c>
    </row>
    <row r="2116" spans="1:4" s="34" customFormat="1" ht="16.5" customHeight="1">
      <c r="A2116" s="39">
        <v>2100</v>
      </c>
      <c r="B2116" s="754" t="s">
        <v>2509</v>
      </c>
      <c r="C2116" s="755" t="s">
        <v>2967</v>
      </c>
      <c r="D2116" s="786">
        <v>1950</v>
      </c>
    </row>
    <row r="2117" spans="1:4" s="34" customFormat="1" ht="16.5" customHeight="1">
      <c r="A2117" s="39">
        <v>2101</v>
      </c>
      <c r="B2117" s="754" t="s">
        <v>2510</v>
      </c>
      <c r="C2117" s="755" t="s">
        <v>2968</v>
      </c>
      <c r="D2117" s="786">
        <v>2535</v>
      </c>
    </row>
    <row r="2118" spans="1:4" s="34" customFormat="1" ht="16.5" customHeight="1">
      <c r="A2118" s="39">
        <v>2102</v>
      </c>
      <c r="B2118" s="754" t="s">
        <v>2511</v>
      </c>
      <c r="C2118" s="755" t="s">
        <v>2969</v>
      </c>
      <c r="D2118" s="786">
        <v>1823</v>
      </c>
    </row>
    <row r="2119" spans="1:4" s="34" customFormat="1" ht="16.5" customHeight="1">
      <c r="A2119" s="39">
        <v>2103</v>
      </c>
      <c r="B2119" s="754" t="s">
        <v>2512</v>
      </c>
      <c r="C2119" s="755" t="s">
        <v>2970</v>
      </c>
      <c r="D2119" s="786">
        <v>1823</v>
      </c>
    </row>
    <row r="2120" spans="1:4" s="34" customFormat="1" ht="16.5" customHeight="1">
      <c r="A2120" s="39">
        <v>2104</v>
      </c>
      <c r="B2120" s="754" t="s">
        <v>2513</v>
      </c>
      <c r="C2120" s="755" t="s">
        <v>2971</v>
      </c>
      <c r="D2120" s="786">
        <v>6098</v>
      </c>
    </row>
    <row r="2121" spans="1:4" s="34" customFormat="1" ht="16.5" customHeight="1">
      <c r="A2121" s="39">
        <v>2105</v>
      </c>
      <c r="B2121" s="754" t="s">
        <v>1113</v>
      </c>
      <c r="C2121" s="755" t="s">
        <v>1434</v>
      </c>
      <c r="D2121" s="786">
        <v>-1405090</v>
      </c>
    </row>
    <row r="2122" spans="1:4" s="34" customFormat="1" ht="16.5" customHeight="1">
      <c r="A2122" s="39"/>
      <c r="B2122" s="787" t="s">
        <v>2972</v>
      </c>
      <c r="C2122" s="788" t="s">
        <v>2978</v>
      </c>
      <c r="D2122" s="784">
        <f>SUM(D2123:D2128)</f>
        <v>53346.960000000006</v>
      </c>
    </row>
    <row r="2123" spans="1:4" s="34" customFormat="1" ht="16.5" customHeight="1">
      <c r="A2123" s="39">
        <v>2106</v>
      </c>
      <c r="B2123" s="789" t="s">
        <v>2973</v>
      </c>
      <c r="C2123" s="790" t="s">
        <v>2979</v>
      </c>
      <c r="D2123" s="791">
        <v>8500</v>
      </c>
    </row>
    <row r="2124" spans="1:4" s="34" customFormat="1" ht="16.5" customHeight="1">
      <c r="A2124" s="39">
        <v>2107</v>
      </c>
      <c r="B2124" s="789" t="s">
        <v>2974</v>
      </c>
      <c r="C2124" s="790" t="s">
        <v>2980</v>
      </c>
      <c r="D2124" s="791">
        <v>64140</v>
      </c>
    </row>
    <row r="2125" spans="1:4" s="34" customFormat="1" ht="16.5" customHeight="1">
      <c r="A2125" s="39">
        <v>2108</v>
      </c>
      <c r="B2125" s="789" t="s">
        <v>2975</v>
      </c>
      <c r="C2125" s="790" t="s">
        <v>2981</v>
      </c>
      <c r="D2125" s="791">
        <v>7895.2</v>
      </c>
    </row>
    <row r="2126" spans="1:4" s="34" customFormat="1" ht="16.5" customHeight="1">
      <c r="A2126" s="39">
        <v>2109</v>
      </c>
      <c r="B2126" s="789" t="s">
        <v>2976</v>
      </c>
      <c r="C2126" s="790" t="s">
        <v>2982</v>
      </c>
      <c r="D2126" s="791">
        <v>909.5</v>
      </c>
    </row>
    <row r="2127" spans="1:4" s="34" customFormat="1" ht="16.5" customHeight="1">
      <c r="A2127" s="39">
        <v>2110</v>
      </c>
      <c r="B2127" s="789" t="s">
        <v>2977</v>
      </c>
      <c r="C2127" s="790" t="s">
        <v>2983</v>
      </c>
      <c r="D2127" s="791">
        <v>6918.6</v>
      </c>
    </row>
    <row r="2128" spans="1:4" s="34" customFormat="1" ht="16.5" customHeight="1">
      <c r="A2128" s="39">
        <v>2111</v>
      </c>
      <c r="B2128" s="789" t="s">
        <v>1113</v>
      </c>
      <c r="C2128" s="790" t="s">
        <v>1434</v>
      </c>
      <c r="D2128" s="791">
        <v>-35016.339999999997</v>
      </c>
    </row>
    <row r="2129" spans="1:4" s="34" customFormat="1" ht="30" customHeight="1">
      <c r="A2129" s="39"/>
      <c r="B2129" s="1028" t="s">
        <v>2984</v>
      </c>
      <c r="C2129" s="1028"/>
      <c r="D2129" s="793">
        <f>+D2130</f>
        <v>12307143.140000001</v>
      </c>
    </row>
    <row r="2130" spans="1:4" s="34" customFormat="1" ht="16.5" customHeight="1">
      <c r="A2130" s="39" t="s">
        <v>145</v>
      </c>
      <c r="B2130" s="759" t="s">
        <v>2985</v>
      </c>
      <c r="C2130" s="752" t="s">
        <v>2986</v>
      </c>
      <c r="D2130" s="792">
        <f>SUM(D2131:D2134)</f>
        <v>12307143.140000001</v>
      </c>
    </row>
    <row r="2131" spans="1:4" s="34" customFormat="1" ht="16.5" customHeight="1">
      <c r="A2131" s="39">
        <v>1</v>
      </c>
      <c r="B2131" s="754" t="s">
        <v>1436</v>
      </c>
      <c r="C2131" s="757" t="s">
        <v>2987</v>
      </c>
      <c r="D2131" s="782">
        <v>5007530</v>
      </c>
    </row>
    <row r="2132" spans="1:4" s="34" customFormat="1" ht="16.5" customHeight="1">
      <c r="A2132" s="39">
        <v>2</v>
      </c>
      <c r="B2132" s="754" t="s">
        <v>2973</v>
      </c>
      <c r="C2132" s="757" t="s">
        <v>2988</v>
      </c>
      <c r="D2132" s="782">
        <v>2230177.5</v>
      </c>
    </row>
    <row r="2133" spans="1:4" s="34" customFormat="1" ht="16.5" customHeight="1">
      <c r="A2133" s="39">
        <v>3</v>
      </c>
      <c r="B2133" s="754" t="s">
        <v>2974</v>
      </c>
      <c r="C2133" s="757" t="s">
        <v>2989</v>
      </c>
      <c r="D2133" s="782">
        <v>21560</v>
      </c>
    </row>
    <row r="2134" spans="1:4" s="34" customFormat="1" ht="16.5" customHeight="1">
      <c r="A2134" s="39">
        <v>4</v>
      </c>
      <c r="B2134" s="754" t="s">
        <v>1113</v>
      </c>
      <c r="C2134" s="757" t="s">
        <v>1434</v>
      </c>
      <c r="D2134" s="782">
        <v>5047875.6399999997</v>
      </c>
    </row>
    <row r="2135" spans="1:4" s="34" customFormat="1" ht="30" customHeight="1">
      <c r="A2135" s="39"/>
      <c r="B2135" s="53" t="s">
        <v>657</v>
      </c>
      <c r="C2135" s="39"/>
      <c r="D2135" s="41"/>
    </row>
    <row r="2136" spans="1:4" s="34" customFormat="1">
      <c r="A2136" s="1024"/>
      <c r="B2136" s="1024"/>
      <c r="C2136" s="1024"/>
      <c r="D2136" s="1024"/>
    </row>
    <row r="2137" spans="1:4">
      <c r="A2137" s="604" t="s">
        <v>138</v>
      </c>
    </row>
    <row r="2138" spans="1:4">
      <c r="B2138" s="795" t="s">
        <v>145</v>
      </c>
      <c r="C2138" s="795"/>
    </row>
    <row r="2141" spans="1:4">
      <c r="B2141" s="3" t="s">
        <v>2992</v>
      </c>
    </row>
    <row r="2142" spans="1:4">
      <c r="B2142" s="3" t="s">
        <v>2990</v>
      </c>
    </row>
    <row r="2143" spans="1:4">
      <c r="B2143" s="3" t="s">
        <v>2991</v>
      </c>
    </row>
  </sheetData>
  <mergeCells count="11">
    <mergeCell ref="A2136:D2136"/>
    <mergeCell ref="C7:C8"/>
    <mergeCell ref="D7:D8"/>
    <mergeCell ref="A1:D1"/>
    <mergeCell ref="A2:D2"/>
    <mergeCell ref="A3:D3"/>
    <mergeCell ref="A4:D4"/>
    <mergeCell ref="A7:B8"/>
    <mergeCell ref="B5:C5"/>
    <mergeCell ref="B9:C9"/>
    <mergeCell ref="B2129:C2129"/>
  </mergeCells>
  <printOptions horizontalCentered="1"/>
  <pageMargins left="0" right="0" top="0.35433070866141736" bottom="0.74803149606299213" header="0" footer="0"/>
  <pageSetup scale="99" orientation="portrait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8"/>
  <sheetViews>
    <sheetView view="pageBreakPreview" topLeftCell="A55" zoomScaleSheetLayoutView="100" workbookViewId="0">
      <selection activeCell="C76" sqref="C76:C78"/>
    </sheetView>
  </sheetViews>
  <sheetFormatPr baseColWidth="10" defaultColWidth="11.42578125" defaultRowHeight="16.5"/>
  <cols>
    <col min="1" max="1" width="1.5703125" style="142" customWidth="1"/>
    <col min="2" max="2" width="101.7109375" style="142" bestFit="1" customWidth="1"/>
    <col min="3" max="3" width="18.42578125" style="142" customWidth="1"/>
    <col min="4" max="4" width="18" style="592" customWidth="1"/>
    <col min="5" max="5" width="59.42578125" style="140" customWidth="1"/>
    <col min="6" max="6" width="22.7109375" style="140" customWidth="1"/>
    <col min="7" max="16384" width="11.42578125" style="140"/>
  </cols>
  <sheetData>
    <row r="1" spans="1:7" s="139" customFormat="1" ht="20.25">
      <c r="A1" s="881" t="s">
        <v>76</v>
      </c>
      <c r="B1" s="881"/>
      <c r="C1" s="881"/>
      <c r="D1" s="881"/>
      <c r="E1" s="577"/>
      <c r="G1" s="81"/>
    </row>
    <row r="2" spans="1:7" ht="15.75">
      <c r="A2" s="880" t="s">
        <v>14</v>
      </c>
      <c r="B2" s="880"/>
      <c r="C2" s="880"/>
      <c r="D2" s="880"/>
    </row>
    <row r="3" spans="1:7">
      <c r="A3" s="879" t="s">
        <v>670</v>
      </c>
      <c r="B3" s="879"/>
      <c r="C3" s="879"/>
      <c r="D3" s="879"/>
    </row>
    <row r="4" spans="1:7">
      <c r="A4" s="879" t="s">
        <v>671</v>
      </c>
      <c r="B4" s="879"/>
      <c r="C4" s="879"/>
      <c r="D4" s="879"/>
    </row>
    <row r="5" spans="1:7" s="142" customFormat="1" ht="17.25" thickBot="1">
      <c r="A5" s="882" t="s">
        <v>141</v>
      </c>
      <c r="B5" s="882"/>
      <c r="C5" s="81" t="s">
        <v>79</v>
      </c>
      <c r="D5" s="586" t="s">
        <v>2464</v>
      </c>
    </row>
    <row r="6" spans="1:7" ht="27.75" customHeight="1" thickBot="1">
      <c r="A6" s="877"/>
      <c r="B6" s="878"/>
      <c r="C6" s="167">
        <v>2016</v>
      </c>
      <c r="D6" s="587">
        <v>2015</v>
      </c>
    </row>
    <row r="7" spans="1:7" ht="17.25" thickTop="1">
      <c r="A7" s="143" t="s">
        <v>142</v>
      </c>
      <c r="B7" s="144"/>
      <c r="C7" s="145"/>
      <c r="D7" s="588"/>
    </row>
    <row r="8" spans="1:7">
      <c r="A8" s="146" t="s">
        <v>143</v>
      </c>
      <c r="B8" s="147"/>
      <c r="C8" s="157">
        <f>SUM(C9:C16)</f>
        <v>44039543</v>
      </c>
      <c r="D8" s="158">
        <f>SUM(D9:D16)</f>
        <v>29849626</v>
      </c>
    </row>
    <row r="9" spans="1:7">
      <c r="A9" s="148"/>
      <c r="B9" s="149" t="s">
        <v>144</v>
      </c>
      <c r="C9" s="150" t="s">
        <v>145</v>
      </c>
      <c r="D9" s="151" t="s">
        <v>145</v>
      </c>
    </row>
    <row r="10" spans="1:7">
      <c r="A10" s="148"/>
      <c r="B10" s="149" t="s">
        <v>146</v>
      </c>
      <c r="C10" s="150"/>
      <c r="D10" s="151"/>
    </row>
    <row r="11" spans="1:7">
      <c r="A11" s="148"/>
      <c r="B11" s="149" t="s">
        <v>147</v>
      </c>
      <c r="C11" s="150"/>
      <c r="D11" s="151"/>
    </row>
    <row r="12" spans="1:7">
      <c r="A12" s="148"/>
      <c r="B12" s="149" t="s">
        <v>148</v>
      </c>
      <c r="C12" s="150"/>
      <c r="D12" s="151"/>
    </row>
    <row r="13" spans="1:7" ht="18.75">
      <c r="A13" s="148"/>
      <c r="B13" s="149" t="s">
        <v>149</v>
      </c>
      <c r="C13" s="150"/>
      <c r="D13" s="151"/>
    </row>
    <row r="14" spans="1:7">
      <c r="A14" s="148"/>
      <c r="B14" s="149" t="s">
        <v>150</v>
      </c>
      <c r="C14" s="150"/>
      <c r="D14" s="151"/>
    </row>
    <row r="15" spans="1:7">
      <c r="A15" s="148"/>
      <c r="B15" s="149" t="s">
        <v>151</v>
      </c>
      <c r="C15" s="150">
        <v>44039543</v>
      </c>
      <c r="D15" s="151">
        <v>29849626</v>
      </c>
    </row>
    <row r="16" spans="1:7">
      <c r="A16" s="148"/>
      <c r="B16" s="149" t="s">
        <v>152</v>
      </c>
      <c r="C16" s="150"/>
      <c r="D16" s="151"/>
    </row>
    <row r="17" spans="1:4">
      <c r="A17" s="146" t="s">
        <v>153</v>
      </c>
      <c r="B17" s="147"/>
      <c r="C17" s="157">
        <f>SUM(C18:C19)</f>
        <v>0</v>
      </c>
      <c r="D17" s="158">
        <f>SUM(D18:D19)</f>
        <v>0</v>
      </c>
    </row>
    <row r="18" spans="1:4">
      <c r="A18" s="148"/>
      <c r="B18" s="149" t="s">
        <v>154</v>
      </c>
      <c r="C18" s="150"/>
      <c r="D18" s="151"/>
    </row>
    <row r="19" spans="1:4">
      <c r="A19" s="148"/>
      <c r="B19" s="149" t="s">
        <v>155</v>
      </c>
      <c r="C19" s="150" t="s">
        <v>145</v>
      </c>
      <c r="D19" s="151" t="s">
        <v>145</v>
      </c>
    </row>
    <row r="20" spans="1:4">
      <c r="A20" s="146" t="s">
        <v>156</v>
      </c>
      <c r="B20" s="147"/>
      <c r="C20" s="159">
        <f>SUM(C21:C25)</f>
        <v>18017</v>
      </c>
      <c r="D20" s="158">
        <f>SUM(D21:D25)</f>
        <v>9769</v>
      </c>
    </row>
    <row r="21" spans="1:4">
      <c r="A21" s="148"/>
      <c r="B21" s="149" t="s">
        <v>157</v>
      </c>
      <c r="C21" s="150">
        <v>20625</v>
      </c>
      <c r="D21" s="151">
        <v>4377</v>
      </c>
    </row>
    <row r="22" spans="1:4">
      <c r="A22" s="148"/>
      <c r="B22" s="149" t="s">
        <v>158</v>
      </c>
      <c r="C22" s="150"/>
      <c r="D22" s="151"/>
    </row>
    <row r="23" spans="1:4">
      <c r="A23" s="148"/>
      <c r="B23" s="149" t="s">
        <v>159</v>
      </c>
      <c r="C23" s="150"/>
      <c r="D23" s="151"/>
    </row>
    <row r="24" spans="1:4">
      <c r="A24" s="148"/>
      <c r="B24" s="149" t="s">
        <v>160</v>
      </c>
      <c r="C24" s="150"/>
      <c r="D24" s="151"/>
    </row>
    <row r="25" spans="1:4">
      <c r="A25" s="148"/>
      <c r="B25" s="149" t="s">
        <v>161</v>
      </c>
      <c r="C25" s="150">
        <v>-2608</v>
      </c>
      <c r="D25" s="151">
        <v>5392</v>
      </c>
    </row>
    <row r="26" spans="1:4">
      <c r="A26" s="148"/>
      <c r="B26" s="145"/>
      <c r="C26" s="150" t="s">
        <v>145</v>
      </c>
      <c r="D26" s="151"/>
    </row>
    <row r="27" spans="1:4">
      <c r="A27" s="152" t="s">
        <v>162</v>
      </c>
      <c r="B27" s="153"/>
      <c r="C27" s="160">
        <f>C20+C17+C8</f>
        <v>44057560</v>
      </c>
      <c r="D27" s="161">
        <f>D20+D17+D8</f>
        <v>29859395</v>
      </c>
    </row>
    <row r="28" spans="1:4">
      <c r="A28" s="148"/>
      <c r="B28" s="145"/>
      <c r="C28" s="150"/>
      <c r="D28" s="151"/>
    </row>
    <row r="29" spans="1:4">
      <c r="A29" s="143" t="s">
        <v>163</v>
      </c>
      <c r="B29" s="144"/>
      <c r="C29" s="150"/>
      <c r="D29" s="151"/>
    </row>
    <row r="30" spans="1:4">
      <c r="A30" s="146" t="s">
        <v>164</v>
      </c>
      <c r="B30" s="147"/>
      <c r="C30" s="157">
        <f>SUM(C31:C33)</f>
        <v>56478888</v>
      </c>
      <c r="D30" s="158">
        <f>SUM(D31:D33)</f>
        <v>40504400</v>
      </c>
    </row>
    <row r="31" spans="1:4">
      <c r="A31" s="148"/>
      <c r="B31" s="149" t="s">
        <v>165</v>
      </c>
      <c r="C31" s="150">
        <v>30052827</v>
      </c>
      <c r="D31" s="151">
        <v>25424189</v>
      </c>
    </row>
    <row r="32" spans="1:4">
      <c r="A32" s="148"/>
      <c r="B32" s="149" t="s">
        <v>166</v>
      </c>
      <c r="C32" s="150">
        <v>827482</v>
      </c>
      <c r="D32" s="151">
        <v>879314</v>
      </c>
    </row>
    <row r="33" spans="1:4">
      <c r="A33" s="148"/>
      <c r="B33" s="149" t="s">
        <v>167</v>
      </c>
      <c r="C33" s="150">
        <v>25598579</v>
      </c>
      <c r="D33" s="151">
        <v>14200897</v>
      </c>
    </row>
    <row r="34" spans="1:4">
      <c r="A34" s="146" t="s">
        <v>155</v>
      </c>
      <c r="B34" s="147"/>
      <c r="C34" s="159">
        <f>SUM(C35:C43)</f>
        <v>0</v>
      </c>
      <c r="D34" s="162">
        <f>SUM(D35:D43)</f>
        <v>0</v>
      </c>
    </row>
    <row r="35" spans="1:4">
      <c r="A35" s="148"/>
      <c r="B35" s="149" t="s">
        <v>168</v>
      </c>
      <c r="C35" s="150"/>
      <c r="D35" s="151"/>
    </row>
    <row r="36" spans="1:4">
      <c r="A36" s="148"/>
      <c r="B36" s="149" t="s">
        <v>169</v>
      </c>
      <c r="C36" s="150"/>
      <c r="D36" s="151"/>
    </row>
    <row r="37" spans="1:4">
      <c r="A37" s="148"/>
      <c r="B37" s="149" t="s">
        <v>170</v>
      </c>
      <c r="C37" s="150"/>
      <c r="D37" s="151"/>
    </row>
    <row r="38" spans="1:4">
      <c r="A38" s="148"/>
      <c r="B38" s="149" t="s">
        <v>171</v>
      </c>
      <c r="C38" s="150"/>
      <c r="D38" s="151"/>
    </row>
    <row r="39" spans="1:4">
      <c r="A39" s="148"/>
      <c r="B39" s="149" t="s">
        <v>172</v>
      </c>
      <c r="C39" s="150"/>
      <c r="D39" s="151"/>
    </row>
    <row r="40" spans="1:4">
      <c r="A40" s="148"/>
      <c r="B40" s="149" t="s">
        <v>173</v>
      </c>
      <c r="C40" s="150"/>
      <c r="D40" s="151"/>
    </row>
    <row r="41" spans="1:4">
      <c r="A41" s="148"/>
      <c r="B41" s="149" t="s">
        <v>174</v>
      </c>
      <c r="C41" s="150"/>
      <c r="D41" s="151"/>
    </row>
    <row r="42" spans="1:4">
      <c r="A42" s="148"/>
      <c r="B42" s="149" t="s">
        <v>175</v>
      </c>
      <c r="C42" s="150"/>
      <c r="D42" s="151"/>
    </row>
    <row r="43" spans="1:4">
      <c r="A43" s="148"/>
      <c r="B43" s="149" t="s">
        <v>176</v>
      </c>
      <c r="C43" s="150"/>
      <c r="D43" s="151"/>
    </row>
    <row r="44" spans="1:4">
      <c r="A44" s="146" t="s">
        <v>177</v>
      </c>
      <c r="B44" s="147"/>
      <c r="C44" s="159">
        <f>SUM(C45:C47)</f>
        <v>0</v>
      </c>
      <c r="D44" s="162">
        <f>SUM(D45:D47)</f>
        <v>0</v>
      </c>
    </row>
    <row r="45" spans="1:4">
      <c r="A45" s="148"/>
      <c r="B45" s="149" t="s">
        <v>178</v>
      </c>
      <c r="C45" s="150"/>
      <c r="D45" s="151"/>
    </row>
    <row r="46" spans="1:4">
      <c r="A46" s="148"/>
      <c r="B46" s="149" t="s">
        <v>124</v>
      </c>
      <c r="C46" s="150"/>
      <c r="D46" s="151"/>
    </row>
    <row r="47" spans="1:4">
      <c r="A47" s="148"/>
      <c r="B47" s="149" t="s">
        <v>179</v>
      </c>
      <c r="C47" s="150"/>
      <c r="D47" s="151"/>
    </row>
    <row r="48" spans="1:4">
      <c r="A48" s="146" t="s">
        <v>180</v>
      </c>
      <c r="B48" s="147"/>
      <c r="C48" s="159">
        <f>SUM(C49:C53)</f>
        <v>0</v>
      </c>
      <c r="D48" s="162">
        <f>SUM(D49:D53)</f>
        <v>409396</v>
      </c>
    </row>
    <row r="49" spans="1:4">
      <c r="A49" s="148"/>
      <c r="B49" s="149" t="s">
        <v>181</v>
      </c>
      <c r="C49" s="150"/>
      <c r="D49" s="151">
        <v>409396</v>
      </c>
    </row>
    <row r="50" spans="1:4">
      <c r="A50" s="148"/>
      <c r="B50" s="149" t="s">
        <v>182</v>
      </c>
      <c r="C50" s="150"/>
      <c r="D50" s="151"/>
    </row>
    <row r="51" spans="1:4">
      <c r="A51" s="148"/>
      <c r="B51" s="149" t="s">
        <v>183</v>
      </c>
      <c r="C51" s="150"/>
      <c r="D51" s="151"/>
    </row>
    <row r="52" spans="1:4">
      <c r="A52" s="148"/>
      <c r="B52" s="149" t="s">
        <v>184</v>
      </c>
      <c r="C52" s="150"/>
      <c r="D52" s="151"/>
    </row>
    <row r="53" spans="1:4">
      <c r="A53" s="148"/>
      <c r="B53" s="149" t="s">
        <v>185</v>
      </c>
      <c r="C53" s="150"/>
      <c r="D53" s="151"/>
    </row>
    <row r="54" spans="1:4">
      <c r="A54" s="146" t="s">
        <v>186</v>
      </c>
      <c r="B54" s="147"/>
      <c r="C54" s="163">
        <f>SUM(C55:C60)</f>
        <v>5946671</v>
      </c>
      <c r="D54" s="164">
        <f>SUM(D55:D60)</f>
        <v>1899863</v>
      </c>
    </row>
    <row r="55" spans="1:4">
      <c r="A55" s="148"/>
      <c r="B55" s="149" t="s">
        <v>187</v>
      </c>
      <c r="C55" s="150">
        <v>4152004</v>
      </c>
      <c r="D55" s="151">
        <v>1882438</v>
      </c>
    </row>
    <row r="56" spans="1:4">
      <c r="A56" s="148"/>
      <c r="B56" s="149" t="s">
        <v>188</v>
      </c>
      <c r="C56" s="150"/>
      <c r="D56" s="151"/>
    </row>
    <row r="57" spans="1:4">
      <c r="A57" s="148"/>
      <c r="B57" s="149" t="s">
        <v>189</v>
      </c>
      <c r="C57" s="150"/>
      <c r="D57" s="151"/>
    </row>
    <row r="58" spans="1:4">
      <c r="A58" s="148"/>
      <c r="B58" s="149" t="s">
        <v>190</v>
      </c>
      <c r="C58" s="150"/>
      <c r="D58" s="151"/>
    </row>
    <row r="59" spans="1:4">
      <c r="A59" s="148"/>
      <c r="B59" s="149" t="s">
        <v>191</v>
      </c>
      <c r="C59" s="150"/>
      <c r="D59" s="151"/>
    </row>
    <row r="60" spans="1:4">
      <c r="A60" s="148"/>
      <c r="B60" s="149" t="s">
        <v>192</v>
      </c>
      <c r="C60" s="150">
        <v>1794667</v>
      </c>
      <c r="D60" s="151">
        <v>17425</v>
      </c>
    </row>
    <row r="61" spans="1:4">
      <c r="A61" s="146" t="s">
        <v>193</v>
      </c>
      <c r="B61" s="147"/>
      <c r="C61" s="163">
        <f>C62</f>
        <v>0</v>
      </c>
      <c r="D61" s="164">
        <f>D62</f>
        <v>0</v>
      </c>
    </row>
    <row r="62" spans="1:4">
      <c r="A62" s="148"/>
      <c r="B62" s="149" t="s">
        <v>194</v>
      </c>
      <c r="C62" s="150"/>
      <c r="D62" s="151"/>
    </row>
    <row r="63" spans="1:4">
      <c r="A63" s="148"/>
      <c r="B63" s="154"/>
      <c r="C63" s="150"/>
      <c r="D63" s="151"/>
    </row>
    <row r="64" spans="1:4">
      <c r="A64" s="146" t="s">
        <v>195</v>
      </c>
      <c r="B64" s="147"/>
      <c r="C64" s="160">
        <f>C61+C54+C48+C34+C30+C44</f>
        <v>62425559</v>
      </c>
      <c r="D64" s="161">
        <f>D61+D54+D48+D34+D30+D44</f>
        <v>42813659</v>
      </c>
    </row>
    <row r="65" spans="1:5">
      <c r="A65" s="148"/>
      <c r="B65" s="154"/>
      <c r="C65" s="150"/>
      <c r="D65" s="151"/>
    </row>
    <row r="66" spans="1:5" ht="20.25">
      <c r="A66" s="146" t="s">
        <v>196</v>
      </c>
      <c r="B66" s="147"/>
      <c r="C66" s="160">
        <f>C27-C64</f>
        <v>-18367999</v>
      </c>
      <c r="D66" s="161">
        <f>D27-D64</f>
        <v>-12954264</v>
      </c>
      <c r="E66" s="593" t="str">
        <f>IF(C66&lt;&gt;'ETCA-I-01'!E41,"ERROR!!!, NO COINCIDEN LOS MONTOS CON LO REPORTADO EN EL FORMATO ETCA-I-01 EN EL EJERCICIO 2016","")</f>
        <v/>
      </c>
    </row>
    <row r="67" spans="1:5" ht="21" thickBot="1">
      <c r="A67" s="155"/>
      <c r="B67" s="156"/>
      <c r="C67" s="156"/>
      <c r="D67" s="589"/>
      <c r="E67" s="593"/>
    </row>
    <row r="68" spans="1:5" s="579" customFormat="1" ht="16.5" customHeight="1">
      <c r="A68" s="154"/>
      <c r="B68" s="662" t="s">
        <v>197</v>
      </c>
      <c r="C68" s="154"/>
      <c r="D68" s="663"/>
    </row>
    <row r="69" spans="1:5" s="579" customFormat="1" ht="16.5" customHeight="1">
      <c r="A69" s="154"/>
      <c r="B69" s="154"/>
      <c r="C69" s="154" t="s">
        <v>145</v>
      </c>
      <c r="D69" s="663"/>
    </row>
    <row r="70" spans="1:5" s="579" customFormat="1" ht="16.5" customHeight="1">
      <c r="A70" s="154"/>
      <c r="B70" s="154" t="s">
        <v>145</v>
      </c>
      <c r="C70" s="154" t="s">
        <v>145</v>
      </c>
      <c r="D70" s="663"/>
    </row>
    <row r="71" spans="1:5" s="579" customFormat="1" ht="16.5" customHeight="1">
      <c r="A71" s="154"/>
      <c r="B71" s="154"/>
      <c r="C71" s="154"/>
      <c r="D71" s="663"/>
    </row>
    <row r="72" spans="1:5" s="579" customFormat="1" ht="16.5" customHeight="1">
      <c r="A72" s="578"/>
      <c r="B72" s="79" t="s">
        <v>145</v>
      </c>
      <c r="C72" s="578"/>
      <c r="D72" s="590"/>
    </row>
    <row r="73" spans="1:5">
      <c r="C73" s="133"/>
      <c r="D73" s="591" t="s">
        <v>139</v>
      </c>
    </row>
    <row r="76" spans="1:5">
      <c r="B76" s="79" t="s">
        <v>2478</v>
      </c>
      <c r="C76" s="79" t="s">
        <v>2483</v>
      </c>
      <c r="D76" s="79"/>
    </row>
    <row r="77" spans="1:5">
      <c r="B77" s="79" t="s">
        <v>2476</v>
      </c>
      <c r="C77" s="79" t="s">
        <v>2484</v>
      </c>
      <c r="D77" s="79"/>
    </row>
    <row r="78" spans="1:5">
      <c r="B78" s="79" t="s">
        <v>2477</v>
      </c>
      <c r="C78" s="79" t="s">
        <v>2461</v>
      </c>
      <c r="D78" s="79"/>
    </row>
  </sheetData>
  <sheetProtection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55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/>
  </sheetPr>
  <dimension ref="A1:J41"/>
  <sheetViews>
    <sheetView view="pageBreakPreview" topLeftCell="A23" zoomScaleSheetLayoutView="100" workbookViewId="0">
      <selection activeCell="I18" sqref="I18"/>
    </sheetView>
  </sheetViews>
  <sheetFormatPr baseColWidth="10" defaultColWidth="11.42578125" defaultRowHeight="16.5"/>
  <cols>
    <col min="1" max="1" width="3.7109375" style="172" customWidth="1"/>
    <col min="2" max="2" width="35.7109375" style="139" customWidth="1"/>
    <col min="3" max="3" width="26.7109375" style="139" customWidth="1"/>
    <col min="4" max="5" width="15.7109375" style="139" customWidth="1"/>
    <col min="6" max="16384" width="11.42578125" style="139"/>
  </cols>
  <sheetData>
    <row r="1" spans="1:5">
      <c r="A1" s="485"/>
      <c r="B1" s="532"/>
      <c r="C1" s="533" t="s">
        <v>76</v>
      </c>
      <c r="D1" s="532"/>
      <c r="E1" s="462"/>
    </row>
    <row r="2" spans="1:5">
      <c r="A2" s="966" t="s">
        <v>658</v>
      </c>
      <c r="B2" s="966"/>
      <c r="C2" s="966"/>
      <c r="D2" s="966"/>
      <c r="E2" s="966"/>
    </row>
    <row r="3" spans="1:5">
      <c r="C3" s="844" t="s">
        <v>668</v>
      </c>
    </row>
    <row r="4" spans="1:5">
      <c r="B4" s="737"/>
      <c r="C4" s="845" t="s">
        <v>671</v>
      </c>
      <c r="D4" s="737"/>
      <c r="E4" s="737"/>
    </row>
    <row r="5" spans="1:5">
      <c r="A5" s="737"/>
      <c r="B5" s="737"/>
      <c r="C5" s="737" t="s">
        <v>619</v>
      </c>
      <c r="D5" s="81" t="s">
        <v>79</v>
      </c>
      <c r="E5" s="534" t="s">
        <v>2464</v>
      </c>
    </row>
    <row r="6" spans="1:5" ht="6.75" customHeight="1" thickBot="1"/>
    <row r="7" spans="1:5" s="294" customFormat="1" ht="30" customHeight="1">
      <c r="A7" s="967" t="s">
        <v>659</v>
      </c>
      <c r="B7" s="968"/>
      <c r="C7" s="535" t="s">
        <v>660</v>
      </c>
      <c r="D7" s="740" t="s">
        <v>661</v>
      </c>
      <c r="E7" s="742" t="s">
        <v>662</v>
      </c>
    </row>
    <row r="8" spans="1:5" s="294" customFormat="1" ht="30" customHeight="1" thickBot="1">
      <c r="A8" s="969"/>
      <c r="B8" s="970"/>
      <c r="C8" s="467" t="s">
        <v>546</v>
      </c>
      <c r="D8" s="467" t="s">
        <v>547</v>
      </c>
      <c r="E8" s="468" t="s">
        <v>663</v>
      </c>
    </row>
    <row r="9" spans="1:5" s="294" customFormat="1" ht="12.75" customHeight="1">
      <c r="A9" s="971"/>
      <c r="B9" s="1029"/>
      <c r="C9" s="972"/>
      <c r="D9" s="972"/>
      <c r="E9" s="1030"/>
    </row>
    <row r="10" spans="1:5" s="294" customFormat="1" ht="20.25" customHeight="1">
      <c r="A10" s="469">
        <v>1</v>
      </c>
      <c r="B10" s="536"/>
      <c r="C10" s="471"/>
      <c r="D10" s="472"/>
      <c r="E10" s="482" t="str">
        <f>IF(B10&lt;&gt;"",C10+D10,"")</f>
        <v/>
      </c>
    </row>
    <row r="11" spans="1:5" s="294" customFormat="1" ht="20.25" customHeight="1">
      <c r="A11" s="469">
        <v>2</v>
      </c>
      <c r="B11" s="536" t="s">
        <v>3186</v>
      </c>
      <c r="C11" s="471"/>
      <c r="D11" s="472"/>
      <c r="E11" s="482">
        <f t="shared" ref="E11:E19" si="0">IF(B11&lt;&gt;"",C11+D11,"")</f>
        <v>0</v>
      </c>
    </row>
    <row r="12" spans="1:5" s="294" customFormat="1" ht="20.25" customHeight="1">
      <c r="A12" s="469">
        <v>3</v>
      </c>
      <c r="B12" s="536" t="s">
        <v>3187</v>
      </c>
      <c r="C12" s="471"/>
      <c r="D12" s="472"/>
      <c r="E12" s="482">
        <f t="shared" si="0"/>
        <v>0</v>
      </c>
    </row>
    <row r="13" spans="1:5" s="294" customFormat="1" ht="20.25" customHeight="1">
      <c r="A13" s="469">
        <v>4</v>
      </c>
      <c r="B13" s="536"/>
      <c r="C13" s="471"/>
      <c r="D13" s="472"/>
      <c r="E13" s="482" t="str">
        <f t="shared" si="0"/>
        <v/>
      </c>
    </row>
    <row r="14" spans="1:5" s="294" customFormat="1" ht="20.25" customHeight="1">
      <c r="A14" s="469">
        <v>5</v>
      </c>
      <c r="B14" s="536"/>
      <c r="C14" s="471"/>
      <c r="D14" s="472"/>
      <c r="E14" s="482" t="str">
        <f t="shared" si="0"/>
        <v/>
      </c>
    </row>
    <row r="15" spans="1:5" s="294" customFormat="1" ht="20.25" customHeight="1">
      <c r="A15" s="469">
        <v>6</v>
      </c>
      <c r="B15" s="536"/>
      <c r="C15" s="471"/>
      <c r="D15" s="472"/>
      <c r="E15" s="482" t="str">
        <f t="shared" si="0"/>
        <v/>
      </c>
    </row>
    <row r="16" spans="1:5" s="294" customFormat="1" ht="20.25" customHeight="1">
      <c r="A16" s="469">
        <v>7</v>
      </c>
      <c r="B16" s="536"/>
      <c r="C16" s="471"/>
      <c r="D16" s="472"/>
      <c r="E16" s="482" t="str">
        <f t="shared" si="0"/>
        <v/>
      </c>
    </row>
    <row r="17" spans="1:7" s="294" customFormat="1" ht="20.25" customHeight="1">
      <c r="A17" s="469">
        <v>8</v>
      </c>
      <c r="B17" s="536"/>
      <c r="C17" s="471"/>
      <c r="D17" s="472"/>
      <c r="E17" s="482" t="str">
        <f t="shared" si="0"/>
        <v/>
      </c>
    </row>
    <row r="18" spans="1:7" s="294" customFormat="1" ht="20.25" customHeight="1">
      <c r="A18" s="469">
        <v>9</v>
      </c>
      <c r="B18" s="536"/>
      <c r="C18" s="471"/>
      <c r="D18" s="472"/>
      <c r="E18" s="482" t="str">
        <f t="shared" si="0"/>
        <v/>
      </c>
    </row>
    <row r="19" spans="1:7" s="294" customFormat="1" ht="20.25" customHeight="1">
      <c r="A19" s="469">
        <v>10</v>
      </c>
      <c r="B19" s="536"/>
      <c r="C19" s="471"/>
      <c r="D19" s="472"/>
      <c r="E19" s="482" t="str">
        <f t="shared" si="0"/>
        <v/>
      </c>
    </row>
    <row r="20" spans="1:7" s="294" customFormat="1" ht="20.25" customHeight="1">
      <c r="A20" s="469"/>
      <c r="B20" s="537" t="s">
        <v>664</v>
      </c>
      <c r="C20" s="480">
        <f>SUM(C10:C19)</f>
        <v>0</v>
      </c>
      <c r="D20" s="480">
        <f>SUM(D10:D19)</f>
        <v>0</v>
      </c>
      <c r="E20" s="482">
        <f>C20+D20</f>
        <v>0</v>
      </c>
      <c r="G20" s="538"/>
    </row>
    <row r="21" spans="1:7" s="294" customFormat="1" ht="21" customHeight="1">
      <c r="A21" s="963" t="s">
        <v>665</v>
      </c>
      <c r="B21" s="964"/>
      <c r="C21" s="964"/>
      <c r="D21" s="964"/>
      <c r="E21" s="965"/>
    </row>
    <row r="22" spans="1:7" s="294" customFormat="1" ht="20.25" customHeight="1">
      <c r="A22" s="469">
        <v>1</v>
      </c>
      <c r="B22" s="470"/>
      <c r="C22" s="471"/>
      <c r="D22" s="472"/>
      <c r="E22" s="482" t="str">
        <f>IF(B22&lt;&gt;"",C22+D22,"")</f>
        <v/>
      </c>
    </row>
    <row r="23" spans="1:7" s="294" customFormat="1" ht="20.25" customHeight="1">
      <c r="A23" s="469">
        <v>2</v>
      </c>
      <c r="B23" s="470"/>
      <c r="C23" s="471"/>
      <c r="D23" s="472"/>
      <c r="E23" s="482" t="str">
        <f t="shared" ref="E23:E31" si="1">IF(B23&lt;&gt;"",C23+D23,"")</f>
        <v/>
      </c>
    </row>
    <row r="24" spans="1:7" s="294" customFormat="1" ht="20.25" customHeight="1">
      <c r="A24" s="469">
        <v>3</v>
      </c>
      <c r="B24" s="470"/>
      <c r="C24" s="471"/>
      <c r="D24" s="472"/>
      <c r="E24" s="482" t="str">
        <f t="shared" si="1"/>
        <v/>
      </c>
    </row>
    <row r="25" spans="1:7" s="294" customFormat="1" ht="20.25" customHeight="1">
      <c r="A25" s="469">
        <v>4</v>
      </c>
      <c r="B25" s="470"/>
      <c r="C25" s="471"/>
      <c r="D25" s="472"/>
      <c r="E25" s="482" t="str">
        <f t="shared" si="1"/>
        <v/>
      </c>
    </row>
    <row r="26" spans="1:7" s="294" customFormat="1" ht="20.25" customHeight="1">
      <c r="A26" s="469">
        <v>5</v>
      </c>
      <c r="B26" s="470"/>
      <c r="C26" s="471"/>
      <c r="D26" s="472"/>
      <c r="E26" s="482" t="str">
        <f t="shared" si="1"/>
        <v/>
      </c>
    </row>
    <row r="27" spans="1:7" s="294" customFormat="1" ht="20.25" customHeight="1">
      <c r="A27" s="469">
        <v>6</v>
      </c>
      <c r="B27" s="470"/>
      <c r="C27" s="471"/>
      <c r="D27" s="472"/>
      <c r="E27" s="482" t="str">
        <f t="shared" si="1"/>
        <v/>
      </c>
    </row>
    <row r="28" spans="1:7" s="294" customFormat="1" ht="20.25" customHeight="1">
      <c r="A28" s="469">
        <v>7</v>
      </c>
      <c r="B28" s="470"/>
      <c r="C28" s="471"/>
      <c r="D28" s="472"/>
      <c r="E28" s="482" t="str">
        <f t="shared" si="1"/>
        <v/>
      </c>
    </row>
    <row r="29" spans="1:7" s="294" customFormat="1" ht="20.25" customHeight="1">
      <c r="A29" s="469">
        <v>8</v>
      </c>
      <c r="B29" s="470"/>
      <c r="C29" s="471"/>
      <c r="D29" s="472"/>
      <c r="E29" s="482" t="str">
        <f t="shared" si="1"/>
        <v/>
      </c>
    </row>
    <row r="30" spans="1:7" s="294" customFormat="1" ht="20.25" customHeight="1">
      <c r="A30" s="469">
        <v>9</v>
      </c>
      <c r="B30" s="470"/>
      <c r="C30" s="471"/>
      <c r="D30" s="472"/>
      <c r="E30" s="482" t="str">
        <f t="shared" si="1"/>
        <v/>
      </c>
    </row>
    <row r="31" spans="1:7" s="294" customFormat="1" ht="20.25" customHeight="1">
      <c r="A31" s="469">
        <v>10</v>
      </c>
      <c r="B31" s="470"/>
      <c r="C31" s="471"/>
      <c r="D31" s="472"/>
      <c r="E31" s="482" t="str">
        <f t="shared" si="1"/>
        <v/>
      </c>
    </row>
    <row r="32" spans="1:7" s="476" customFormat="1" ht="22.5" customHeight="1" thickBot="1">
      <c r="A32" s="469"/>
      <c r="B32" s="475" t="s">
        <v>666</v>
      </c>
      <c r="C32" s="541">
        <f>SUM(C22:C31)</f>
        <v>0</v>
      </c>
      <c r="D32" s="542">
        <f>SUM(D22:D31)</f>
        <v>0</v>
      </c>
      <c r="E32" s="540">
        <f>C32+D32</f>
        <v>0</v>
      </c>
    </row>
    <row r="33" spans="1:10" ht="30" customHeight="1" thickBot="1">
      <c r="A33" s="477"/>
      <c r="B33" s="478" t="s">
        <v>553</v>
      </c>
      <c r="C33" s="483">
        <f>SUM(C20,C32)</f>
        <v>0</v>
      </c>
      <c r="D33" s="483">
        <f t="shared" ref="D33:E33" si="2">SUM(D20,D32)</f>
        <v>0</v>
      </c>
      <c r="E33" s="484">
        <f t="shared" si="2"/>
        <v>0</v>
      </c>
    </row>
    <row r="34" spans="1:10" ht="12.75" customHeight="1">
      <c r="J34" s="479"/>
    </row>
    <row r="35" spans="1:10" ht="20.25">
      <c r="B35" s="539" t="s">
        <v>667</v>
      </c>
    </row>
    <row r="39" spans="1:10">
      <c r="B39" s="139" t="s">
        <v>3189</v>
      </c>
      <c r="C39" s="139" t="s">
        <v>3190</v>
      </c>
    </row>
    <row r="40" spans="1:10">
      <c r="B40" s="139" t="s">
        <v>2457</v>
      </c>
      <c r="C40" s="139" t="s">
        <v>3191</v>
      </c>
    </row>
    <row r="41" spans="1:10">
      <c r="B41" s="139" t="s">
        <v>3188</v>
      </c>
      <c r="C41" s="139" t="s">
        <v>2467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:H61"/>
  <sheetViews>
    <sheetView view="pageBreakPreview" topLeftCell="A37" zoomScaleSheetLayoutView="100" workbookViewId="0">
      <selection activeCell="E15" sqref="E15"/>
    </sheetView>
  </sheetViews>
  <sheetFormatPr baseColWidth="10" defaultRowHeight="15"/>
  <cols>
    <col min="1" max="1" width="16" customWidth="1"/>
    <col min="2" max="2" width="14" customWidth="1"/>
    <col min="3" max="3" width="15.28515625" customWidth="1"/>
    <col min="4" max="4" width="19.5703125" customWidth="1"/>
    <col min="5" max="5" width="15" customWidth="1"/>
    <col min="6" max="6" width="12.7109375" customWidth="1"/>
    <col min="8" max="8" width="29.28515625" customWidth="1"/>
  </cols>
  <sheetData>
    <row r="1" spans="1:8" ht="20.25">
      <c r="A1" s="1034" t="s">
        <v>3194</v>
      </c>
      <c r="B1" s="1034"/>
      <c r="C1" s="1034"/>
      <c r="D1" s="1034"/>
      <c r="E1" s="1034"/>
      <c r="F1" s="1034"/>
      <c r="G1" s="1034"/>
      <c r="H1" s="1034"/>
    </row>
    <row r="2" spans="1:8" ht="20.25">
      <c r="A2" s="1034" t="s">
        <v>668</v>
      </c>
      <c r="B2" s="1034"/>
      <c r="C2" s="1034"/>
      <c r="D2" s="1034"/>
      <c r="E2" s="1034"/>
      <c r="F2" s="1034"/>
      <c r="G2" s="1034"/>
      <c r="H2" s="1034"/>
    </row>
    <row r="3" spans="1:8" ht="20.25">
      <c r="A3" s="1034" t="s">
        <v>3195</v>
      </c>
      <c r="B3" s="1034"/>
      <c r="C3" s="1034"/>
      <c r="D3" s="1034"/>
      <c r="E3" s="1034"/>
      <c r="F3" s="1034"/>
      <c r="G3" s="1034"/>
      <c r="H3" s="1034"/>
    </row>
    <row r="5" spans="1:8" ht="15" customHeight="1">
      <c r="A5" s="1035" t="s">
        <v>3221</v>
      </c>
      <c r="B5" s="1036"/>
      <c r="C5" s="1036"/>
      <c r="D5" s="1036"/>
      <c r="E5" s="1036"/>
      <c r="F5" s="1036"/>
      <c r="G5" s="1036"/>
      <c r="H5" s="1036"/>
    </row>
    <row r="6" spans="1:8">
      <c r="A6" s="1037"/>
      <c r="B6" s="1037"/>
      <c r="C6" s="1037"/>
      <c r="D6" s="1037"/>
      <c r="E6" s="1037"/>
      <c r="F6" s="1037"/>
      <c r="G6" s="1037"/>
      <c r="H6" s="1037"/>
    </row>
    <row r="7" spans="1:8" ht="15" customHeight="1">
      <c r="A7" s="846" t="s">
        <v>3196</v>
      </c>
      <c r="B7" s="847" t="s">
        <v>3197</v>
      </c>
      <c r="C7" s="847" t="s">
        <v>3198</v>
      </c>
      <c r="D7" s="847" t="s">
        <v>3199</v>
      </c>
      <c r="E7" s="847" t="s">
        <v>3200</v>
      </c>
      <c r="F7" s="847" t="s">
        <v>3201</v>
      </c>
      <c r="G7" s="846" t="s">
        <v>3202</v>
      </c>
      <c r="H7" s="846" t="s">
        <v>3222</v>
      </c>
    </row>
    <row r="8" spans="1:8" ht="90">
      <c r="A8" s="848" t="s">
        <v>3223</v>
      </c>
      <c r="B8" s="848">
        <v>2200</v>
      </c>
      <c r="C8" s="848">
        <v>2200</v>
      </c>
      <c r="D8" s="848">
        <v>1392</v>
      </c>
      <c r="E8" s="849">
        <v>550</v>
      </c>
      <c r="F8" s="849">
        <v>443</v>
      </c>
      <c r="G8" s="849">
        <f t="shared" ref="G8:G9" si="0">+F8-E8</f>
        <v>-107</v>
      </c>
      <c r="H8" s="848" t="s">
        <v>3224</v>
      </c>
    </row>
    <row r="9" spans="1:8" ht="90">
      <c r="A9" s="848" t="s">
        <v>3225</v>
      </c>
      <c r="B9" s="848">
        <v>2000</v>
      </c>
      <c r="C9" s="848">
        <v>2000</v>
      </c>
      <c r="D9" s="848">
        <v>998</v>
      </c>
      <c r="E9" s="849">
        <v>500</v>
      </c>
      <c r="F9" s="849">
        <v>499</v>
      </c>
      <c r="G9" s="849">
        <f t="shared" si="0"/>
        <v>-1</v>
      </c>
      <c r="H9" s="848" t="s">
        <v>3226</v>
      </c>
    </row>
    <row r="10" spans="1:8" ht="90">
      <c r="A10" s="848" t="s">
        <v>3203</v>
      </c>
      <c r="B10" s="848">
        <v>3212</v>
      </c>
      <c r="C10" s="848">
        <v>3212</v>
      </c>
      <c r="D10" s="848">
        <v>869</v>
      </c>
      <c r="E10" s="849">
        <v>819</v>
      </c>
      <c r="F10" s="849">
        <v>638</v>
      </c>
      <c r="G10" s="849">
        <f>+F10-E10</f>
        <v>-181</v>
      </c>
      <c r="H10" s="848" t="s">
        <v>3227</v>
      </c>
    </row>
    <row r="15" spans="1:8">
      <c r="F15" s="850"/>
      <c r="G15" s="851"/>
    </row>
    <row r="16" spans="1:8">
      <c r="F16" s="850"/>
      <c r="G16" s="854"/>
    </row>
    <row r="17" spans="1:7">
      <c r="A17" s="1047" t="s">
        <v>3228</v>
      </c>
      <c r="B17" s="1048"/>
      <c r="C17" s="1048"/>
      <c r="D17" s="1048"/>
      <c r="E17" s="1048"/>
      <c r="F17" s="1048"/>
      <c r="G17" s="1049"/>
    </row>
    <row r="18" spans="1:7">
      <c r="A18" s="1050" t="s">
        <v>3229</v>
      </c>
      <c r="B18" s="1051"/>
      <c r="C18" s="1051"/>
      <c r="D18" s="1051"/>
      <c r="E18" s="1051"/>
      <c r="F18" s="1051"/>
      <c r="G18" s="1052"/>
    </row>
    <row r="19" spans="1:7" ht="24">
      <c r="A19" s="855" t="s">
        <v>3230</v>
      </c>
      <c r="B19" s="855" t="s">
        <v>3231</v>
      </c>
      <c r="C19" s="857" t="s">
        <v>3232</v>
      </c>
      <c r="D19" s="858" t="s">
        <v>3233</v>
      </c>
      <c r="E19" s="1053" t="s">
        <v>3222</v>
      </c>
      <c r="F19" s="1054"/>
      <c r="G19" s="1055"/>
    </row>
    <row r="20" spans="1:7" ht="24">
      <c r="A20" s="855">
        <v>11303</v>
      </c>
      <c r="B20" s="870" t="s">
        <v>3234</v>
      </c>
      <c r="C20" s="857"/>
      <c r="D20" s="858">
        <v>6950</v>
      </c>
      <c r="E20" s="1053" t="s">
        <v>3235</v>
      </c>
      <c r="F20" s="1054"/>
      <c r="G20" s="1055"/>
    </row>
    <row r="21" spans="1:7" ht="26.25" customHeight="1">
      <c r="A21" s="855">
        <v>13202</v>
      </c>
      <c r="B21" s="870" t="s">
        <v>3236</v>
      </c>
      <c r="C21" s="857">
        <v>6950</v>
      </c>
      <c r="D21" s="858"/>
      <c r="E21" s="1031" t="s">
        <v>3237</v>
      </c>
      <c r="F21" s="1032"/>
      <c r="G21" s="1033"/>
    </row>
    <row r="22" spans="1:7" ht="35.25" customHeight="1">
      <c r="A22" s="862">
        <v>21101</v>
      </c>
      <c r="B22" s="861" t="s">
        <v>3238</v>
      </c>
      <c r="C22" s="863">
        <v>1850</v>
      </c>
      <c r="D22" s="864"/>
      <c r="E22" s="1031" t="s">
        <v>3239</v>
      </c>
      <c r="F22" s="1032"/>
      <c r="G22" s="1033"/>
    </row>
    <row r="23" spans="1:7" ht="48">
      <c r="A23" s="862">
        <v>21201</v>
      </c>
      <c r="B23" s="861" t="s">
        <v>3240</v>
      </c>
      <c r="C23" s="863"/>
      <c r="D23" s="864">
        <v>2661.54</v>
      </c>
      <c r="E23" s="1053" t="s">
        <v>3241</v>
      </c>
      <c r="F23" s="1054"/>
      <c r="G23" s="1055"/>
    </row>
    <row r="24" spans="1:7">
      <c r="A24" s="862">
        <v>21601</v>
      </c>
      <c r="B24" s="860" t="s">
        <v>3034</v>
      </c>
      <c r="C24" s="863"/>
      <c r="D24" s="864">
        <v>179.3</v>
      </c>
      <c r="E24" s="1053" t="s">
        <v>3242</v>
      </c>
      <c r="F24" s="1054"/>
      <c r="G24" s="1055"/>
    </row>
    <row r="25" spans="1:7" ht="37.5" customHeight="1">
      <c r="A25" s="862">
        <v>22101</v>
      </c>
      <c r="B25" s="861" t="s">
        <v>3243</v>
      </c>
      <c r="C25" s="863">
        <v>990.84</v>
      </c>
      <c r="D25" s="864"/>
      <c r="E25" s="1031" t="s">
        <v>3239</v>
      </c>
      <c r="F25" s="1032"/>
      <c r="G25" s="1033"/>
    </row>
    <row r="26" spans="1:7" ht="36" customHeight="1">
      <c r="A26" s="862">
        <v>29401</v>
      </c>
      <c r="B26" s="861" t="s">
        <v>3244</v>
      </c>
      <c r="C26" s="863"/>
      <c r="D26" s="864">
        <v>5334.96</v>
      </c>
      <c r="E26" s="1031" t="s">
        <v>3245</v>
      </c>
      <c r="F26" s="1032"/>
      <c r="G26" s="1033"/>
    </row>
    <row r="27" spans="1:7" ht="39" customHeight="1">
      <c r="A27" s="862">
        <v>29601</v>
      </c>
      <c r="B27" s="861" t="s">
        <v>3246</v>
      </c>
      <c r="C27" s="863">
        <v>5334.96</v>
      </c>
      <c r="D27" s="864"/>
      <c r="E27" s="1031" t="s">
        <v>3239</v>
      </c>
      <c r="F27" s="1032"/>
      <c r="G27" s="1033"/>
    </row>
    <row r="28" spans="1:7" ht="36">
      <c r="A28" s="855">
        <v>31701</v>
      </c>
      <c r="B28" s="870" t="s">
        <v>3247</v>
      </c>
      <c r="C28" s="857" t="s">
        <v>145</v>
      </c>
      <c r="D28" s="858">
        <v>115.93</v>
      </c>
      <c r="E28" s="1053" t="s">
        <v>3248</v>
      </c>
      <c r="F28" s="1054"/>
      <c r="G28" s="1055"/>
    </row>
    <row r="29" spans="1:7">
      <c r="A29" s="855">
        <v>31801</v>
      </c>
      <c r="B29" s="859" t="s">
        <v>3078</v>
      </c>
      <c r="C29" s="857"/>
      <c r="D29" s="858">
        <v>188.82</v>
      </c>
      <c r="E29" s="1053" t="s">
        <v>3249</v>
      </c>
      <c r="F29" s="1054"/>
      <c r="G29" s="1055"/>
    </row>
    <row r="30" spans="1:7" ht="27" customHeight="1">
      <c r="A30" s="855">
        <v>31901</v>
      </c>
      <c r="B30" s="870" t="s">
        <v>3080</v>
      </c>
      <c r="C30" s="857">
        <v>188.82</v>
      </c>
      <c r="D30" s="858"/>
      <c r="E30" s="1031" t="s">
        <v>3250</v>
      </c>
      <c r="F30" s="1032"/>
      <c r="G30" s="1033"/>
    </row>
    <row r="31" spans="1:7" ht="31.5" customHeight="1">
      <c r="A31" s="855">
        <v>32201</v>
      </c>
      <c r="B31" s="870" t="s">
        <v>3086</v>
      </c>
      <c r="C31" s="857">
        <v>17557.650000000001</v>
      </c>
      <c r="D31" s="858"/>
      <c r="E31" s="1031" t="s">
        <v>3250</v>
      </c>
      <c r="F31" s="1032"/>
      <c r="G31" s="1033"/>
    </row>
    <row r="32" spans="1:7" ht="37.5" customHeight="1">
      <c r="A32" s="855">
        <v>32302</v>
      </c>
      <c r="B32" s="870" t="s">
        <v>3251</v>
      </c>
      <c r="C32" s="857">
        <v>3017.24</v>
      </c>
      <c r="D32" s="858"/>
      <c r="E32" s="1031" t="s">
        <v>3250</v>
      </c>
      <c r="F32" s="1032"/>
      <c r="G32" s="1033"/>
    </row>
    <row r="33" spans="1:7" ht="30.75" customHeight="1">
      <c r="A33" s="855">
        <v>32501</v>
      </c>
      <c r="B33" s="870" t="s">
        <v>3090</v>
      </c>
      <c r="C33" s="857">
        <v>5371.73</v>
      </c>
      <c r="D33" s="858"/>
      <c r="E33" s="1031" t="s">
        <v>3250</v>
      </c>
      <c r="F33" s="1032"/>
      <c r="G33" s="1033"/>
    </row>
    <row r="34" spans="1:7" ht="36">
      <c r="A34" s="856">
        <v>33101</v>
      </c>
      <c r="B34" s="861" t="s">
        <v>3252</v>
      </c>
      <c r="C34" s="865"/>
      <c r="D34" s="866">
        <v>63878.42</v>
      </c>
      <c r="E34" s="1038" t="s">
        <v>3253</v>
      </c>
      <c r="F34" s="1039"/>
      <c r="G34" s="1040"/>
    </row>
    <row r="35" spans="1:7" ht="29.25" customHeight="1">
      <c r="A35" s="856">
        <v>34101</v>
      </c>
      <c r="B35" s="867" t="s">
        <v>3104</v>
      </c>
      <c r="C35" s="865"/>
      <c r="D35" s="866">
        <v>4066.14</v>
      </c>
      <c r="E35" s="1041" t="s">
        <v>3254</v>
      </c>
      <c r="F35" s="1042"/>
      <c r="G35" s="1043"/>
    </row>
    <row r="36" spans="1:7" ht="40.5" customHeight="1">
      <c r="A36" s="855">
        <v>34801</v>
      </c>
      <c r="B36" s="870" t="s">
        <v>3255</v>
      </c>
      <c r="C36" s="857">
        <v>2104.4499999999998</v>
      </c>
      <c r="D36" s="858"/>
      <c r="E36" s="1031" t="s">
        <v>3250</v>
      </c>
      <c r="F36" s="1032"/>
      <c r="G36" s="1033"/>
    </row>
    <row r="37" spans="1:7" ht="45" customHeight="1">
      <c r="A37" s="855">
        <v>35101</v>
      </c>
      <c r="B37" s="870" t="s">
        <v>3256</v>
      </c>
      <c r="C37" s="857"/>
      <c r="D37" s="858">
        <v>108277.39</v>
      </c>
      <c r="E37" s="1031" t="s">
        <v>3257</v>
      </c>
      <c r="F37" s="1032"/>
      <c r="G37" s="1033"/>
    </row>
    <row r="38" spans="1:7" ht="45.75" customHeight="1">
      <c r="A38" s="855">
        <v>35201</v>
      </c>
      <c r="B38" s="870" t="s">
        <v>3258</v>
      </c>
      <c r="C38" s="857">
        <v>31233.48</v>
      </c>
      <c r="D38" s="858"/>
      <c r="E38" s="1044" t="s">
        <v>3250</v>
      </c>
      <c r="F38" s="1044"/>
      <c r="G38" s="1044"/>
    </row>
    <row r="39" spans="1:7" ht="42.75" customHeight="1">
      <c r="A39" s="855">
        <v>35302</v>
      </c>
      <c r="B39" s="870" t="s">
        <v>3259</v>
      </c>
      <c r="C39" s="857" t="s">
        <v>145</v>
      </c>
      <c r="D39" s="858">
        <v>2845.25</v>
      </c>
      <c r="E39" s="1044" t="s">
        <v>3260</v>
      </c>
      <c r="F39" s="1044"/>
      <c r="G39" s="1044"/>
    </row>
    <row r="40" spans="1:7" ht="44.25" customHeight="1">
      <c r="A40" s="855">
        <v>35501</v>
      </c>
      <c r="B40" s="870" t="s">
        <v>3261</v>
      </c>
      <c r="C40" s="857">
        <v>5990.5</v>
      </c>
      <c r="D40" s="858"/>
      <c r="E40" s="1031" t="s">
        <v>3250</v>
      </c>
      <c r="F40" s="1032"/>
      <c r="G40" s="1033"/>
    </row>
    <row r="41" spans="1:7" ht="41.25" customHeight="1">
      <c r="A41" s="855">
        <v>35801</v>
      </c>
      <c r="B41" s="870" t="s">
        <v>3120</v>
      </c>
      <c r="C41" s="857">
        <v>18041.63</v>
      </c>
      <c r="D41" s="858"/>
      <c r="E41" s="1031" t="s">
        <v>3250</v>
      </c>
      <c r="F41" s="1032"/>
      <c r="G41" s="1033"/>
    </row>
    <row r="42" spans="1:7" ht="40.5" customHeight="1">
      <c r="A42" s="855">
        <v>35901</v>
      </c>
      <c r="B42" s="870" t="s">
        <v>3262</v>
      </c>
      <c r="C42" s="857" t="s">
        <v>145</v>
      </c>
      <c r="D42" s="858">
        <v>12218.1</v>
      </c>
      <c r="E42" s="1031" t="s">
        <v>3263</v>
      </c>
      <c r="F42" s="1032"/>
      <c r="G42" s="1033"/>
    </row>
    <row r="43" spans="1:7" ht="43.5" customHeight="1">
      <c r="A43" s="855">
        <v>36201</v>
      </c>
      <c r="B43" s="870" t="s">
        <v>3264</v>
      </c>
      <c r="C43" s="857">
        <v>9342.84</v>
      </c>
      <c r="D43" s="858"/>
      <c r="E43" s="1031" t="s">
        <v>3250</v>
      </c>
      <c r="F43" s="1032"/>
      <c r="G43" s="1033"/>
    </row>
    <row r="44" spans="1:7" ht="46.5" customHeight="1">
      <c r="A44" s="855">
        <v>36301</v>
      </c>
      <c r="B44" s="870" t="s">
        <v>3265</v>
      </c>
      <c r="C44" s="857" t="s">
        <v>145</v>
      </c>
      <c r="D44" s="858">
        <v>1283.33</v>
      </c>
      <c r="E44" s="1031" t="s">
        <v>3266</v>
      </c>
      <c r="F44" s="1032"/>
      <c r="G44" s="1033"/>
    </row>
    <row r="45" spans="1:7" ht="17.25" customHeight="1">
      <c r="A45" s="855">
        <v>37201</v>
      </c>
      <c r="B45" s="859" t="s">
        <v>3267</v>
      </c>
      <c r="C45" s="857"/>
      <c r="D45" s="858">
        <v>290</v>
      </c>
      <c r="E45" s="1031" t="s">
        <v>3268</v>
      </c>
      <c r="F45" s="1032"/>
      <c r="G45" s="1033"/>
    </row>
    <row r="46" spans="1:7" ht="15" customHeight="1">
      <c r="A46" s="855">
        <v>37501</v>
      </c>
      <c r="B46" s="859" t="s">
        <v>3269</v>
      </c>
      <c r="C46" s="857"/>
      <c r="D46" s="858">
        <v>35159.81</v>
      </c>
      <c r="E46" s="1031" t="s">
        <v>3270</v>
      </c>
      <c r="F46" s="1032"/>
      <c r="G46" s="1033"/>
    </row>
    <row r="47" spans="1:7" ht="31.5" customHeight="1">
      <c r="A47" s="855">
        <v>38201</v>
      </c>
      <c r="B47" s="870" t="s">
        <v>3271</v>
      </c>
      <c r="C47" s="857">
        <v>28983.82</v>
      </c>
      <c r="D47" s="858"/>
      <c r="E47" s="1031" t="s">
        <v>3250</v>
      </c>
      <c r="F47" s="1032"/>
      <c r="G47" s="1033"/>
    </row>
    <row r="48" spans="1:7" ht="26.25" customHeight="1">
      <c r="A48" s="855">
        <v>39201</v>
      </c>
      <c r="B48" s="870" t="s">
        <v>3145</v>
      </c>
      <c r="C48" s="857" t="s">
        <v>145</v>
      </c>
      <c r="D48" s="858">
        <v>13626149.140000001</v>
      </c>
      <c r="E48" s="1031" t="s">
        <v>3272</v>
      </c>
      <c r="F48" s="1032"/>
      <c r="G48" s="1033"/>
    </row>
    <row r="49" spans="1:8" ht="37.5" customHeight="1">
      <c r="A49" s="855">
        <v>39501</v>
      </c>
      <c r="B49" s="870" t="s">
        <v>3273</v>
      </c>
      <c r="C49" s="857" t="s">
        <v>145</v>
      </c>
      <c r="D49" s="858">
        <v>46716.99</v>
      </c>
      <c r="E49" s="1031" t="s">
        <v>3274</v>
      </c>
      <c r="F49" s="1032"/>
      <c r="G49" s="1033"/>
    </row>
    <row r="50" spans="1:8" ht="30" customHeight="1">
      <c r="A50" s="856">
        <v>54101</v>
      </c>
      <c r="B50" s="867" t="s">
        <v>3275</v>
      </c>
      <c r="C50" s="865" t="s">
        <v>145</v>
      </c>
      <c r="D50" s="866">
        <v>237068.96</v>
      </c>
      <c r="E50" s="1041" t="s">
        <v>3276</v>
      </c>
      <c r="F50" s="1042"/>
      <c r="G50" s="1043"/>
    </row>
    <row r="51" spans="1:8" ht="30.75" customHeight="1">
      <c r="A51" s="856">
        <v>56401</v>
      </c>
      <c r="B51" s="867" t="s">
        <v>3277</v>
      </c>
      <c r="C51" s="865"/>
      <c r="D51" s="866">
        <v>10000</v>
      </c>
      <c r="E51" s="1041" t="s">
        <v>3278</v>
      </c>
      <c r="F51" s="1042"/>
      <c r="G51" s="1043"/>
    </row>
    <row r="52" spans="1:8" ht="41.25" customHeight="1">
      <c r="A52" s="855">
        <v>56501</v>
      </c>
      <c r="B52" s="867" t="s">
        <v>3279</v>
      </c>
      <c r="C52" s="868">
        <v>14134426.119999999</v>
      </c>
      <c r="D52" s="869"/>
      <c r="E52" s="1031" t="s">
        <v>3280</v>
      </c>
      <c r="F52" s="1032"/>
      <c r="G52" s="1033"/>
    </row>
    <row r="53" spans="1:8" ht="18.75" customHeight="1">
      <c r="A53" s="855">
        <v>59101</v>
      </c>
      <c r="B53" s="867" t="s">
        <v>3162</v>
      </c>
      <c r="C53" s="868"/>
      <c r="D53" s="869">
        <v>108000</v>
      </c>
      <c r="E53" s="1041" t="s">
        <v>3281</v>
      </c>
      <c r="F53" s="1042"/>
      <c r="G53" s="1043"/>
    </row>
    <row r="54" spans="1:8">
      <c r="D54" s="871"/>
      <c r="E54" s="871"/>
    </row>
    <row r="55" spans="1:8">
      <c r="D55" s="871"/>
      <c r="E55" s="871"/>
    </row>
    <row r="56" spans="1:8">
      <c r="D56" s="871"/>
      <c r="E56" s="871"/>
    </row>
    <row r="59" spans="1:8">
      <c r="A59" s="1045" t="s">
        <v>2472</v>
      </c>
      <c r="B59" s="1045"/>
      <c r="C59" s="1045"/>
      <c r="F59" s="1046" t="s">
        <v>3178</v>
      </c>
      <c r="G59" s="1046"/>
      <c r="H59" s="1046"/>
    </row>
    <row r="60" spans="1:8">
      <c r="A60" s="1045" t="s">
        <v>2457</v>
      </c>
      <c r="B60" s="1045"/>
      <c r="C60" s="1045"/>
      <c r="F60" s="1046" t="s">
        <v>3204</v>
      </c>
      <c r="G60" s="1046"/>
      <c r="H60" s="1046"/>
    </row>
    <row r="61" spans="1:8">
      <c r="A61" s="1045" t="s">
        <v>2455</v>
      </c>
      <c r="B61" s="1045"/>
      <c r="C61" s="1045"/>
      <c r="F61" s="1046" t="s">
        <v>2456</v>
      </c>
      <c r="G61" s="1046"/>
      <c r="H61" s="1046"/>
    </row>
  </sheetData>
  <mergeCells count="47">
    <mergeCell ref="A61:C61"/>
    <mergeCell ref="F61:H61"/>
    <mergeCell ref="A17:G17"/>
    <mergeCell ref="A18:G18"/>
    <mergeCell ref="E20:G20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59:C59"/>
    <mergeCell ref="F59:H59"/>
    <mergeCell ref="A60:C60"/>
    <mergeCell ref="F60:H60"/>
    <mergeCell ref="E53:G53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31:G31"/>
    <mergeCell ref="E32:G32"/>
    <mergeCell ref="A1:H1"/>
    <mergeCell ref="A2:H2"/>
    <mergeCell ref="A3:H3"/>
    <mergeCell ref="A5:H6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H49"/>
  <sheetViews>
    <sheetView view="pageBreakPreview" zoomScale="120" zoomScaleSheetLayoutView="120" workbookViewId="0">
      <selection activeCell="A3" sqref="A3:F3"/>
    </sheetView>
  </sheetViews>
  <sheetFormatPr baseColWidth="10" defaultColWidth="11.42578125" defaultRowHeight="16.5"/>
  <cols>
    <col min="1" max="1" width="47.5703125" style="139" customWidth="1"/>
    <col min="2" max="6" width="14.85546875" style="139" customWidth="1"/>
    <col min="7" max="7" width="73.28515625" style="215" customWidth="1"/>
    <col min="8" max="8" width="47.85546875" style="139" customWidth="1"/>
    <col min="9" max="16384" width="11.42578125" style="139"/>
  </cols>
  <sheetData>
    <row r="1" spans="1:7" ht="18.75">
      <c r="A1" s="881" t="s">
        <v>76</v>
      </c>
      <c r="B1" s="881"/>
      <c r="C1" s="881"/>
      <c r="D1" s="881"/>
      <c r="E1" s="881"/>
      <c r="F1" s="881"/>
      <c r="G1" s="594"/>
    </row>
    <row r="2" spans="1:7" s="140" customFormat="1" ht="18">
      <c r="A2" s="880" t="s">
        <v>198</v>
      </c>
      <c r="B2" s="880"/>
      <c r="C2" s="880"/>
      <c r="D2" s="880"/>
      <c r="E2" s="880"/>
      <c r="F2" s="880"/>
      <c r="G2" s="594"/>
    </row>
    <row r="3" spans="1:7" s="140" customFormat="1" ht="18">
      <c r="A3" s="879" t="s">
        <v>668</v>
      </c>
      <c r="B3" s="879"/>
      <c r="C3" s="879"/>
      <c r="D3" s="879"/>
      <c r="E3" s="879"/>
      <c r="F3" s="879"/>
      <c r="G3" s="594"/>
    </row>
    <row r="4" spans="1:7" s="140" customFormat="1" ht="18">
      <c r="A4" s="879" t="s">
        <v>671</v>
      </c>
      <c r="B4" s="879"/>
      <c r="C4" s="879"/>
      <c r="D4" s="879"/>
      <c r="E4" s="879"/>
      <c r="F4" s="879"/>
      <c r="G4" s="594"/>
    </row>
    <row r="5" spans="1:7" s="142" customFormat="1" ht="19.5" thickBot="1">
      <c r="A5" s="882" t="s">
        <v>199</v>
      </c>
      <c r="B5" s="882"/>
      <c r="C5" s="882"/>
      <c r="D5" s="882"/>
      <c r="E5" s="81" t="s">
        <v>79</v>
      </c>
      <c r="F5" s="141" t="s">
        <v>2464</v>
      </c>
      <c r="G5" s="594"/>
    </row>
    <row r="6" spans="1:7" s="169" customFormat="1" ht="64.5" thickBot="1">
      <c r="A6" s="429" t="s">
        <v>200</v>
      </c>
      <c r="B6" s="261" t="s">
        <v>201</v>
      </c>
      <c r="C6" s="261" t="s">
        <v>202</v>
      </c>
      <c r="D6" s="261" t="s">
        <v>203</v>
      </c>
      <c r="E6" s="261" t="s">
        <v>204</v>
      </c>
      <c r="F6" s="430" t="s">
        <v>205</v>
      </c>
      <c r="G6" s="594"/>
    </row>
    <row r="7" spans="1:7" s="170" customFormat="1" ht="18">
      <c r="A7" s="431" t="s">
        <v>3220</v>
      </c>
      <c r="B7" s="431"/>
      <c r="C7" s="431"/>
      <c r="D7" s="431"/>
      <c r="E7" s="431"/>
      <c r="F7" s="432"/>
      <c r="G7" s="594"/>
    </row>
    <row r="8" spans="1:7" s="171" customFormat="1" ht="18">
      <c r="A8" s="433" t="s">
        <v>132</v>
      </c>
      <c r="B8" s="434"/>
      <c r="C8" s="439"/>
      <c r="D8" s="439"/>
      <c r="E8" s="434"/>
      <c r="F8" s="439">
        <f>+D8-C8</f>
        <v>0</v>
      </c>
      <c r="G8" s="594"/>
    </row>
    <row r="9" spans="1:7" s="171" customFormat="1" ht="16.5" customHeight="1">
      <c r="A9" s="433"/>
      <c r="B9" s="434"/>
      <c r="C9" s="434"/>
      <c r="D9" s="434"/>
      <c r="E9" s="434"/>
      <c r="F9" s="435"/>
      <c r="G9" s="594"/>
    </row>
    <row r="10" spans="1:7" s="171" customFormat="1" ht="16.5" customHeight="1">
      <c r="A10" s="433" t="s">
        <v>206</v>
      </c>
      <c r="B10" s="436">
        <f>SUM(B11:B13)</f>
        <v>0</v>
      </c>
      <c r="C10" s="436">
        <f t="shared" ref="C10:E10" si="0">SUM(C11:C13)</f>
        <v>0</v>
      </c>
      <c r="D10" s="436">
        <f>SUM(D11:D13)</f>
        <v>0</v>
      </c>
      <c r="E10" s="436">
        <f t="shared" si="0"/>
        <v>0</v>
      </c>
      <c r="F10" s="436">
        <f>SUM(B10:E10)</f>
        <v>0</v>
      </c>
      <c r="G10" s="594"/>
    </row>
    <row r="11" spans="1:7" s="171" customFormat="1" ht="16.5" customHeight="1">
      <c r="A11" s="438" t="s">
        <v>124</v>
      </c>
      <c r="B11" s="439">
        <v>0</v>
      </c>
      <c r="C11" s="439"/>
      <c r="D11" s="439"/>
      <c r="E11" s="439"/>
      <c r="F11" s="439">
        <f>SUM(B11:E11)</f>
        <v>0</v>
      </c>
      <c r="G11" s="594"/>
    </row>
    <row r="12" spans="1:7" s="171" customFormat="1" ht="16.5" customHeight="1">
      <c r="A12" s="438" t="s">
        <v>125</v>
      </c>
      <c r="B12" s="439" t="s">
        <v>145</v>
      </c>
      <c r="C12" s="439"/>
      <c r="D12" s="439"/>
      <c r="E12" s="439"/>
      <c r="F12" s="439">
        <f t="shared" ref="F12:F13" si="1">SUM(B12:E12)</f>
        <v>0</v>
      </c>
      <c r="G12" s="594"/>
    </row>
    <row r="13" spans="1:7" s="171" customFormat="1" ht="16.5" customHeight="1">
      <c r="A13" s="438" t="s">
        <v>126</v>
      </c>
      <c r="B13" s="439"/>
      <c r="C13" s="439"/>
      <c r="D13" s="439"/>
      <c r="E13" s="439"/>
      <c r="F13" s="439">
        <f t="shared" si="1"/>
        <v>0</v>
      </c>
      <c r="G13" s="594"/>
    </row>
    <row r="14" spans="1:7" s="171" customFormat="1" ht="16.5" customHeight="1">
      <c r="A14" s="433"/>
      <c r="B14" s="439"/>
      <c r="C14" s="439"/>
      <c r="D14" s="439"/>
      <c r="E14" s="439"/>
      <c r="F14" s="441"/>
      <c r="G14" s="594"/>
    </row>
    <row r="15" spans="1:7" s="171" customFormat="1" ht="18">
      <c r="A15" s="433" t="s">
        <v>207</v>
      </c>
      <c r="B15" s="436">
        <f>SUM(B16:B19)</f>
        <v>0</v>
      </c>
      <c r="C15" s="436">
        <f>SUM(C16:C19)+C8</f>
        <v>0</v>
      </c>
      <c r="D15" s="436">
        <f t="shared" ref="D15:F15" si="2">SUM(D16:D19)</f>
        <v>0</v>
      </c>
      <c r="E15" s="436">
        <f t="shared" si="2"/>
        <v>0</v>
      </c>
      <c r="F15" s="437">
        <f t="shared" si="2"/>
        <v>0</v>
      </c>
      <c r="G15" s="594"/>
    </row>
    <row r="16" spans="1:7" s="171" customFormat="1" ht="16.5" customHeight="1">
      <c r="A16" s="438" t="s">
        <v>196</v>
      </c>
      <c r="B16" s="439"/>
      <c r="C16" s="439" t="s">
        <v>145</v>
      </c>
      <c r="D16" s="439">
        <v>0</v>
      </c>
      <c r="E16" s="439"/>
      <c r="F16" s="440">
        <f>SUM(B16:E16)</f>
        <v>0</v>
      </c>
      <c r="G16" s="594"/>
    </row>
    <row r="17" spans="1:7" s="171" customFormat="1" ht="16.5" customHeight="1">
      <c r="A17" s="438" t="s">
        <v>129</v>
      </c>
      <c r="B17" s="439"/>
      <c r="C17" s="439">
        <v>0</v>
      </c>
      <c r="D17" s="439">
        <v>0</v>
      </c>
      <c r="E17" s="439"/>
      <c r="F17" s="440">
        <f t="shared" ref="F17:F19" si="3">SUM(B17:E17)</f>
        <v>0</v>
      </c>
      <c r="G17" s="594"/>
    </row>
    <row r="18" spans="1:7" s="171" customFormat="1" ht="16.5" customHeight="1">
      <c r="A18" s="438" t="s">
        <v>130</v>
      </c>
      <c r="B18" s="439"/>
      <c r="C18" s="439"/>
      <c r="D18" s="439"/>
      <c r="E18" s="439">
        <v>0</v>
      </c>
      <c r="F18" s="440">
        <f t="shared" si="3"/>
        <v>0</v>
      </c>
      <c r="G18" s="594"/>
    </row>
    <row r="19" spans="1:7" s="171" customFormat="1" ht="16.5" customHeight="1">
      <c r="A19" s="438" t="s">
        <v>131</v>
      </c>
      <c r="B19" s="439" t="s">
        <v>145</v>
      </c>
      <c r="C19" s="439" t="s">
        <v>145</v>
      </c>
      <c r="D19" s="439"/>
      <c r="E19" s="439"/>
      <c r="F19" s="440">
        <f t="shared" si="3"/>
        <v>0</v>
      </c>
      <c r="G19" s="594"/>
    </row>
    <row r="20" spans="1:7" s="171" customFormat="1" ht="16.5" customHeight="1">
      <c r="A20" s="433"/>
      <c r="B20" s="439"/>
      <c r="C20" s="439"/>
      <c r="D20" s="439"/>
      <c r="E20" s="439" t="s">
        <v>145</v>
      </c>
      <c r="F20" s="441"/>
      <c r="G20" s="594"/>
    </row>
    <row r="21" spans="1:7" s="171" customFormat="1" ht="18">
      <c r="A21" s="433" t="s">
        <v>208</v>
      </c>
      <c r="B21" s="442">
        <f>B10</f>
        <v>0</v>
      </c>
      <c r="C21" s="442">
        <f>C15</f>
        <v>0</v>
      </c>
      <c r="D21" s="442">
        <f>D15</f>
        <v>0</v>
      </c>
      <c r="E21" s="442">
        <f>E15+E10</f>
        <v>0</v>
      </c>
      <c r="F21" s="437">
        <f t="shared" ref="F21" si="4">F15++F10</f>
        <v>0</v>
      </c>
      <c r="G21" s="594"/>
    </row>
    <row r="22" spans="1:7" s="171" customFormat="1" ht="16.5" customHeight="1">
      <c r="A22" s="433"/>
      <c r="B22" s="439"/>
      <c r="C22" s="439"/>
      <c r="D22" s="439"/>
      <c r="E22" s="439"/>
      <c r="F22" s="441"/>
      <c r="G22" s="594"/>
    </row>
    <row r="23" spans="1:7" s="171" customFormat="1" ht="18">
      <c r="A23" s="433" t="s">
        <v>209</v>
      </c>
      <c r="B23" s="436">
        <f>SUM(B24:B26)</f>
        <v>0</v>
      </c>
      <c r="C23" s="436">
        <f t="shared" ref="C23:F23" si="5">SUM(C24:C26)</f>
        <v>0</v>
      </c>
      <c r="D23" s="436">
        <f t="shared" si="5"/>
        <v>0</v>
      </c>
      <c r="E23" s="436">
        <f t="shared" si="5"/>
        <v>0</v>
      </c>
      <c r="F23" s="437">
        <f t="shared" si="5"/>
        <v>0</v>
      </c>
      <c r="G23" s="594"/>
    </row>
    <row r="24" spans="1:7" s="171" customFormat="1" ht="16.5" customHeight="1">
      <c r="A24" s="438" t="s">
        <v>124</v>
      </c>
      <c r="B24" s="439"/>
      <c r="C24" s="439"/>
      <c r="D24" s="439"/>
      <c r="E24" s="439"/>
      <c r="F24" s="440">
        <f t="shared" ref="F24:F26" si="6">SUM(B24:E24)</f>
        <v>0</v>
      </c>
      <c r="G24" s="594"/>
    </row>
    <row r="25" spans="1:7" s="171" customFormat="1" ht="16.5" customHeight="1">
      <c r="A25" s="438" t="s">
        <v>125</v>
      </c>
      <c r="B25" s="439" t="s">
        <v>145</v>
      </c>
      <c r="C25" s="439"/>
      <c r="D25" s="439"/>
      <c r="E25" s="439"/>
      <c r="F25" s="440">
        <f t="shared" si="6"/>
        <v>0</v>
      </c>
      <c r="G25" s="594"/>
    </row>
    <row r="26" spans="1:7" s="171" customFormat="1" ht="16.5" customHeight="1">
      <c r="A26" s="438" t="s">
        <v>126</v>
      </c>
      <c r="B26" s="439"/>
      <c r="C26" s="439"/>
      <c r="D26" s="439"/>
      <c r="E26" s="439"/>
      <c r="F26" s="440">
        <f t="shared" si="6"/>
        <v>0</v>
      </c>
      <c r="G26" s="594"/>
    </row>
    <row r="27" spans="1:7" s="171" customFormat="1" ht="16.5" customHeight="1">
      <c r="A27" s="433"/>
      <c r="B27" s="439"/>
      <c r="C27" s="439"/>
      <c r="D27" s="439"/>
      <c r="E27" s="439"/>
      <c r="F27" s="441"/>
      <c r="G27" s="594"/>
    </row>
    <row r="28" spans="1:7" s="171" customFormat="1" ht="18">
      <c r="A28" s="433" t="s">
        <v>207</v>
      </c>
      <c r="B28" s="436">
        <f>SUM(B29:B32)</f>
        <v>0</v>
      </c>
      <c r="C28" s="436">
        <f>SUM(C30:C32)</f>
        <v>0</v>
      </c>
      <c r="D28" s="436">
        <f t="shared" ref="D28:F28" si="7">SUM(D29:D32)</f>
        <v>0</v>
      </c>
      <c r="E28" s="436">
        <f t="shared" si="7"/>
        <v>0</v>
      </c>
      <c r="F28" s="437">
        <f t="shared" si="7"/>
        <v>0</v>
      </c>
      <c r="G28" s="594"/>
    </row>
    <row r="29" spans="1:7" s="171" customFormat="1" ht="16.5" customHeight="1">
      <c r="A29" s="438" t="s">
        <v>196</v>
      </c>
      <c r="B29" s="439"/>
      <c r="C29" s="171" t="s">
        <v>145</v>
      </c>
      <c r="D29" s="439">
        <v>0</v>
      </c>
      <c r="E29" s="439"/>
      <c r="F29" s="440">
        <f t="shared" ref="F29:F32" si="8">SUM(B29:E29)</f>
        <v>0</v>
      </c>
      <c r="G29" s="594"/>
    </row>
    <row r="30" spans="1:7" s="171" customFormat="1" ht="16.5" customHeight="1">
      <c r="A30" s="438" t="s">
        <v>129</v>
      </c>
      <c r="B30" s="439"/>
      <c r="C30" s="439">
        <v>0</v>
      </c>
      <c r="D30" s="439">
        <v>0</v>
      </c>
      <c r="E30" s="439"/>
      <c r="F30" s="440">
        <f t="shared" si="8"/>
        <v>0</v>
      </c>
      <c r="G30" s="594"/>
    </row>
    <row r="31" spans="1:7" s="171" customFormat="1" ht="16.5" customHeight="1">
      <c r="A31" s="438" t="s">
        <v>130</v>
      </c>
      <c r="B31" s="439"/>
      <c r="C31" s="439"/>
      <c r="D31" s="439"/>
      <c r="E31" s="439"/>
      <c r="F31" s="440">
        <f t="shared" si="8"/>
        <v>0</v>
      </c>
      <c r="G31" s="594"/>
    </row>
    <row r="32" spans="1:7" s="171" customFormat="1" ht="16.5" customHeight="1">
      <c r="A32" s="438" t="s">
        <v>131</v>
      </c>
      <c r="B32" s="439"/>
      <c r="C32" s="439"/>
      <c r="D32" s="439"/>
      <c r="E32" s="439"/>
      <c r="F32" s="440">
        <f t="shared" si="8"/>
        <v>0</v>
      </c>
      <c r="G32" s="594"/>
    </row>
    <row r="33" spans="1:8" s="171" customFormat="1" ht="16.5" customHeight="1">
      <c r="A33" s="433"/>
      <c r="B33" s="443"/>
      <c r="C33" s="443"/>
      <c r="D33" s="443"/>
      <c r="E33" s="443"/>
      <c r="F33" s="444"/>
      <c r="G33" s="594"/>
    </row>
    <row r="34" spans="1:8" s="171" customFormat="1" ht="16.5" customHeight="1">
      <c r="A34" s="433" t="s">
        <v>210</v>
      </c>
      <c r="B34" s="442">
        <f>B23+B21</f>
        <v>0</v>
      </c>
      <c r="C34" s="442">
        <f>C28+C21</f>
        <v>0</v>
      </c>
      <c r="D34" s="442">
        <f>D28+D21</f>
        <v>0</v>
      </c>
      <c r="E34" s="442">
        <f t="shared" ref="E34" si="9">E28+E23+E21</f>
        <v>0</v>
      </c>
      <c r="F34" s="437">
        <f>F28+F23+F21+F8</f>
        <v>0</v>
      </c>
      <c r="G34" s="573" t="str">
        <f>IF((B34+C34+D34+E34)&lt;&gt;F34,"ERROR!!!!! LA SUMA DE LOS TOTALES DE LAS COLUMNAS DEL PATRIMONIO 2016, NO COINCIDE CON LO REPORTADO EN LA COLUMNA DEL TOTAL","")</f>
        <v/>
      </c>
    </row>
    <row r="35" spans="1:8" s="170" customFormat="1" ht="16.5" customHeight="1" thickBot="1">
      <c r="A35" s="445"/>
      <c r="B35" s="446"/>
      <c r="C35" s="446"/>
      <c r="D35" s="446"/>
      <c r="E35" s="446"/>
      <c r="F35" s="447"/>
      <c r="G35" s="659" t="s">
        <v>145</v>
      </c>
      <c r="H35" s="659" t="str">
        <f>IF(C$34-'ETCA-I-01'!K35&gt;0.99,"ERROR!!!,NO CONCUERDA CON LO REPORTADO EN EL ETCA-I-01 EN EL MISMO RUBRO","")</f>
        <v/>
      </c>
    </row>
    <row r="36" spans="1:8" s="170" customFormat="1" ht="16.5" customHeight="1">
      <c r="A36" s="601" t="s">
        <v>138</v>
      </c>
      <c r="B36" s="660"/>
      <c r="C36" s="660"/>
      <c r="D36" s="83"/>
      <c r="E36" s="662" t="s">
        <v>145</v>
      </c>
      <c r="F36" s="662" t="s">
        <v>145</v>
      </c>
      <c r="G36" s="573" t="str">
        <f>IF(F34&lt;&gt;'ETCA-I-03'!E50,"ERROR!!!!! EL PATRIMONIO 2016 PRESENTADO, NO CONCUERDA CON LO REPORTADO EN EL ESTADO DE SITUACION FINANCIERA","")</f>
        <v/>
      </c>
      <c r="H36" s="659"/>
    </row>
    <row r="37" spans="1:8" s="170" customFormat="1" ht="16.5" customHeight="1">
      <c r="A37" s="662" t="s">
        <v>145</v>
      </c>
      <c r="B37" s="154" t="s">
        <v>145</v>
      </c>
      <c r="C37" s="663"/>
      <c r="D37" s="662" t="s">
        <v>145</v>
      </c>
      <c r="E37" s="662" t="s">
        <v>145</v>
      </c>
      <c r="F37" s="662" t="s">
        <v>145</v>
      </c>
      <c r="G37" s="573" t="str">
        <f>IF(B34&lt;&gt;'ETCA-I-01'!E36,"ERROR!!!!! EL PATRIMONIO CONTRIBUIDO 2016 PRESENTADO, NO CONCUERDA CON LO REPORTADO EN EL ESTADO DE SITUACION FINANCIERA","")</f>
        <v>ERROR!!!!! EL PATRIMONIO CONTRIBUIDO 2016 PRESENTADO, NO CONCUERDA CON LO REPORTADO EN EL ESTADO DE SITUACION FINANCIERA</v>
      </c>
      <c r="H37" s="659"/>
    </row>
    <row r="38" spans="1:8" s="170" customFormat="1" ht="16.5" customHeight="1">
      <c r="A38" s="662" t="s">
        <v>145</v>
      </c>
      <c r="B38" s="79" t="s">
        <v>145</v>
      </c>
      <c r="C38" s="79" t="s">
        <v>145</v>
      </c>
      <c r="D38" s="79" t="s">
        <v>145</v>
      </c>
      <c r="E38" s="79"/>
      <c r="F38" s="79"/>
      <c r="G38" s="573"/>
      <c r="H38" s="659"/>
    </row>
    <row r="39" spans="1:8" s="170" customFormat="1" ht="16.5" customHeight="1">
      <c r="A39" s="662" t="s">
        <v>2475</v>
      </c>
      <c r="B39" s="79" t="s">
        <v>145</v>
      </c>
      <c r="C39" s="79" t="s">
        <v>2483</v>
      </c>
      <c r="D39" s="79"/>
      <c r="E39" s="79"/>
      <c r="F39" s="79"/>
      <c r="G39" s="573"/>
      <c r="H39" s="659"/>
    </row>
    <row r="40" spans="1:8" s="170" customFormat="1" ht="16.5" customHeight="1">
      <c r="A40" s="662" t="s">
        <v>2473</v>
      </c>
      <c r="B40" s="79" t="s">
        <v>145</v>
      </c>
      <c r="C40" s="79" t="s">
        <v>2484</v>
      </c>
      <c r="D40" s="79"/>
      <c r="E40" s="79"/>
      <c r="F40" s="79"/>
      <c r="G40" s="659"/>
      <c r="H40" s="659"/>
    </row>
    <row r="41" spans="1:8" ht="19.5" customHeight="1">
      <c r="A41" s="79" t="s">
        <v>2474</v>
      </c>
      <c r="B41" s="585" t="s">
        <v>145</v>
      </c>
      <c r="C41" s="79" t="s">
        <v>2461</v>
      </c>
      <c r="D41" s="585"/>
      <c r="E41" s="585"/>
      <c r="F41" s="585"/>
      <c r="G41" s="573" t="s">
        <v>145</v>
      </c>
      <c r="H41" s="585"/>
    </row>
    <row r="42" spans="1:8" ht="17.25" customHeight="1">
      <c r="A42" s="602"/>
      <c r="G42" s="573"/>
    </row>
    <row r="43" spans="1:8" ht="17.25" customHeight="1">
      <c r="A43" s="602"/>
      <c r="G43" s="573" t="str">
        <f>IF(D34&lt;&gt;'ETCA-I-01'!E41,"ERROR!!!!! EL MONTO NO COINCIDE CON LO REPORTADO EN EL FORMATO ETCA-I-01 EN EL TOTAL RESULTADO DEL EJERCICIO","")</f>
        <v>ERROR!!!!! EL MONTO NO COINCIDE CON LO REPORTADO EN EL FORMATO ETCA-I-01 EN EL TOTAL RESULTADO DEL EJERCICIO</v>
      </c>
    </row>
    <row r="44" spans="1:8" ht="17.25" customHeight="1">
      <c r="A44" s="602"/>
      <c r="G44" s="573" t="str">
        <f>IF(C34&lt;&gt;'ETCA-I-01'!E42,"ERROR!!!!! EL MONTO NO COINCIDE CON LO REPORTADO EN EL FORMATO ETCA-I-01 EN EL TOTAL RESULTADO DE EJERCICIOS ANTERIORES","")</f>
        <v>ERROR!!!!! EL MONTO NO COINCIDE CON LO REPORTADO EN EL FORMATO ETCA-I-01 EN EL TOTAL RESULTADO DE EJERCICIOS ANTERIORES</v>
      </c>
    </row>
    <row r="45" spans="1:8" ht="17.25" customHeight="1">
      <c r="A45" s="602"/>
      <c r="G45" s="585"/>
    </row>
    <row r="46" spans="1:8" ht="17.25" customHeight="1">
      <c r="A46" s="602"/>
      <c r="G46" s="585"/>
    </row>
    <row r="47" spans="1:8" ht="17.25" customHeight="1">
      <c r="G47" s="659"/>
    </row>
    <row r="48" spans="1:8" ht="17.25" customHeight="1">
      <c r="G48" s="215" t="s">
        <v>145</v>
      </c>
    </row>
    <row r="49" ht="17.25" customHeight="1"/>
  </sheetData>
  <sheetProtection sheet="1" objects="1" scenarios="1" insertHyperlinks="0"/>
  <protectedRanges>
    <protectedRange sqref="B41:F41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D74"/>
  <sheetViews>
    <sheetView view="pageBreakPreview" zoomScaleSheetLayoutView="100" workbookViewId="0">
      <selection activeCell="B63" sqref="B63"/>
    </sheetView>
  </sheetViews>
  <sheetFormatPr baseColWidth="10" defaultColWidth="11.42578125" defaultRowHeight="16.5"/>
  <cols>
    <col min="1" max="1" width="80.85546875" style="172" bestFit="1" customWidth="1"/>
    <col min="2" max="3" width="17" style="172" customWidth="1"/>
    <col min="4" max="16384" width="11.42578125" style="172"/>
  </cols>
  <sheetData>
    <row r="1" spans="1:4">
      <c r="A1" s="881" t="s">
        <v>76</v>
      </c>
      <c r="B1" s="881"/>
      <c r="C1" s="881"/>
    </row>
    <row r="2" spans="1:4" s="140" customFormat="1" ht="15.75">
      <c r="A2" s="880" t="s">
        <v>18</v>
      </c>
      <c r="B2" s="880"/>
      <c r="C2" s="880"/>
    </row>
    <row r="3" spans="1:4" s="140" customFormat="1">
      <c r="A3" s="879" t="s">
        <v>670</v>
      </c>
      <c r="B3" s="879"/>
      <c r="C3" s="879"/>
    </row>
    <row r="4" spans="1:4" s="140" customFormat="1">
      <c r="A4" s="879" t="s">
        <v>671</v>
      </c>
      <c r="B4" s="879"/>
      <c r="C4" s="879"/>
    </row>
    <row r="5" spans="1:4" s="142" customFormat="1" ht="17.25" thickBot="1">
      <c r="A5" s="84" t="s">
        <v>211</v>
      </c>
      <c r="B5" s="81" t="s">
        <v>79</v>
      </c>
      <c r="C5" s="85" t="s">
        <v>2464</v>
      </c>
    </row>
    <row r="6" spans="1:4" ht="30" customHeight="1" thickBot="1">
      <c r="A6" s="182"/>
      <c r="B6" s="183" t="s">
        <v>212</v>
      </c>
      <c r="C6" s="184" t="s">
        <v>213</v>
      </c>
    </row>
    <row r="7" spans="1:4" ht="17.25" thickTop="1">
      <c r="A7" s="173" t="s">
        <v>214</v>
      </c>
      <c r="B7" s="185">
        <f>B8+B17</f>
        <v>4375392</v>
      </c>
      <c r="C7" s="186">
        <f>C8+C17</f>
        <v>27008519</v>
      </c>
    </row>
    <row r="8" spans="1:4">
      <c r="A8" s="174" t="s">
        <v>82</v>
      </c>
      <c r="B8" s="187">
        <f>SUM(B9:B15)</f>
        <v>0</v>
      </c>
      <c r="C8" s="188">
        <f>SUM(C9:C15)</f>
        <v>7142881</v>
      </c>
    </row>
    <row r="9" spans="1:4" s="177" customFormat="1" ht="13.5">
      <c r="A9" s="175" t="s">
        <v>84</v>
      </c>
      <c r="B9" s="176">
        <v>0</v>
      </c>
      <c r="C9" s="189">
        <v>3736062</v>
      </c>
      <c r="D9" s="603"/>
    </row>
    <row r="10" spans="1:4" s="177" customFormat="1" ht="13.5">
      <c r="A10" s="175" t="s">
        <v>86</v>
      </c>
      <c r="B10" s="176">
        <v>0</v>
      </c>
      <c r="C10" s="189">
        <v>3369838</v>
      </c>
    </row>
    <row r="11" spans="1:4" s="177" customFormat="1" ht="13.5">
      <c r="A11" s="175" t="s">
        <v>88</v>
      </c>
      <c r="B11" s="176">
        <v>0</v>
      </c>
      <c r="C11" s="189">
        <v>36981</v>
      </c>
    </row>
    <row r="12" spans="1:4" s="177" customFormat="1" ht="13.5">
      <c r="A12" s="175" t="s">
        <v>215</v>
      </c>
      <c r="B12" s="176">
        <v>0</v>
      </c>
      <c r="C12" s="189">
        <v>0</v>
      </c>
    </row>
    <row r="13" spans="1:4" s="177" customFormat="1" ht="13.5">
      <c r="A13" s="175" t="s">
        <v>92</v>
      </c>
      <c r="B13" s="176">
        <v>0</v>
      </c>
      <c r="C13" s="189">
        <v>0</v>
      </c>
    </row>
    <row r="14" spans="1:4" s="177" customFormat="1" ht="13.5">
      <c r="A14" s="175" t="s">
        <v>94</v>
      </c>
      <c r="B14" s="176">
        <v>0</v>
      </c>
      <c r="C14" s="189">
        <v>0</v>
      </c>
    </row>
    <row r="15" spans="1:4" s="177" customFormat="1" ht="13.5">
      <c r="A15" s="175" t="s">
        <v>96</v>
      </c>
      <c r="B15" s="176">
        <v>0</v>
      </c>
      <c r="C15" s="189">
        <v>0</v>
      </c>
    </row>
    <row r="16" spans="1:4" ht="5.25" customHeight="1">
      <c r="A16" s="173"/>
      <c r="B16" s="190"/>
      <c r="C16" s="191"/>
    </row>
    <row r="17" spans="1:3">
      <c r="A17" s="174" t="s">
        <v>101</v>
      </c>
      <c r="B17" s="187">
        <f>SUM(B18:B26)</f>
        <v>4375392</v>
      </c>
      <c r="C17" s="188">
        <f>SUM(C18:C26)</f>
        <v>19865638</v>
      </c>
    </row>
    <row r="18" spans="1:3" s="177" customFormat="1" ht="13.5">
      <c r="A18" s="175" t="s">
        <v>103</v>
      </c>
      <c r="B18" s="176">
        <v>0</v>
      </c>
      <c r="C18" s="189">
        <v>0</v>
      </c>
    </row>
    <row r="19" spans="1:3" s="177" customFormat="1" ht="13.5">
      <c r="A19" s="175" t="s">
        <v>105</v>
      </c>
      <c r="B19" s="176">
        <v>0</v>
      </c>
      <c r="C19" s="189">
        <v>0</v>
      </c>
    </row>
    <row r="20" spans="1:3" s="177" customFormat="1" ht="13.5">
      <c r="A20" s="175" t="s">
        <v>107</v>
      </c>
      <c r="B20" s="176">
        <v>0</v>
      </c>
      <c r="C20" s="189">
        <v>0</v>
      </c>
    </row>
    <row r="21" spans="1:3" s="177" customFormat="1" ht="13.5">
      <c r="A21" s="175" t="s">
        <v>109</v>
      </c>
      <c r="B21" s="176">
        <v>0</v>
      </c>
      <c r="C21" s="189">
        <v>19628754</v>
      </c>
    </row>
    <row r="22" spans="1:3" s="177" customFormat="1" ht="13.5">
      <c r="A22" s="175" t="s">
        <v>111</v>
      </c>
      <c r="B22" s="176">
        <v>0</v>
      </c>
      <c r="C22" s="189">
        <v>108000</v>
      </c>
    </row>
    <row r="23" spans="1:3" s="177" customFormat="1" ht="13.5">
      <c r="A23" s="175" t="s">
        <v>113</v>
      </c>
      <c r="B23" s="176">
        <v>4375392</v>
      </c>
      <c r="C23" s="189"/>
    </row>
    <row r="24" spans="1:3" s="177" customFormat="1" ht="13.5">
      <c r="A24" s="175" t="s">
        <v>115</v>
      </c>
      <c r="B24" s="176">
        <v>0</v>
      </c>
      <c r="C24" s="189">
        <v>128884</v>
      </c>
    </row>
    <row r="25" spans="1:3" s="177" customFormat="1" ht="13.5">
      <c r="A25" s="175" t="s">
        <v>116</v>
      </c>
      <c r="B25" s="176">
        <v>0</v>
      </c>
      <c r="C25" s="189">
        <v>0</v>
      </c>
    </row>
    <row r="26" spans="1:3" s="177" customFormat="1" ht="13.5">
      <c r="A26" s="175" t="s">
        <v>117</v>
      </c>
      <c r="B26" s="176">
        <v>0</v>
      </c>
      <c r="C26" s="189">
        <v>0</v>
      </c>
    </row>
    <row r="27" spans="1:3" ht="6.75" customHeight="1">
      <c r="A27" s="178"/>
      <c r="B27" s="190"/>
      <c r="C27" s="191"/>
    </row>
    <row r="28" spans="1:3">
      <c r="A28" s="173" t="s">
        <v>216</v>
      </c>
      <c r="B28" s="185">
        <f>B29+B39</f>
        <v>44514267</v>
      </c>
      <c r="C28" s="186">
        <f>C29+C39</f>
        <v>3513148</v>
      </c>
    </row>
    <row r="29" spans="1:3">
      <c r="A29" s="174" t="s">
        <v>83</v>
      </c>
      <c r="B29" s="187">
        <f>SUM(B30:B37)</f>
        <v>0</v>
      </c>
      <c r="C29" s="188">
        <f>SUM(C30:C37)</f>
        <v>3513148</v>
      </c>
    </row>
    <row r="30" spans="1:3" s="177" customFormat="1" ht="13.5">
      <c r="A30" s="175" t="s">
        <v>85</v>
      </c>
      <c r="B30" s="176">
        <v>0</v>
      </c>
      <c r="C30" s="189">
        <v>3273905.66</v>
      </c>
    </row>
    <row r="31" spans="1:3" s="177" customFormat="1" ht="13.5">
      <c r="A31" s="175" t="s">
        <v>87</v>
      </c>
      <c r="B31" s="176">
        <v>0</v>
      </c>
      <c r="C31" s="189">
        <v>239242.34</v>
      </c>
    </row>
    <row r="32" spans="1:3" s="177" customFormat="1" ht="13.5">
      <c r="A32" s="175" t="s">
        <v>89</v>
      </c>
      <c r="B32" s="176">
        <v>0</v>
      </c>
      <c r="C32" s="189">
        <v>0</v>
      </c>
    </row>
    <row r="33" spans="1:3" s="177" customFormat="1" ht="13.5">
      <c r="A33" s="175" t="s">
        <v>91</v>
      </c>
      <c r="B33" s="176">
        <v>0</v>
      </c>
      <c r="C33" s="189">
        <v>0</v>
      </c>
    </row>
    <row r="34" spans="1:3" s="177" customFormat="1" ht="13.5">
      <c r="A34" s="175" t="s">
        <v>93</v>
      </c>
      <c r="B34" s="176">
        <v>0</v>
      </c>
      <c r="C34" s="189">
        <v>0</v>
      </c>
    </row>
    <row r="35" spans="1:3" s="177" customFormat="1" ht="13.5">
      <c r="A35" s="175" t="s">
        <v>95</v>
      </c>
      <c r="B35" s="176">
        <v>0</v>
      </c>
      <c r="C35" s="189">
        <v>0</v>
      </c>
    </row>
    <row r="36" spans="1:3" s="177" customFormat="1" ht="13.5">
      <c r="A36" s="175" t="s">
        <v>97</v>
      </c>
      <c r="B36" s="176">
        <v>0</v>
      </c>
      <c r="C36" s="189">
        <v>0</v>
      </c>
    </row>
    <row r="37" spans="1:3" s="177" customFormat="1" ht="13.5">
      <c r="A37" s="175" t="s">
        <v>98</v>
      </c>
      <c r="B37" s="176">
        <v>0</v>
      </c>
      <c r="C37" s="189">
        <v>0</v>
      </c>
    </row>
    <row r="38" spans="1:3" ht="6" customHeight="1">
      <c r="A38" s="173"/>
      <c r="B38" s="192"/>
      <c r="C38" s="193"/>
    </row>
    <row r="39" spans="1:3">
      <c r="A39" s="174" t="s">
        <v>102</v>
      </c>
      <c r="B39" s="187">
        <f>SUM(B40:B45)</f>
        <v>44514267</v>
      </c>
      <c r="C39" s="188">
        <f>SUM(C40:C45)</f>
        <v>0</v>
      </c>
    </row>
    <row r="40" spans="1:3" s="177" customFormat="1" ht="13.5">
      <c r="A40" s="175" t="s">
        <v>104</v>
      </c>
      <c r="B40" s="176">
        <v>0</v>
      </c>
      <c r="C40" s="189">
        <v>0</v>
      </c>
    </row>
    <row r="41" spans="1:3" s="177" customFormat="1" ht="13.5">
      <c r="A41" s="175" t="s">
        <v>106</v>
      </c>
      <c r="B41" s="176">
        <v>44514267</v>
      </c>
      <c r="C41" s="189">
        <v>0</v>
      </c>
    </row>
    <row r="42" spans="1:3" s="177" customFormat="1" ht="13.5">
      <c r="A42" s="175" t="s">
        <v>108</v>
      </c>
      <c r="B42" s="176">
        <v>0</v>
      </c>
      <c r="C42" s="189">
        <v>0</v>
      </c>
    </row>
    <row r="43" spans="1:3" s="177" customFormat="1" ht="13.5">
      <c r="A43" s="175" t="s">
        <v>110</v>
      </c>
      <c r="B43" s="176">
        <v>0</v>
      </c>
      <c r="C43" s="189">
        <v>0</v>
      </c>
    </row>
    <row r="44" spans="1:3" s="177" customFormat="1" ht="13.5">
      <c r="A44" s="175" t="s">
        <v>112</v>
      </c>
      <c r="B44" s="176">
        <v>0</v>
      </c>
      <c r="C44" s="189">
        <v>0</v>
      </c>
    </row>
    <row r="45" spans="1:3" s="177" customFormat="1" ht="13.5">
      <c r="A45" s="175" t="s">
        <v>114</v>
      </c>
      <c r="B45" s="176">
        <v>0</v>
      </c>
      <c r="C45" s="189">
        <v>0</v>
      </c>
    </row>
    <row r="46" spans="1:3">
      <c r="A46" s="179"/>
      <c r="B46" s="190"/>
      <c r="C46" s="191"/>
    </row>
    <row r="47" spans="1:3">
      <c r="A47" s="173" t="s">
        <v>217</v>
      </c>
      <c r="B47" s="185">
        <f>B48+B53</f>
        <v>9593868</v>
      </c>
      <c r="C47" s="186">
        <f>C48+C53</f>
        <v>27961860</v>
      </c>
    </row>
    <row r="48" spans="1:3">
      <c r="A48" s="174" t="s">
        <v>123</v>
      </c>
      <c r="B48" s="187">
        <f>SUM(B49:B51)</f>
        <v>0</v>
      </c>
      <c r="C48" s="188">
        <f>SUM(C49:C51)</f>
        <v>0</v>
      </c>
    </row>
    <row r="49" spans="1:3" s="177" customFormat="1" ht="13.5">
      <c r="A49" s="175" t="s">
        <v>124</v>
      </c>
      <c r="B49" s="176">
        <v>0</v>
      </c>
      <c r="C49" s="189">
        <v>0</v>
      </c>
    </row>
    <row r="50" spans="1:3" s="177" customFormat="1" ht="13.5">
      <c r="A50" s="175" t="s">
        <v>125</v>
      </c>
      <c r="B50" s="176">
        <v>0</v>
      </c>
      <c r="C50" s="189">
        <v>0</v>
      </c>
    </row>
    <row r="51" spans="1:3" s="177" customFormat="1" ht="13.5">
      <c r="A51" s="175" t="s">
        <v>126</v>
      </c>
      <c r="B51" s="176">
        <v>0</v>
      </c>
      <c r="C51" s="189">
        <v>0</v>
      </c>
    </row>
    <row r="52" spans="1:3" ht="6" customHeight="1">
      <c r="A52" s="174"/>
      <c r="B52" s="192"/>
      <c r="C52" s="193"/>
    </row>
    <row r="53" spans="1:3" ht="15.75" customHeight="1">
      <c r="A53" s="174" t="s">
        <v>127</v>
      </c>
      <c r="B53" s="187">
        <f>SUM(B54:B58)</f>
        <v>9593868</v>
      </c>
      <c r="C53" s="188">
        <f>SUM(C54:C58)</f>
        <v>27961860</v>
      </c>
    </row>
    <row r="54" spans="1:3" s="177" customFormat="1" ht="13.5">
      <c r="A54" s="175" t="s">
        <v>128</v>
      </c>
      <c r="B54" s="176">
        <v>9593868</v>
      </c>
      <c r="C54" s="189">
        <v>0</v>
      </c>
    </row>
    <row r="55" spans="1:3" s="177" customFormat="1" ht="13.5">
      <c r="A55" s="175" t="s">
        <v>129</v>
      </c>
      <c r="B55" s="176">
        <v>0</v>
      </c>
      <c r="C55" s="189">
        <v>27961860</v>
      </c>
    </row>
    <row r="56" spans="1:3" s="177" customFormat="1" ht="13.5">
      <c r="A56" s="175" t="s">
        <v>130</v>
      </c>
      <c r="B56" s="176">
        <v>0</v>
      </c>
      <c r="C56" s="189">
        <v>0</v>
      </c>
    </row>
    <row r="57" spans="1:3" s="177" customFormat="1" ht="13.5">
      <c r="A57" s="175" t="s">
        <v>131</v>
      </c>
      <c r="B57" s="176">
        <v>0</v>
      </c>
      <c r="C57" s="189">
        <v>0</v>
      </c>
    </row>
    <row r="58" spans="1:3" s="177" customFormat="1" ht="13.5">
      <c r="A58" s="175" t="s">
        <v>132</v>
      </c>
      <c r="B58" s="194">
        <v>0</v>
      </c>
      <c r="C58" s="195">
        <v>0</v>
      </c>
    </row>
    <row r="59" spans="1:3" ht="7.5" customHeight="1">
      <c r="A59" s="174"/>
      <c r="B59" s="190"/>
      <c r="C59" s="191"/>
    </row>
    <row r="60" spans="1:3">
      <c r="A60" s="174" t="s">
        <v>218</v>
      </c>
      <c r="B60" s="187">
        <f>SUM(B61:B62)</f>
        <v>0</v>
      </c>
      <c r="C60" s="188">
        <f>SUM(C61:C62)</f>
        <v>0</v>
      </c>
    </row>
    <row r="61" spans="1:3" s="177" customFormat="1" ht="13.5">
      <c r="A61" s="175" t="s">
        <v>134</v>
      </c>
      <c r="B61" s="176">
        <v>0</v>
      </c>
      <c r="C61" s="189">
        <v>0</v>
      </c>
    </row>
    <row r="62" spans="1:3" s="177" customFormat="1" ht="14.25" thickBot="1">
      <c r="A62" s="180" t="s">
        <v>135</v>
      </c>
      <c r="B62" s="181">
        <v>0</v>
      </c>
      <c r="C62" s="196">
        <v>0</v>
      </c>
    </row>
    <row r="63" spans="1:3" s="177" customFormat="1" ht="13.5">
      <c r="A63" s="169" t="s">
        <v>197</v>
      </c>
      <c r="B63" s="176"/>
      <c r="C63" s="176"/>
    </row>
    <row r="64" spans="1:3" s="177" customFormat="1" ht="13.5">
      <c r="A64" s="664"/>
      <c r="B64" s="176"/>
      <c r="C64" s="176"/>
    </row>
    <row r="65" spans="1:4" s="177" customFormat="1" ht="13.5">
      <c r="A65" s="664" t="s">
        <v>145</v>
      </c>
      <c r="B65" s="176"/>
      <c r="C65" s="176"/>
    </row>
    <row r="66" spans="1:4" s="177" customFormat="1" ht="13.5">
      <c r="A66" s="664" t="s">
        <v>145</v>
      </c>
      <c r="B66" s="176"/>
      <c r="C66" s="176"/>
    </row>
    <row r="67" spans="1:4">
      <c r="A67" s="169" t="s">
        <v>145</v>
      </c>
    </row>
    <row r="71" spans="1:4">
      <c r="A71" s="79" t="s">
        <v>2478</v>
      </c>
      <c r="B71" s="79" t="s">
        <v>2485</v>
      </c>
      <c r="C71" s="79"/>
    </row>
    <row r="72" spans="1:4">
      <c r="A72" s="79" t="s">
        <v>2476</v>
      </c>
      <c r="B72" s="79" t="s">
        <v>2479</v>
      </c>
      <c r="C72" s="79"/>
    </row>
    <row r="73" spans="1:4">
      <c r="A73" s="79" t="s">
        <v>2477</v>
      </c>
      <c r="B73" s="79" t="s">
        <v>2461</v>
      </c>
      <c r="C73" s="79"/>
    </row>
    <row r="74" spans="1:4">
      <c r="A74" s="79"/>
      <c r="B74" s="79"/>
      <c r="C74" s="79"/>
      <c r="D74" s="79"/>
    </row>
  </sheetData>
  <sheetProtection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E74"/>
  <sheetViews>
    <sheetView view="pageBreakPreview" topLeftCell="A62" zoomScale="150" zoomScaleSheetLayoutView="150" workbookViewId="0">
      <selection activeCell="E75" sqref="A1:E75"/>
    </sheetView>
  </sheetViews>
  <sheetFormatPr baseColWidth="10" defaultColWidth="11.42578125" defaultRowHeight="16.5"/>
  <cols>
    <col min="1" max="1" width="2.85546875" style="79" customWidth="1"/>
    <col min="2" max="2" width="63.85546875" style="79" customWidth="1"/>
    <col min="3" max="4" width="12.7109375" style="79" customWidth="1"/>
    <col min="5" max="16384" width="11.42578125" style="79"/>
  </cols>
  <sheetData>
    <row r="1" spans="1:4">
      <c r="A1" s="881" t="s">
        <v>76</v>
      </c>
      <c r="B1" s="881"/>
      <c r="C1" s="881"/>
      <c r="D1" s="881"/>
    </row>
    <row r="2" spans="1:4">
      <c r="A2" s="880" t="s">
        <v>20</v>
      </c>
      <c r="B2" s="880"/>
      <c r="C2" s="880"/>
      <c r="D2" s="880"/>
    </row>
    <row r="3" spans="1:4">
      <c r="A3" s="879" t="s">
        <v>668</v>
      </c>
      <c r="B3" s="879"/>
      <c r="C3" s="879"/>
      <c r="D3" s="879"/>
    </row>
    <row r="4" spans="1:4">
      <c r="A4" s="879" t="s">
        <v>669</v>
      </c>
      <c r="B4" s="879"/>
      <c r="C4" s="879"/>
      <c r="D4" s="879"/>
    </row>
    <row r="5" spans="1:4" ht="17.25" thickBot="1">
      <c r="A5" s="876" t="s">
        <v>219</v>
      </c>
      <c r="B5" s="876"/>
      <c r="C5" s="81" t="s">
        <v>79</v>
      </c>
      <c r="D5" s="78" t="s">
        <v>2464</v>
      </c>
    </row>
    <row r="6" spans="1:4" ht="23.25" customHeight="1" thickBot="1">
      <c r="A6" s="885" t="s">
        <v>200</v>
      </c>
      <c r="B6" s="886"/>
      <c r="C6" s="232">
        <v>2016</v>
      </c>
      <c r="D6" s="233">
        <v>2015</v>
      </c>
    </row>
    <row r="7" spans="1:4" s="198" customFormat="1" ht="12" customHeight="1" thickTop="1">
      <c r="A7" s="883" t="s">
        <v>220</v>
      </c>
      <c r="B7" s="884"/>
      <c r="C7" s="884"/>
      <c r="D7" s="197"/>
    </row>
    <row r="8" spans="1:4" s="198" customFormat="1" ht="12.75" customHeight="1">
      <c r="A8" s="199"/>
      <c r="B8" s="200" t="s">
        <v>212</v>
      </c>
      <c r="C8" s="216">
        <f>SUM(C9:C19)</f>
        <v>28581494</v>
      </c>
      <c r="D8" s="217">
        <f>SUM(D9:D19)</f>
        <v>40536445</v>
      </c>
    </row>
    <row r="9" spans="1:4" s="202" customFormat="1" ht="11.1" customHeight="1">
      <c r="A9" s="201"/>
      <c r="B9" s="213" t="s">
        <v>144</v>
      </c>
      <c r="C9" s="218">
        <v>0</v>
      </c>
      <c r="D9" s="219">
        <v>0</v>
      </c>
    </row>
    <row r="10" spans="1:4" s="202" customFormat="1" ht="11.1" customHeight="1">
      <c r="A10" s="201"/>
      <c r="B10" s="213" t="s">
        <v>146</v>
      </c>
      <c r="C10" s="218">
        <v>0</v>
      </c>
      <c r="D10" s="219">
        <v>0</v>
      </c>
    </row>
    <row r="11" spans="1:4" s="202" customFormat="1" ht="11.1" customHeight="1">
      <c r="A11" s="201"/>
      <c r="B11" s="213" t="s">
        <v>221</v>
      </c>
      <c r="C11" s="218">
        <v>0</v>
      </c>
      <c r="D11" s="219">
        <v>0</v>
      </c>
    </row>
    <row r="12" spans="1:4" s="202" customFormat="1" ht="11.1" customHeight="1">
      <c r="A12" s="201"/>
      <c r="B12" s="213" t="s">
        <v>148</v>
      </c>
      <c r="C12" s="218">
        <v>0</v>
      </c>
      <c r="D12" s="219">
        <v>0</v>
      </c>
    </row>
    <row r="13" spans="1:4" s="202" customFormat="1" ht="11.1" customHeight="1">
      <c r="A13" s="201"/>
      <c r="B13" s="213" t="s">
        <v>222</v>
      </c>
      <c r="C13" s="218">
        <v>0</v>
      </c>
      <c r="D13" s="219">
        <v>0</v>
      </c>
    </row>
    <row r="14" spans="1:4" s="202" customFormat="1" ht="11.1" customHeight="1">
      <c r="A14" s="201"/>
      <c r="B14" s="213" t="s">
        <v>150</v>
      </c>
      <c r="C14" s="218">
        <v>0</v>
      </c>
      <c r="D14" s="219">
        <v>0</v>
      </c>
    </row>
    <row r="15" spans="1:4" s="202" customFormat="1" ht="11.1" customHeight="1">
      <c r="A15" s="201"/>
      <c r="B15" s="213" t="s">
        <v>151</v>
      </c>
      <c r="C15" s="218">
        <v>17394254</v>
      </c>
      <c r="D15" s="219">
        <v>22355651</v>
      </c>
    </row>
    <row r="16" spans="1:4" s="202" customFormat="1" ht="22.5" customHeight="1">
      <c r="A16" s="201"/>
      <c r="B16" s="213" t="s">
        <v>152</v>
      </c>
      <c r="C16" s="218">
        <v>0</v>
      </c>
      <c r="D16" s="219"/>
    </row>
    <row r="17" spans="1:4" s="202" customFormat="1" ht="12" customHeight="1">
      <c r="A17" s="201"/>
      <c r="B17" s="213" t="s">
        <v>154</v>
      </c>
      <c r="C17" s="218">
        <v>0</v>
      </c>
      <c r="D17" s="219"/>
    </row>
    <row r="18" spans="1:4" s="202" customFormat="1" ht="12" customHeight="1">
      <c r="A18" s="201"/>
      <c r="B18" s="213" t="s">
        <v>223</v>
      </c>
      <c r="C18" s="218">
        <v>0</v>
      </c>
      <c r="D18" s="219"/>
    </row>
    <row r="19" spans="1:4" s="202" customFormat="1" ht="12" customHeight="1">
      <c r="A19" s="201"/>
      <c r="B19" s="213" t="s">
        <v>224</v>
      </c>
      <c r="C19" s="218">
        <v>11187240</v>
      </c>
      <c r="D19" s="219">
        <v>18180794</v>
      </c>
    </row>
    <row r="20" spans="1:4" s="198" customFormat="1" ht="13.5" customHeight="1">
      <c r="A20" s="199"/>
      <c r="B20" s="200" t="s">
        <v>213</v>
      </c>
      <c r="C20" s="216">
        <f>SUM(C21:C36)</f>
        <v>50394754</v>
      </c>
      <c r="D20" s="217">
        <f>SUM(D21:D36)</f>
        <v>40691810</v>
      </c>
    </row>
    <row r="21" spans="1:4" s="198" customFormat="1" ht="11.1" customHeight="1">
      <c r="A21" s="199"/>
      <c r="B21" s="213" t="s">
        <v>165</v>
      </c>
      <c r="C21" s="218">
        <v>25838880</v>
      </c>
      <c r="D21" s="219">
        <v>25424189</v>
      </c>
    </row>
    <row r="22" spans="1:4" s="198" customFormat="1" ht="11.1" customHeight="1">
      <c r="A22" s="199"/>
      <c r="B22" s="213" t="s">
        <v>166</v>
      </c>
      <c r="C22" s="218">
        <v>826882</v>
      </c>
      <c r="D22" s="219">
        <v>879314</v>
      </c>
    </row>
    <row r="23" spans="1:4" s="198" customFormat="1" ht="11.1" customHeight="1">
      <c r="A23" s="199"/>
      <c r="B23" s="213" t="s">
        <v>167</v>
      </c>
      <c r="C23" s="218">
        <v>23728992</v>
      </c>
      <c r="D23" s="219">
        <v>14388307</v>
      </c>
    </row>
    <row r="24" spans="1:4" s="198" customFormat="1" ht="11.1" customHeight="1">
      <c r="A24" s="199"/>
      <c r="B24" s="213" t="s">
        <v>168</v>
      </c>
      <c r="C24" s="218">
        <v>0</v>
      </c>
      <c r="D24" s="219">
        <v>0</v>
      </c>
    </row>
    <row r="25" spans="1:4" s="198" customFormat="1" ht="11.1" customHeight="1">
      <c r="A25" s="199"/>
      <c r="B25" s="213" t="s">
        <v>225</v>
      </c>
      <c r="C25" s="218">
        <v>0</v>
      </c>
      <c r="D25" s="219">
        <v>0</v>
      </c>
    </row>
    <row r="26" spans="1:4" s="198" customFormat="1" ht="11.1" customHeight="1">
      <c r="A26" s="199"/>
      <c r="B26" s="213" t="s">
        <v>226</v>
      </c>
      <c r="C26" s="218">
        <v>0</v>
      </c>
      <c r="D26" s="219">
        <v>0</v>
      </c>
    </row>
    <row r="27" spans="1:4" s="198" customFormat="1" ht="11.1" customHeight="1">
      <c r="A27" s="199"/>
      <c r="B27" s="213" t="s">
        <v>171</v>
      </c>
      <c r="C27" s="218">
        <v>0</v>
      </c>
      <c r="D27" s="219">
        <v>0</v>
      </c>
    </row>
    <row r="28" spans="1:4" s="198" customFormat="1" ht="11.1" customHeight="1">
      <c r="A28" s="199"/>
      <c r="B28" s="213" t="s">
        <v>172</v>
      </c>
      <c r="C28" s="218">
        <v>0</v>
      </c>
      <c r="D28" s="219">
        <v>0</v>
      </c>
    </row>
    <row r="29" spans="1:4" s="198" customFormat="1" ht="11.1" customHeight="1">
      <c r="A29" s="199"/>
      <c r="B29" s="213" t="s">
        <v>173</v>
      </c>
      <c r="C29" s="218">
        <v>0</v>
      </c>
      <c r="D29" s="219">
        <v>0</v>
      </c>
    </row>
    <row r="30" spans="1:4" s="198" customFormat="1" ht="11.1" customHeight="1">
      <c r="A30" s="199"/>
      <c r="B30" s="213" t="s">
        <v>174</v>
      </c>
      <c r="C30" s="218">
        <v>0</v>
      </c>
      <c r="D30" s="219">
        <v>0</v>
      </c>
    </row>
    <row r="31" spans="1:4" s="198" customFormat="1" ht="11.1" customHeight="1">
      <c r="A31" s="199"/>
      <c r="B31" s="213" t="s">
        <v>175</v>
      </c>
      <c r="C31" s="218">
        <v>0</v>
      </c>
      <c r="D31" s="219">
        <v>0</v>
      </c>
    </row>
    <row r="32" spans="1:4" s="198" customFormat="1" ht="11.1" customHeight="1">
      <c r="A32" s="199"/>
      <c r="B32" s="213" t="s">
        <v>176</v>
      </c>
      <c r="C32" s="218">
        <v>0</v>
      </c>
      <c r="D32" s="219">
        <v>0</v>
      </c>
    </row>
    <row r="33" spans="1:4" s="198" customFormat="1" ht="11.1" customHeight="1">
      <c r="A33" s="199"/>
      <c r="B33" s="213" t="s">
        <v>227</v>
      </c>
      <c r="C33" s="218">
        <v>0</v>
      </c>
      <c r="D33" s="219">
        <v>0</v>
      </c>
    </row>
    <row r="34" spans="1:4" s="198" customFormat="1" ht="11.1" customHeight="1">
      <c r="A34" s="199"/>
      <c r="B34" s="213" t="s">
        <v>124</v>
      </c>
      <c r="C34" s="218">
        <v>0</v>
      </c>
      <c r="D34" s="219">
        <v>0</v>
      </c>
    </row>
    <row r="35" spans="1:4" s="198" customFormat="1" ht="11.1" customHeight="1">
      <c r="A35" s="199"/>
      <c r="B35" s="213" t="s">
        <v>179</v>
      </c>
      <c r="C35" s="218">
        <v>0</v>
      </c>
      <c r="D35" s="219">
        <v>0</v>
      </c>
    </row>
    <row r="36" spans="1:4" s="198" customFormat="1" ht="11.1" customHeight="1">
      <c r="A36" s="199"/>
      <c r="B36" s="213" t="s">
        <v>228</v>
      </c>
      <c r="C36" s="218">
        <v>0</v>
      </c>
      <c r="D36" s="219">
        <v>0</v>
      </c>
    </row>
    <row r="37" spans="1:4" s="198" customFormat="1" ht="12" customHeight="1">
      <c r="A37" s="203" t="s">
        <v>229</v>
      </c>
      <c r="B37" s="204"/>
      <c r="C37" s="220">
        <f>C8-C20</f>
        <v>-21813260</v>
      </c>
      <c r="D37" s="221">
        <f>D8-D20</f>
        <v>-155365</v>
      </c>
    </row>
    <row r="38" spans="1:4" s="198" customFormat="1" ht="4.5" customHeight="1">
      <c r="A38" s="205"/>
      <c r="B38" s="206"/>
      <c r="C38" s="222"/>
      <c r="D38" s="223"/>
    </row>
    <row r="39" spans="1:4" s="198" customFormat="1" ht="12.75">
      <c r="A39" s="207" t="s">
        <v>230</v>
      </c>
      <c r="B39" s="200"/>
      <c r="C39" s="224"/>
      <c r="D39" s="225"/>
    </row>
    <row r="40" spans="1:4" s="198" customFormat="1" ht="10.5" customHeight="1">
      <c r="A40" s="199"/>
      <c r="B40" s="200" t="s">
        <v>212</v>
      </c>
      <c r="C40" s="216">
        <f>SUM(C41:C43)</f>
        <v>0</v>
      </c>
      <c r="D40" s="217">
        <f>SUM(D41:D43)</f>
        <v>0</v>
      </c>
    </row>
    <row r="41" spans="1:4" s="198" customFormat="1" ht="11.1" customHeight="1">
      <c r="A41" s="199"/>
      <c r="B41" s="214" t="s">
        <v>107</v>
      </c>
      <c r="C41" s="218"/>
      <c r="D41" s="219"/>
    </row>
    <row r="42" spans="1:4" s="198" customFormat="1" ht="11.1" customHeight="1">
      <c r="A42" s="199"/>
      <c r="B42" s="214" t="s">
        <v>109</v>
      </c>
      <c r="C42" s="218">
        <v>0</v>
      </c>
      <c r="D42" s="219">
        <v>0</v>
      </c>
    </row>
    <row r="43" spans="1:4" s="198" customFormat="1" ht="11.1" customHeight="1">
      <c r="A43" s="199"/>
      <c r="B43" s="214" t="s">
        <v>231</v>
      </c>
      <c r="C43" s="218">
        <v>0</v>
      </c>
      <c r="D43" s="219">
        <v>0</v>
      </c>
    </row>
    <row r="44" spans="1:4" s="198" customFormat="1" ht="10.5" customHeight="1">
      <c r="A44" s="199"/>
      <c r="B44" s="200" t="s">
        <v>213</v>
      </c>
      <c r="C44" s="216">
        <f>SUM(C45:C47)</f>
        <v>19450678</v>
      </c>
      <c r="D44" s="217">
        <f>SUM(D45:D47)</f>
        <v>0</v>
      </c>
    </row>
    <row r="45" spans="1:4" s="198" customFormat="1" ht="11.1" customHeight="1">
      <c r="A45" s="199"/>
      <c r="B45" s="214" t="s">
        <v>107</v>
      </c>
      <c r="C45" s="218"/>
      <c r="D45" s="219"/>
    </row>
    <row r="46" spans="1:4" s="198" customFormat="1" ht="11.1" customHeight="1">
      <c r="A46" s="199"/>
      <c r="B46" s="214" t="s">
        <v>109</v>
      </c>
      <c r="C46" s="218">
        <v>19397875</v>
      </c>
      <c r="D46" s="219">
        <v>0</v>
      </c>
    </row>
    <row r="47" spans="1:4" s="198" customFormat="1" ht="11.1" customHeight="1">
      <c r="A47" s="199"/>
      <c r="B47" s="214" t="s">
        <v>232</v>
      </c>
      <c r="C47" s="218">
        <v>52803</v>
      </c>
      <c r="D47" s="219">
        <v>0</v>
      </c>
    </row>
    <row r="48" spans="1:4" s="198" customFormat="1" ht="12" customHeight="1">
      <c r="A48" s="203" t="s">
        <v>233</v>
      </c>
      <c r="B48" s="204"/>
      <c r="C48" s="220">
        <f>C40-C44</f>
        <v>-19450678</v>
      </c>
      <c r="D48" s="221">
        <f>D40-D44</f>
        <v>0</v>
      </c>
    </row>
    <row r="49" spans="1:4" s="198" customFormat="1" ht="2.25" customHeight="1">
      <c r="A49" s="205"/>
      <c r="B49" s="206"/>
      <c r="C49" s="226"/>
      <c r="D49" s="227"/>
    </row>
    <row r="50" spans="1:4" s="198" customFormat="1" ht="12" customHeight="1">
      <c r="A50" s="207" t="s">
        <v>234</v>
      </c>
      <c r="B50" s="200"/>
      <c r="C50" s="224"/>
      <c r="D50" s="225"/>
    </row>
    <row r="51" spans="1:4" s="198" customFormat="1" ht="12.75">
      <c r="A51" s="199"/>
      <c r="B51" s="200" t="s">
        <v>212</v>
      </c>
      <c r="C51" s="216">
        <f>SUM(C52:C55)</f>
        <v>45000000</v>
      </c>
      <c r="D51" s="217">
        <f>SUM(D52:D55)</f>
        <v>0</v>
      </c>
    </row>
    <row r="52" spans="1:4" s="198" customFormat="1" ht="11.1" customHeight="1">
      <c r="A52" s="199"/>
      <c r="B52" s="214" t="s">
        <v>51</v>
      </c>
      <c r="C52" s="218">
        <v>45000000</v>
      </c>
      <c r="D52" s="219">
        <v>0</v>
      </c>
    </row>
    <row r="53" spans="1:4" s="198" customFormat="1" ht="11.1" customHeight="1">
      <c r="A53" s="199"/>
      <c r="B53" s="214" t="s">
        <v>235</v>
      </c>
      <c r="C53" s="218">
        <v>0</v>
      </c>
      <c r="D53" s="219">
        <v>0</v>
      </c>
    </row>
    <row r="54" spans="1:4" s="198" customFormat="1" ht="11.1" customHeight="1">
      <c r="A54" s="199"/>
      <c r="B54" s="214" t="s">
        <v>236</v>
      </c>
      <c r="C54" s="218">
        <v>0</v>
      </c>
      <c r="D54" s="219">
        <v>0</v>
      </c>
    </row>
    <row r="55" spans="1:4" s="198" customFormat="1" ht="11.1" customHeight="1">
      <c r="A55" s="199"/>
      <c r="B55" s="214" t="s">
        <v>237</v>
      </c>
      <c r="C55" s="218"/>
      <c r="D55" s="219"/>
    </row>
    <row r="56" spans="1:4" s="198" customFormat="1" ht="11.25" customHeight="1">
      <c r="A56" s="199"/>
      <c r="B56" s="200" t="s">
        <v>213</v>
      </c>
      <c r="C56" s="216">
        <f>SUM(C57:C60)</f>
        <v>0</v>
      </c>
      <c r="D56" s="217">
        <f>SUM(D57:D60)</f>
        <v>0</v>
      </c>
    </row>
    <row r="57" spans="1:4" s="198" customFormat="1" ht="11.1" customHeight="1">
      <c r="A57" s="199"/>
      <c r="B57" s="214" t="s">
        <v>238</v>
      </c>
      <c r="C57" s="218">
        <v>0</v>
      </c>
      <c r="D57" s="219">
        <v>0</v>
      </c>
    </row>
    <row r="58" spans="1:4" s="198" customFormat="1" ht="11.1" customHeight="1">
      <c r="A58" s="199"/>
      <c r="B58" s="214" t="s">
        <v>235</v>
      </c>
      <c r="C58" s="218">
        <v>0</v>
      </c>
      <c r="D58" s="219">
        <v>0</v>
      </c>
    </row>
    <row r="59" spans="1:4" s="198" customFormat="1" ht="11.1" customHeight="1">
      <c r="A59" s="199"/>
      <c r="B59" s="214" t="s">
        <v>236</v>
      </c>
      <c r="C59" s="218">
        <v>0</v>
      </c>
      <c r="D59" s="219">
        <v>0</v>
      </c>
    </row>
    <row r="60" spans="1:4" s="198" customFormat="1" ht="11.1" customHeight="1">
      <c r="A60" s="199"/>
      <c r="B60" s="214" t="s">
        <v>239</v>
      </c>
      <c r="C60" s="218">
        <v>0</v>
      </c>
      <c r="D60" s="219">
        <v>0</v>
      </c>
    </row>
    <row r="61" spans="1:4" s="198" customFormat="1" ht="12" customHeight="1">
      <c r="A61" s="203" t="s">
        <v>240</v>
      </c>
      <c r="B61" s="204"/>
      <c r="C61" s="220">
        <f>C51-C56</f>
        <v>45000000</v>
      </c>
      <c r="D61" s="221">
        <f>D51-D56</f>
        <v>0</v>
      </c>
    </row>
    <row r="62" spans="1:4" s="198" customFormat="1" ht="2.25" customHeight="1">
      <c r="A62" s="205"/>
      <c r="B62" s="206"/>
      <c r="C62" s="226"/>
      <c r="D62" s="227"/>
    </row>
    <row r="63" spans="1:4" s="198" customFormat="1" ht="12" customHeight="1">
      <c r="A63" s="203" t="s">
        <v>241</v>
      </c>
      <c r="B63" s="208"/>
      <c r="C63" s="228">
        <f>C61+C48+C37</f>
        <v>3736062</v>
      </c>
      <c r="D63" s="229">
        <f>D61+D48+D37</f>
        <v>-155365</v>
      </c>
    </row>
    <row r="64" spans="1:4" ht="2.25" customHeight="1">
      <c r="A64" s="209"/>
      <c r="B64" s="210"/>
      <c r="C64" s="226"/>
      <c r="D64" s="227"/>
    </row>
    <row r="65" spans="1:5" s="198" customFormat="1" ht="12" customHeight="1">
      <c r="A65" s="203" t="s">
        <v>242</v>
      </c>
      <c r="B65" s="204"/>
      <c r="C65" s="218">
        <v>1837946</v>
      </c>
      <c r="D65" s="219">
        <v>1211562</v>
      </c>
      <c r="E65" s="600" t="str">
        <f>IF(C65-'ETCA-I-01'!C9&gt;0.99,"ERROR!!!, NO COINCIDEN LOS MONTOS CON LO REPORTADO EN EL FORMATO ETCA-I-01 EN EL EJERCICIO 2015","")</f>
        <v/>
      </c>
    </row>
    <row r="66" spans="1:5" s="198" customFormat="1" ht="12" customHeight="1" thickBot="1">
      <c r="A66" s="212" t="s">
        <v>243</v>
      </c>
      <c r="B66" s="211"/>
      <c r="C66" s="230">
        <f>C65+C63</f>
        <v>5574008</v>
      </c>
      <c r="D66" s="231">
        <f>D65+D63</f>
        <v>1056197</v>
      </c>
      <c r="E66" s="600" t="str">
        <f>IF(C66-'ETCA-I-01'!B9&gt;0.99,"ERROR!!!, NO COINCIDEN LOS MONTOS CON LO REPORTADO EN EL FORMATO ETCA-I-01 EN EL EJERCICIO 2016","")</f>
        <v/>
      </c>
    </row>
    <row r="67" spans="1:5" s="198" customFormat="1" ht="12" customHeight="1">
      <c r="A67" s="601" t="s">
        <v>197</v>
      </c>
      <c r="B67" s="79"/>
      <c r="C67" s="79"/>
      <c r="D67" s="79"/>
      <c r="E67" s="600"/>
    </row>
    <row r="68" spans="1:5" s="198" customFormat="1" ht="12" customHeight="1">
      <c r="A68" s="204"/>
      <c r="B68" s="208"/>
      <c r="C68" s="228"/>
      <c r="D68" s="228"/>
      <c r="E68" s="600"/>
    </row>
    <row r="69" spans="1:5" s="198" customFormat="1" ht="12" customHeight="1">
      <c r="A69" s="204"/>
      <c r="B69" s="208"/>
      <c r="C69" s="228"/>
      <c r="D69" s="228"/>
      <c r="E69" s="600"/>
    </row>
    <row r="70" spans="1:5" s="198" customFormat="1" ht="12" customHeight="1">
      <c r="A70" s="204"/>
      <c r="B70" s="208"/>
      <c r="C70" s="228"/>
      <c r="D70" s="228"/>
      <c r="E70" s="600"/>
    </row>
    <row r="71" spans="1:5" ht="12" customHeight="1">
      <c r="A71" s="601" t="s">
        <v>145</v>
      </c>
    </row>
    <row r="72" spans="1:5">
      <c r="B72" s="79" t="s">
        <v>2478</v>
      </c>
      <c r="C72" s="79" t="s">
        <v>2485</v>
      </c>
    </row>
    <row r="73" spans="1:5">
      <c r="B73" s="79" t="s">
        <v>2476</v>
      </c>
      <c r="C73" s="79" t="s">
        <v>2479</v>
      </c>
    </row>
    <row r="74" spans="1:5">
      <c r="B74" s="79" t="s">
        <v>2477</v>
      </c>
      <c r="C74" s="79" t="s">
        <v>2461</v>
      </c>
    </row>
  </sheetData>
  <sheetProtection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>
    <tabColor theme="7"/>
    <pageSetUpPr fitToPage="1"/>
  </sheetPr>
  <dimension ref="A1:H38"/>
  <sheetViews>
    <sheetView view="pageBreakPreview" zoomScaleSheetLayoutView="100" workbookViewId="0">
      <selection activeCell="D43" sqref="D43"/>
    </sheetView>
  </sheetViews>
  <sheetFormatPr baseColWidth="10" defaultColWidth="11.42578125" defaultRowHeight="16.5"/>
  <cols>
    <col min="1" max="1" width="1.42578125" style="170" customWidth="1"/>
    <col min="2" max="2" width="32.28515625" style="170" customWidth="1"/>
    <col min="3" max="7" width="12.7109375" style="170" customWidth="1"/>
    <col min="8" max="8" width="63.85546875" style="170" customWidth="1"/>
    <col min="9" max="16384" width="11.42578125" style="170"/>
  </cols>
  <sheetData>
    <row r="1" spans="1:8">
      <c r="A1" s="889" t="s">
        <v>76</v>
      </c>
      <c r="B1" s="889"/>
      <c r="C1" s="889"/>
      <c r="D1" s="889"/>
      <c r="E1" s="889"/>
      <c r="F1" s="889"/>
      <c r="G1" s="889"/>
    </row>
    <row r="2" spans="1:8" s="234" customFormat="1" ht="18">
      <c r="A2" s="889" t="s">
        <v>22</v>
      </c>
      <c r="B2" s="889"/>
      <c r="C2" s="889"/>
      <c r="D2" s="889"/>
      <c r="E2" s="889"/>
      <c r="F2" s="889"/>
      <c r="G2" s="889"/>
      <c r="H2" s="582" t="s">
        <v>244</v>
      </c>
    </row>
    <row r="3" spans="1:8" s="234" customFormat="1">
      <c r="A3" s="890" t="s">
        <v>668</v>
      </c>
      <c r="B3" s="890"/>
      <c r="C3" s="890"/>
      <c r="D3" s="890"/>
      <c r="E3" s="890"/>
      <c r="F3" s="890"/>
      <c r="G3" s="890"/>
    </row>
    <row r="4" spans="1:8" s="234" customFormat="1">
      <c r="A4" s="890" t="s">
        <v>671</v>
      </c>
      <c r="B4" s="890"/>
      <c r="C4" s="890"/>
      <c r="D4" s="890"/>
      <c r="E4" s="890"/>
      <c r="F4" s="890"/>
      <c r="G4" s="890"/>
    </row>
    <row r="5" spans="1:8" s="236" customFormat="1" ht="17.25" thickBot="1">
      <c r="A5" s="235"/>
      <c r="B5" s="235"/>
      <c r="C5" s="891" t="s">
        <v>78</v>
      </c>
      <c r="D5" s="891"/>
      <c r="E5" s="235"/>
      <c r="F5" s="81" t="s">
        <v>79</v>
      </c>
      <c r="G5" s="235" t="s">
        <v>2464</v>
      </c>
    </row>
    <row r="6" spans="1:8" s="237" customFormat="1" ht="50.25" thickBot="1">
      <c r="A6" s="887" t="s">
        <v>200</v>
      </c>
      <c r="B6" s="888"/>
      <c r="C6" s="243" t="s">
        <v>245</v>
      </c>
      <c r="D6" s="243" t="s">
        <v>246</v>
      </c>
      <c r="E6" s="243" t="s">
        <v>247</v>
      </c>
      <c r="F6" s="243" t="s">
        <v>248</v>
      </c>
      <c r="G6" s="244" t="s">
        <v>249</v>
      </c>
    </row>
    <row r="7" spans="1:8" ht="20.100000000000001" customHeight="1">
      <c r="A7" s="238"/>
      <c r="B7" s="254"/>
      <c r="C7" s="245"/>
      <c r="D7" s="245"/>
      <c r="E7" s="245"/>
      <c r="F7" s="245"/>
      <c r="G7" s="246"/>
    </row>
    <row r="8" spans="1:8" ht="20.100000000000001" customHeight="1">
      <c r="A8" s="239" t="s">
        <v>80</v>
      </c>
      <c r="B8" s="255"/>
      <c r="C8" s="247">
        <f>C10+C19</f>
        <v>113618615</v>
      </c>
      <c r="D8" s="247">
        <f t="shared" ref="D8:E8" si="0">D10+D19</f>
        <v>352503807</v>
      </c>
      <c r="E8" s="247">
        <f t="shared" si="0"/>
        <v>329870680</v>
      </c>
      <c r="F8" s="248">
        <f>C8+D8-E8</f>
        <v>136251742</v>
      </c>
      <c r="G8" s="249">
        <f>F8-C8</f>
        <v>22633127</v>
      </c>
      <c r="H8" s="573" t="str">
        <f>IF(F8&lt;&gt;'ETCA-I-01'!B33,"ERROR!!!!! EL MONTO NO COINCIDE CON LO REPORTADO EN EL FORMATO ETCA-I-1 EN EL TOTAL ","")</f>
        <v/>
      </c>
    </row>
    <row r="9" spans="1:8" ht="20.100000000000001" customHeight="1">
      <c r="A9" s="240"/>
      <c r="B9" s="256"/>
      <c r="C9" s="250"/>
      <c r="D9" s="250"/>
      <c r="E9" s="250"/>
      <c r="F9" s="250"/>
      <c r="G9" s="251"/>
    </row>
    <row r="10" spans="1:8" ht="20.100000000000001" customHeight="1">
      <c r="A10" s="240"/>
      <c r="B10" s="256" t="s">
        <v>82</v>
      </c>
      <c r="C10" s="247">
        <f>SUM(C11:C17)</f>
        <v>27232885</v>
      </c>
      <c r="D10" s="247">
        <f t="shared" ref="D10:E10" si="1">SUM(D11:D17)</f>
        <v>332158217</v>
      </c>
      <c r="E10" s="247">
        <f t="shared" si="1"/>
        <v>325015336</v>
      </c>
      <c r="F10" s="248">
        <f>C10+D10-E10</f>
        <v>34375766</v>
      </c>
      <c r="G10" s="249">
        <f>F10-C10</f>
        <v>7142881</v>
      </c>
      <c r="H10" s="573" t="str">
        <f>IF(F10&lt;&gt;'ETCA-I-01'!B18,"ERROR!!!!! EL MONTO NO COINCIDE CON LO REPORTADO EN EL FORMATO ETCA-I-1 EN EL TOTAL","")</f>
        <v/>
      </c>
    </row>
    <row r="11" spans="1:8" ht="20.100000000000001" customHeight="1">
      <c r="A11" s="241"/>
      <c r="B11" s="257" t="s">
        <v>84</v>
      </c>
      <c r="C11" s="250">
        <v>1837946</v>
      </c>
      <c r="D11" s="250">
        <v>229571022</v>
      </c>
      <c r="E11" s="250">
        <v>225834960</v>
      </c>
      <c r="F11" s="259">
        <f>C11+D11-E11</f>
        <v>5574008</v>
      </c>
      <c r="G11" s="260">
        <f>F11-C11</f>
        <v>3736062</v>
      </c>
    </row>
    <row r="12" spans="1:8" ht="20.100000000000001" customHeight="1">
      <c r="A12" s="241"/>
      <c r="B12" s="257" t="s">
        <v>86</v>
      </c>
      <c r="C12" s="250">
        <v>25519527</v>
      </c>
      <c r="D12" s="250">
        <v>94730431</v>
      </c>
      <c r="E12" s="250">
        <v>91360593</v>
      </c>
      <c r="F12" s="259">
        <f t="shared" ref="F12:F17" si="2">C12+D12-E12</f>
        <v>28889365</v>
      </c>
      <c r="G12" s="260">
        <f t="shared" ref="G12:G17" si="3">F12-C12</f>
        <v>3369838</v>
      </c>
    </row>
    <row r="13" spans="1:8" ht="20.100000000000001" customHeight="1">
      <c r="A13" s="241"/>
      <c r="B13" s="257" t="s">
        <v>88</v>
      </c>
      <c r="C13" s="250">
        <v>24140</v>
      </c>
      <c r="D13" s="250">
        <v>7856764</v>
      </c>
      <c r="E13" s="250">
        <v>7819783</v>
      </c>
      <c r="F13" s="259">
        <f t="shared" si="2"/>
        <v>61121</v>
      </c>
      <c r="G13" s="260">
        <f t="shared" si="3"/>
        <v>36981</v>
      </c>
    </row>
    <row r="14" spans="1:8" ht="20.100000000000001" customHeight="1">
      <c r="A14" s="241"/>
      <c r="B14" s="257" t="s">
        <v>90</v>
      </c>
      <c r="C14" s="250">
        <v>0</v>
      </c>
      <c r="D14" s="250">
        <v>0</v>
      </c>
      <c r="E14" s="250">
        <v>0</v>
      </c>
      <c r="F14" s="259">
        <f t="shared" si="2"/>
        <v>0</v>
      </c>
      <c r="G14" s="260">
        <f t="shared" si="3"/>
        <v>0</v>
      </c>
    </row>
    <row r="15" spans="1:8" ht="20.100000000000001" customHeight="1">
      <c r="A15" s="241"/>
      <c r="B15" s="257" t="s">
        <v>92</v>
      </c>
      <c r="C15" s="250">
        <v>0</v>
      </c>
      <c r="D15" s="250">
        <v>0</v>
      </c>
      <c r="E15" s="250">
        <v>0</v>
      </c>
      <c r="F15" s="259">
        <f t="shared" si="2"/>
        <v>0</v>
      </c>
      <c r="G15" s="260">
        <f t="shared" si="3"/>
        <v>0</v>
      </c>
    </row>
    <row r="16" spans="1:8" ht="25.5">
      <c r="A16" s="241"/>
      <c r="B16" s="257" t="s">
        <v>94</v>
      </c>
      <c r="C16" s="250">
        <v>-148728</v>
      </c>
      <c r="D16" s="250">
        <v>0</v>
      </c>
      <c r="E16" s="250">
        <v>0</v>
      </c>
      <c r="F16" s="259">
        <f t="shared" si="2"/>
        <v>-148728</v>
      </c>
      <c r="G16" s="260">
        <f t="shared" si="3"/>
        <v>0</v>
      </c>
    </row>
    <row r="17" spans="1:8" ht="20.100000000000001" customHeight="1">
      <c r="A17" s="241"/>
      <c r="B17" s="257" t="s">
        <v>96</v>
      </c>
      <c r="C17" s="250">
        <v>0</v>
      </c>
      <c r="D17" s="250">
        <v>0</v>
      </c>
      <c r="E17" s="250">
        <v>0</v>
      </c>
      <c r="F17" s="259">
        <f t="shared" si="2"/>
        <v>0</v>
      </c>
      <c r="G17" s="260">
        <f t="shared" si="3"/>
        <v>0</v>
      </c>
    </row>
    <row r="18" spans="1:8" ht="20.100000000000001" customHeight="1">
      <c r="A18" s="240"/>
      <c r="B18" s="256"/>
      <c r="C18" s="250"/>
      <c r="D18" s="250" t="s">
        <v>145</v>
      </c>
      <c r="E18" s="250" t="s">
        <v>145</v>
      </c>
      <c r="F18" s="250"/>
      <c r="G18" s="251"/>
    </row>
    <row r="19" spans="1:8" ht="20.100000000000001" customHeight="1">
      <c r="A19" s="240"/>
      <c r="B19" s="256" t="s">
        <v>101</v>
      </c>
      <c r="C19" s="247">
        <f>SUM(C20:C28)</f>
        <v>86385730</v>
      </c>
      <c r="D19" s="247">
        <f t="shared" ref="D19:E19" si="4">SUM(D20:D28)</f>
        <v>20345590</v>
      </c>
      <c r="E19" s="247">
        <f t="shared" si="4"/>
        <v>4855344</v>
      </c>
      <c r="F19" s="248">
        <f>C19+D19-E19</f>
        <v>101875976</v>
      </c>
      <c r="G19" s="249">
        <f>F19-C19</f>
        <v>15490246</v>
      </c>
      <c r="H19" s="573" t="str">
        <f>IF(F19&lt;&gt;'ETCA-I-01'!B31,"ERROR!!!!! EL MONTO NO COINCIDE CON LO REPORTADO EN EL FORMATO ETCA-I-1 EN EL TOTAL","")</f>
        <v/>
      </c>
    </row>
    <row r="20" spans="1:8" ht="20.100000000000001" customHeight="1">
      <c r="A20" s="241"/>
      <c r="B20" s="257" t="s">
        <v>103</v>
      </c>
      <c r="C20" s="250">
        <v>0</v>
      </c>
      <c r="D20" s="250">
        <v>0</v>
      </c>
      <c r="E20" s="250">
        <v>0</v>
      </c>
      <c r="F20" s="259">
        <f>C20+D20-E20</f>
        <v>0</v>
      </c>
      <c r="G20" s="260">
        <f>F20-C20</f>
        <v>0</v>
      </c>
    </row>
    <row r="21" spans="1:8" ht="25.5">
      <c r="A21" s="241"/>
      <c r="B21" s="257" t="s">
        <v>105</v>
      </c>
      <c r="C21" s="250">
        <v>0</v>
      </c>
      <c r="D21" s="250">
        <v>0</v>
      </c>
      <c r="E21" s="250">
        <v>0</v>
      </c>
      <c r="F21" s="259">
        <f t="shared" ref="F21:F26" si="5">C21+D21-E21</f>
        <v>0</v>
      </c>
      <c r="G21" s="260">
        <f t="shared" ref="G21:G26" si="6">F21-C21</f>
        <v>0</v>
      </c>
    </row>
    <row r="22" spans="1:8" ht="25.5">
      <c r="A22" s="241"/>
      <c r="B22" s="257" t="s">
        <v>107</v>
      </c>
      <c r="C22" s="250">
        <v>21655591</v>
      </c>
      <c r="D22" s="250">
        <v>0</v>
      </c>
      <c r="E22" s="250">
        <v>0</v>
      </c>
      <c r="F22" s="259">
        <f t="shared" si="5"/>
        <v>21655591</v>
      </c>
      <c r="G22" s="260">
        <f t="shared" si="6"/>
        <v>0</v>
      </c>
    </row>
    <row r="23" spans="1:8" ht="20.100000000000001" customHeight="1">
      <c r="A23" s="241"/>
      <c r="B23" s="257" t="s">
        <v>109</v>
      </c>
      <c r="C23" s="250">
        <v>76254178</v>
      </c>
      <c r="D23" s="250">
        <v>19628754</v>
      </c>
      <c r="E23" s="250">
        <v>0</v>
      </c>
      <c r="F23" s="259">
        <f t="shared" si="5"/>
        <v>95882932</v>
      </c>
      <c r="G23" s="260">
        <f t="shared" si="6"/>
        <v>19628754</v>
      </c>
    </row>
    <row r="24" spans="1:8" ht="20.100000000000001" customHeight="1">
      <c r="A24" s="241"/>
      <c r="B24" s="257" t="s">
        <v>111</v>
      </c>
      <c r="C24" s="250">
        <v>121938</v>
      </c>
      <c r="D24" s="250">
        <v>108000</v>
      </c>
      <c r="E24" s="250">
        <v>0</v>
      </c>
      <c r="F24" s="259">
        <f t="shared" si="5"/>
        <v>229938</v>
      </c>
      <c r="G24" s="260">
        <f t="shared" si="6"/>
        <v>108000</v>
      </c>
    </row>
    <row r="25" spans="1:8" ht="25.5">
      <c r="A25" s="241"/>
      <c r="B25" s="257" t="s">
        <v>113</v>
      </c>
      <c r="C25" s="250">
        <v>-25800501</v>
      </c>
      <c r="D25" s="250">
        <v>0</v>
      </c>
      <c r="E25" s="250">
        <v>4375392</v>
      </c>
      <c r="F25" s="259">
        <f t="shared" si="5"/>
        <v>-30175893</v>
      </c>
      <c r="G25" s="260">
        <f t="shared" si="6"/>
        <v>-4375392</v>
      </c>
    </row>
    <row r="26" spans="1:8" ht="20.100000000000001" customHeight="1">
      <c r="A26" s="241"/>
      <c r="B26" s="257" t="s">
        <v>115</v>
      </c>
      <c r="C26" s="250">
        <v>14154524</v>
      </c>
      <c r="D26" s="250">
        <v>608836</v>
      </c>
      <c r="E26" s="250">
        <v>479952</v>
      </c>
      <c r="F26" s="259">
        <f t="shared" si="5"/>
        <v>14283408</v>
      </c>
      <c r="G26" s="260">
        <f t="shared" si="6"/>
        <v>128884</v>
      </c>
    </row>
    <row r="27" spans="1:8" ht="25.5">
      <c r="A27" s="241"/>
      <c r="B27" s="257" t="s">
        <v>116</v>
      </c>
      <c r="C27" s="250">
        <v>0</v>
      </c>
      <c r="D27" s="250">
        <v>0</v>
      </c>
      <c r="E27" s="250">
        <v>0</v>
      </c>
      <c r="F27" s="259">
        <f t="shared" ref="F27:F28" si="7">C27+D27-E27</f>
        <v>0</v>
      </c>
      <c r="G27" s="260">
        <f t="shared" ref="G27:G28" si="8">F27-C27</f>
        <v>0</v>
      </c>
    </row>
    <row r="28" spans="1:8" ht="20.100000000000001" customHeight="1">
      <c r="A28" s="241"/>
      <c r="B28" s="257" t="s">
        <v>117</v>
      </c>
      <c r="C28" s="250">
        <v>0</v>
      </c>
      <c r="D28" s="250">
        <v>0</v>
      </c>
      <c r="E28" s="250">
        <v>0</v>
      </c>
      <c r="F28" s="259">
        <f t="shared" si="7"/>
        <v>0</v>
      </c>
      <c r="G28" s="260">
        <f t="shared" si="8"/>
        <v>0</v>
      </c>
    </row>
    <row r="29" spans="1:8" ht="20.100000000000001" customHeight="1" thickBot="1">
      <c r="A29" s="242"/>
      <c r="B29" s="258"/>
      <c r="C29" s="252"/>
      <c r="D29" s="252"/>
      <c r="E29" s="252"/>
      <c r="F29" s="252"/>
      <c r="G29" s="253"/>
    </row>
    <row r="30" spans="1:8" ht="20.100000000000001" customHeight="1">
      <c r="A30" s="341" t="s">
        <v>197</v>
      </c>
      <c r="B30" s="386"/>
      <c r="C30" s="685"/>
      <c r="D30" s="685"/>
      <c r="E30" s="685"/>
      <c r="F30" s="685"/>
      <c r="G30" s="685"/>
    </row>
    <row r="31" spans="1:8" ht="20.100000000000001" customHeight="1">
      <c r="A31" s="674"/>
      <c r="B31" s="674"/>
      <c r="C31" s="685"/>
      <c r="D31" s="685"/>
      <c r="E31" s="685"/>
      <c r="F31" s="685"/>
      <c r="G31" s="685"/>
    </row>
    <row r="32" spans="1:8" ht="20.100000000000001" customHeight="1">
      <c r="A32" s="674"/>
      <c r="B32" s="674" t="s">
        <v>145</v>
      </c>
      <c r="C32" s="685"/>
      <c r="D32" s="685" t="s">
        <v>145</v>
      </c>
      <c r="E32" s="685"/>
      <c r="F32" s="685"/>
      <c r="G32" s="685"/>
    </row>
    <row r="33" spans="1:7" ht="20.100000000000001" customHeight="1">
      <c r="A33" s="674"/>
      <c r="B33" s="674"/>
      <c r="C33" s="685"/>
      <c r="D33" s="685"/>
      <c r="E33" s="685"/>
      <c r="F33" s="685"/>
      <c r="G33" s="685"/>
    </row>
    <row r="34" spans="1:7">
      <c r="A34" s="386" t="s">
        <v>145</v>
      </c>
      <c r="B34" s="386"/>
      <c r="C34" s="386"/>
      <c r="D34" s="386"/>
      <c r="E34" s="386"/>
      <c r="F34" s="386"/>
      <c r="G34" s="386"/>
    </row>
    <row r="36" spans="1:7">
      <c r="B36" s="79" t="s">
        <v>2478</v>
      </c>
      <c r="E36" s="79" t="s">
        <v>2487</v>
      </c>
    </row>
    <row r="37" spans="1:7">
      <c r="B37" s="79" t="s">
        <v>2476</v>
      </c>
      <c r="E37" s="79" t="s">
        <v>2486</v>
      </c>
    </row>
    <row r="38" spans="1:7">
      <c r="B38" s="79" t="s">
        <v>2477</v>
      </c>
      <c r="E38" s="79" t="s">
        <v>2461</v>
      </c>
    </row>
  </sheetData>
  <sheetProtection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tabColor theme="7"/>
    <pageSetUpPr fitToPage="1"/>
  </sheetPr>
  <dimension ref="A1:G50"/>
  <sheetViews>
    <sheetView view="pageBreakPreview" topLeftCell="A25" zoomScaleSheetLayoutView="100" workbookViewId="0">
      <selection activeCell="C54" sqref="C54"/>
    </sheetView>
  </sheetViews>
  <sheetFormatPr baseColWidth="10" defaultColWidth="11.42578125" defaultRowHeight="16.5"/>
  <cols>
    <col min="1" max="1" width="2.140625" style="139" customWidth="1"/>
    <col min="2" max="2" width="28.42578125" style="139" customWidth="1"/>
    <col min="3" max="6" width="16.7109375" style="139" customWidth="1"/>
    <col min="7" max="7" width="79" style="139" customWidth="1"/>
    <col min="8" max="16384" width="11.42578125" style="139"/>
  </cols>
  <sheetData>
    <row r="1" spans="1:7" s="170" customFormat="1" ht="18">
      <c r="A1" s="889" t="s">
        <v>76</v>
      </c>
      <c r="B1" s="889"/>
      <c r="C1" s="889"/>
      <c r="D1" s="889"/>
      <c r="E1" s="889"/>
      <c r="F1" s="889"/>
      <c r="G1" s="581"/>
    </row>
    <row r="2" spans="1:7" s="234" customFormat="1" ht="15.75">
      <c r="A2" s="889" t="s">
        <v>24</v>
      </c>
      <c r="B2" s="889"/>
      <c r="C2" s="889"/>
      <c r="D2" s="889"/>
      <c r="E2" s="889"/>
      <c r="F2" s="889"/>
    </row>
    <row r="3" spans="1:7" s="234" customFormat="1">
      <c r="A3" s="890" t="s">
        <v>668</v>
      </c>
      <c r="B3" s="890"/>
      <c r="C3" s="890"/>
      <c r="D3" s="890"/>
      <c r="E3" s="890"/>
      <c r="F3" s="890"/>
    </row>
    <row r="4" spans="1:7" s="234" customFormat="1">
      <c r="A4" s="890" t="s">
        <v>671</v>
      </c>
      <c r="B4" s="890"/>
      <c r="C4" s="890"/>
      <c r="D4" s="890"/>
      <c r="E4" s="890"/>
      <c r="F4" s="890"/>
    </row>
    <row r="5" spans="1:7" s="236" customFormat="1" ht="17.25" thickBot="1">
      <c r="A5" s="235"/>
      <c r="B5" s="235"/>
      <c r="C5" s="891" t="s">
        <v>78</v>
      </c>
      <c r="D5" s="891"/>
      <c r="E5" s="81" t="s">
        <v>79</v>
      </c>
      <c r="F5" s="235" t="s">
        <v>2464</v>
      </c>
    </row>
    <row r="6" spans="1:7" s="263" customFormat="1" ht="37.5" customHeight="1" thickBot="1">
      <c r="A6" s="892" t="s">
        <v>250</v>
      </c>
      <c r="B6" s="893"/>
      <c r="C6" s="261" t="s">
        <v>251</v>
      </c>
      <c r="D6" s="261" t="s">
        <v>252</v>
      </c>
      <c r="E6" s="261" t="s">
        <v>253</v>
      </c>
      <c r="F6" s="262" t="s">
        <v>254</v>
      </c>
    </row>
    <row r="7" spans="1:7">
      <c r="A7" s="896"/>
      <c r="B7" s="897"/>
      <c r="C7" s="264"/>
      <c r="D7" s="264"/>
      <c r="E7" s="265"/>
      <c r="F7" s="266"/>
    </row>
    <row r="8" spans="1:7">
      <c r="A8" s="900" t="s">
        <v>255</v>
      </c>
      <c r="B8" s="901"/>
      <c r="C8" s="267"/>
      <c r="D8" s="267"/>
      <c r="E8" s="267"/>
      <c r="F8" s="268"/>
    </row>
    <row r="9" spans="1:7">
      <c r="A9" s="902" t="s">
        <v>256</v>
      </c>
      <c r="B9" s="903"/>
      <c r="C9" s="267"/>
      <c r="D9" s="267"/>
      <c r="E9" s="267"/>
      <c r="F9" s="268"/>
    </row>
    <row r="10" spans="1:7">
      <c r="A10" s="898" t="s">
        <v>257</v>
      </c>
      <c r="B10" s="899"/>
      <c r="C10" s="269"/>
      <c r="D10" s="269"/>
      <c r="E10" s="282">
        <f t="shared" ref="E10:F10" si="0">SUM(E11:E13)</f>
        <v>3749999</v>
      </c>
      <c r="F10" s="283">
        <f t="shared" si="0"/>
        <v>3749999</v>
      </c>
    </row>
    <row r="11" spans="1:7">
      <c r="A11" s="732"/>
      <c r="B11" s="271" t="s">
        <v>258</v>
      </c>
      <c r="C11" s="269" t="s">
        <v>2465</v>
      </c>
      <c r="D11" s="269" t="s">
        <v>2454</v>
      </c>
      <c r="E11" s="269">
        <v>3749999</v>
      </c>
      <c r="F11" s="270">
        <v>3749999</v>
      </c>
    </row>
    <row r="12" spans="1:7">
      <c r="A12" s="272"/>
      <c r="B12" s="271" t="s">
        <v>259</v>
      </c>
      <c r="C12" s="273"/>
      <c r="D12" s="273"/>
      <c r="E12" s="273"/>
      <c r="F12" s="274"/>
    </row>
    <row r="13" spans="1:7">
      <c r="A13" s="272"/>
      <c r="B13" s="271" t="s">
        <v>260</v>
      </c>
      <c r="C13" s="273"/>
      <c r="D13" s="273"/>
      <c r="E13" s="273"/>
      <c r="F13" s="274"/>
    </row>
    <row r="14" spans="1:7">
      <c r="A14" s="272"/>
      <c r="B14" s="275"/>
      <c r="C14" s="273"/>
      <c r="D14" s="273"/>
      <c r="E14" s="273"/>
      <c r="F14" s="274"/>
    </row>
    <row r="15" spans="1:7">
      <c r="A15" s="898" t="s">
        <v>261</v>
      </c>
      <c r="B15" s="899"/>
      <c r="C15" s="269"/>
      <c r="D15" s="269"/>
      <c r="E15" s="282">
        <f t="shared" ref="E15:F15" si="1">SUM(E16:E19)</f>
        <v>0</v>
      </c>
      <c r="F15" s="283">
        <f t="shared" si="1"/>
        <v>0</v>
      </c>
    </row>
    <row r="16" spans="1:7">
      <c r="A16" s="272"/>
      <c r="B16" s="271" t="s">
        <v>262</v>
      </c>
      <c r="C16" s="273"/>
      <c r="D16" s="273"/>
      <c r="E16" s="273"/>
      <c r="F16" s="274"/>
    </row>
    <row r="17" spans="1:7">
      <c r="A17" s="732"/>
      <c r="B17" s="271" t="s">
        <v>263</v>
      </c>
      <c r="C17" s="273"/>
      <c r="D17" s="273"/>
      <c r="E17" s="273"/>
      <c r="F17" s="274"/>
    </row>
    <row r="18" spans="1:7">
      <c r="A18" s="732"/>
      <c r="B18" s="271" t="s">
        <v>259</v>
      </c>
      <c r="C18" s="269"/>
      <c r="D18" s="269"/>
      <c r="E18" s="269"/>
      <c r="F18" s="270"/>
    </row>
    <row r="19" spans="1:7">
      <c r="A19" s="272"/>
      <c r="B19" s="271" t="s">
        <v>260</v>
      </c>
      <c r="C19" s="273"/>
      <c r="D19" s="273"/>
      <c r="E19" s="273"/>
      <c r="F19" s="274"/>
    </row>
    <row r="20" spans="1:7">
      <c r="A20" s="732"/>
      <c r="B20" s="733"/>
      <c r="C20" s="269"/>
      <c r="D20" s="269"/>
      <c r="E20" s="269"/>
      <c r="F20" s="270"/>
    </row>
    <row r="21" spans="1:7">
      <c r="A21" s="276"/>
      <c r="B21" s="277" t="s">
        <v>264</v>
      </c>
      <c r="C21" s="267"/>
      <c r="D21" s="267"/>
      <c r="E21" s="284">
        <f>E10+E15</f>
        <v>3749999</v>
      </c>
      <c r="F21" s="285">
        <f>F10+F15</f>
        <v>3749999</v>
      </c>
      <c r="G21" s="461"/>
    </row>
    <row r="22" spans="1:7">
      <c r="A22" s="276"/>
      <c r="B22" s="277"/>
      <c r="C22" s="278"/>
      <c r="D22" s="278"/>
      <c r="E22" s="278"/>
      <c r="F22" s="279"/>
    </row>
    <row r="23" spans="1:7">
      <c r="A23" s="902" t="s">
        <v>265</v>
      </c>
      <c r="B23" s="903"/>
      <c r="C23" s="267"/>
      <c r="D23" s="267"/>
      <c r="E23" s="267"/>
      <c r="F23" s="268"/>
    </row>
    <row r="24" spans="1:7">
      <c r="A24" s="898" t="s">
        <v>257</v>
      </c>
      <c r="B24" s="899"/>
      <c r="C24" s="269"/>
      <c r="D24" s="269"/>
      <c r="E24" s="282">
        <f t="shared" ref="E24" si="2">SUM(E25:E27)</f>
        <v>41250001</v>
      </c>
      <c r="F24" s="283">
        <f t="shared" ref="F24" si="3">SUM(F25:F27)</f>
        <v>86250001</v>
      </c>
    </row>
    <row r="25" spans="1:7">
      <c r="A25" s="732"/>
      <c r="B25" s="271" t="s">
        <v>258</v>
      </c>
      <c r="C25" s="269" t="s">
        <v>2465</v>
      </c>
      <c r="D25" s="269" t="s">
        <v>2454</v>
      </c>
      <c r="E25" s="269">
        <v>41250001</v>
      </c>
      <c r="F25" s="270">
        <v>86250001</v>
      </c>
    </row>
    <row r="26" spans="1:7">
      <c r="A26" s="272"/>
      <c r="B26" s="271" t="s">
        <v>259</v>
      </c>
      <c r="C26" s="273"/>
      <c r="D26" s="273"/>
      <c r="E26" s="273"/>
      <c r="F26" s="274"/>
    </row>
    <row r="27" spans="1:7">
      <c r="A27" s="272"/>
      <c r="B27" s="271" t="s">
        <v>260</v>
      </c>
      <c r="C27" s="273"/>
      <c r="D27" s="273"/>
      <c r="E27" s="273"/>
      <c r="F27" s="274"/>
    </row>
    <row r="28" spans="1:7">
      <c r="A28" s="272"/>
      <c r="B28" s="275"/>
      <c r="C28" s="273"/>
      <c r="D28" s="273"/>
      <c r="E28" s="273"/>
      <c r="F28" s="274"/>
    </row>
    <row r="29" spans="1:7">
      <c r="A29" s="898" t="s">
        <v>261</v>
      </c>
      <c r="B29" s="899"/>
      <c r="C29" s="269"/>
      <c r="D29" s="269"/>
      <c r="E29" s="282">
        <f t="shared" ref="E29" si="4">SUM(E30:E33)</f>
        <v>0</v>
      </c>
      <c r="F29" s="283">
        <f t="shared" ref="F29" si="5">SUM(F30:F33)</f>
        <v>0</v>
      </c>
    </row>
    <row r="30" spans="1:7">
      <c r="A30" s="272"/>
      <c r="B30" s="271" t="s">
        <v>262</v>
      </c>
      <c r="C30" s="273"/>
      <c r="D30" s="273"/>
      <c r="E30" s="273"/>
      <c r="F30" s="274"/>
    </row>
    <row r="31" spans="1:7">
      <c r="A31" s="732"/>
      <c r="B31" s="271" t="s">
        <v>263</v>
      </c>
      <c r="C31" s="273"/>
      <c r="D31" s="273"/>
      <c r="E31" s="273"/>
      <c r="F31" s="274"/>
    </row>
    <row r="32" spans="1:7">
      <c r="A32" s="732"/>
      <c r="B32" s="271" t="s">
        <v>259</v>
      </c>
      <c r="C32" s="269"/>
      <c r="D32" s="269"/>
      <c r="E32" s="269"/>
      <c r="F32" s="270"/>
    </row>
    <row r="33" spans="1:7">
      <c r="A33" s="272"/>
      <c r="B33" s="271" t="s">
        <v>260</v>
      </c>
      <c r="C33" s="273"/>
      <c r="D33" s="273"/>
      <c r="E33" s="273"/>
      <c r="F33" s="274"/>
    </row>
    <row r="34" spans="1:7">
      <c r="A34" s="732"/>
      <c r="B34" s="733"/>
      <c r="C34" s="269"/>
      <c r="D34" s="269"/>
      <c r="E34" s="269"/>
      <c r="F34" s="270"/>
    </row>
    <row r="35" spans="1:7">
      <c r="A35" s="276"/>
      <c r="B35" s="277" t="s">
        <v>266</v>
      </c>
      <c r="C35" s="267"/>
      <c r="D35" s="267"/>
      <c r="E35" s="284">
        <f>E24+E29</f>
        <v>41250001</v>
      </c>
      <c r="F35" s="285">
        <f>F24+F29</f>
        <v>86250001</v>
      </c>
      <c r="G35" s="461"/>
    </row>
    <row r="36" spans="1:7">
      <c r="A36" s="272"/>
      <c r="B36" s="275"/>
      <c r="C36" s="273"/>
      <c r="D36" s="273"/>
      <c r="E36" s="273"/>
      <c r="F36" s="274"/>
    </row>
    <row r="37" spans="1:7">
      <c r="A37" s="272"/>
      <c r="B37" s="271" t="s">
        <v>267</v>
      </c>
      <c r="C37" s="273" t="s">
        <v>2465</v>
      </c>
      <c r="D37" s="273" t="s">
        <v>2466</v>
      </c>
      <c r="E37" s="273">
        <v>33440131</v>
      </c>
      <c r="F37" s="274">
        <v>29441250.469999999</v>
      </c>
    </row>
    <row r="38" spans="1:7">
      <c r="A38" s="272"/>
      <c r="B38" s="275"/>
      <c r="C38" s="273"/>
      <c r="D38" s="273"/>
      <c r="E38" s="273"/>
      <c r="F38" s="274"/>
    </row>
    <row r="39" spans="1:7">
      <c r="A39" s="732"/>
      <c r="B39" s="733" t="s">
        <v>268</v>
      </c>
      <c r="C39" s="267"/>
      <c r="D39" s="267"/>
      <c r="E39" s="284">
        <f t="shared" ref="E39:F39" si="6">E37+E35+E21</f>
        <v>78440131</v>
      </c>
      <c r="F39" s="285">
        <f t="shared" si="6"/>
        <v>119441250.47</v>
      </c>
      <c r="G39" s="461" t="str">
        <f>IF(F39-'ETCA-I-01'!E33&gt;0.9,"ERROR!!!!!, NO COINCIDE CON LO REPORTADO EN EL ETCA-I-01 EN EL MISMO RUBRO","")</f>
        <v/>
      </c>
    </row>
    <row r="40" spans="1:7" ht="5.25" customHeight="1" thickBot="1">
      <c r="A40" s="894"/>
      <c r="B40" s="895"/>
      <c r="C40" s="280"/>
      <c r="D40" s="280"/>
      <c r="E40" s="280"/>
      <c r="F40" s="281"/>
    </row>
    <row r="41" spans="1:7" ht="11.1" customHeight="1">
      <c r="A41" s="169" t="s">
        <v>197</v>
      </c>
      <c r="F41" s="665"/>
    </row>
    <row r="42" spans="1:7" ht="11.1" customHeight="1">
      <c r="A42" s="665"/>
      <c r="B42" s="665"/>
      <c r="C42" s="665"/>
      <c r="D42" s="665"/>
      <c r="E42" s="665"/>
      <c r="F42" s="665"/>
    </row>
    <row r="43" spans="1:7" ht="11.1" customHeight="1">
      <c r="A43" s="665"/>
      <c r="B43" s="665"/>
      <c r="C43" s="665"/>
      <c r="D43" s="665"/>
      <c r="E43" s="665"/>
      <c r="F43" s="665"/>
    </row>
    <row r="44" spans="1:7" ht="11.1" customHeight="1">
      <c r="A44" s="665"/>
      <c r="B44" s="665" t="s">
        <v>145</v>
      </c>
      <c r="C44" s="665"/>
      <c r="D44" s="665"/>
      <c r="E44" s="665"/>
      <c r="F44" s="665"/>
    </row>
    <row r="45" spans="1:7" ht="11.1" customHeight="1">
      <c r="A45" s="665"/>
      <c r="B45" s="665"/>
      <c r="C45" s="665"/>
      <c r="D45" s="665"/>
      <c r="E45" s="665"/>
      <c r="F45" s="665"/>
    </row>
    <row r="46" spans="1:7">
      <c r="A46" s="662" t="s">
        <v>145</v>
      </c>
      <c r="B46" s="662"/>
      <c r="C46" s="662"/>
      <c r="D46" s="662"/>
      <c r="E46" s="662"/>
      <c r="F46" s="662"/>
    </row>
    <row r="48" spans="1:7">
      <c r="B48" s="139" t="s">
        <v>2472</v>
      </c>
      <c r="D48" s="139" t="s">
        <v>2469</v>
      </c>
    </row>
    <row r="49" spans="2:4">
      <c r="B49" s="139" t="s">
        <v>2471</v>
      </c>
      <c r="D49" s="139" t="s">
        <v>2468</v>
      </c>
    </row>
    <row r="50" spans="2:4">
      <c r="B50" s="139" t="s">
        <v>2470</v>
      </c>
      <c r="D50" s="139" t="s">
        <v>2467</v>
      </c>
    </row>
  </sheetData>
  <sheetProtection sheet="1" objects="1" scenarios="1" insertHyperlinks="0"/>
  <mergeCells count="15">
    <mergeCell ref="A40:B40"/>
    <mergeCell ref="A7:B7"/>
    <mergeCell ref="A15:B15"/>
    <mergeCell ref="A10:B10"/>
    <mergeCell ref="A8:B8"/>
    <mergeCell ref="A9:B9"/>
    <mergeCell ref="A23:B23"/>
    <mergeCell ref="A29:B29"/>
    <mergeCell ref="A24:B24"/>
    <mergeCell ref="A6:B6"/>
    <mergeCell ref="A1:F1"/>
    <mergeCell ref="A3:F3"/>
    <mergeCell ref="A2:F2"/>
    <mergeCell ref="A4:F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6">
    <tabColor theme="7"/>
  </sheetPr>
  <dimension ref="A1:I48"/>
  <sheetViews>
    <sheetView view="pageBreakPreview" topLeftCell="A28" zoomScale="130" zoomScaleSheetLayoutView="130" workbookViewId="0">
      <selection activeCell="H33" sqref="H33"/>
    </sheetView>
  </sheetViews>
  <sheetFormatPr baseColWidth="10" defaultColWidth="11.42578125" defaultRowHeight="16.5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915" t="s">
        <v>76</v>
      </c>
      <c r="B1" s="915"/>
      <c r="C1" s="915"/>
      <c r="D1" s="915"/>
      <c r="E1" s="915"/>
      <c r="F1" s="915"/>
      <c r="G1" s="915"/>
      <c r="H1" s="915"/>
      <c r="I1" s="915"/>
    </row>
    <row r="2" spans="1:9">
      <c r="A2" s="917" t="s">
        <v>26</v>
      </c>
      <c r="B2" s="917"/>
      <c r="C2" s="917"/>
      <c r="D2" s="917"/>
      <c r="E2" s="917"/>
      <c r="F2" s="917"/>
      <c r="G2" s="917"/>
      <c r="H2" s="917"/>
      <c r="I2" s="917"/>
    </row>
    <row r="3" spans="1:9">
      <c r="A3" s="916" t="s">
        <v>668</v>
      </c>
      <c r="B3" s="916"/>
      <c r="C3" s="916"/>
      <c r="D3" s="916"/>
      <c r="E3" s="916"/>
      <c r="F3" s="916"/>
      <c r="G3" s="916"/>
      <c r="H3" s="916"/>
      <c r="I3" s="916"/>
    </row>
    <row r="4" spans="1:9">
      <c r="A4" s="916" t="s">
        <v>669</v>
      </c>
      <c r="B4" s="916"/>
      <c r="C4" s="916"/>
      <c r="D4" s="916"/>
      <c r="E4" s="916"/>
      <c r="F4" s="916"/>
      <c r="G4" s="916"/>
      <c r="H4" s="916"/>
      <c r="I4" s="916"/>
    </row>
    <row r="5" spans="1:9" ht="18" customHeight="1" thickBot="1">
      <c r="A5" s="5"/>
      <c r="B5" s="918" t="s">
        <v>270</v>
      </c>
      <c r="C5" s="918"/>
      <c r="D5" s="918"/>
      <c r="E5" s="918"/>
      <c r="F5" s="918"/>
      <c r="G5" s="918"/>
      <c r="H5" s="428" t="s">
        <v>79</v>
      </c>
      <c r="I5" s="783" t="s">
        <v>2464</v>
      </c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271</v>
      </c>
      <c r="B8" s="904" t="s">
        <v>3192</v>
      </c>
      <c r="C8" s="904"/>
      <c r="D8" s="904"/>
      <c r="E8" s="904"/>
      <c r="F8" s="904"/>
      <c r="G8" s="904"/>
      <c r="H8" s="904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 ht="15.75" customHeight="1">
      <c r="A10" s="11"/>
      <c r="B10" s="12"/>
      <c r="C10" s="15"/>
      <c r="D10" s="15"/>
      <c r="E10" s="15"/>
      <c r="F10" s="15"/>
      <c r="G10" s="15"/>
      <c r="H10" s="15"/>
      <c r="I10" s="13"/>
    </row>
    <row r="11" spans="1:9" ht="15" customHeight="1" thickBot="1">
      <c r="A11" s="16"/>
      <c r="B11" s="1"/>
      <c r="C11" s="17"/>
      <c r="D11" s="17"/>
      <c r="E11" s="17"/>
      <c r="F11" s="17"/>
      <c r="G11" s="17"/>
      <c r="H11" s="17"/>
      <c r="I11" s="2"/>
    </row>
    <row r="12" spans="1:9" ht="15" customHeight="1" thickBo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>
      <c r="A13" s="11"/>
      <c r="B13" s="12"/>
      <c r="C13" s="906"/>
      <c r="D13" s="907"/>
      <c r="E13" s="907"/>
      <c r="F13" s="907"/>
      <c r="G13" s="907"/>
      <c r="H13" s="908"/>
      <c r="I13" s="13"/>
    </row>
    <row r="14" spans="1:9" ht="15" customHeight="1">
      <c r="A14" s="11"/>
      <c r="B14" s="12"/>
      <c r="C14" s="909"/>
      <c r="D14" s="910"/>
      <c r="E14" s="910"/>
      <c r="F14" s="910"/>
      <c r="G14" s="910"/>
      <c r="H14" s="911"/>
      <c r="I14" s="13"/>
    </row>
    <row r="15" spans="1:9" ht="15" customHeight="1">
      <c r="A15" s="11"/>
      <c r="B15" s="12"/>
      <c r="C15" s="909"/>
      <c r="D15" s="910"/>
      <c r="E15" s="910"/>
      <c r="F15" s="910"/>
      <c r="G15" s="910"/>
      <c r="H15" s="911"/>
      <c r="I15" s="13"/>
    </row>
    <row r="16" spans="1:9" ht="15" customHeight="1">
      <c r="A16" s="14" t="s">
        <v>272</v>
      </c>
      <c r="B16" s="12"/>
      <c r="C16" s="909"/>
      <c r="D16" s="910"/>
      <c r="E16" s="910"/>
      <c r="F16" s="910"/>
      <c r="G16" s="910"/>
      <c r="H16" s="911"/>
      <c r="I16" s="13"/>
    </row>
    <row r="17" spans="1:9" ht="15" customHeight="1">
      <c r="A17" s="11"/>
      <c r="B17" s="12"/>
      <c r="C17" s="909"/>
      <c r="D17" s="910"/>
      <c r="E17" s="910"/>
      <c r="F17" s="910"/>
      <c r="G17" s="910"/>
      <c r="H17" s="911"/>
      <c r="I17" s="13"/>
    </row>
    <row r="18" spans="1:9" ht="15" customHeight="1">
      <c r="A18" s="11"/>
      <c r="B18" s="12"/>
      <c r="C18" s="909"/>
      <c r="D18" s="910"/>
      <c r="E18" s="910"/>
      <c r="F18" s="910"/>
      <c r="G18" s="910"/>
      <c r="H18" s="911"/>
      <c r="I18" s="13"/>
    </row>
    <row r="19" spans="1:9" ht="15" customHeight="1">
      <c r="A19" s="11"/>
      <c r="B19" s="12"/>
      <c r="C19" s="909"/>
      <c r="D19" s="910"/>
      <c r="E19" s="910"/>
      <c r="F19" s="910"/>
      <c r="G19" s="910"/>
      <c r="H19" s="911"/>
      <c r="I19" s="13"/>
    </row>
    <row r="20" spans="1:9" ht="15" customHeight="1">
      <c r="A20" s="11"/>
      <c r="B20" s="12"/>
      <c r="C20" s="909"/>
      <c r="D20" s="910"/>
      <c r="E20" s="910"/>
      <c r="F20" s="910"/>
      <c r="G20" s="910"/>
      <c r="H20" s="911"/>
      <c r="I20" s="13"/>
    </row>
    <row r="21" spans="1:9" ht="15" customHeight="1">
      <c r="A21" s="11"/>
      <c r="B21" s="12"/>
      <c r="C21" s="909"/>
      <c r="D21" s="910"/>
      <c r="E21" s="910"/>
      <c r="F21" s="910"/>
      <c r="G21" s="910"/>
      <c r="H21" s="911"/>
      <c r="I21" s="13"/>
    </row>
    <row r="22" spans="1:9" ht="15" customHeight="1">
      <c r="A22" s="11"/>
      <c r="B22" s="12"/>
      <c r="C22" s="909"/>
      <c r="D22" s="910"/>
      <c r="E22" s="910"/>
      <c r="F22" s="910"/>
      <c r="G22" s="910"/>
      <c r="H22" s="911"/>
      <c r="I22" s="13"/>
    </row>
    <row r="23" spans="1:9" ht="15" customHeight="1">
      <c r="A23" s="11"/>
      <c r="B23" s="12"/>
      <c r="C23" s="909"/>
      <c r="D23" s="910"/>
      <c r="E23" s="910"/>
      <c r="F23" s="910"/>
      <c r="G23" s="910"/>
      <c r="H23" s="911"/>
      <c r="I23" s="13"/>
    </row>
    <row r="24" spans="1:9" ht="14.25" customHeight="1">
      <c r="A24" s="11"/>
      <c r="B24" s="12"/>
      <c r="C24" s="909"/>
      <c r="D24" s="910"/>
      <c r="E24" s="910"/>
      <c r="F24" s="910"/>
      <c r="G24" s="910"/>
      <c r="H24" s="911"/>
      <c r="I24" s="13"/>
    </row>
    <row r="25" spans="1:9" ht="15.75" customHeight="1">
      <c r="A25" s="11"/>
      <c r="B25" s="12"/>
      <c r="C25" s="909"/>
      <c r="D25" s="910"/>
      <c r="E25" s="910"/>
      <c r="F25" s="910"/>
      <c r="G25" s="910"/>
      <c r="H25" s="911"/>
      <c r="I25" s="13"/>
    </row>
    <row r="26" spans="1:9" ht="15.75" customHeight="1">
      <c r="A26" s="11"/>
      <c r="B26" s="12"/>
      <c r="C26" s="909"/>
      <c r="D26" s="910"/>
      <c r="E26" s="910"/>
      <c r="F26" s="910"/>
      <c r="G26" s="910"/>
      <c r="H26" s="911"/>
      <c r="I26" s="13"/>
    </row>
    <row r="27" spans="1:9" ht="15.75" customHeight="1">
      <c r="A27" s="11"/>
      <c r="B27" s="12"/>
      <c r="C27" s="909"/>
      <c r="D27" s="910"/>
      <c r="E27" s="910"/>
      <c r="F27" s="910"/>
      <c r="G27" s="910"/>
      <c r="H27" s="911"/>
      <c r="I27" s="13"/>
    </row>
    <row r="28" spans="1:9">
      <c r="A28" s="11"/>
      <c r="B28" s="12"/>
      <c r="C28" s="909"/>
      <c r="D28" s="910"/>
      <c r="E28" s="910"/>
      <c r="F28" s="910"/>
      <c r="G28" s="910"/>
      <c r="H28" s="911"/>
      <c r="I28" s="13"/>
    </row>
    <row r="29" spans="1:9" ht="17.25" thickBot="1">
      <c r="A29" s="11"/>
      <c r="B29" s="12"/>
      <c r="C29" s="912"/>
      <c r="D29" s="913"/>
      <c r="E29" s="913"/>
      <c r="F29" s="913"/>
      <c r="G29" s="913"/>
      <c r="H29" s="914"/>
      <c r="I29" s="13"/>
    </row>
    <row r="30" spans="1:9">
      <c r="A30" s="11"/>
      <c r="B30" s="12"/>
      <c r="C30" s="750"/>
      <c r="D30" s="750"/>
      <c r="E30" s="750"/>
      <c r="F30" s="750"/>
      <c r="G30" s="750"/>
      <c r="H30" s="750"/>
      <c r="I30" s="13"/>
    </row>
    <row r="31" spans="1:9">
      <c r="A31" s="11"/>
      <c r="B31" s="12"/>
      <c r="C31" s="750"/>
      <c r="D31" s="750"/>
      <c r="E31" s="750"/>
      <c r="F31" s="750"/>
      <c r="G31" s="750"/>
      <c r="H31" s="750"/>
      <c r="I31" s="13"/>
    </row>
    <row r="32" spans="1:9">
      <c r="A32" s="11"/>
      <c r="B32" s="904" t="s">
        <v>3212</v>
      </c>
      <c r="C32" s="904"/>
      <c r="D32" s="904"/>
      <c r="E32" s="904"/>
      <c r="F32" s="904"/>
      <c r="G32" s="904"/>
      <c r="H32" s="904"/>
      <c r="I32" s="13"/>
    </row>
    <row r="33" spans="1:9" ht="17.25" thickBot="1">
      <c r="A33" s="16"/>
      <c r="B33" s="1"/>
      <c r="C33" s="1"/>
      <c r="D33" s="1"/>
      <c r="E33" s="1"/>
      <c r="F33" s="1"/>
      <c r="G33" s="1"/>
      <c r="H33" s="1"/>
      <c r="I33" s="2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4" t="s">
        <v>273</v>
      </c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904" t="s">
        <v>3193</v>
      </c>
      <c r="C36" s="904"/>
      <c r="D36" s="904"/>
      <c r="E36" s="904"/>
      <c r="F36" s="904"/>
      <c r="G36" s="904"/>
      <c r="H36" s="904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 ht="17.25" thickBot="1">
      <c r="A39" s="16"/>
      <c r="B39" s="1"/>
      <c r="C39" s="1"/>
      <c r="D39" s="1"/>
      <c r="E39" s="1"/>
      <c r="F39" s="1"/>
      <c r="G39" s="1"/>
      <c r="H39" s="1"/>
      <c r="I39" s="2"/>
    </row>
    <row r="40" spans="1:9">
      <c r="A40" s="3" t="s">
        <v>197</v>
      </c>
    </row>
    <row r="41" spans="1:9">
      <c r="A41" s="12"/>
      <c r="B41" s="12"/>
      <c r="C41" s="12"/>
      <c r="D41" s="12"/>
      <c r="E41" s="12"/>
      <c r="F41" s="12"/>
      <c r="G41" s="12"/>
      <c r="H41" s="12"/>
      <c r="I41" s="12"/>
    </row>
    <row r="42" spans="1:9">
      <c r="A42" s="12"/>
      <c r="B42" s="12"/>
      <c r="C42" s="12"/>
      <c r="D42" s="12"/>
      <c r="E42" s="12"/>
      <c r="F42" s="12"/>
      <c r="G42" s="12"/>
      <c r="H42" s="12"/>
      <c r="I42" s="12"/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6" spans="1:9">
      <c r="A46" s="905" t="s">
        <v>2463</v>
      </c>
      <c r="B46" s="905"/>
      <c r="C46" s="905"/>
      <c r="G46" s="905" t="s">
        <v>2462</v>
      </c>
      <c r="H46" s="905"/>
      <c r="I46" s="905"/>
    </row>
    <row r="47" spans="1:9">
      <c r="A47" s="874" t="s">
        <v>2457</v>
      </c>
      <c r="B47" s="874"/>
      <c r="C47" s="874"/>
      <c r="G47" s="874" t="s">
        <v>2458</v>
      </c>
      <c r="H47" s="874"/>
      <c r="I47" s="874"/>
    </row>
    <row r="48" spans="1:9">
      <c r="A48" s="874" t="s">
        <v>2455</v>
      </c>
      <c r="B48" s="874"/>
      <c r="C48" s="874"/>
      <c r="G48" s="874" t="s">
        <v>2461</v>
      </c>
      <c r="H48" s="874"/>
      <c r="I48" s="874"/>
    </row>
  </sheetData>
  <mergeCells count="15">
    <mergeCell ref="C13:H29"/>
    <mergeCell ref="A1:I1"/>
    <mergeCell ref="A3:I3"/>
    <mergeCell ref="A2:I2"/>
    <mergeCell ref="A4:I4"/>
    <mergeCell ref="B5:G5"/>
    <mergeCell ref="B8:H8"/>
    <mergeCell ref="B32:H32"/>
    <mergeCell ref="G48:I48"/>
    <mergeCell ref="G47:I47"/>
    <mergeCell ref="G46:I46"/>
    <mergeCell ref="A47:C47"/>
    <mergeCell ref="A48:C48"/>
    <mergeCell ref="A46:C46"/>
    <mergeCell ref="B36:H36"/>
  </mergeCells>
  <pageMargins left="0.42" right="0.32" top="0.54" bottom="0.74803149606299213" header="0.31496062992125984" footer="0.31496062992125984"/>
  <pageSetup scale="85" orientation="portrait" r:id="rId1"/>
  <legacyDrawing r:id="rId2"/>
  <oleObjects>
    <oleObject progId="Word.Document.12" shapeId="1945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33</vt:i4>
      </vt:variant>
    </vt:vector>
  </HeadingPairs>
  <TitlesOfParts>
    <vt:vector size="64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'ETCA-II-11-E '!Títulos_a_imprimir</vt:lpstr>
      <vt:lpstr>'ETCA-III-15-A'!Títulos_a_imprimir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 </cp:lastModifiedBy>
  <cp:revision/>
  <cp:lastPrinted>2016-07-15T16:38:27Z</cp:lastPrinted>
  <dcterms:created xsi:type="dcterms:W3CDTF">2014-03-28T01:13:38Z</dcterms:created>
  <dcterms:modified xsi:type="dcterms:W3CDTF">2016-07-19T18:10:07Z</dcterms:modified>
</cp:coreProperties>
</file>